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20.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1.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openxmlformats-officedocument.drawing+xml" PartName="/xl/drawings/drawing20.xml"/>
  <Override ContentType="application/vnd.openxmlformats-officedocument.spreadsheetml.styles+xml" PartName="/xl/styles.xml"/>
  <Override ContentType="application/vnd.openxmlformats-officedocument.drawingml.chart+xml" PartName="/xl/charts/chart1.xml"/>
  <Override ContentType="application/vnd.openxmlformats-officedocument.drawingml.chart+xml" PartName="/xl/charts/chart2.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Ark28" sheetId="1" r:id="rId3"/>
    <sheet state="visible" name="all_data" sheetId="2" r:id="rId4"/>
    <sheet state="visible" name="all_data_before_revision" sheetId="3" r:id="rId5"/>
    <sheet state="visible" name="Stats" sheetId="4" r:id="rId6"/>
    <sheet state="visible" name="TagsArticles" sheetId="5" r:id="rId7"/>
    <sheet state="visible" name="Stopwords" sheetId="6" r:id="rId8"/>
    <sheet state="visible" name="Stopwords part 2" sheetId="7" r:id="rId9"/>
    <sheet state="visible" name="Ark30" sheetId="8" r:id="rId10"/>
    <sheet state="visible" name="AllComments" sheetId="9" r:id="rId11"/>
    <sheet state="visible" name="Steffan" sheetId="10" r:id="rId12"/>
    <sheet state="visible" name="Mads" sheetId="11" r:id="rId13"/>
    <sheet state="visible" name="Lucas" sheetId="12" r:id="rId14"/>
    <sheet state="visible" name="Peter" sheetId="13" r:id="rId15"/>
    <sheet state="visible" name="SteffanSentences" sheetId="14" r:id="rId16"/>
    <sheet state="visible" name="MadsSentence" sheetId="15" r:id="rId17"/>
    <sheet state="visible" name="LucasSentences" sheetId="16" r:id="rId18"/>
    <sheet state="visible" name="PeterSentences" sheetId="17" r:id="rId19"/>
    <sheet state="visible" name="Annotate" sheetId="18" r:id="rId20"/>
    <sheet state="visible" name="Ark19" sheetId="19" r:id="rId21"/>
    <sheet state="visible" name="HypothesisDataset" sheetId="20" r:id="rId22"/>
    <sheet state="visible" name="Ark32" sheetId="21" r:id="rId23"/>
  </sheets>
  <definedNames/>
  <calcPr/>
</workbook>
</file>

<file path=xl/sharedStrings.xml><?xml version="1.0" encoding="utf-8"?>
<sst xmlns="http://schemas.openxmlformats.org/spreadsheetml/2006/main" count="71568" uniqueCount="14174">
  <si>
    <t>Synes i ikke det er synd for hende ja undskyld mig</t>
  </si>
  <si>
    <t>Også burde det meldes til kommunen.</t>
  </si>
  <si>
    <t xml:space="preserve">Og hvordan skulle det så kontrolleres?? </t>
  </si>
  <si>
    <t>Se nu bare at få det gjort lovpligtigt at blive vaccineret.</t>
  </si>
  <si>
    <t xml:space="preserve">Hvad bliver det næste. </t>
  </si>
  <si>
    <t xml:space="preserve">Vi vil gerne have mulighed for selv at vurdere hvad det er rigtig og forkert ! </t>
  </si>
  <si>
    <t>Imens kan DF, SD, Afd, Front national osv jo takke for ubetalelig reklame.....</t>
  </si>
  <si>
    <t xml:space="preserve">Det er ikke jeres eget afkom i beskytter, så meget som det er alle dem der, af den ene eller anden grund ikke kan tåle vaccination. </t>
  </si>
  <si>
    <t>Det særlige sted i helvede kaldes vel EU ? :D</t>
  </si>
  <si>
    <t>Medmindre de altså ikke kan vaccineres :-)</t>
  </si>
  <si>
    <t xml:space="preserve">Hvad bliver det næste så ?? </t>
  </si>
  <si>
    <t xml:space="preserve">I 2050???? </t>
  </si>
  <si>
    <t xml:space="preserve">Han vil vel også påberåbe sig menneskerettigheder som Breivik ? </t>
  </si>
  <si>
    <t>Endnu en dag i den britiske føljetonen 😂😂😂😂😂</t>
  </si>
  <si>
    <t xml:space="preserve">Vi skal væk fra liberalisme. </t>
  </si>
  <si>
    <t xml:space="preserve">Som uni studerende har jeg endnu til gode at opleve nogen, som ikke må kompensere på en eller anden måde, for de konsekvenser som besparelserne (in)direkte har for fordybelsen, overblikket, mangl. koordinering forelæsere imellem (som har andet arb/forskning ved siden af) hvis ikke de selv har overskud og tid til det ansvar. </t>
  </si>
  <si>
    <t xml:space="preserve">Kender flere, der aldrig tager turen fra Jylland til Kbh pga broafgiften. </t>
  </si>
  <si>
    <t>Vi selv er afsted 1-2 gange årligt og ville gøre det oftere, hvis afgiften var mindre.</t>
  </si>
  <si>
    <t xml:space="preserve">Tror det ville være at foretrække mere personale, end kunst.... </t>
  </si>
  <si>
    <t xml:space="preserve">Een af hovedårsagerne er også DF s trang til detaljestyring og trang til små og korte sager som løber ud efter 1 - 2 måneder, fx ulvesagen samt karakterdrab på den frie presse dvs ytringsfriheden. </t>
  </si>
  <si>
    <t>ja, hun mangler altså mere end en kreds - hun mangler respekt for at arbejde og for den løn/pension hun får hver måned</t>
  </si>
  <si>
    <t>Alle dem der synes hun ikke laver noget og bare skal ud, må være de statselskende klienter, der ikke kan tage ansvar for sig selv.,</t>
  </si>
  <si>
    <t xml:space="preserve">De skulle bare overstås! </t>
  </si>
  <si>
    <t xml:space="preserve">Ikke så hårde ved Trump. </t>
  </si>
  <si>
    <t>Træffer man et valg der udsætter andre for risiko, så må man tage konsekvenserne...</t>
  </si>
  <si>
    <t xml:space="preserve">DEL for S.... </t>
  </si>
  <si>
    <t xml:space="preserve">Man kan ikke både være udmeldt og indmeldt. </t>
  </si>
  <si>
    <t xml:space="preserve">Hov, hov - små slag ! </t>
  </si>
  <si>
    <t xml:space="preserve">Ved godt hvad han mener ... </t>
  </si>
  <si>
    <t>Det var noget af en udmelding.</t>
  </si>
  <si>
    <t xml:space="preserve">Mæslinger udgjorde ikke det store problem, da børnene fik sygdommen og derved opnåede livsvarig immunitet. </t>
  </si>
  <si>
    <t xml:space="preserve">5 ud af 5 millioner danskere smittet med meslinger på 14 dage.... </t>
  </si>
  <si>
    <t>Præcis 😭</t>
  </si>
  <si>
    <t>det er jo ikke for sjov, at det britiske folk stemte sig ud af EU's formynderskab, der har taget overhånd.</t>
  </si>
  <si>
    <t>De forældre der ikke vaccinerer deres børn, har simpelthen ikke fattet hvorfor det er vigtigt.</t>
  </si>
  <si>
    <t xml:space="preserve">Tvangs vac børn . </t>
  </si>
  <si>
    <t xml:space="preserve">For det første forholder hun sig ikke til hvordan mennesker rent faktisk er. </t>
  </si>
  <si>
    <t>Og for det andet, så lugter det lidt af at det er skribentens forestillinger, som er de eneste rigtige.</t>
  </si>
  <si>
    <t>Gang på gang har de lovet pensionisterne bedre vilkår , uden at det er blevet til andet end tomme løfter.</t>
  </si>
  <si>
    <t xml:space="preserve">Jeg har stemt DF mange gange, men gør det ikke næste gang. </t>
  </si>
  <si>
    <t xml:space="preserve">En stemme på DF er lig med at du ikke aner hvad du får. </t>
  </si>
  <si>
    <t>Afskaf ikke efterlønnen.</t>
  </si>
  <si>
    <t xml:space="preserve">Der skulle hun været blevet. </t>
  </si>
  <si>
    <t>tvivler nu på hun bliver genvalgt men nu har hun optjent pensionen hvorfor har man en og anden følelse at det var planlagt</t>
  </si>
  <si>
    <t>Er han blivet nordisk gud?</t>
  </si>
  <si>
    <t>Det er lige nøjagtigt sådan, vi forældre til en dreng i 2.G på et kommunalt gymnasium i København oplever det.</t>
  </si>
  <si>
    <t>Derfor skal briterne intimideres i samme grad som jødeforfølgelserne under 2 verdenskrig.</t>
  </si>
  <si>
    <t xml:space="preserve">Så politikere holder da hvad de lover! </t>
  </si>
  <si>
    <t>Denne plage er nu udryddet på verdensplan!!</t>
  </si>
  <si>
    <t>Man har ret til at melde sig ud.</t>
  </si>
  <si>
    <t>Der kunne sikker nemt findes ud af hvad hendes tid går med, men hun er måske mere end hvad jeres evner rækker til 😠</t>
  </si>
  <si>
    <t>Hvem er den største idiot ham der hader trump på baggrund af hvad TV2 siger eller ham der holder med trump?</t>
  </si>
  <si>
    <t>Jeg ser paralleller til et system et verdenssystem i total opløsning....</t>
  </si>
  <si>
    <t xml:space="preserve">Få nu gjort de vaccinationer obligatoriske!! </t>
  </si>
  <si>
    <t>Nøj han tør jeg ikke møde, kan vi få et foto hvor han ser afslappet og smiler bare lidt takker. 😁🇪🇺</t>
  </si>
  <si>
    <t xml:space="preserve">Alle dem der ikke abonnerer på EU, er fascister, rascister og højreekstremistiske nationalister. </t>
  </si>
  <si>
    <t>Dem der ender i Helvede er Tusk, Juncker og Merkel..........</t>
  </si>
  <si>
    <t xml:space="preserve">Er manden hjerneskadet? </t>
  </si>
  <si>
    <t xml:space="preserve">Han minder jo om Hitler. </t>
  </si>
  <si>
    <t xml:space="preserve">Han vil udleve Hitlers våde drøm om et tredje rige. </t>
  </si>
  <si>
    <t>Hitler årgang 2019</t>
  </si>
  <si>
    <t>MIN vil de aldrig få.</t>
  </si>
  <si>
    <t>men måske ikke så smart sagt ☺️</t>
  </si>
  <si>
    <t>Ha ha der kan de vel drikke lidt med Juncker🥃🍸</t>
  </si>
  <si>
    <t>Nej du, for så møder de jo dig igen! 🤣</t>
  </si>
  <si>
    <t xml:space="preserve"> Vaccinen mod mæslinger, MFR-vaccinen, beskytter mod mæslinger, fåresyge og røde hunde. </t>
  </si>
  <si>
    <t xml:space="preserve">Egentlig handler det ikke så meget om at være en god kunde. </t>
  </si>
  <si>
    <t>Har du overskud kan du endda sende et lille smil med på vejen.</t>
  </si>
  <si>
    <t>Det er en winwin at se hinanden og behandle hinanden med respekt, selvom mødet kun er over en liter mælk på kassebåndet. 😊</t>
  </si>
  <si>
    <t>Hun er skud da ikke vær at offer flere penge på hun laver da ikke noget det er jo skatte bøgernes penge der skal betalt til hende når dem der inde de mener at ander skal arbejde så skal skud da også fra kl 7 morgen til kl 16 hver dag året rundt</t>
  </si>
  <si>
    <t>A** hole !!!!!!!!!!!!</t>
  </si>
  <si>
    <t>Lavt niveau af Fake news TV2, alt imens Frankrig står i flammer og befolkningen forsøger at afsætte en Europæisk præsident, hvor TV2 er tavse.</t>
  </si>
  <si>
    <t>Så kører løgnepressen for fuld kraft.</t>
  </si>
  <si>
    <t>nå så kører TV deres sædvanlige propaganda</t>
  </si>
  <si>
    <t xml:space="preserve">mange synes aldeles overflødige som om man holder møde bare for at holde møde. </t>
  </si>
  <si>
    <t xml:space="preserve">Kæmpe spild af tid. </t>
  </si>
  <si>
    <t>At jagte ham er decideret uklædeligt.</t>
  </si>
  <si>
    <t>Det er godt nok nogle naive hoveder der efter alt hans shit stadig tilbeder ham, som en eller anden skide sektleder. Skræmmende 🥺</t>
  </si>
  <si>
    <t>hader hans grimme fjæs</t>
  </si>
  <si>
    <t>Åha hvor i tuder tv2 😁</t>
  </si>
  <si>
    <t>Jo ingen nyhed manden er blæst i kysen</t>
  </si>
  <si>
    <t xml:space="preserve">Politiker er de mest utroværdige i Danmark. </t>
  </si>
  <si>
    <t>De vil alle hyppe deres skind og blæser på vælgerne.</t>
  </si>
  <si>
    <t xml:space="preserve">Her har specielt S været slemme med både afskaffelse af efterløn og skærpelse af flex- ordningen. </t>
  </si>
  <si>
    <t>Vi er mange der er total ligeglade med det bras de disker op med så længe de selv sikre deres egen røv så vildt</t>
  </si>
  <si>
    <t xml:space="preserve">Der snakkes og snakkes og der sker ikke en skid.... </t>
  </si>
  <si>
    <t xml:space="preserve">Det ender med Afrikanske tilstande,,,,,, </t>
  </si>
  <si>
    <t xml:space="preserve">Hele toppen tænker kun på sig selv og svigter alle andre og lur mig om der ikke om små 5 år er kaotiske tilstande..... </t>
  </si>
  <si>
    <t>Der er ikke en eneste inde på borgen som har styr på noget som helst og der er slet ikke en eneste som aner hvad der faktisk sker her ude i samfundet, for embedsværket som vejleder politikerne høster kun alt til sig selv og dem de arbejder for .......</t>
  </si>
  <si>
    <t>Helt sikkert er det rent valgflæsk og man stikker blår i øjnene på de mennesker som virkelig har brug for en tidlig pension.</t>
  </si>
  <si>
    <t>Valgflæsk ud over alle grænser.....</t>
  </si>
  <si>
    <t>Ja, det er valgflæsk, så det batter, men jeg forventer ikke folketinget kan blive tilnærmelsesvis enige om finansieringen inden valget og efter valget er flæsket brændt på, fordi det har været for længe på panden...🤣</t>
  </si>
  <si>
    <t>Ja det er valgflæsk ingen tvivl om det!</t>
  </si>
  <si>
    <t xml:space="preserve">De politikere er ved helt at ødelægge vores før så dejlige land, først med at lade alle migranterne komme her for så pludselig har de ikke råd til de ældre kan gå på pension mens de har det nogenlunde. </t>
  </si>
  <si>
    <t xml:space="preserve">Mette Frederiksen var selv med til at ødelægge det og DF. </t>
  </si>
  <si>
    <t>REN VALGFLÆSK</t>
  </si>
  <si>
    <t>Men som folk er vi skvatte og uden rygrad!!</t>
  </si>
  <si>
    <t xml:space="preserve">Græmes mest ved at DF kommer med grupper. </t>
  </si>
  <si>
    <t>Lige præcis det vi talte om i aftes valgflæsk med flæsk på - tomme ord der glemmes lige så snart de får en taburet for de kan alligevel ikke blive enige om en fløjtende fis inde i børnehaven.</t>
  </si>
  <si>
    <t>De har været med at forringe alle muligheder for svage og syge kan gå før tid, kommunerne holder borgerne hen for at spare dem ihjel, systemet er ikke for dem der bliver syge, og hverken S, DF, eller nogen af de andre kan undgælde, at de selv har været deltagende til at forringe vores pension.</t>
  </si>
  <si>
    <t>Så er der snart valg og det er utroligt hvor meget der lefles for vælgerne, for efter et valg at give os en lang næse, og hver gang hopper vi på deres historier, når politikerne står med deres engleansigter og lyver befolkningen lige op i hovedet.</t>
  </si>
  <si>
    <t xml:space="preserve">De pi**** på os så snart de har fået de stemmer, de skal bruge. </t>
  </si>
  <si>
    <t xml:space="preserve">ja de vil sku da skide os andre et stykke 🤔 </t>
  </si>
  <si>
    <t>de har jo sikret dem selv en fed pension fra de er 60 år og de uheldige fra 62 år😡😡😡🤮🤮🤮</t>
  </si>
  <si>
    <t xml:space="preserve">Det er den største gang valgflæsk der længe er set og de forslag der kommer fra Socialdemokratiet, er den største skævvridning for alle danskere, der er set i nyere tid. </t>
  </si>
  <si>
    <t>Selvfølgelig Valgflæsk!</t>
  </si>
  <si>
    <t>Men der sker ikke en skid :(</t>
  </si>
  <si>
    <t>Det ved vi, der sidder 179 mandater der inde der lyver hver dag🙄</t>
  </si>
  <si>
    <t xml:space="preserve">EU modstanderne før brexit: EU er noget lort, UK vil have det så meget bedre udenfor EU. </t>
  </si>
  <si>
    <t>EU modstanderne efter brexit: Det er EUs skyld at UK får så dårlige vilkår uden for EU.😂😂😂😂😂</t>
  </si>
  <si>
    <t>De løg og manipulerede befolkningen og har intet ansvar taget for at finde en konstruktiv løsning.</t>
  </si>
  <si>
    <t xml:space="preserve">Så de er skyld i, at mange millioner mennesker vil få forringet levevilkår og England bliver kastet ud i landets største krise. </t>
  </si>
  <si>
    <t>Er så træt af at populister ødelægger Europa i deres jagt på magt og nationalistiske had.</t>
  </si>
  <si>
    <t>EU har skabt et helvede og styres af få gale mennesker 🤭</t>
  </si>
  <si>
    <t xml:space="preserve">Hvad pokker bilder han sig ind? </t>
  </si>
  <si>
    <t xml:space="preserve">Han er jo endnu mere magtliderlig og syg i hovedet end Trump, men denne og andre individers udtalelser for EU, og imod alle modstandere, står uimodsagt af de danske medier. </t>
  </si>
  <si>
    <t xml:space="preserve">Det ville jo ikke give mening. </t>
  </si>
  <si>
    <t xml:space="preserve">Både Donald Tusk og Jean-Claude Drunker teer sig som et par møg forkælet unger. </t>
  </si>
  <si>
    <t xml:space="preserve">Hvad fanden er det for en fascistisk retorik overfor EUs politiske modstandere? </t>
  </si>
  <si>
    <t xml:space="preserve">De moraliserer og dæmoniserer dem der ikke abonnerer på deres politiske ideologi. </t>
  </si>
  <si>
    <t xml:space="preserve">Fy for helvede!! </t>
  </si>
  <si>
    <t xml:space="preserve">EUs retorik er fuldt på højde med Hitlers retorik. </t>
  </si>
  <si>
    <t xml:space="preserve">De tåler ikke at noget medlemsland melder sig ud af deres vanvidsprojekt. </t>
  </si>
  <si>
    <t xml:space="preserve">Det er jo det rene tyranni. </t>
  </si>
  <si>
    <t xml:space="preserve">Det er en dæmonisering af EU´s politiske modstandere. </t>
  </si>
  <si>
    <t xml:space="preserve">Demokratiet er suspenderet. </t>
  </si>
  <si>
    <t xml:space="preserve">Demokratiet er blevet til en illusion. </t>
  </si>
  <si>
    <t xml:space="preserve">Hvis Paradis er der, hvor EU og deres magtsyge håndhævere havner efter dette liv, så ville jeg personligt også foretrække Helvede. </t>
  </si>
  <si>
    <t xml:space="preserve">Jeg bor i England og det er os borger og os som betaler skat der lider lige nu😡 </t>
  </si>
  <si>
    <t xml:space="preserve">imens de skide politiker i det lorte parlamentet leger katten efter musen! </t>
  </si>
  <si>
    <t xml:space="preserve">Kaftedderme og helvede herover lige nu. </t>
  </si>
  <si>
    <t xml:space="preserve">Tag f.eks bare London børn og unge bliver slået ihjel hver eneste dag! </t>
  </si>
  <si>
    <t>Den mand er sq mere end farlig for Europa....</t>
  </si>
  <si>
    <t>Det ville være døden for EU.</t>
  </si>
  <si>
    <t xml:space="preserve">Vi skal da bare allesammen ud af det lorte diktatur. </t>
  </si>
  <si>
    <t>Hvad fejler den mand, det lyser ud af ham, at han er meget alvorlig syg i hovedet, magten har gjort ham syg!!!</t>
  </si>
  <si>
    <t xml:space="preserve">Overhoved ikke gennemtænkt... </t>
  </si>
  <si>
    <t xml:space="preserve">Der blev stormanipuleret og løjet for den britiske befolkning af Leave-folkene, det var helt klart at målet helligede midlet, alt blev brugt til at få folk til at stemme for Brexit. </t>
  </si>
  <si>
    <t>Der er tale om virkeligt afskyelige mennesker som for den sags skyld gerne må forlade EU og drage af helvede til.</t>
  </si>
  <si>
    <t xml:space="preserve">Hvad fanden er der galt at sige det man føler.. </t>
  </si>
  <si>
    <t xml:space="preserve">Afskaf nu bare det skide demokrati. </t>
  </si>
  <si>
    <t>Hvad med et særligt sted til hele systemet der hedder EU det er på tide og især med den højrøvede idiot i spidsen</t>
  </si>
  <si>
    <t>Hvad f..... bilder han sig ind, tror han, han er gud?</t>
  </si>
  <si>
    <t>Brexit eller ej - rigtigt eller forkert - det har jeg ingen mening om men at en såkaldt statsmand synker helt ned under gulvet og forbander folk der ikke deler hans meninger - det er helt skævt - at en ældre alkoholiseret herre i samme embedsmandsklasse som Fusk umiddelbart efter begynder at tale sig om at komme i himlen - det taler da for at der er behov for en omgående udskiftning i EU toppen</t>
  </si>
  <si>
    <t>Polakken er syg i hovedet 🤔</t>
  </si>
  <si>
    <t>Kom ned af den høje hest ucharmerende menneske. 👎👎</t>
  </si>
  <si>
    <t>til helvede med Donald Tusk og hans tilhænger</t>
  </si>
  <si>
    <t>Sådan udtaler en drukenbolt sig 😡👎</t>
  </si>
  <si>
    <t>Tror han han er Gud 😡</t>
  </si>
  <si>
    <t>fasist diktator</t>
  </si>
  <si>
    <t>usk er lige så torskedum, som drukmåsen Juncker</t>
  </si>
  <si>
    <t>EU’s formand Juncker er alkoholiker og EU præsidenten er en gal diktator 🙄</t>
  </si>
  <si>
    <t>Det ved han alt om, for han er fanden selv!!</t>
  </si>
  <si>
    <t>Hvad bilder han sig ind 😡😡😡🤮</t>
  </si>
  <si>
    <t>store ord fra SS i Bruxelles!</t>
  </si>
  <si>
    <t>Skam dig.</t>
  </si>
  <si>
    <t>Han er syg i hovedet</t>
  </si>
  <si>
    <t>Store fjog</t>
  </si>
  <si>
    <t>Diktator👀</t>
  </si>
  <si>
    <t xml:space="preserve">"Bolsjevistiske jødesvin" osv osv. </t>
  </si>
  <si>
    <t>Donald Tusk er en brexit klovn</t>
  </si>
  <si>
    <t>Det er afstumpet og egoistisk af jer.</t>
  </si>
  <si>
    <t xml:space="preserve"> STOP nu det hysteri!</t>
  </si>
  <si>
    <t xml:space="preserve">stop det hysteri. </t>
  </si>
  <si>
    <t>Alt bliver dikteret ovenfra og dem der ikke følger regler/normer bliver blæst op til at være noget så uansvarlige</t>
  </si>
  <si>
    <t xml:space="preserve"> Forbyd børn som spiser kød.</t>
  </si>
  <si>
    <t>Forbyd børn som ikke spiser kød.</t>
  </si>
  <si>
    <t>Forbyd børn som ikke vil lege kønsløst.</t>
  </si>
  <si>
    <t>Forbyd børn som ikke taler ordentligt, men råber.</t>
  </si>
  <si>
    <t>Forbyd børn.</t>
  </si>
  <si>
    <t>Forbyd dem adgang i daginstitutionerne og træk dem i børnepenge til de får vaccineret deres børn.</t>
  </si>
  <si>
    <t xml:space="preserve">forstår ganske enkelt ikke de forældre der frivilligt vil sætte deres og andres børn igennem et helvede af smerte og sygdom..... </t>
  </si>
  <si>
    <t>Længere er den sgu ikke!! 😤😬</t>
  </si>
  <si>
    <t>Det er også til at dø af grin over, at folk ikke selv kan høre det, hvis vacciner virker, har i jo intet at frygte, “jamen det fordi vi alle skal være det” hahaha, det jo helt kuk kuk..</t>
  </si>
  <si>
    <t>Og spar mig for jeres hetz!</t>
  </si>
  <si>
    <t>Undersøg emnet og lad vær med at tro på betalt videnskab, det er virkeligheden idag, ligeledes eksperter som er betalte og trukket op af en pap æske.</t>
  </si>
  <si>
    <t>Jeg er begyndt at være mistænkt for at TV2 få penge for at reklamere for den sygdom og DØDBRINGENDE VACCINEN</t>
  </si>
  <si>
    <t xml:space="preserve">Jeg bliver seriøst skræmt, når jeg læser de øverste kommentarfelter. </t>
  </si>
  <si>
    <t>Massere af folk, som trædder til og kæmper vaccinens kamp - men HOLD KÆFT hvor er der mange oldtidslevn, som bliver til Rasmus 5 år og vil det modsatte, udstråler arrogance, benægt, ignorans, mangel på indsigt i deres eget kildemateriale og lige runder det af med en fejlslutning af ""Jeg har aldrig set, så derfor er det aldrig sket"".</t>
  </si>
  <si>
    <t xml:space="preserve">Hvor er det forrykt og fuldstændigt sindssygt, at man i så senmoderne tider kan være så anakronistisk i tankeånden og ganske enkelt ikke vide bedre.. </t>
  </si>
  <si>
    <t>Vi arbejder os da længere og længere hen mod en diktatur stat, vi må snart ikke længere selv tage ansvar for vores liv.😤</t>
  </si>
  <si>
    <t>Fanatisme er aldrig godt.</t>
  </si>
  <si>
    <t>Elendigt forslag.</t>
  </si>
  <si>
    <t>Det er jo vanvittigt snak om epidemi.</t>
  </si>
  <si>
    <t xml:space="preserve"> Nej de skal vaccineres hvor svært kan det være</t>
  </si>
  <si>
    <t>Utroligt alle andres børn skal risikere smitte fordi nogle forældre er for dumme</t>
  </si>
  <si>
    <t xml:space="preserve">Nej.. </t>
  </si>
  <si>
    <t>Nej ..</t>
  </si>
  <si>
    <t xml:space="preserve"> Så frygteligt, at man er villig til at ekskludere BØRN fra fællesskabet. </t>
  </si>
  <si>
    <t xml:space="preserve">Jeg mener nej. </t>
  </si>
  <si>
    <t xml:space="preserve">Forbyd forældre på sociale medier... </t>
  </si>
  <si>
    <t>Hold nu kæft og få jeres børn vaccineret eller accepter at de kan blive syge</t>
  </si>
  <si>
    <t xml:space="preserve">Anti vaccinations rebellerne har på få år fået nedbrudt og ødelagt alt hvad sundhedsvæsenet og tusinder af mennesker har brugt mange mange år på st bygge op. </t>
  </si>
  <si>
    <t>anti vaxere skal slet ikke have børn de burde fratages retten til at have børn da det burde tælle som børnemishandling ikke at vaccinere sine børn og dem der har børn burde få børnene tvangsfjernet da det udgør en sikkerheds risiko for andre og dem selv og det de laver må kategoriseres som skadeligt for børnene så de skal bare ikke have ret til at have børn indtil de kan finde ud af at vaccinere deres afkom</t>
  </si>
  <si>
    <t xml:space="preserve">Nej, nu må den hetz snart stoppe. </t>
  </si>
  <si>
    <t xml:space="preserve">Ej!!! </t>
  </si>
  <si>
    <t>Simpelthen så hjernedød en udtalelse.</t>
  </si>
  <si>
    <t xml:space="preserve">Nej og nej det er dumt. </t>
  </si>
  <si>
    <t>I er da ikke rigtig kloge 😡</t>
  </si>
  <si>
    <t>vi lever jo ikke i et diktaturstat 😡</t>
  </si>
  <si>
    <t>Andres børn skal ikke udsættes for en livsfarlig sygdom pga dumme og uvidende forældre.</t>
  </si>
  <si>
    <t xml:space="preserve">Folk elsker at hade Trump. </t>
  </si>
  <si>
    <t>Så er det tid til mere Fake news fake news</t>
  </si>
  <si>
    <t xml:space="preserve">Kom ind i kampen og drop jeres konstante Fake News. </t>
  </si>
  <si>
    <t>Vi tror ikke på jer længere</t>
  </si>
  <si>
    <t xml:space="preserve">Synes godt nok det er ved at være træls at høre på jeres daglige Trump historie. </t>
  </si>
  <si>
    <t xml:space="preserve">Har i virkelig ikke andet at gå op i. </t>
  </si>
  <si>
    <t xml:space="preserve">Hold nu op de danske medier er blevet nogle sladderblade. </t>
  </si>
  <si>
    <t xml:space="preserve">Det er godt nok ved at være trættende. </t>
  </si>
  <si>
    <t>Nu må I godt nok komme op på den store klinge.</t>
  </si>
  <si>
    <t>Jeg er ikke en fan af Trump men jeg er bestemt heller ikke fan af den hetz alle søger at køre mod ham.</t>
  </si>
  <si>
    <t xml:space="preserve"> Jeg er ansat i en offentlig institution hvor der holdes møder i en uendelighed.....</t>
  </si>
  <si>
    <t xml:space="preserve">Er der overhovedet nogen der gider at læse jeres artikler længere? </t>
  </si>
  <si>
    <t xml:space="preserve">Prøv at skriv lidt nuanceret og ikke blot kopiere CNN, Huff, Guardian og andre venstreorienterede medier. </t>
  </si>
  <si>
    <t>Fyr praktikanterne og lav rigtig journalistisk.</t>
  </si>
  <si>
    <t xml:space="preserve">Det kan I ikke være bekendt TV2. </t>
  </si>
  <si>
    <t>Nu føler Trumpianerne sig krænkede igen 😃</t>
  </si>
  <si>
    <t xml:space="preserve">Jeps, fortsæt med at gøre Danmark dummere med den slags overskrifter. </t>
  </si>
  <si>
    <t xml:space="preserve">Bla bla bla, alt det had mod manden bliver man sku træt af at høre på. </t>
  </si>
  <si>
    <t>Endnu en Anti-Trump artikel baseret på anonyme læk, spekulationer og anonyme kilder...</t>
  </si>
  <si>
    <t>Men det går ellers rigtigt godt i USA, selvom Danske medier gør alt for ikke at fortælle det!</t>
  </si>
  <si>
    <t xml:space="preserve">På samme måde som han indsættelse var den med flest tilskuere😂🤣 ... </t>
  </si>
  <si>
    <t>Og hans kulør er pga gode gener 😂</t>
  </si>
  <si>
    <t xml:space="preserve">Kan ikke fordrage manden, men.. </t>
  </si>
  <si>
    <t xml:space="preserve">Resten af dagene går med mediestunts, og forsvindende lidt tid bliver egentlig brugt på politik. </t>
  </si>
  <si>
    <t xml:space="preserve">om der så ikke ville være lige så mange der ville beskytte Hitler, kalde nyhedsmedier for fake news og sværge til at alt han har lavet bare var perfekt 🤔 </t>
  </si>
  <si>
    <t>Han da blive cirkus 🤡</t>
  </si>
  <si>
    <t xml:space="preserve">skræmmende at lederne i dag er på højde med lederne i romerrigets fald som så løver spise mennesker som u underholdning ..... </t>
  </si>
  <si>
    <t>Kildekritik !</t>
  </si>
  <si>
    <t>Den sidste President brugte mere tid på golfbanen end på arbejde, men det er ok, for medierne elsker Hussein Obama, Trump skal latterliggøres helst hver dag for medierne hader ham</t>
  </si>
  <si>
    <t xml:space="preserve">Få dog hende vippet af pinden. </t>
  </si>
  <si>
    <t>Nu har hun vel været minister så længe, så pensionen er sikret. 😣😣😣</t>
  </si>
  <si>
    <t>Han falder som Nixon...</t>
  </si>
  <si>
    <t xml:space="preserve">Det er jo næsten til grin. </t>
  </si>
  <si>
    <t xml:space="preserve">Jeg tror danskere stort set er den eneste nationalitet der næsten ikke løfter et øjenbryn når der sker forringelser for blandt andet pension, men også på ander velfærdsområder. </t>
  </si>
  <si>
    <t>Men kære Danmark der har aldrig været så mange penge i landet som nu, med kære Danmark I går måske ind for en total liberal politik, hvor udgangspunktet er, kan du ikke klare dig selv er det bare ærgerligt.</t>
  </si>
  <si>
    <t>Jeg er træt af og høre om alle de ordninger der skal laves, til sidst er der slet ikke nogen tilbage på arbejdsmarked, de skal bare gå tilbage til det vi havde, så er det hele løst, efterløn som 60 årig folkepension som 65 årig</t>
  </si>
  <si>
    <t xml:space="preserve">Fat det nu politikere, det SKAL laves for ALLE og ikke kun for nogle faggrupper. </t>
  </si>
  <si>
    <t xml:space="preserve">De fleste borgerlig snakker om senior pension skal virke bedre men det gør den ikke og vil aldrig komme til det. </t>
  </si>
  <si>
    <t xml:space="preserve">måske man skulle få førtidspension til at virke ... </t>
  </si>
  <si>
    <t xml:space="preserve">før man kommer med en masse nyt lort .. </t>
  </si>
  <si>
    <t xml:space="preserve">som så heller ikke vil virke .. </t>
  </si>
  <si>
    <t xml:space="preserve">Bliver så træt af al den tale om omkostninger ved pensionister og plejekrævende ældre. </t>
  </si>
  <si>
    <t>Huskede du i øvrigt at nyde godt af den 40% billigere offentlige transport som du blev lovet af den sidste røde regering - altså selvom de lod priserne stige med over 70% på fire år?</t>
  </si>
  <si>
    <t>Det der ville få folk op af stolene og til valgstederne for denne gruppe ville være hvis man lovede at give folkepensionisterne de 8000 som folketing og div. regeringer har stjålet via satspuljen tilbage og tilført grundbeløbet.</t>
  </si>
  <si>
    <t xml:space="preserve">Politikerne er ved at falde over hinanden inden et valg, men ingen af dem holder ved efter valget. </t>
  </si>
  <si>
    <t>Det har vi jo oplevet gang, på gang, på gang 👎👎👎👎</t>
  </si>
  <si>
    <t>En underlig overskrift, pensionsalder preller a på vælgerne?</t>
  </si>
  <si>
    <t>Er TV2 gået fra forstanden ?</t>
  </si>
  <si>
    <t>I mine ører lyder det meget underligt at det kun er enkelte erhvev man mener folk kan blive nedslidt i,og hvem skal så afgøre om man er nedslidt,jeg mener den pensionsalder skal være 67 år og så kan de som har lyst og kræfter jo bare arbejde,men det skal være frivilligt,og dem der er nedslidt før skal have lov til at trække sig tilbage før,men ens pensionsalder til alle,det andet duer ikke</t>
  </si>
  <si>
    <t xml:space="preserve">Alt den snak.... </t>
  </si>
  <si>
    <t xml:space="preserve"> Seriøst...</t>
  </si>
  <si>
    <t>Kære polikikere,,, ser jer nu for ellers går det galt</t>
  </si>
  <si>
    <t>De stikker af fra alt, de kære politikere...</t>
  </si>
  <si>
    <t>Undrer mig over hvor Liberal Alliances ældreminister Thyra Frank var henne??????</t>
  </si>
  <si>
    <t xml:space="preserve">Men det er altid nemt for modparten at fortælle andre at det er valgflæsk.... </t>
  </si>
  <si>
    <t>Husk lige at hvis man kommer på folkepension og ens kone eller mand arbejder, får man kun udbetalt godt 6000kr før skat😡🤔</t>
  </si>
  <si>
    <t xml:space="preserve">Ja trist. </t>
  </si>
  <si>
    <t>"Børnenes statsminister" nægter at beskytte alle børn, uanset køn, mod kønslemlæstelse - så hvorfor skulle hun have reel interesse i at hjælpe andre aldersgrupper ?</t>
  </si>
  <si>
    <t>Det er et røgslør for at skjule det rigtige problem</t>
  </si>
  <si>
    <t xml:space="preserve">Kan man ikke blive klog på. </t>
  </si>
  <si>
    <t xml:space="preserve">Regeringen ved vi jo at de kan ikke li de ældre ( byrden ) der kunne jo ske at være mindre til dem selv. </t>
  </si>
  <si>
    <t>Her taler vi altså om de grupper som statistik set stemmer DF, så valgflæsk og ikke en tanke på jer medlemmer</t>
  </si>
  <si>
    <t>tanken om at vi skal blive på arbejdsmarkedet så længe som muligt er måske ønskværdigt men er man slidt et umulig og umenneskelig ønske fra politiker som går på pension som 60 årig ikk??????</t>
  </si>
  <si>
    <t xml:space="preserve">De tror stadig, de er udødelige og kan slet ikke forestille sig, hvad der sker med krop og psyke, når man når 60 - 70 års alderen. </t>
  </si>
  <si>
    <t>Det er desværre kun DF.</t>
  </si>
  <si>
    <t>men det sker jo aldrig.🤐😥😑</t>
  </si>
  <si>
    <t xml:space="preserve">Deres forslag må bare ikke blive virkelighed. </t>
  </si>
  <si>
    <t xml:space="preserve">Forudsigeligt !!!! </t>
  </si>
  <si>
    <t xml:space="preserve">De lover og lover. </t>
  </si>
  <si>
    <t>Det er altid valgflæsk.</t>
  </si>
  <si>
    <t>Er totalt forbavset og undrer mig ?</t>
  </si>
  <si>
    <t>Jeg vil så foreslå et andet særligt sted i helvede til de, der har skabt et EU, der ikke er til at komme ud af.</t>
  </si>
  <si>
    <t>De stakkels englændere kan jo blandandet takke Nigel farage for deres situation, en populist/fantast der er meget lig et dansk parti som vi bør tage afstand fra, 🇪🇺🇪🇺🇪🇺</t>
  </si>
  <si>
    <t>Så velkommen i klubben.......</t>
  </si>
  <si>
    <t xml:space="preserve">Er selv ik den store fortaler for EU på nogen måde. </t>
  </si>
  <si>
    <t xml:space="preserve">Men man kan ikke både melde sig ud og være med. </t>
  </si>
  <si>
    <t>Det er på tide, de får en i røven for deres opførsel.</t>
  </si>
  <si>
    <t xml:space="preserve">EU er ved at implementere Cudenhova-Kalergis perverterede fremtidsvision for Europa. </t>
  </si>
  <si>
    <t xml:space="preserve"> EU håber, at det får en afskrækkende effekt på andre medlemslande. </t>
  </si>
  <si>
    <t xml:space="preserve">Derfor er der fuldkommen ligegyldigt hvem vi stemmer på. </t>
  </si>
  <si>
    <t>Derfor bør Brexit-fortalerne næsten tage denne usympatiske mands udsagn som en kompliment.</t>
  </si>
  <si>
    <t xml:space="preserve">De tænker ikke på konsekvenserne! </t>
  </si>
  <si>
    <t xml:space="preserve">Og intet bliver der gjort ved det. </t>
  </si>
  <si>
    <t xml:space="preserve">Vi skal ud NU! </t>
  </si>
  <si>
    <t>Og der kan kun gå for langsomt!</t>
  </si>
  <si>
    <t xml:space="preserve">De bitre politikere i EU skulle se at komme videre i stedet for at prøve at ramme briterne fordi EU kommer til at mangle deres bidrag. </t>
  </si>
  <si>
    <t xml:space="preserve">Det kommer til at koste EU dyrt at briterne forlader EU og det skal EU forberede sig på. Bla får briterne lov til at fiske i deres egne farvande og EU hænger på alle de dårlige økonomier i Sydeuropa. </t>
  </si>
  <si>
    <t>Briterne er vinderne ved brexit, EU er den bitre taber.</t>
  </si>
  <si>
    <t>sikkert lige så fordrukken som alle de andre dernede i EU</t>
  </si>
  <si>
    <t xml:space="preserve">Han burde skamme sig. </t>
  </si>
  <si>
    <t>Jeg syntes EU besværliggør Brexit, for de kan jo ikke acceptere, at England skulle få succes.</t>
  </si>
  <si>
    <t>Det særlige sted i helvede er allerede reserveret til dem, der lokkede os i ef / eu 😂</t>
  </si>
  <si>
    <t>Donald Tusk er uønsket i sit hjemland Polen.......</t>
  </si>
  <si>
    <t xml:space="preserve">Mon ikke der også findes et ubehageligt sted til de EU pampere, der desværre lever i de vildfarelse, at 27 EU lande har en forenelig kultur og moral. </t>
  </si>
  <si>
    <t>uha tænk sig han er chef for det hele man kunne sige en masse lort men det er han og EU ikke værd</t>
  </si>
  <si>
    <t xml:space="preserve">Ja selv Polen vil ikke vide af ham. </t>
  </si>
  <si>
    <t xml:space="preserve">Det siger vel alt om EU at de vælger en polak frem for Helle Thorning. </t>
  </si>
  <si>
    <t xml:space="preserve">Måske er en polak letter at købe. </t>
  </si>
  <si>
    <t xml:space="preserve">Trist at UK behandles på denne måde. </t>
  </si>
  <si>
    <t xml:space="preserve">Det skal man aldrig gøre. </t>
  </si>
  <si>
    <t xml:space="preserve">Lyder lidt som en forsmået ægtefælle i en ulykkelig skilsmisse..... </t>
  </si>
  <si>
    <t>Immatur udtalelse!</t>
  </si>
  <si>
    <t xml:space="preserve">Utroligt, at man ikke kan forhandle sig frem, englænderne har valgt May til, at forhandle, hun kom med et forslag som hun selv havde sagt god for, pt. er EU nød til, at stå sammen af hensyn til Irland, som ikke vil have den åbne grænse efter Brexit, som englænderne ønsker. </t>
  </si>
  <si>
    <t>Er det ikke bare EU, der laver problemer og afviser, deres plan.🤷‍♂️</t>
  </si>
  <si>
    <t xml:space="preserve">Og de selv samme vil nu ikke have at der hverken skal være valg eller en ny folkeafstemning for de har fået det afstemningsresultat som de ville have. </t>
  </si>
  <si>
    <t>At manden så tilsyneladende ikke kan skelne imellem politik og religion er jo decideret skræmmende.</t>
  </si>
  <si>
    <t>Mangler sku politikere der gør det samme</t>
  </si>
  <si>
    <t>Vi kan jo ikke finde ud af det.</t>
  </si>
  <si>
    <t>tænker det er stedet lige ved siden af til de EU ansvarlige der ikke har styr på de ydre grænser........</t>
  </si>
  <si>
    <t>Det nytter ikke kun at vide, hvad det er man IKKE vil.</t>
  </si>
  <si>
    <t xml:space="preserve">Det er Englænderne der sagde til nej EU, det er Den sidste preminierminister der lavede det bøvl. </t>
  </si>
  <si>
    <t>Er det underlige ikke at man har en udtrædelsesbestemmelse men ikke nogen ide om hvordan</t>
  </si>
  <si>
    <t xml:space="preserve">Sandheden er ilde hørt i UK. </t>
  </si>
  <si>
    <t>Det siger jo lidt om hvad EU er.om nogle år sættes militæret vel ind for at holde eventuelle udbrydere inde i folden i EU paradiset.😁😀</t>
  </si>
  <si>
    <t xml:space="preserve">Demokrati er noget skidt, det er kun de kloge politiker og Embedsmændene der forstår EU. </t>
  </si>
  <si>
    <t xml:space="preserve">Lad dem nu sejle deres egen sø, uden at vi hidser os op. </t>
  </si>
  <si>
    <t xml:space="preserve">Endda fra en EU top embedsmand, der ikke er undskyldt af sprutten. </t>
  </si>
  <si>
    <t xml:space="preserve">Det er alt sammen bare en kæmpe stor skæmme kampagne til de andre lande der har tænkt på at følge UK, men bare vent og se hvor godt Briterne vil klare sig , hvis de kommer ud af EU. </t>
  </si>
  <si>
    <t xml:space="preserve">Norge og Schweiz klare sig da godt udenfor, det originale koncept med EF var godt, men EU er ikke godt, vi skal også UD. </t>
  </si>
  <si>
    <t>Selv Kineserne kan få gode handels aftaler i EU, og er ful medlem af europol, så hvorfor ikke UK, det er ikke andet end hysteri.</t>
  </si>
  <si>
    <t xml:space="preserve">Vi skal ud nu det. </t>
  </si>
  <si>
    <t>Føj men godt han viste hans sande jeg</t>
  </si>
  <si>
    <t>Med sådan en udtalelse, er han da nødt til at opsige sit job, sådant et menneske kan ikke sidde der.</t>
  </si>
  <si>
    <t xml:space="preserve">Jeg er bange for at en farlig debat kommer frem om at EU ikke er godt. </t>
  </si>
  <si>
    <t xml:space="preserve">Ja det er ikke godt at komme i bad standing hos EU 😎. </t>
  </si>
  <si>
    <t>Det lige før der skal være vidnebeskyttelse for afhopper 😱</t>
  </si>
  <si>
    <t>EU’s enorme flok af bureaukrater kæmper hårdt for ikke at miste grebet om Europa!</t>
  </si>
  <si>
    <t xml:space="preserve">Ikke så smart sagt - men måske får Brexit andre til at tænke lidt bedre over, hvis de bare lige tror at man melder sig ud, specielt uden nogen plan !!! </t>
  </si>
  <si>
    <t xml:space="preserve">nu hvor der problemerne tårner sig op ?? </t>
  </si>
  <si>
    <t>Det er kaos, og ville ønske at Merkel havde imødekommet England så ville meget være undgået.</t>
  </si>
  <si>
    <t>En af disse EU folk der ikke aner noget om borgerne i Europa og Norden og lader sig lede af en heftig låncheck</t>
  </si>
  <si>
    <t xml:space="preserve">Der skal måske mere findes en plads til dem i EU der ødelægger tilværelsen for os andre. </t>
  </si>
  <si>
    <t>Jo måske dem der først stemmer Ja til at forlade EU og derefter piver og siger "Vi vil have en ny afstemning, vi vidste ikke hvad vi sagde ja til".</t>
  </si>
  <si>
    <t>Så vil de nok møde en hel del fra EU parlamentet der.. 😡😠</t>
  </si>
  <si>
    <t>Det er da rene ord for pengene fra hr Tusk</t>
  </si>
  <si>
    <t>Han er pinlig🤪</t>
  </si>
  <si>
    <t>Hvad bilder Tusk sig ind?</t>
  </si>
  <si>
    <t>Det viser desværre intelligensniveauet for magthaverne i EU 😏</t>
  </si>
  <si>
    <t>Donald Fusk ..</t>
  </si>
  <si>
    <t>Endnu en pamper ham Tusk Ud Af EU</t>
  </si>
  <si>
    <t>siger mere om EU.</t>
  </si>
  <si>
    <t>Manden er jo jo ikke videre begavet med den udtalelse...</t>
  </si>
  <si>
    <t>han er en fæl karl ham tusk</t>
  </si>
  <si>
    <t>Helt ærligt, hvad bilder han sig ind</t>
  </si>
  <si>
    <t>DANMARK UD AF EU</t>
  </si>
  <si>
    <t>Verbale tæsk fra Tusk</t>
  </si>
  <si>
    <t>Donald Fusk</t>
  </si>
  <si>
    <t>Han burde vide bedre</t>
  </si>
  <si>
    <t>Burokratisk ud over alle grænser.</t>
  </si>
  <si>
    <t>Hvad bilder han sig ind</t>
  </si>
  <si>
    <t xml:space="preserve">men folk acceptere åbentbart alt som nyheder i disse dage... </t>
  </si>
  <si>
    <t xml:space="preserve">Og bjørne skider i skovbunden... </t>
  </si>
  <si>
    <t>Det er fuldstændig rigtig , når valget er ovre så er d ligeglade , så hytter de bare deres egen skind igen .</t>
  </si>
  <si>
    <t xml:space="preserve">EU havde jo heller ikke en plan ... </t>
  </si>
  <si>
    <t xml:space="preserve">Det er den samme retorik som nazisterne anvendte overfor deres politiske modstandere. </t>
  </si>
  <si>
    <t xml:space="preserve">Jeg ville ønske dk skulle ud af den forening. </t>
  </si>
  <si>
    <t>sympatisk fyr💸💸💸💸💸💸💸💸</t>
  </si>
  <si>
    <t>Han Udskiftes.</t>
  </si>
  <si>
    <t xml:space="preserve">det må være forældrene der bestemmer hvilke indgreb der sker mod ens børn... </t>
  </si>
  <si>
    <t xml:space="preserve">kender en hvis børn blev hjerneskadet lige efter vaccinen, så synes på ingen måde man på den måde skal tvinge folk, og det er dette.... </t>
  </si>
  <si>
    <t>der er så få tilfælde hvert år, så det går nok at nogen vælger udenom...</t>
  </si>
  <si>
    <t>Det må de sku da selv om.</t>
  </si>
  <si>
    <t xml:space="preserve">Tak mæslinger... </t>
  </si>
  <si>
    <t xml:space="preserve">Jeg har senere fået vaccine pakken uden at blive udvikle autisme, koma eller andet som antivaccine folkene tror sker for alle. </t>
  </si>
  <si>
    <t xml:space="preserve">Havde jeg bare fået min vaccine da jeg var lille, var jeg ikke blevet smittet... </t>
  </si>
  <si>
    <t xml:space="preserve">Det er ikke uden konsekvenser at folk aktivt fravælger vacciner. </t>
  </si>
  <si>
    <t>Altså i rideverdenen kan ingen heste starte stævner med mindre de er vaccineret så.....</t>
  </si>
  <si>
    <t xml:space="preserve">Hvor er det frie liv snart henne. </t>
  </si>
  <si>
    <t>Det er vanrøgt ikke at vaccinere sit barn og burde straffes derefter hvis I spørger mig... 😏</t>
  </si>
  <si>
    <t xml:space="preserve">Jeg har haft alle børne sygdomme , jeg lever endnu lige som mange andre der har haft sygdommene også gør .. </t>
  </si>
  <si>
    <t>Tror vist mere der skal kigges på hvem man lukker ind i Danmark, mange der kommer hertil har stadig de sygdomme med sig, vi har vaccination mod.</t>
  </si>
  <si>
    <t>Vi drager glade på ferier til de sydlige himmelstrøg hvor mæslinger florerer....</t>
  </si>
  <si>
    <t>Lad os dele Danmark op på midten, så kan dem som vil vacciner, kemi, konservering osv. bo på den ene side og de andre som vil undgå disse på den anden.</t>
  </si>
  <si>
    <t>Vi betaler skat, så der skal heller ikke være nogle tvang her i landet, ved mindre vi lever i et diktatur.</t>
  </si>
  <si>
    <t xml:space="preserve">Iøvrigt, så dem i beder om at blive vaccineret, de er smittebære i op til 2-3uger efter, så lille Christian der ikke kan tåle vaccine, vil kunne blive smittet i den periode, af de personer i lige har bedt om at blive vaccineret, og det har ingen fortalt forældrene, spøger selv jeres læge. </t>
  </si>
  <si>
    <t>I lever seriøst i en boble af frygt, det er absurdt.</t>
  </si>
  <si>
    <t>Hvordan er det gået så galt?</t>
  </si>
  <si>
    <t xml:space="preserve"> Hold nu op man kan bare vaccinere sine egne børn så er de sikret nod mæslinger. </t>
  </si>
  <si>
    <t>Hvad med at tvinge dem til at bære et gult biohazard armbånd i offentligheden?</t>
  </si>
  <si>
    <t xml:space="preserve"> Det kan man jo så ikke når forældrene kan risikere at SKULLE stå til rådighed for arbejdsmarkedet og dermed mister en eventuel ydelse de har krav på udelukkende fordi staten samtidig forbyder dem at anbringe deres barn i en offentlig pasningsordning... .. </t>
  </si>
  <si>
    <t xml:space="preserve">man kan heller ikke forbyde børn der ikke kan TÅLE en vaccine at gå i en offentlig institution... </t>
  </si>
  <si>
    <t xml:space="preserve">så det er en gordisk knude dén... </t>
  </si>
  <si>
    <t xml:space="preserve">måske vi bare skal lade folk selv finde ud af det... </t>
  </si>
  <si>
    <t xml:space="preserve">det er jo heller ikke forbudt at hyre en au pair... </t>
  </si>
  <si>
    <t>ligesom sundhedsvæsenet også er til rådighed for skiløbere og ekstremsportsudøverfjolser, rygere, diætfjolser der ender med at blive fejlernærede, alkoholikere og almindelige fjolser som bruger en vakkelvorn stol som stige bare for at pudse vinduer de faktisk sagtens kan sé ud af....</t>
  </si>
  <si>
    <t>Har vi ikke større problemer???</t>
  </si>
  <si>
    <t xml:space="preserve">Lad nu være med at straffe børnene for forældrenes, i min optik, dårlige dømmekraft. </t>
  </si>
  <si>
    <t xml:space="preserve">Men omvendt er jeg bare ikke tilhænger af tvang. </t>
  </si>
  <si>
    <t xml:space="preserve">De fleste børnefamilier er enormt pressede mht fravær i forbindelse med deres børns sygdom. </t>
  </si>
  <si>
    <t>Det er ikke fair at være ligeglad med, om man øger risikoen for sygdomsudbrud i institutioner.</t>
  </si>
  <si>
    <t xml:space="preserve">Man kan nu ikke stille sig op og tvinge lægen til at vaccinere sit barn, hvis barnet har reageret allergisk og været tæt på at dø! </t>
  </si>
  <si>
    <t>Kamille burde holdes væk fra alle andre, ganske simpelt.</t>
  </si>
  <si>
    <t>Hun må da fejle noget i hovedet.</t>
  </si>
  <si>
    <t xml:space="preserve">stop nu jer selv..... </t>
  </si>
  <si>
    <t>De burde forbydes al adgang til offentlig industion, så som dagplejer,vuggestue, SFO, skole for et barn kan smitte en hel skole 🤡</t>
  </si>
  <si>
    <t>Privatlivets fred og selvbestemmelseretten må da gælde.....</t>
  </si>
  <si>
    <t>Vi ved alt for lidt om vaccineskader til at presse forældre til at vaccinere deres børn.</t>
  </si>
  <si>
    <t xml:space="preserve">Hvorfor påføre sine egne og andres børn risiko for noget der kan undgås. </t>
  </si>
  <si>
    <t xml:space="preserve">Har selv haft de pågældende børnesygdomme og jeg kan ikke erindre jeg havde en fest imens det stod på. </t>
  </si>
  <si>
    <t>Det minder mig lidt om mig selv, når censor tydeligvis ikke kan pensum😡</t>
  </si>
  <si>
    <t>Vi har meget fokus på børn der ikke er vaccinerede, men umiddelbart ser jeg er større "fare" ved alle de voksne, der er fra før vaccinen kom til og som ikke ved om de har haft mæslinger.</t>
  </si>
  <si>
    <t xml:space="preserve">Ja lad os da endelig dele samfundet op fordi vi ikke har samme holdninger. </t>
  </si>
  <si>
    <t xml:space="preserve">Vi betaler alle sammen skat, så lad os da endelig bruge penge på at køre to pasningssystemer. </t>
  </si>
  <si>
    <t>Det har vi da lige præcis råd til når nu pædagoger kan passe 15-20 børn alene</t>
  </si>
  <si>
    <t>Så hvorfor kan det ikke være obligatorisk med mæslingerne. ??????</t>
  </si>
  <si>
    <t>Forældre der ikke lader deres børn vaccinere burde få regningen hvis deres børn får en sygdom som kunne være undgået. ...</t>
  </si>
  <si>
    <t xml:space="preserve">Trist at mange at de der taler for friheden til selv at tage stilling, ikke synes at have gjort sig ulejligheden at undersøge hvilke konsekvenser det har for flokimmunitet og de der IKKE har et valg.... </t>
  </si>
  <si>
    <t>Hvordan kan man ikke ønske at undersøge hvorfor ens holdning gør at til at man tilhører en udskældt minoritet, frem for at sidde med sølvpapirhat og argumentere på Facebook?</t>
  </si>
  <si>
    <t>Hvad er egentligt problemet?</t>
  </si>
  <si>
    <t>Snart vil Kamille vel også have at der skal være kz lejre til dem der ikke er vaccineret.</t>
  </si>
  <si>
    <t xml:space="preserve">Tvang er bare ikke vejen frem. </t>
  </si>
  <si>
    <t xml:space="preserve">Vi burde kunne have en åben debat med både fordele OG ulemper, uden at skulle blive fuldstændig hetzet. </t>
  </si>
  <si>
    <t xml:space="preserve">Det er kørt fuldstændigt ud af proportioner... </t>
  </si>
  <si>
    <t xml:space="preserve">De udgøre en fare for ander børn. </t>
  </si>
  <si>
    <t xml:space="preserve">Det er omsorgssvigt ikke at vaccinere sine børn mod dødlige sygdomme. </t>
  </si>
  <si>
    <t xml:space="preserve">Eller om de skal fjernes. </t>
  </si>
  <si>
    <t>Forbyd os der ikke vaccinerer konventionelt, at omgås konventionelt vaccineret børn, da de ifølge undersøgelser oftest bliver syge...</t>
  </si>
  <si>
    <t xml:space="preserve">Er det ikke brud på FNs menneskerettigheder at isolere børn og fjerne folks selvbestemmelse . </t>
  </si>
  <si>
    <t xml:space="preserve">OG jo, jeg er FOR vaccination, men mod at ekskludere mennesker, der har en anden holdning end os selv. </t>
  </si>
  <si>
    <t xml:space="preserve">Sku ikke efter de har solgt Statens seruminstitut til en muggi! </t>
  </si>
  <si>
    <t xml:space="preserve">Mine børn skal ikke have vaccine derfra! </t>
  </si>
  <si>
    <t>Basta</t>
  </si>
  <si>
    <t>Og forbyd børn hvis de ikke bliver behandlet for lus</t>
  </si>
  <si>
    <t xml:space="preserve">Det er og bliver værst for de børn, der risikerer at få polio fx. De vaccinerede bliver jo ikke syge. </t>
  </si>
  <si>
    <t xml:space="preserve"> Noget uigennemtænkt forslag, der følger i hælene på de borgerliges straf-strategi. </t>
  </si>
  <si>
    <t xml:space="preserve">Ja da - og Forbyd ikke-vaccinerede voksne i erhvervslivet! 🤨 </t>
  </si>
  <si>
    <t>så kører formynderiet igen!</t>
  </si>
  <si>
    <t>Ellers tvangs vaccine til alle dem der ik har en lægelig grund til ikke at sku vaccineres.</t>
  </si>
  <si>
    <t xml:space="preserve">Vi det mest forkælede folkefærd. </t>
  </si>
  <si>
    <t>Tvang er ikke vejen frem som jeg ser det</t>
  </si>
  <si>
    <t xml:space="preserve">Det er de voksne der IKKE har haft det, eller er blevet vaccineret imod det, der er i fare. </t>
  </si>
  <si>
    <t xml:space="preserve">Så hvorfor denne hezt. </t>
  </si>
  <si>
    <t xml:space="preserve">Jeres børn er jo vaccineret ........ </t>
  </si>
  <si>
    <t xml:space="preserve"> At man siger uvaccinerede børn er smittefarlige er lig med total uvidenhed.</t>
  </si>
  <si>
    <t>Nej det er en dårlig ide.</t>
  </si>
  <si>
    <t>Ja bestemt de forældre må straffes på så extreme metoder så selv de kan få deres underudviklet hjerne op i gear dog skal de børn som af sundhedsmæssige årsager ikke kan tåle at blive vaccineret ikke rammes af dette</t>
  </si>
  <si>
    <t>For der udsætter andre for fare med smitsomme sygdomme bør straffes.</t>
  </si>
  <si>
    <t>Mæslinger og kopper var praktisk talt udryddet i Norden men nu stiger antallet af smittede år for år, snart vil vi se dødsfald og handicaps på grund af dette men anti vaccine folkene er jo ligeglade.</t>
  </si>
  <si>
    <t>De skulle selv have lov at betale for privat skole, privat læge og private sygehuse - hvorfor skal de nyde godt af de ting der er bygget til fællesskabet - og sygehuse skabt af det sundhedssystem som de alligevel mener er manipulerende og løgnagtigt?</t>
  </si>
  <si>
    <t>Storm i et glas vand</t>
  </si>
  <si>
    <t xml:space="preserve">Hvorfor ??? </t>
  </si>
  <si>
    <t>Vaccinerede børn er jo ikke i fare ,så jeg ser ingen grund til den form for kontrol og tvang</t>
  </si>
  <si>
    <t>Det skal være forbudt at sende ikke -vaccinerede børn i børnehave og skole alt andet er uansvarligt .</t>
  </si>
  <si>
    <t xml:space="preserve"> Nej det er virkelig et stort indgreb i forældres frie ret.</t>
  </si>
  <si>
    <t>Jeg synes denne her debat er kørt helt af sporet.</t>
  </si>
  <si>
    <t xml:space="preserve">Men det er forældrenes valg og ikke noget andre skal blande sig i. </t>
  </si>
  <si>
    <t>Mæslinger er ubehageligt, men trods alt ikke dødeligt for de fleste.</t>
  </si>
  <si>
    <t>Forældre der ikke vaccinerer deres børn bør ikke have adgang til sociale ydelser og den dag deres børn dør af en sygdom de kunne have undgået, bør forældrene dømmes for manddrab</t>
  </si>
  <si>
    <t>Hvis børn er vaccineret, hvad skulle det så skide at ikke vaccinerede børn kommer i børnehaven, det betyder jo egentligt bare at de vaccinationer ikke gør en dyt til forskel eller ????</t>
  </si>
  <si>
    <t>Gad vide om anti vaccine individer heller ikke modtager stivkrampe vaccination og vis jeres barn så bliver lam eller dør, er det jeres skyld og i bør skamme jer over jeres uetisk opførsel.</t>
  </si>
  <si>
    <t>Hvorfor skal de straffes fordi nogen mennesker nægter at være en del af udryddelsen af den frygtelige vaccine ?!</t>
  </si>
  <si>
    <t xml:space="preserve">Og hvorfor er det okay at børn dér ikke tåler vaccine må komme i institution, når de andre ikke må...???? </t>
  </si>
  <si>
    <t>Totalt hysterisk debat.</t>
  </si>
  <si>
    <t xml:space="preserve">Det har jeg selv sagt fra starten af denne vaccinedebat. </t>
  </si>
  <si>
    <t>- Vi gider ikk deres børn, hvor vores børn er.</t>
  </si>
  <si>
    <t xml:space="preserve">Argumentet for at det skulle være en dårlig idé at placere så mange højrisiko børn det samme sted, kan jeg kun ryste på hovedet af - “at børnene ikk skal lide under forældrenes beslutning” 🤦🏽‍♀️🤦🏽‍♀️🤦🏽‍♀️ </t>
  </si>
  <si>
    <t xml:space="preserve">Nej, men det gør de jo 🤦🏽‍♀️🤦🏽‍♀️🤦🏽‍♀️ </t>
  </si>
  <si>
    <t>Hvorfor er myndighederne ikk inde over de forældre med en paragraf 50 undersøgelse?</t>
  </si>
  <si>
    <t>- de forstår jo tydeligvis ikk at beskytte deres barn - endda er det så groft at deres uansvarlighed har konsekvenser for andre familier - hvis DET ikk bør udløse en paragraf 50, så ved jeg dælme ikk hvor vi er henne af 🤬</t>
  </si>
  <si>
    <t xml:space="preserve">Han er dod fordi han fik for meget vaccinere!!! </t>
  </si>
  <si>
    <t xml:space="preserve">Vaccinere for HPV giver kraft. </t>
  </si>
  <si>
    <t xml:space="preserve">Min venine hun er dod fra den vaccinere. </t>
  </si>
  <si>
    <t xml:space="preserve">Big Pharma lever penge pa vaccinere. </t>
  </si>
  <si>
    <t>Tv2 sold selv til Big Pharma fordi i DK foraeldre kan vaelg og ikke har sa flere vaccinere ligesom i andre lander hvor politiker sold egne mennsker til Big Pharma!</t>
  </si>
  <si>
    <t xml:space="preserve">Jajaj nogen der hylder Stalin!! </t>
  </si>
  <si>
    <t>Hvorfor får I børn når I ik ka klare hva det indholder !!</t>
  </si>
  <si>
    <t xml:space="preserve">når det som er i vaccinerne ikke altid er godt for kroppen, og flere og flere faktisk enten får kræft, autisme mm. </t>
  </si>
  <si>
    <t>syntes ærligt ikke det iorden at der så mange experimenter tilkoblet vacciner.</t>
  </si>
  <si>
    <t xml:space="preserve">Ej Mette.... </t>
  </si>
  <si>
    <t>Jeg betaler rigeligt i skat fordi folk er nogen idioter!!</t>
  </si>
  <si>
    <t>Jeg forstår ikke, hvorfor den ikke bliver gjort obligatorisk. ?</t>
  </si>
  <si>
    <t>Alle børn skulle ,vaccineres, det skulle være tvang som i gamle dage ,basta</t>
  </si>
  <si>
    <t>Lad dem ikke komme i inst. For så smitter de jo alle de andre 🤬</t>
  </si>
  <si>
    <t>Der burde være konsekvenser for de valg!!</t>
  </si>
  <si>
    <t>ja god ide til at splitte borger og børn, som får et start på livet, at de ikke er velkommen i samfundet og skadelige for samfundet..</t>
  </si>
  <si>
    <t>Man kunne jo gå skridtet ud og lade dem som ikke vaccinerede deres børn betale erstatning og lign til dem som bliver ramt og som evt må tage fri for at passe deres syge børn med deres trods og fravalg ...</t>
  </si>
  <si>
    <t xml:space="preserve">Jeg forstår simpelthen ikk hvorfor der nogle forældre der ikk vaccinere deres børn😞 </t>
  </si>
  <si>
    <t>Synes virkelig de forældre der ikke vaccinere deres børn, er nogle uansvarlig forældre ☹️</t>
  </si>
  <si>
    <t xml:space="preserve">Nej - for ikke-vaccinerede børn udgør ikke nogen større risiko - langt de fleste syge og derfor smittende er vaccinerede børn/mennesker. </t>
  </si>
  <si>
    <t>det skal hverken ramme eller gå ud over andre børn..</t>
  </si>
  <si>
    <t>( med fare for internet tæsk i stor stil...</t>
  </si>
  <si>
    <t>så jeg må ærligt tilstå at jeg ikke helt forstå hvad de laver i daginstitutioner hvis de er så svage, men det der er sikkert en god grund til )</t>
  </si>
  <si>
    <t>Burde de forbydes at komme i alle offentlige instanser.</t>
  </si>
  <si>
    <t>Nej det er ikke en god ide, for der er børn der ikke kan tåle vaccinen (hvor lægerne ikke vil vaccinere)</t>
  </si>
  <si>
    <t xml:space="preserve">Folk skal bare lade være med at være så åndssvage. </t>
  </si>
  <si>
    <t>syntes det er uansvarligt at lade være ...</t>
  </si>
  <si>
    <t xml:space="preserve">Nej det er ikke en god ide. </t>
  </si>
  <si>
    <t>Det løser jo ikke noget.</t>
  </si>
  <si>
    <t>Nu må alle de forbud og påbud sgu stoppe, det er ved at være noget af et overvågnings, indberetnings og påbudssamfund efterhånden, som udviklingen har taget til gennem årene.</t>
  </si>
  <si>
    <t>Rettighederne bliver sgu også beskåret ikke nok med de social økonomiske.</t>
  </si>
  <si>
    <t>Jeg ser ikke problemet , hvis de børn er er vaccineret ikke kan få sygdommen , hvorfor så forbyde ikke vaccinerede børn adgang</t>
  </si>
  <si>
    <t>Det er jo ikke ALLE børn, der kan vaccineres, nogle kan desværre væreallergiske over for vaccinen.</t>
  </si>
  <si>
    <t>Er det ikke igen et spørgsmål om at lægerne skal tjene penge som på mange andre måder. 🤔</t>
  </si>
  <si>
    <t xml:space="preserve"> Den stikker da helt af igen.</t>
  </si>
  <si>
    <t>Alle de bedrevidende personer, der ikke vil lade deres guldklumper vaccinerer mod MFR, må forventes ikke at foretage rejser til beliggende i sydøst asiatiske område inkl Australien.</t>
  </si>
  <si>
    <t>Hvis man vil på de kanter er kravene til vaccinationer noget mere omfattende.</t>
  </si>
  <si>
    <t>Men det kan jo også være "fake news".</t>
  </si>
  <si>
    <t>Nej det er bestemt ikke en god ide- hvad gjorde man før hen og utroligt at alle overlevede børnesygdommene</t>
  </si>
  <si>
    <t xml:space="preserve">Nej der er nogle der ikke tåler vacciner. </t>
  </si>
  <si>
    <t xml:space="preserve">Synes ikke der skal laves flere love om hvad man må og ikke må. </t>
  </si>
  <si>
    <t>Nu må forældrene være ansvarlige.</t>
  </si>
  <si>
    <t>10000 underskrifter er ikke et borgerforslag, det er bare titusind underskrifter!!!</t>
  </si>
  <si>
    <t>Så må det jo være fordi at vaccinen ikke virker så...</t>
  </si>
  <si>
    <t>De vaccinerede er da ikke i fare!!! 😡</t>
  </si>
  <si>
    <t xml:space="preserve">det er jo en heksejagt på ikke-vaccinerede børn....! </t>
  </si>
  <si>
    <t xml:space="preserve">Hvad med om i snart begyndte at interessere jer lidt mere for vores egen andedam. F eks vores ældreminister. </t>
  </si>
  <si>
    <t>Manden er milliardær og præsident.</t>
  </si>
  <si>
    <t xml:space="preserve"> Det bliver man ikke hvis man er så uorganiseret som denne artikel forsøger at give indtryk af. </t>
  </si>
  <si>
    <t xml:space="preserve">Prøv noget nyt. </t>
  </si>
  <si>
    <t>Tv2 for at være journalist skal man være kritisk og objektiv</t>
  </si>
  <si>
    <t xml:space="preserve">Ustruktureret? </t>
  </si>
  <si>
    <t xml:space="preserve">Sikkert. </t>
  </si>
  <si>
    <t xml:space="preserve">Og så? </t>
  </si>
  <si>
    <t>Hvordan er ligegyldigt.</t>
  </si>
  <si>
    <t>De fleste læser ikke en gang artiklen</t>
  </si>
  <si>
    <t>Er der da ikke snart gået de 4 år nu?</t>
  </si>
  <si>
    <t xml:space="preserve">Måske fordi Trump er mere forretningsmand end politiker, hvilket også er grunden til at han blev valgt! </t>
  </si>
  <si>
    <t xml:space="preserve">Hvorfor overrasker det her egentlig? 😉 </t>
  </si>
  <si>
    <t xml:space="preserve">Det som burde overraske er at de holder stædigt ved at han er den mest effektive præsident nogensinde... </t>
  </si>
  <si>
    <t>USA'S svar på Uffe Elbæk</t>
  </si>
  <si>
    <t xml:space="preserve">Handler lederrollen ikke netop om, at uddelegere opgaver og holde sig ajour!? </t>
  </si>
  <si>
    <t xml:space="preserve">Vore hjemlige politikere afholder kurser, forelæsninger og dusinvis af andre bibeskæftigelser. </t>
  </si>
  <si>
    <t>De dyrker partiets udbredelse, mere end de dyrker Danmarks interesser - Så hvor er den store forskel, fra Trump til Løkke?</t>
  </si>
  <si>
    <t xml:space="preserve">Gad vide.. </t>
  </si>
  <si>
    <t xml:space="preserve">hvis man havde haft dagens teknologi under 2 verdenskrig.. </t>
  </si>
  <si>
    <t xml:space="preserve">De sidste par dage har det været oppe at vende om debatten er blevet for hård, man kan jo bare se hvordan den alm dansker reagere ved at man enten udtrykker man er med trump eller at TV2 har tendens til at smide fake historier op. </t>
  </si>
  <si>
    <t xml:space="preserve">Det får folk til at gå amok. </t>
  </si>
  <si>
    <t xml:space="preserve">  En god ven, teknikker , var i mange år på en stor fabrik. </t>
  </si>
  <si>
    <t>En dag fortalte han mig , der var nogle, det ikke arbejdede ; de tog beslutninger.</t>
  </si>
  <si>
    <t xml:space="preserve">Han er en ældre herre, der efter eget udsagn ikke kan - gider læse en bog, eller rapport. </t>
  </si>
  <si>
    <t xml:space="preserve">Hvor længe vil verdens lande acceptere en samarbejdspartner som bruger det meste af sin tid på at se tv og Twitter.... </t>
  </si>
  <si>
    <t>han brugte eksempelvis meget tid sammen med sin praktikant...</t>
  </si>
  <si>
    <t>Ooh Well, You Gotta Keep Up....</t>
  </si>
  <si>
    <t>Ny tid</t>
  </si>
  <si>
    <t xml:space="preserve">"Executive time". </t>
  </si>
  <si>
    <t>Det må jeg huske til kalenderen 😀</t>
  </si>
  <si>
    <t xml:space="preserve">Hvem kender arbejdsplanen for en President ! </t>
  </si>
  <si>
    <t xml:space="preserve">Hvordan har medierne fået af vide hvilke opgaver han rent faktisk bruger sin tid til ! </t>
  </si>
  <si>
    <t xml:space="preserve">Thyra Frank? </t>
  </si>
  <si>
    <t xml:space="preserve">Hvem er det? </t>
  </si>
  <si>
    <t xml:space="preserve">Den usynlige i dansk politik. </t>
  </si>
  <si>
    <t xml:space="preserve">Så inviterer Ældre Sagen sine medlemmer til stor møde. </t>
  </si>
  <si>
    <t xml:space="preserve">Stort set alle pensionister, der nåede i land inden de store forlængelser af pensionsalderen. </t>
  </si>
  <si>
    <t xml:space="preserve">Få nu tænkt løsninger igennem uden tal. </t>
  </si>
  <si>
    <t xml:space="preserve">Der er penge nok. </t>
  </si>
  <si>
    <t xml:space="preserve">Det handler kun om fordeling. </t>
  </si>
  <si>
    <t xml:space="preserve">Alle skal have ret til folkepension som 65 årig. </t>
  </si>
  <si>
    <t>Er man slidt ned inden, så må det blive førtidspension.</t>
  </si>
  <si>
    <t xml:space="preserve">Mange andre lande bliver der bulder og brag i gaderne, men her i Danmark , nå ja, det er nok rigtigt, at der er ikke råd til det ene eller andet. </t>
  </si>
  <si>
    <t xml:space="preserve">Nogle døjer med helbredet og dens skavanker og andre er det psykisk og mentalt som er svære at se, alt andet er at splitte Danmark og dens borgere i A og B hold og det skal være en RET man skal have ellers ender det i ingenting og job prøvning, vurdering af en osv osv og det kan vi ikke være bekendt i et samfund som vi bor i og mest tror jeg mest på S i det her, de andre snakker udenom som DF i tv programmet Lippert og super program og Thuesen Dahl var godt nok på gratis og sejlede rundt da Lippert gik til ham. </t>
  </si>
  <si>
    <t xml:space="preserve">Skaf nu de milliarder og skub andre projekter i baggrunden da de kan vente, danskerne vil se resultater med det her, da de er mest optaget om det her da det er deres liv det drejer sig om. </t>
  </si>
  <si>
    <t>Sænk pensionsalder for ALLE.</t>
  </si>
  <si>
    <t xml:space="preserve">Hvordan skal folk ellers reagere? </t>
  </si>
  <si>
    <t xml:space="preserve">Selvsamme politikere har i årevis hævet pensionsalderen, samt fjernet alle de muligheder for nedslidte til, at trække sig tilbage. </t>
  </si>
  <si>
    <t>Og vi skal ikke glemme Mette F’s indførsel af ressourceforløbet.</t>
  </si>
  <si>
    <t>da det er ren kasse tænkning</t>
  </si>
  <si>
    <t xml:space="preserve">"If I could turn back time". </t>
  </si>
  <si>
    <t>Ja til den gang hvor, alle blev pensioneret, når man havde nået en vis alder og , det var lægerne og ikke kommunerne, der indstillede folk til førtidspension.</t>
  </si>
  <si>
    <t xml:space="preserve">Savner oplysninger om, hvad pensionisterne reelt koster samfundet. </t>
  </si>
  <si>
    <t>Hvor meget der modregnes i pensionen, al den frivillige arbejdskraft og ikke at forglemme, at ældre på plejehjem betaler for ophold samt pleje.</t>
  </si>
  <si>
    <t xml:space="preserve">Frank Jensen afskaffede da bandekriminaliteten i København som han lovede inden han blev overborgmester for 7 år siden. </t>
  </si>
  <si>
    <t xml:space="preserve">Det er jo nok på grund af vore lange livserfaringer. </t>
  </si>
  <si>
    <t>De fleste a os bliver pensionister, men skal man arbejde til man bliver 74 er en hel del faldet fra, men de ved det ikke selv</t>
  </si>
  <si>
    <t xml:space="preserve">Lav en løsning med valgfri pensionsalder som i andre lande. </t>
  </si>
  <si>
    <t xml:space="preserve">Hos vores naboer mod nord, kan folk vælge 62-75 år. </t>
  </si>
  <si>
    <t xml:space="preserve">Pensionen bliver beregnet ud fra restlevetiden, og jo senere folk går desto højere pension. </t>
  </si>
  <si>
    <t>Så kan de, der har råd, gå tidligt.</t>
  </si>
  <si>
    <t xml:space="preserve">Et temmelig simpelt, men utroligt effektivt trick - hvis man vil have en politiker til at bekende kulør - er at lade være med at LYTTE efter hvad de siger, men i stedet for udelukkende SE på hvad de gør! </t>
  </si>
  <si>
    <t>Handlinger tæller højere end ord, og handlingerne kan de ikke løbe fra, selv når de løber fra deres ord.</t>
  </si>
  <si>
    <t xml:space="preserve">Tror faktisk at det betyder meget for mange mennesker, og faktisk også meget for en del partier. </t>
  </si>
  <si>
    <t>Valgkampen er i den grad gået i gang.</t>
  </si>
  <si>
    <t>Også på TV2....</t>
  </si>
  <si>
    <t>her har vi endnu et eksempel, hvis du kigger godt efter på billedet 🙂</t>
  </si>
  <si>
    <t>Man skal indfri det løfte, som man lover vælgerne.</t>
  </si>
  <si>
    <t>Højst 40 år på srbejdsmarkedet.</t>
  </si>
  <si>
    <t>Forstår ikke hvorfor pensions tid på arbejdet er politisk til debat.</t>
  </si>
  <si>
    <t>Vi har med stort folketings tilslutning en gruppe der har kort arbejdstid, arbejder når den har tid, og holder ferier når den vil, og tager sabbat fri når den vil, pensioner til hele deres familie, og med garanti kun bliver slidt på hjemmelig havearbejde, så giv dog alle ret til pension som denne gruppe har, og ønsker alm.danskere at arbejde længere nedsæt skatten til 25% .</t>
  </si>
  <si>
    <t>Ydelser til førtidspension bibeholdes hele perioden , man er jo ikke rask blot man bliver pensionist, kontrol hvert 3 år.</t>
  </si>
  <si>
    <t>Ok strøtanke, og for god ordens skyld, kaldes gruppen for Politikere.</t>
  </si>
  <si>
    <t xml:space="preserve">Ved sidste valg, var det flygtninge, denne gang er det pensioner !!!! </t>
  </si>
  <si>
    <t>Tja</t>
  </si>
  <si>
    <t>og hvad med A-kasse, sundhedsforsikring m.m. der skylles ud med badevandet på på din fødselsdag når du fylder 65, helt væk fra vinduet, men hvad pokker - vi arbejder da bare videre 😉</t>
  </si>
  <si>
    <t xml:space="preserve">Så nej jeg tror ikke snakken nu er for de ældres skyld. </t>
  </si>
  <si>
    <t xml:space="preserve">Vi burde som folk kræve at politikerne går 1 år efter den seneste pensionsaldere.. </t>
  </si>
  <si>
    <t>Det må komme an på en prøve håber det løfte for en gangs skyld bliver holdt 🙏🏻</t>
  </si>
  <si>
    <t xml:space="preserve">Alt den snak om nedslidte og pension, er jo guld i manges øre. </t>
  </si>
  <si>
    <t>Men der er jo noget med gensidig forsørgerpligt, som politikerne ikke nævner og som får stor betydning for mange...</t>
  </si>
  <si>
    <t xml:space="preserve">En ting slog mig, da jeg så rækken af politikere. </t>
  </si>
  <si>
    <t>Der er temmelig storforskel på at være i 40erne og i 60erne.</t>
  </si>
  <si>
    <t xml:space="preserve">Og skulle der endelig komme noget konkret, så kan vi jo alle mindes årene med DF som de ældres "beskyttere". </t>
  </si>
  <si>
    <t xml:space="preserve">Det er også derfor, at de skal finde en løsning inden Valget, så de ikke kan komme og sige, at det er Valgflæsk. </t>
  </si>
  <si>
    <t>der har kommet med nogle Konkrete Forslag i samarbejde med Socialdemokraterne.</t>
  </si>
  <si>
    <t>Socialdemokraterne siger at de Tøver lidt endnu.</t>
  </si>
  <si>
    <t>Det hvad vores politik mangler er hvad arbejde er for noget, han burde have haft 15år på en rigtig arbejdsplads , før de kunne komme i folketinget.</t>
  </si>
  <si>
    <t>Det kan og skal sige direkte, er man slidt ned, så må der førtidspension til og ikke en faggruppe.</t>
  </si>
  <si>
    <t>det parti der har den laveste pensions alder vinder valget</t>
  </si>
  <si>
    <t xml:space="preserve">Gad vide hvad Mette mener med det hun siger? </t>
  </si>
  <si>
    <t>Blår intet andet 😉</t>
  </si>
  <si>
    <t>Siger meget om, hvad EU er, og hvorfor det er vigtigt at komme sig ud! 😐</t>
  </si>
  <si>
    <t>Jeg tror alle havde en plan med brexit, nemlig ønsket om frihed, demokrati og selvbestemmelse, og er det egentlig ikke grundlag nok?</t>
  </si>
  <si>
    <t>Mon ikke at han selv ender der sammen med Merkel, Juncker, og Macronen!</t>
  </si>
  <si>
    <t>Hvorfor er det sådan TV2??</t>
  </si>
  <si>
    <t xml:space="preserve">Når man melder sig ud er det derfor naturligt at den pågældende nation er forberedt og har en plan for foretagendet. </t>
  </si>
  <si>
    <t>Det ligger jo ligesom lidt i grundtanken ved sådan et foretagende.</t>
  </si>
  <si>
    <t xml:space="preserve">Hører Tusk kritik gående alene på manglende plan for et Brexit. </t>
  </si>
  <si>
    <t xml:space="preserve">for at lave en aftale med UK som EU og Thersa May vidste, at det britiske parlament ville afvise på forhånd. </t>
  </si>
  <si>
    <t xml:space="preserve">(Theresa May er ikke EU-modstander, hun er EU- tilhænger). </t>
  </si>
  <si>
    <t>Nyt referendum.</t>
  </si>
  <si>
    <t xml:space="preserve">Bare vent og se. </t>
  </si>
  <si>
    <t xml:space="preserve">Det er allerede sket. </t>
  </si>
  <si>
    <t xml:space="preserve">Merkel har åbnet dørerne. </t>
  </si>
  <si>
    <t>Det er også derfor, at der ikke er vilje til at revidere de forældede konventioner for også det, vil stride mod EUs politiske ideologi.</t>
  </si>
  <si>
    <t xml:space="preserve"> EU får det som de vil have det. </t>
  </si>
  <si>
    <t xml:space="preserve">De får en ny afstemning og det bliver et ja. </t>
  </si>
  <si>
    <t xml:space="preserve">De vil alle sammen det samme. </t>
  </si>
  <si>
    <t xml:space="preserve">Grunden til at Brexit overhovedet kom på tale, var jo at Tusk og Juncker ikke kunne komme England i møde omkring EU's regler om børnepenge til udenlandske arbejdstagere, og væsentlige spørgsmål om Immigration. </t>
  </si>
  <si>
    <t>Hvis Eu kan reflektere over, at ikke alle nationalstater i Eu vil EU's forenede stater, var Brexit sikkert aldrig blevet en realitet.</t>
  </si>
  <si>
    <t xml:space="preserve">De skal være taknemlige for alle de bidrag de har givet gennem årene. </t>
  </si>
  <si>
    <t>Så kan man lide EU og deres system eller ej.</t>
  </si>
  <si>
    <t>Og hvis flere lande følger England så var snakken en anden.</t>
  </si>
  <si>
    <t>Så starter vi forfra med det eu skulle havde været.</t>
  </si>
  <si>
    <t>Alle de medlemmer af det Engelske underhus der stemte nej til Mays forhandlingsresultat, kan jo slet ikke blive enige om hvad der skal træde i stedet.</t>
  </si>
  <si>
    <t>så de sendte ham til EU...</t>
  </si>
  <si>
    <t>Hvis EU skal have en fremtid, kræver det et paradigmeskift, hvor forskellighed hyldes og lighed ignoreres.</t>
  </si>
  <si>
    <t>Mon de vil hjælpe næste gang vi kalder?</t>
  </si>
  <si>
    <t xml:space="preserve">Mon ikke at David Cameron har fortrudt mange gange at han kom til at spørge den britiske befolkning. </t>
  </si>
  <si>
    <t>Det er vi slet ikke kompetente til at tage stilling til.</t>
  </si>
  <si>
    <t>Hvis DK nogensinde skulle melde sig ud (hvad jeg ikke håber), så ønsker jeg, at der fra politikernes side af, bliver lavet en god og konstruktiv aftale, forhåbentlig i fællesskab med modstandere og tilhængere.</t>
  </si>
  <si>
    <t xml:space="preserve">Det europæiske land der mest er kendt for at formidle mulighed for ikke at betale skat i Europa til internationale virksomheder. </t>
  </si>
  <si>
    <t xml:space="preserve">Når man beder en nation om at stemme sig ud, må man i det mindste være enige om, hvad det er man så vil. </t>
  </si>
  <si>
    <t>Gid at Danmark en dag vil indse hvad Eu i virkeligheden er og se at komme ud SF eu</t>
  </si>
  <si>
    <t>Forstået?</t>
  </si>
  <si>
    <t xml:space="preserve">Spørgsmålet er, hvad gør EU med aktiehandler? </t>
  </si>
  <si>
    <t xml:space="preserve">England er pt centrum for europæiske aktiehandler og det var derfor at de modsatte sig skatten på aktiehandel... </t>
  </si>
  <si>
    <t>Hvordan mon de reagerer, når den rammer!</t>
  </si>
  <si>
    <t>Tusk er bare glad for at få selskab dernede, når den tid kommer.</t>
  </si>
  <si>
    <t>Det er deres valg.</t>
  </si>
  <si>
    <t xml:space="preserve">Wow! </t>
  </si>
  <si>
    <t xml:space="preserve">Det var noget af en tilkendegivelse. </t>
  </si>
  <si>
    <t xml:space="preserve">Den tror jeg vi lader stå lidt. </t>
  </si>
  <si>
    <t>Tjah, når man træffer en beslutning, må man være forberedt på konsekvenserne.</t>
  </si>
  <si>
    <t>Udtalelse fra en ikke folkevalgt person der ikke har fået 1 stemme fra befolkningerne.</t>
  </si>
  <si>
    <t xml:space="preserve">Hvad med den mand går Forest. </t>
  </si>
  <si>
    <t xml:space="preserve">bare vent når først hans hjemland har fået hvad muligt..... </t>
  </si>
  <si>
    <t xml:space="preserve">Hvor er alle Brexit fortalere henne ? </t>
  </si>
  <si>
    <t xml:space="preserve">Det ved jeg nu ikke. </t>
  </si>
  <si>
    <t xml:space="preserve">Norge kunne godt få en aftale med EU da de ikke ville være med, godt nok er det lidt anderledes med England, men hvis de føler at det ikke fungere for dem så er det jo fair nok, jeg kan ikke se hvorfor nogen skal straffes. </t>
  </si>
  <si>
    <t xml:space="preserve">Eller... </t>
  </si>
  <si>
    <t>Det viser jo alt om at vi skal ud</t>
  </si>
  <si>
    <t>Er der en Brexit plan udover en handelsaftale med Færøerne</t>
  </si>
  <si>
    <t>Er der nogen der tror, at DF toppen emigrerer ti GB</t>
  </si>
  <si>
    <t>Vil foreslå at han tager et engelsk kursus</t>
  </si>
  <si>
    <t>Fin en løsning..</t>
  </si>
  <si>
    <t>Det er nemt at komme ud af EU - emigrere til GB</t>
  </si>
  <si>
    <t>Hva vil EU gøre med fiskerigrensen...😃</t>
  </si>
  <si>
    <t>exit er planen</t>
  </si>
  <si>
    <t>Self kommer der noget ud nu ik</t>
  </si>
  <si>
    <t>Der for ud af EU</t>
  </si>
  <si>
    <t>Så hvad skulle han ellers lave. 😂</t>
  </si>
  <si>
    <t>Den ene dag hader i ham og den anden dag hylder i ham 🤑🤑🤑🤑</t>
  </si>
  <si>
    <t xml:space="preserve">Altså man kan jo ikke være udmeldt af EU og stadig være en lille smule med ... </t>
  </si>
  <si>
    <t>så vil de ud af EU.</t>
  </si>
  <si>
    <t>Og han blir President 🤗🤗</t>
  </si>
  <si>
    <t>De vidste præcis hvad de sagde Ja til!</t>
  </si>
  <si>
    <t>(Ca. 3000 i DK alene.)</t>
  </si>
  <si>
    <t>I andre lande kan man sket ikke få sine børn passet hvis de ikke er vaccinerede</t>
  </si>
  <si>
    <t>Børnesygdommene blev ikke betragte som farlige for langt de fleste børn.</t>
  </si>
  <si>
    <t xml:space="preserve"> De skulle helst have haft mæslinger, fåresyge og røde hunde inden de kom i skole.</t>
  </si>
  <si>
    <t>Derimod blev det betragtet som både meget mere ubehageligt og måske direkte farligt for både liv og fertilitet, hvis voksne fik børnesygdommene.</t>
  </si>
  <si>
    <t>Mon vi skulle huske ældre tiders snusfornuft?</t>
  </si>
  <si>
    <t>Når f.eks mæslinger har kostet mange menneskeliv er det som regel mangel på læger/behandling og hygiejne.</t>
  </si>
  <si>
    <t xml:space="preserve">Kan selv huske da jeg havde mæslinger, og flere andre børnehaven havde det, også røde hunde... </t>
  </si>
  <si>
    <t xml:space="preserve">Vi andre er vokset med hele paletten af børne sygdomme. </t>
  </si>
  <si>
    <t xml:space="preserve">Hvad folk vil eller ikke vil ift deres børn. </t>
  </si>
  <si>
    <t xml:space="preserve">Jeg har valgt at mine børn er vaccineret. </t>
  </si>
  <si>
    <t xml:space="preserve"> Jeg oplevede en uge på hospitalet med høj feber da jeg var 35. </t>
  </si>
  <si>
    <t xml:space="preserve">I Frankrig må børn ikke komme i skole uden at være vaccineret. </t>
  </si>
  <si>
    <t xml:space="preserve">Der skal ungerne have omkring 50 i det hele. </t>
  </si>
  <si>
    <t xml:space="preserve">11 ad gangen (!!!). </t>
  </si>
  <si>
    <t>Uden vacciner kommer børnene ikke i skole, forældre får bøde på 3000 euro og risikerer 6 mdr fængsel</t>
  </si>
  <si>
    <t xml:space="preserve">Forældre har ret til at vælge, hvorvidt deres børn skal vaccineres. </t>
  </si>
  <si>
    <t>Og spar mig for jeres hetz! Undersøg emnet og lad vær med at tro på betalt videnskab, det er virkeligheden idag, ligeledes eksperter som er betalte og trukket op af en pap æske.</t>
  </si>
  <si>
    <t xml:space="preserve">En underlig overskrift, pensionsalder preller a på vælgerne? Er TV2 gået fra forstanden ? </t>
  </si>
  <si>
    <t>Iøvrigt, så dem i beder om at blive vaccineret, de er smittebære i op til 2-3uger efter, så lille Christian der ikke kan tåle vaccine, vil kunne blive smittet i den periode, af de personer i lige har bedt om at blive vaccineret, og det har ingen fortalt forældrene, spøger selv jeres læge. I lever seriøst i en boble af frygt, det er absurdt.</t>
  </si>
  <si>
    <t>Mine børn skal ikke have vaccine derfra! Basta</t>
  </si>
  <si>
    <t>Nej det er en dårlig ide. Se nu bare at få det gjort lovpligtigt at blive vaccineret.</t>
  </si>
  <si>
    <t>text</t>
  </si>
  <si>
    <t>link</t>
  </si>
  <si>
    <t>Løkkes Valgflæsk</t>
  </si>
  <si>
    <t>https://www.facebook.com/politiken/posts/10158364924908294</t>
  </si>
  <si>
    <t>Det har jeg selv sagt fra starten af denne vaccinedebat. - Vi gider ikk deres børn, hvor vores børn er.</t>
  </si>
  <si>
    <t>Hvorfor er myndighederne ikk inde over de forældre med en paragraf 50 undersøgelse? - de forstår jo tydeligvis ikk at beskytte deres barn - endda er det så groft at deres uansvarlighed har konsekvenser for andre familier - hvis DET ikk bør udløse en paragraf 50, så ved jeg dælme ikk hvor vi er henne af 🤬</t>
  </si>
  <si>
    <t>( med fare for internet tæsk i stor stil... så jeg må ærligt tilstå at jeg ikke helt forstå hvad de laver i daginstitutioner hvis de er så svage, men det der er sikkert en god grund til )</t>
  </si>
  <si>
    <t>Hvis man vil på de kanter er kravene til vaccinationer noget mere omfattende. Men det kan jo også være "fake news".</t>
  </si>
  <si>
    <t xml:space="preserve">Hvad med om i snart begyndte at interessere jer lidt mere for vores egen
 andedam. F eks vores ældreminister. </t>
  </si>
  <si>
    <t>Pensionen bliver beregnet ud fra restlevetiden, og jo senere folk går desto højere pension. Så kan de, der har råd, gå tidligt.</t>
  </si>
  <si>
    <t>Valgkampen er i den grad gået i gang. Også på TV2....</t>
  </si>
  <si>
    <t>Ydelser til førtidspension bibeholdes hele perioden , man er jo ikke rask blot man bliver pensionist, kontrol hvert 3 år. Ok strøtanke, og for god ordens skyld, kaldes gruppen for Politikere.</t>
  </si>
  <si>
    <t>så vil de ud af EU. Og han blir President 🤗🤗</t>
  </si>
  <si>
    <t xml:space="preserve">Det er ikke jeres eget afkom i beskytter, så meget som det er alle dem der, af den ene eller anden grund ikke kan tåle vaccination. (Ca. 3000 i DK alene.) </t>
  </si>
  <si>
    <t>De kan prøve at finde private pasningsmuligheder samt hjemmeundervise deres børn, så de ikke udgør en forhøjet risiko for andre, specielt de børn, som ikke tåler vaccinen.</t>
  </si>
  <si>
    <t xml:space="preserve"> Da jeg i 1989 skulle tage stilling til om min datter skulle have vaccinen mod mæslinger , valgte jeg at tage en snak med min læge, da min datter er født med en kronisk sygdom..</t>
  </si>
  <si>
    <t>Han sagde at han allerede havde taget stilling om det inden vi kom..</t>
  </si>
  <si>
    <t>Min datter var bedst stillet ved at blive vaccineret , og at han ikke ville lade os gå uden vaccinen..</t>
  </si>
  <si>
    <t>Han fortalte at mæslinger ville være udryddet i Danmark på et tidspunkt ,men hvis den blev taget med hjem til Danmark om mange år , ville den komme med en stor styrke og så ville vi i Danmark ikke have immunforsvar til at have mæslinger .</t>
  </si>
  <si>
    <t>Her er lige et link til forslaget [LINK]</t>
  </si>
  <si>
    <t xml:space="preserve">Der er fundet 5 med mæslinger i DK. </t>
  </si>
  <si>
    <t>Folk kan også oprette en privat daginstitution eller børnehave, hvor de opfylder jeres ideer!</t>
  </si>
  <si>
    <t xml:space="preserve">Hvorfor ? </t>
  </si>
  <si>
    <t>Hvis alle andre børn er vaccinerede på nær det ene, så udgør barnet vel ikke en risiko?</t>
  </si>
  <si>
    <t>(Nu kommer der shitstorm)</t>
  </si>
  <si>
    <t>Selvfølgelig med undtagelse af de relativt få der ikke kke kan klare en vaccine fx PGA immundefekt.</t>
  </si>
  <si>
    <t>Hvad andre gør må de om</t>
  </si>
  <si>
    <t>og satse på at der er andre pasningsmuligheder for de børn hvis forældre ikke ønsker dem udsat for smitte...</t>
  </si>
  <si>
    <t xml:space="preserve">dem der ikke kan tåle vaccinen må man finde andre muligheder til.. </t>
  </si>
  <si>
    <t xml:space="preserve">de offentlige institutioner er delvist skatteyderfinancierede.. </t>
  </si>
  <si>
    <t xml:space="preserve">præcist som vaccinerne er ... </t>
  </si>
  <si>
    <t xml:space="preserve">Før i tiden kunne børn ikke komme i skole hvis deres vaccinationer ikke var fuldført. </t>
  </si>
  <si>
    <t>Følger med dem der står i det med ikke at kunne vaccinere deres børn</t>
  </si>
  <si>
    <t>Hvad med at gøre vaccinerne lovpligtige istedet som det er nu er det frivilligt om du vil vaccinere dit barn og så kan man ikke sige barnet ikke må komme i institution hvis ikke det er vaccineret</t>
  </si>
  <si>
    <t>Kunne man i stedet give forældrepålæg?</t>
  </si>
  <si>
    <t xml:space="preserve">Hmm et sådan forbud vil sende drengen, der ikke kan tåle vaccinen på institution og i skole med alle de ikke vaccinerede børn. </t>
  </si>
  <si>
    <t xml:space="preserve">Hvad så med de børn der ikke kan tåle vaccination. </t>
  </si>
  <si>
    <t>Må de så heller ikke komme I institution.</t>
  </si>
  <si>
    <t xml:space="preserve">Prøv at forestil jer i har en datter der ikke er vaccineret og hun er gravid men har et andet barn der får mæslinger og hun så også får det hvad tror i der sker med fosteret?? </t>
  </si>
  <si>
    <t>forbuds dk, nå så snart må vi heller ikk gå på job uden influ. vaccine... 😄🙏🕊️🍀💚</t>
  </si>
  <si>
    <t>Hvis da tages hensyn til dem som virkelig ikke kan tåle...</t>
  </si>
  <si>
    <t>så er dette find.....</t>
  </si>
  <si>
    <t xml:space="preserve"> Der er tale om 5 smittet i dk.</t>
  </si>
  <si>
    <t>Det synes jeg ene og alene grundet de børn som simpelthen ikke tåler vaccinen og i værste tilfælde kan dø af mæslinger.</t>
  </si>
  <si>
    <t>Når børnefamilien tager til udlandet der tænker de ikke på bi virkninger af vaccination der vaccinere de deres børn</t>
  </si>
  <si>
    <t>Medmindre de bevisligt ikke tåler vaccinen (der er enkelte der ikke gør)</t>
  </si>
  <si>
    <t xml:space="preserve">De børn der ikke er vaccineret kan komme i en børnehave for ikke vaccineret børn. </t>
  </si>
  <si>
    <t>Hvis man vælger ikke at vaccinere må man også vælge at oprette private pasningsordninger.</t>
  </si>
  <si>
    <t xml:space="preserve">En vaccine indeholder antigenerne fra en virus, som dit immunforsvar registrerer i sit “bibliotek”. </t>
  </si>
  <si>
    <t xml:space="preserve">B-cellerne der er i vores immunforsvar, udløser et signal i kroppen hvis et ukendt at igen bliver “set”. </t>
  </si>
  <si>
    <t xml:space="preserve">Ved hjælp af T-cellerne, som udskiller nogle proteiner, der gør at cellerne bliver fuldt aktiverede. </t>
  </si>
  <si>
    <t>Det får B-cellerne til at dele sig og producere plasmacellen, som er der producere antistoffer som matcher antigenet.</t>
  </si>
  <si>
    <t>Hvad med forældrene? Skal der også lovforslag i forhold til dem?</t>
  </si>
  <si>
    <t>Og en forældre, der ikke har vaccineret sit barn, tror jeg er ret opmærksom på, om barnet er sygt.</t>
  </si>
  <si>
    <t xml:space="preserve">[link] Tilbage i -59-60., da jeg skulle indskrives i børnehave, skulle mine forældre først fremvise en koppeattest på at jeg var vaccineret. </t>
  </si>
  <si>
    <t>Har stadig den blå attest i gemmerne.</t>
  </si>
  <si>
    <t xml:space="preserve">Da jeg var barn, skulle man vaccineres for kopper og fremvise en koppe attest for at kunne komme i skole. </t>
  </si>
  <si>
    <t xml:space="preserve">Man kan også bare dele vaccinen op så det ikke er en blandingsvaccine.. </t>
  </si>
  <si>
    <t xml:space="preserve">bum så det 3 stik i stedet for et med er par mdr mellemrum.. </t>
  </si>
  <si>
    <t xml:space="preserve">Naturligvis med respekt for dem der rent faktisk ikke kan tåle vaccinationer grundet andre dokumenterede medicinske grunde... </t>
  </si>
  <si>
    <t>Lige såvel som vi kan kræve af den fælles kasse ved behov lige såvel skal fællesskabet kræve af individet</t>
  </si>
  <si>
    <t xml:space="preserve">Hvis alle dem som kan tåle vaccinen får den, så er der jo netop ingen risiko for de få børn som ikke kan tåle den. </t>
  </si>
  <si>
    <t>Kan fornemme at det er den retning hun gerne vil.</t>
  </si>
  <si>
    <t xml:space="preserve">Man burde tage det alvorligt at der er mennesker der ikke tror på at børnevaccinationerne er sikre. </t>
  </si>
  <si>
    <t xml:space="preserve">Hvis alt er som det skal være, så ville alle borgere blive mere oplyst og dermed få deres børn vaccinerede. </t>
  </si>
  <si>
    <t xml:space="preserve">Har vi nogensinde hørt om et uvaccineret barn der har smittet et immunsvækket barn ? </t>
  </si>
  <si>
    <t xml:space="preserve">Var nogle af de 5 mæslinge smittede et uvaccineret barn? </t>
  </si>
  <si>
    <t xml:space="preserve">Hvis tendensen fortsætter med ikke at vaccinere, bliver de 5 der er syge nu måske til 5 millioner der får sygdommen. </t>
  </si>
  <si>
    <t>Man er nød til at tænke fremad og ikke kun være i nuet</t>
  </si>
  <si>
    <t xml:space="preserve">Så fremt ar det er børn der kan tåle at blive vaccineret skal forældrene efter min mening gøre det. </t>
  </si>
  <si>
    <t>Har selv 2 børnebørn der ikke må få vaccinen grundet allergiske reaktioner...</t>
  </si>
  <si>
    <t xml:space="preserve">Mæslinger (M), skyldes en meget smitsom virus, morbilivirus. </t>
  </si>
  <si>
    <t xml:space="preserve">Sygdommen begynder med høj feber og forkølelse og der ses rødt udslet. </t>
  </si>
  <si>
    <t xml:space="preserve">Ofte får barnet følgesygdomme som mellemørebetændelse og lungebetændelse. </t>
  </si>
  <si>
    <t xml:space="preserve">I sjældne tilfælde kan der opstå alvorlige komplikationer, som hjernebetændelse, der kan medføre hjerneskade, døvhed og dødsfald. </t>
  </si>
  <si>
    <t xml:space="preserve">I Danmark begyndte man at vaccinere i 1987. </t>
  </si>
  <si>
    <t>Man ser dog stadig epidemier rundt omkring i Europa og det er også set i Danmark.</t>
  </si>
  <si>
    <t xml:space="preserve">da jeg var barn var mæslinger en børnesygdom, som vi alle helst skulle have, smitten blev nærmest opsøgt. </t>
  </si>
  <si>
    <t xml:space="preserve">Det gælder både røde hunde, fåresyge, skoldkopper og mæslinger. </t>
  </si>
  <si>
    <t>Jeg har som barn haft det hele, og det har alle mine 3 børn også - og alle uden mén.</t>
  </si>
  <si>
    <t>Børnene bliver vel ikke smittet hvis man selv har sørget for at vaccinere sine børn ??? 😏</t>
  </si>
  <si>
    <t>Kun dem med ægte medicinsk begrundelse kan komme alligevel.</t>
  </si>
  <si>
    <t xml:space="preserve">Og man skulle se på om de forældre kan vare tage sine pligter. </t>
  </si>
  <si>
    <t>Kan ikke se forskellen på omsorgssvigt på den ene eller anden måde</t>
  </si>
  <si>
    <t>Jeg synes at man har pligt til at få vaccineret børnene.</t>
  </si>
  <si>
    <t xml:space="preserve"> I dag får børn først den sidste mfr vaccine når de fylder 4 og er dermed ikke fuldt beskyttet inden da.</t>
  </si>
  <si>
    <t>Skal børn så fremover passes hjemme til de fylder 4?</t>
  </si>
  <si>
    <t>Nogle gange er det en fordel at sætte sig ind i en sag inden man ytrer sig...</t>
  </si>
  <si>
    <t xml:space="preserve">Hvad med ikke influenzavaccinerede. </t>
  </si>
  <si>
    <t>Må de arbejde på offentlige arbejdspladser? Influenza koster en del flere dødsfald.</t>
  </si>
  <si>
    <t xml:space="preserve">og sådan er det også i Tyskland. </t>
  </si>
  <si>
    <t xml:space="preserve">Da vi boede der nede og skulle have vores børn i børnehave, skulle vi fremvise en vaccinationsattest fra lægen. </t>
  </si>
  <si>
    <t xml:space="preserve">Det er selvfølgelig kun såfremt det ikke får konsekvenser for andre! </t>
  </si>
  <si>
    <t>Der er valg og fravalg, og det er der så visse konsekvenser forbundet med!</t>
  </si>
  <si>
    <t xml:space="preserve">Langt de fleste børn lader deres børn vaccinere alligevel. </t>
  </si>
  <si>
    <t>Den syge dreng med svækket immunforsvar skal alligevel beskyttes meget og er heldigvis et sjældent tilfælde.</t>
  </si>
  <si>
    <t>At dem som godt kan tåle vaccinen men forældrene fravælger det ikke kan i institioner og offentlige skoler.</t>
  </si>
  <si>
    <t>Men jeg mener også at dem som ikke kan tåle vaccinen skal have lov at være en del af institutionerne og offentlige skoler.</t>
  </si>
  <si>
    <t>Fordi det ikke er deres skyld at de ikke kan tåle vaccinen.</t>
  </si>
  <si>
    <t>Hvis de 99 procent som godt kan tåle vaccinen tager dem så er den 1 procent også sikkeret da smitten forsvinder</t>
  </si>
  <si>
    <t>Mange børn vaccineres ikke, fordi de ikke kan tåle vacciner.</t>
  </si>
  <si>
    <t xml:space="preserve">Der er 98 lande i verden hvor der er udbrud med mæslinger, så må folk jo blive hjemme hvis de ikke vil dø på ferien, for de ved aldrig hvor og hvornår de bliver ramt. </t>
  </si>
  <si>
    <t>Og de forældre der mener deres børn ikke skal vaccineres må så tage ansvar og ja, nogen kan ikke tåle den gænse vaccine, men der er jo andre vacciner på markedet.</t>
  </si>
  <si>
    <t xml:space="preserve">Det jo et valg man tager, så må man tage konsekvensen fuld ud også. </t>
  </si>
  <si>
    <t>Fordi vi altid har været peiviligeret med vacciner, så har vi ikke oplevet hvad virkelig alvorlige sygdomme gør ved en befolkning.</t>
  </si>
  <si>
    <t>Fratag forældrene forældremyndigheden midlertidigt, vacciner børnene og så giv dem til forældrene igen.</t>
  </si>
  <si>
    <t>Man skal jo ikke kun tænke på sit eget, men også på andres!</t>
  </si>
  <si>
    <t>Man skal godt nok være iskold, når man i 4 år som Statsminister og hele sit politiske liv kun har rundbarberet velfærden, og skåret ind i benet på velfærdsstaten.</t>
  </si>
  <si>
    <t>https://www.facebook.com/politiken/posts/10158364924908295</t>
  </si>
  <si>
    <t xml:space="preserve">Og så stå og love mange miliarder til velfærden. </t>
  </si>
  <si>
    <t>https://www.facebook.com/politiken/posts/10158364924908296</t>
  </si>
  <si>
    <t>Den er godt nok styg !</t>
  </si>
  <si>
    <t>https://www.facebook.com/politiken/posts/10158364924908297</t>
  </si>
  <si>
    <t>Helt ærligt, det klinger meget hult, som i meget meget hult.</t>
  </si>
  <si>
    <t>https://www.facebook.com/politiken/posts/10158364924908298</t>
  </si>
  <si>
    <t xml:space="preserve">Løkke har haft 4 år til at rette op, på Venstres tidligere nedskæringer som bla har ødelagt skat, gjort kollektiv trafik dårligere og dyre, kommunernes og sundhedsvæsnet behandlings muligheder over for syge og værdigt trængende dårligere. </t>
  </si>
  <si>
    <t>https://www.facebook.com/politiken/posts/10158364924908299</t>
  </si>
  <si>
    <t>Uddannelser har også fået med trommeskruen.</t>
  </si>
  <si>
    <t>https://www.facebook.com/politiken/posts/10158364924908300</t>
  </si>
  <si>
    <t>I stedet har Løkke delt miliarder af skattelettelser ud til landets rigeste, så hvorfor skulle man tro på den mand nu, vis troværdighed ligger under en dårlig brugtvognshandler.</t>
  </si>
  <si>
    <t>https://www.facebook.com/politiken/posts/10158364924908301</t>
  </si>
  <si>
    <t>Valgflæsken er simpelt hen så tyk, at den løber ned af Løkkes hage.</t>
  </si>
  <si>
    <t>https://www.facebook.com/politiken/posts/10158364924908302</t>
  </si>
  <si>
    <t>Det tror jeg godt Danskerne kan se, de tror ikke på ham over en dørtærskel !</t>
  </si>
  <si>
    <t>https://www.facebook.com/politiken/posts/10158364924908303</t>
  </si>
  <si>
    <t>Sikker på det ikke er hans øjne der har meldt sig ud??</t>
  </si>
  <si>
    <t>https://www.facebook.com/ditbt/posts/2921809004512965</t>
  </si>
  <si>
    <t>..... En af Palludans forældre har noget de skal forklare fordi de to ligner hinandens stunt doubles 😂</t>
  </si>
  <si>
    <t>https://www.facebook.com/ditbt/posts/2921809004512966</t>
  </si>
  <si>
    <t>Han var ikke savnet!</t>
  </si>
  <si>
    <t>https://www.facebook.com/ekstrabladet/posts/10156559059883520</t>
  </si>
  <si>
    <t>Han ønskede jo at en anden skulle stille op til debat, da han ved han ikke er den skarpeste kniv i skuffen, så når MF lægger sig syg, så får Grenov ondt i pjækketarmen.</t>
  </si>
  <si>
    <t>https://www.facebook.com/ekstrabladet/posts/10156559059883521</t>
  </si>
  <si>
    <t xml:space="preserve">Åh nej. </t>
  </si>
  <si>
    <t>https://www.facebook.com/ekstrabladet/posts/10156559059883522</t>
  </si>
  <si>
    <t>Endnu en skandale.</t>
  </si>
  <si>
    <t>Har LLR heller ikke ringet og spurt ham om lov til at udskrive valget...</t>
  </si>
  <si>
    <t>https://www.facebook.com/ekstrabladet/posts/10156559059883523</t>
  </si>
  <si>
    <t>Fy haa slemme slemme Lars 😄😄😄</t>
  </si>
  <si>
    <t>https://www.facebook.com/ekstrabladet/posts/10156559059883524</t>
  </si>
  <si>
    <t xml:space="preserve">Lækket? </t>
  </si>
  <si>
    <t>https://www.facebook.com/tv2nyhederne/posts/2959150827433871</t>
  </si>
  <si>
    <t>Dejligt at TV2 viser lækkede skattepapirer, mens vi må forstå, at Helle Thornings skat er en privatsag selvom hende mand tjener millioner uden at betale en krone i skat i Danmark</t>
  </si>
  <si>
    <t>https://www.facebook.com/tv2nyhederne/posts/2959150827433872</t>
  </si>
  <si>
    <t>Er nu mere interesseret i hans skatte papirer mens han har været pres rimelig sikker på han har et stort overskud på amerikanernes regning for ikke at snakke om profit på aktie handle vær gang han har været ude og truer med forskellige tiltag der har fået aktier til at falde for så købe billigt og sælge dyrt når han alligevel ikke fulde truslen op...</t>
  </si>
  <si>
    <t>https://www.facebook.com/tv2nyhederne/posts/2959150827433873</t>
  </si>
  <si>
    <t>Har den store handelsmand alligevel forregnet sig.</t>
  </si>
  <si>
    <t>https://www.facebook.com/tv2nyhederne/posts/2959150827433874</t>
  </si>
  <si>
    <t xml:space="preserve">Hvis de kommer ind, kan vi ende med et cirkus-folketing - lidt som den gang Fælles Kurs (ledet af "sømandsbossen" Preben Møller Hansen) kom ind - samtidig med at der også var både Venstresocialister (som stadig havde revolution på deres dagsorden, Mogens Glistrup med Fremskridtspartiet osv. </t>
  </si>
  <si>
    <t>https://www.facebook.com/tv2nyhederne/posts/2959042570778030</t>
  </si>
  <si>
    <t>Det er demokratiet fra sin værste side, når lavintelligente vælgere flokkes på yderfløjene og skaber et parlament som spilder meget tid på disses ævl og kævl.</t>
  </si>
  <si>
    <t>https://www.facebook.com/tv2nyhederne/posts/2959042570778031</t>
  </si>
  <si>
    <t>Sgu da fint at han samler alle jubeltosserne, så ved vi hvor de er.</t>
  </si>
  <si>
    <t>https://www.facebook.com/tv2nyhederne/posts/2959042570778032</t>
  </si>
  <si>
    <t>Lav IQ må være deres kandidater 😱 en forskruet kunstner og nu en halv skør forsker 🤦‍♀️</t>
  </si>
  <si>
    <t>https://www.facebook.com/tv2nyhederne/posts/2959042570778033</t>
  </si>
  <si>
    <t>Det siger vist alt om det parti 🤔</t>
  </si>
  <si>
    <t>https://www.facebook.com/tv2nyhederne/posts/2959042570778034</t>
  </si>
  <si>
    <t>Tænker mange indvandrere er noget mere kløgtige end rp og hans disciple af små racister osv 🙄</t>
  </si>
  <si>
    <t>https://www.facebook.com/tv2nyhederne/posts/2959042570778035</t>
  </si>
  <si>
    <t xml:space="preserve">Måske KD skulle overveje om ikke formand og næstformand burde bytte plads? </t>
  </si>
  <si>
    <t>https://www.facebook.com/tv2nyhederne/posts/2958821000800187</t>
  </si>
  <si>
    <t>Partiet har ingen fremtid med Grenov på toppen, hvorimod unge Isabella Arendt kunne være lige netop det friske pust der kunne trække dem over spærregrænsen.</t>
  </si>
  <si>
    <t>Giv dem da en stol at sidde på (de står der stille i 1 1/2 time) og man kunne også høre igår at flere forgæves spurgte efter mere vand.</t>
  </si>
  <si>
    <t>https://www.facebook.com/tv2nyhederne/posts/2958821000800188</t>
  </si>
  <si>
    <t xml:space="preserve">Det kræver ikke den store ledvogter eksamen at se at næstformanden i langt højere grad har mulighed for at score stemmer. </t>
  </si>
  <si>
    <t>https://www.facebook.com/tv2nyhederne/posts/2958821000800189</t>
  </si>
  <si>
    <t>Jeg er uenig med politikken - men hun fremstod yderst kompetent.</t>
  </si>
  <si>
    <t>https://www.facebook.com/tv2nyhederne/posts/2958821000800190</t>
  </si>
  <si>
    <t xml:space="preserve">Din næstformand gjorde det sindsygt godt taget alder og erfaring i betragtning. </t>
  </si>
  <si>
    <t>https://www.facebook.com/tv2nyhederne/posts/2958821000800191</t>
  </si>
  <si>
    <t xml:space="preserve">Hun overstrålede flere af de andre - var mere klar og præcis i hendes argumenter. </t>
  </si>
  <si>
    <t>https://www.facebook.com/tv2nyhederne/posts/2958821000800192</t>
  </si>
  <si>
    <t xml:space="preserve">Flot. </t>
  </si>
  <si>
    <t>https://www.facebook.com/tv2nyhederne/posts/2958821000800193</t>
  </si>
  <si>
    <t>Og ikke et tab at sende hende en anden gang.</t>
  </si>
  <si>
    <t>https://www.facebook.com/tv2nyhederne/posts/2958821000800194</t>
  </si>
  <si>
    <t xml:space="preserve">De havde rigtig godt af alle partiformændene, at komme i samme stue med RP. </t>
  </si>
  <si>
    <t>Skal der også lovforslag i forhold til dem?</t>
  </si>
  <si>
    <t>Hvad med forældrene?</t>
  </si>
  <si>
    <t>Må de arbejde på offentlige arbejdspladser?</t>
  </si>
  <si>
    <t>Influenza koster en del flere dødsfald.</t>
  </si>
  <si>
    <t xml:space="preserve">Mæslinger skal man have som barn, det klarer langt de fleste. </t>
  </si>
  <si>
    <t>eller hvad?</t>
  </si>
  <si>
    <t>Sjovt nok er de ikke vaccinerede børn ofte dem med det bedste immunforsvar, og de vaccinerede er det der render rundt og kan smitte og stadigt kan blive syge trods vaccinen.</t>
  </si>
  <si>
    <t xml:space="preserve">Når man aktivt tager et valg om at være ligeglad med andre mennesker burde samfundet også kunne være ligeglade med dem. </t>
  </si>
  <si>
    <t>De børn der er vaccineret skulle jo ikke kunne få det. !</t>
  </si>
  <si>
    <t xml:space="preserve"> En svær beslutning, der må have baggrund i, hvor stor udbredelsen af mæslinger er i det aktuelle område - beslutningen bør ikke tages af børnehavepædagogerne, men af embedslægerne, der jo har overblik over situationen.</t>
  </si>
  <si>
    <t xml:space="preserve">Det gælder alle offentlige institutioner, børneinstitution såvel som folkeskole. </t>
  </si>
  <si>
    <t>Alle udlændinge, der kommer hertil, skal screenes og underlægges samme regelsæt.</t>
  </si>
  <si>
    <t>Og mine børn er vaccinerede !</t>
  </si>
  <si>
    <t xml:space="preserve">At man ikke må sende sine børn i institution, skole eller sende folk på arbejde eller plejehjem, hvis de ikke er vaccineret mod lungebetændelse eller influenza. </t>
  </si>
  <si>
    <t xml:space="preserve">For de sygdomme smitter og der er rigtig mange der dør af dem hvert år. </t>
  </si>
  <si>
    <t>Vi hører bare ikke om dem</t>
  </si>
  <si>
    <t xml:space="preserve">Der findes kronikere som ikke tåler hverken vaccinen eller virussen! </t>
  </si>
  <si>
    <t xml:space="preserve">Mennesker som ikke tåler vaccinen, skal selfølgelig ikke have den. </t>
  </si>
  <si>
    <t>(Logik) men dem som tåler burde få den!</t>
  </si>
  <si>
    <t xml:space="preserve">Hvad er forældre med vaccinerede børn bange for? </t>
  </si>
  <si>
    <t xml:space="preserve">At den vaccine deres barn har fået ikke virker?????? </t>
  </si>
  <si>
    <t>Hvor er forskellen henne....?</t>
  </si>
  <si>
    <t xml:space="preserve">Til alle hvad vaccinere born laese historie om Alfie Evans i UK. </t>
  </si>
  <si>
    <t xml:space="preserve">Rigtig store penge. </t>
  </si>
  <si>
    <t xml:space="preserve">Mange kan ikke vaccinere fordi religion siger nej. </t>
  </si>
  <si>
    <t xml:space="preserve">Eller andre ting. </t>
  </si>
  <si>
    <t xml:space="preserve">De er foraeldre bestemme. </t>
  </si>
  <si>
    <t xml:space="preserve">Naeste ting. </t>
  </si>
  <si>
    <t>Hvis hun stop vaccinere born bliver rask igen.</t>
  </si>
  <si>
    <t>Det skal da være obligatorisk med vaccine før man kan gå i børnehave, eller skole, jeg ville da have troet at var sådan allerede</t>
  </si>
  <si>
    <t>I Kina får du ikke lov til at sende dine børn i børnehave eller skole uden den fulde vaccine rapport, og det har da været sådan siden 2000, selv de udenlandske internationale skoler skal man have, ellers kan barnet ikke gå i skole der.</t>
  </si>
  <si>
    <t xml:space="preserve">Hvorfor ik os Hahhah !! </t>
  </si>
  <si>
    <t>Vacciner er jo ikke opfundet bare for sjov</t>
  </si>
  <si>
    <t xml:space="preserve">at man kan lade sit barn blive hjemme. </t>
  </si>
  <si>
    <t>man kan jo bare se alle dem i 2003 som fik kræft pga vacciner.</t>
  </si>
  <si>
    <t xml:space="preserve">men mener dog det er forældres eget valg mht vaccine. </t>
  </si>
  <si>
    <t>Så skal man først ændre loven til at det er lovpligtigt at vaccinere sine børn hvis de kan tåle det.</t>
  </si>
  <si>
    <t xml:space="preserve">Der er måske nogle af de voksne der ikke er vacineret fordi det i 90'erne ikke var ualmindeligt at mødrene ikke fik deres børn vacineret... </t>
  </si>
  <si>
    <t>Alle de voksne har nu risikoen for at blive smittet..</t>
  </si>
  <si>
    <t xml:space="preserve">MFR-vaccination blev indført i det danske børnevaccinationsprogram i 1987. ... </t>
  </si>
  <si>
    <t>Næsten alle personer født før 1974 har haft mæslinger og er derfor naturligt immune.</t>
  </si>
  <si>
    <t>Mæslinger - Statens Serum Institut [link]</t>
  </si>
  <si>
    <t xml:space="preserve"> Hvis alle de andre er vaccineret så bliver de jo ikke smittet</t>
  </si>
  <si>
    <t>Så er det dem der ikke er der smittes</t>
  </si>
  <si>
    <t>Så det er jo et valg forældrene har taget</t>
  </si>
  <si>
    <t xml:space="preserve"> Hvem skal passe forældrenes arbejde imens?</t>
  </si>
  <si>
    <t>jeg har da eksempelvis som barnepige hentet børn der fordi der var en bror med kræft i kemobehandling, så hele familien skulle undgå enhver antydning af forkølelse - hvad med at sige der kun gives diverse tilskud til de børn som er vaccineret?</t>
  </si>
  <si>
    <t xml:space="preserve">Lad folk der ikke ville lade deres børn vaccinere mod børnesygdomme, selv betale for deres sygehusregning når de så bliver smittet og syge! </t>
  </si>
  <si>
    <t>Om man vil vaccineres imod hpv og andre sygdomme er helt op til folk selv, men mæslinger og de andre lede børnesygdomme der koster liv og smitter andre-</t>
  </si>
  <si>
    <t>Vil så gerne vide hvorfor børn ikke mere må få de forskellige børnesygdomme, mine har da alle haft mæslinger, skoldkopper, fåresyge og skarlagensfeber</t>
  </si>
  <si>
    <t xml:space="preserve"> Vi skal kræve undersøgelse af vaccinernes skadevirkninger. </t>
  </si>
  <si>
    <t>Både de umiddelbare skader, men også skader på 2. generations vaccinerede.</t>
  </si>
  <si>
    <t>hvad er deres opfattelse af vaccinationer ?</t>
  </si>
  <si>
    <t>Og hvorfor gør de det ikk?</t>
  </si>
  <si>
    <t>Er det fordi de ikk har lyst, eller glemmer de det?</t>
  </si>
  <si>
    <t>Bortset self for dem der har børn som ikk kan tåle vaccinerne!</t>
  </si>
  <si>
    <t>så må afkommet blive hjemme og passes af forældrene</t>
  </si>
  <si>
    <t xml:space="preserve">Hvordan beskyttes de svage og syge børn mod almindelige sygedomme i deres daginstitutioner? </t>
  </si>
  <si>
    <t>Tænker her alm forkølelse, influenza , diarré, koli bakterier, infektioner i forbindelse med sår osv osv...</t>
  </si>
  <si>
    <t xml:space="preserve">Hvis barnet kan tåle at blive vaccineret, men ikke er det. </t>
  </si>
  <si>
    <t xml:space="preserve">Men der er stadig børn der ikke kan blive vaccineret pga sygdom. </t>
  </si>
  <si>
    <t>Her i familien har vi en.</t>
  </si>
  <si>
    <t>og ja de kan jo være en risiko.</t>
  </si>
  <si>
    <t xml:space="preserve">Som Kamille skriver det så skal børn vaccineres fordi andre børn ikke er gamle nok eller ikke kan tåle vaccinen. </t>
  </si>
  <si>
    <t xml:space="preserve">Så man flytter konsekvensen fra de børn de børn der ikke er gamle nok og ikke kan tåle vaccinen til børn der ikke er vaccineret. </t>
  </si>
  <si>
    <t>Jeg ved ikke hvad løsningen så er men dette er kun mit svar på om det er en god ide og refleksioner om dette</t>
  </si>
  <si>
    <t xml:space="preserve"> Til tider koster sikkerhedsseler i biler både liv og førlighed, men det år hvor det blev lovpligtig at bruge dem, hvis de altså var monteret i bilen, faldt antallet af dræbte med 25%.</t>
  </si>
  <si>
    <t xml:space="preserve">Kan ikke lade være med at tænke på da vi var børn, var mæslinger en alm. børnesygdom som røde hunde og da var det ikke en farlig sygdom, men en sygdom man kun fik en gang. </t>
  </si>
  <si>
    <t xml:space="preserve">Der er mange børn som ikke kan vaccineres, pga enten sygdom eller de er for små. </t>
  </si>
  <si>
    <t>Hvad skal man så gøre ved dem.???</t>
  </si>
  <si>
    <t xml:space="preserve">Det er jo ikke kun uvaccinerede børn der kan smitte. </t>
  </si>
  <si>
    <t>Det kan de vaccinerede jo osse hvis de har været sammen med smittede personer.</t>
  </si>
  <si>
    <t>enough said</t>
  </si>
  <si>
    <t>Det er jo ikke alle børn der kan tåle vaccinerne</t>
  </si>
  <si>
    <t xml:space="preserve"> Hvorfor det?</t>
  </si>
  <si>
    <t>Så er der ingen invandre børn der kan komme i institution..</t>
  </si>
  <si>
    <t xml:space="preserve">[NAVN] er jeg ikke vaccineret for stort set eller? </t>
  </si>
  <si>
    <t>Eller er det decideret ALT? 😊</t>
  </si>
  <si>
    <t>Kærlig hilsen [NAVN].</t>
  </si>
  <si>
    <t>Er det ikke også bedst at han ikke laver for meget?</t>
  </si>
  <si>
    <t xml:space="preserve">Så hvis Trump mener det samme at der er meget spildtid der så lad ham dog køre det som han finder bedst. </t>
  </si>
  <si>
    <t xml:space="preserve">Han har gennemført mere af sin politik end sine forgængere. </t>
  </si>
  <si>
    <t xml:space="preserve">Faktum er at Trump er en meget anderledes Præsident med en meget anderledes arbejdsgang &amp; talemåde, samt en meget anderledes åbenhed end nogen anden Robot-Præsident. </t>
  </si>
  <si>
    <t>At læse aviser og diskutere med rådgivere er egentlig fint til formålet.. ..</t>
  </si>
  <si>
    <t>Ladhed med nyt fortegn : kreativt og produktivt miljø 😂</t>
  </si>
  <si>
    <t>Bill Clinton lagde også sin tid i Det Hvide Hus meget anderledes til rette end andre præsidenter, men han er stadigvæk meget populær.....</t>
  </si>
  <si>
    <t>Trump - en ægte KaosPilot😋</t>
  </si>
  <si>
    <t>Respekt hvis de ændrede deres egen pensionsalder til den alle andre har .</t>
  </si>
  <si>
    <t>Ja, det er valgflæsk</t>
  </si>
  <si>
    <t xml:space="preserve">UK har ikke brug for EU. </t>
  </si>
  <si>
    <t>Men hvis jeg melder mig ud af Fitness World kan jeg jo heller ik forvente at træne der og nyde godt af deres vand i vandhanen ...</t>
  </si>
  <si>
    <t>Rimelig kritik.</t>
  </si>
  <si>
    <t xml:space="preserve">Og vupti. </t>
  </si>
  <si>
    <t>Mere EU.</t>
  </si>
  <si>
    <t xml:space="preserve">Jeg håber briterne er igang med at lave handelsaftaler med andre end EU. </t>
  </si>
  <si>
    <t xml:space="preserve">For en gangs skyld har han jo helt ret. </t>
  </si>
  <si>
    <t>Ja god tur Donald Tusk og tag endelig Juncker med det vil være godt for Europa</t>
  </si>
  <si>
    <t xml:space="preserve">Men alligevel imponerende at 30.000 EU bureaukrater står bag ham, hver eneste dag -også når de tonser frem og tilbage mellem Brussel og Strassbourg. </t>
  </si>
  <si>
    <t>Huuuhej hvor det går</t>
  </si>
  <si>
    <t xml:space="preserve">Manden har jo ret, han skulle nok bare lige have brugt nogle andre ord. </t>
  </si>
  <si>
    <t xml:space="preserve">Jeg syntes det var vild nok, at man har valgt en man fra Luxemburg til den post. </t>
  </si>
  <si>
    <t>Og det er rigtigt nok at de er på røven de britter sammen med de firmaer der leverede til dem er.</t>
  </si>
  <si>
    <t xml:space="preserve">Preminierminister May gør alt hvad hun kan. </t>
  </si>
  <si>
    <t xml:space="preserve">Det er ikke Mays skyld. </t>
  </si>
  <si>
    <t>Nu bliver det spændende at se, hvad der sker</t>
  </si>
  <si>
    <t>Undskyld, Embedskvinderne.</t>
  </si>
  <si>
    <t>Hmm mon ikke der kommer en dag hvor Europas befolkninger får en mulighed for at sende ham og hans lige det samme sted hen🤔👊</t>
  </si>
  <si>
    <t xml:space="preserve">Kære TV2, vil I ikke nok være søde at få nogle statistikker frem der viser hvorfor EU er en god ide, hvorfor det er godt at være med i et fællesskab, fordi et land som Danmark, har svært ved at klare sig alene uden resten af EU. </t>
  </si>
  <si>
    <t>Det er i orden, England ligger som de har redt, man kan ikke blæse og ha mel i munden på en gang</t>
  </si>
  <si>
    <t>Det er sådan man fremmer diplomatiet</t>
  </si>
  <si>
    <t>Jeg har hørt de har det sjovest i helvede .......???! 😋</t>
  </si>
  <si>
    <t>Intelligente Brexit vælgere har selvfølgelig en plan, den er bare hemmelig</t>
  </si>
  <si>
    <t>Hvor har han ret England er en børnehave af politikker</t>
  </si>
  <si>
    <t>Hvor har Tusk ret.</t>
  </si>
  <si>
    <t>Og de antistoffer børnene fik fra moderen, som havde haft mæslinger, var mere effektive end vaccinen.</t>
  </si>
  <si>
    <t>Fint at man opfandt en vaccine, der kunne beskytte de børn, som ikke har haft mæslinger.</t>
  </si>
  <si>
    <t xml:space="preserve">selvf kan den være farlig, men det er der så mange ting der er... </t>
  </si>
  <si>
    <t>Men kunne ikke drømme om at dømme dem der har valgt det anderledes.</t>
  </si>
  <si>
    <t xml:space="preserve">Gør alle en tjeneste og vacciner dig selv og dine børn! </t>
  </si>
  <si>
    <t xml:space="preserve">Måske vi skulle lave samme lov. </t>
  </si>
  <si>
    <t xml:space="preserve">Bliver de ikke vaccineret, så er det helt ok, at det betyder et fravalg af kommunale institutioner og skoler. </t>
  </si>
  <si>
    <t xml:space="preserve">Så jeg fik vaccineret min datter, hun havde ingen problemer med vaccinen.. </t>
  </si>
  <si>
    <t>Engang imellem skal man også lytte til hvad man bliver fortalt..</t>
  </si>
  <si>
    <t>Min læge havde ret med hensyn til at der ville komme mæslinger epidemi ...</t>
  </si>
  <si>
    <t>Det er helt på sin plads,at forbyde børn der ikke er vaccineret , adgang til vuggestue/børnehave.</t>
  </si>
  <si>
    <t>Go søndag til jer alle alligevel..</t>
  </si>
  <si>
    <t>Ifølge tv-lægen er mæslinger ikke farlig i DK da vi kan behandle eventuelle følger af sygdommen</t>
  </si>
  <si>
    <t>I samme omgang kan man sige at piger (og forhåbentligt får drenge samme mulighed) der ikke får HPV vaccines ikke må være sammen med andre 🙂</t>
  </si>
  <si>
    <t xml:space="preserve">eller endnu bedre, gør det lovpligtigt at vaccinere sine børn. </t>
  </si>
  <si>
    <t>det må være nok at vaccinen er skatteyderbetalt og alle kan få den som børn...</t>
  </si>
  <si>
    <t xml:space="preserve">så er de vaccinerede børn beskyttede... </t>
  </si>
  <si>
    <t>de er derfor til rådighed for alle..</t>
  </si>
  <si>
    <t xml:space="preserve">vi skal være her allesammen..... </t>
  </si>
  <si>
    <t>også de sære, de sportsbesatte, rengøringsklovnene og de almindelige fjolser :-)</t>
  </si>
  <si>
    <t xml:space="preserve"> Og det skal da gælde alle institutioner.</t>
  </si>
  <si>
    <t xml:space="preserve">Mit barn er vaccineret!! </t>
  </si>
  <si>
    <t xml:space="preserve">Jeg kan godt se pointen i at sikre de børn som ikke tåler vaccinen, eller er gammel nok til at få den. </t>
  </si>
  <si>
    <t>Så vejen frem tænker jeg er at vi skal være bedre oplyst ift hvad vaccinen gør og kan og endnu mere få fjernet fordømmende og de forkerte informationer om bivirkninger.</t>
  </si>
  <si>
    <t>Hvor skriver man under på at uvaccineret børn ikke må komme i institutioner? ?</t>
  </si>
  <si>
    <t>Er ellers imod alle de forbud der kommer hele tiden, men her kan jeg godt se at det er mening med galskabe</t>
  </si>
  <si>
    <t xml:space="preserve">Vi er jo vel - ernæret i dk. </t>
  </si>
  <si>
    <t>Det lyder som et fornuftigt forslag, eller lav børnehaver dedikeret til idiotiske forældre der nægter at vaccinerer og så løser problemet med folk ikke vil vaccinerer sig selv</t>
  </si>
  <si>
    <t>Ja!</t>
  </si>
  <si>
    <t xml:space="preserve">Der er en grund til at vores samfund har et GRATIS vaccinationsprogram. </t>
  </si>
  <si>
    <t>Så til Jer der er imod, tænk Jer godt om 🙈</t>
  </si>
  <si>
    <t xml:space="preserve">Evt fisk lidt efter de mødre, som ved bedre end forskere/læger. </t>
  </si>
  <si>
    <t xml:space="preserve">Vacciner er ikke spor farlige. </t>
  </si>
  <si>
    <t>Kort sagt er vaccinen en genvej, så vi ikke har behov for at blive syge.</t>
  </si>
  <si>
    <t xml:space="preserve">Det kan være fint nok at forbyde ikke vaccinerede børn i inst., men hvad med personalet? </t>
  </si>
  <si>
    <t xml:space="preserve">Jeg forstår godt bekymringen, men vi skal også huske på, at selv om et barn ikke er vaccineret, så smitter det altså kun hvis det selv har smitten. </t>
  </si>
  <si>
    <t xml:space="preserve">I Danmark er vi et fællesskab og et velfærdssamfund. </t>
  </si>
  <si>
    <t>De beskytter ikke kun deres egne børn, men også andre børn som ikke har mulighed for at vaccinerer.</t>
  </si>
  <si>
    <t>Skriv under på borgerforslaget om at uvaccinerede børn skal nægtes at komme i institutionener, det vil hjælpe de børn der grundet allergiske reaktioner ikke må få vacsine, og derfor langt mere udsatte for at få div. sygdomme...</t>
  </si>
  <si>
    <t xml:space="preserve">Inden da fik næsten alle børn mæslinger, idag er det sjældent. </t>
  </si>
  <si>
    <t>Skal også gælder skoler</t>
  </si>
  <si>
    <t xml:space="preserve">Ja der er sket noget gennem årene... </t>
  </si>
  <si>
    <t>Og sådan burde det også være her</t>
  </si>
  <si>
    <t xml:space="preserve">Går 100% ind for, at man må tage sine egne valg, når det gælder en selv, og sine egne børn... </t>
  </si>
  <si>
    <t>Hvilket dette er et perfekt eksempel på, hvor den personlige frihed, ikke kan trumfe hvad der er bedst for fællesskabet. 😊</t>
  </si>
  <si>
    <t xml:space="preserve">Jeg er faktisk enig </t>
  </si>
  <si>
    <t>Ja ved undtagelse af de som netop ikke kan tåle vaccinationen hvilket at vaccinere de som kan tåle vaccinationen netop ville hjælpe også da de ikke længere ville være i risiko for at blive smittet</t>
  </si>
  <si>
    <t>Bedre var det at gøre vaccination lovpligtigt, om end det også medfører en del problemer</t>
  </si>
  <si>
    <t>Jeg ser intet alternativ, medmindre vi ligefrem tvangsvaccinerer børn.</t>
  </si>
  <si>
    <t>Frem for at andre børn skal straffes for valg de ik er en del af.</t>
  </si>
  <si>
    <t>I Afrika kysser de jorden i taknemmelighed, når der endelig bringes vacciner til deres børn.</t>
  </si>
  <si>
    <t xml:space="preserve">Rigtig god ide, så børn undeundert 15 måneder og børn, der er for syge eller handicappede til at blive vaccinerede, ikke kan risikere at blive smittet af dem! </t>
  </si>
  <si>
    <t>De få, der får problemer med vaccinen, må man hjælpe på bedste vis, og det er, at alle andre er vaccinerede!</t>
  </si>
  <si>
    <t xml:space="preserve">Vi har det fantastisk godt i DK når sådan et emne kan fylde så meget i medierne. </t>
  </si>
  <si>
    <t xml:space="preserve">Ja det er en god ide, selvfølgelig undtaget dem der ikke kan tåle vacciner. </t>
  </si>
  <si>
    <t>Det er jo netop også for deres skyld at deg er vigtigt at alle andre får den</t>
  </si>
  <si>
    <t xml:space="preserve">Mine børn blev født før vaccinen fandtes, så jeg havde intet valg, men havde til hver en tid tilvalgt vaccine, hvis muligheden havde været der. </t>
  </si>
  <si>
    <t>Så må de se hvor sjovt det er når der bryder epidemi ud i deres vaccinefri institution 😉</t>
  </si>
  <si>
    <t xml:space="preserve">Der er jo en god grund til at vaccinen engang blev opfundet, det er jo for at prøve at udrydde sygdomme fordi de kan være farlige. </t>
  </si>
  <si>
    <t xml:space="preserve">jeg syntes det en go ide. </t>
  </si>
  <si>
    <t xml:space="preserve">og forstår godt deres valg. </t>
  </si>
  <si>
    <t xml:space="preserve">Teoretisk set er der en god ide, men det kan aldrig blive godkendt da det vil udelukke børn. </t>
  </si>
  <si>
    <t>Forstår godt at alle skal have den vaccine</t>
  </si>
  <si>
    <t>M.m. der er lægefaglig grund til ikke at vaccinere, så synes jeg at det er ok at de børn ikke har adgang til skole, børnehave, m.m., da de sygdomme er livsfarlige for de børn som rent faktisk ikke kan tåle vaccinationerne.</t>
  </si>
  <si>
    <t xml:space="preserve">nu findes der heldgivis særlige børnehaver til de børn som er særligt i fare :D </t>
  </si>
  <si>
    <t xml:space="preserve">Syntes det er i orden at forbyde børn at komme i børnehaver hvis de ikke er vaccinerede . </t>
  </si>
  <si>
    <t xml:space="preserve">Gerne eller et EU forslag så alle steder får det, både i Børne have og skole som i Tyskland... </t>
  </si>
  <si>
    <t>støtter kun op om det som syg og ikke tåler smitte</t>
  </si>
  <si>
    <t>I Danmark er det gratis hvor mange andre steder lande betaler man for at vaccinere og undersøge børnene!</t>
  </si>
  <si>
    <t>Jeg er bestemt ikke imod vaccine, men der er altså også plads til børn uden!</t>
  </si>
  <si>
    <t>det skulle have være gjort for mange år siden🙏</t>
  </si>
  <si>
    <t>Selvfølgelig skal børn vaccineres de er jo til for st beskytte dem ..</t>
  </si>
  <si>
    <t>Det er så uhyre sjældent at man hører at noget går galt med det ..</t>
  </si>
  <si>
    <t>Ikke vaccinerede børn kan jo have haft sygdommene og derved ikke nogen risiko for nogen, f.eks mine nu voksne børn 😊</t>
  </si>
  <si>
    <t xml:space="preserve">Nogenlunde det samme billede tegner sig for børne vaccinationer, der er unægteligt nogen der kommer galt af sted, men set over en bred kam er der ingen tvivl. </t>
  </si>
  <si>
    <t>Antallet at børn hvis liv er blevet reddet som følge at børne vaccinationer, skal på global plan tælles i hundreder af millioner!</t>
  </si>
  <si>
    <t xml:space="preserve">Alle forældre bør vaccinere der børn. </t>
  </si>
  <si>
    <t xml:space="preserve">Det er mere betrykkende. 🍀 </t>
  </si>
  <si>
    <t>Så bliver de ikke udsat for fare, fordi andre ikke vil vaccinere deres børn🙏🏻</t>
  </si>
  <si>
    <t>Hvor er det forslag, evt. Link så man kan skrive under?</t>
  </si>
  <si>
    <t>Er der et sted man kan underskrive, og støtte?</t>
  </si>
  <si>
    <t>PRÆCIS</t>
  </si>
  <si>
    <t>Han holder sine valgløfter og USA kører bedre end nogensinde.</t>
  </si>
  <si>
    <t>Trump er det bedste som er sket for USA og verden i generationer</t>
  </si>
  <si>
    <t>Trump er fantastisk 👍👍👍, ikke at jeg deler hans politik , men bare det at de selvfede medier ikke kan skrive noget pænt gør at man holder af ham mere og mere ;-).</t>
  </si>
  <si>
    <t xml:space="preserve">Han har trods alt nedbragt arbejdsløsheden markant derovre i sin tid som POTUS. </t>
  </si>
  <si>
    <t>USA har aldrig haft en bedre præsident, manden tør handle og gør noget ved problemet.</t>
  </si>
  <si>
    <t>Gad vide hvordan det ender med den præsident , han er sku det sjoveste cirkus jeg har oplevet , Hvis jeg en dag er i dårligt humør , skynder jeg mig og tænke på alle de tegninger og fotoscam der er lavet af Trump og så er jeg i godt humør igen</t>
  </si>
  <si>
    <t>Jeg elsker trump.</t>
  </si>
  <si>
    <t>han er dygtig og intilligent.</t>
  </si>
  <si>
    <t>Fantastisk præsident!💪🏼🇺🇸</t>
  </si>
  <si>
    <t xml:space="preserve">Super, dådan arbejdede Reagan også. </t>
  </si>
  <si>
    <t>Med stor succes.</t>
  </si>
  <si>
    <t xml:space="preserve">Det lyder meget godt. </t>
  </si>
  <si>
    <t xml:space="preserve">For pokker han er skarp Lippert, flot. </t>
  </si>
  <si>
    <t xml:space="preserve">Kan ikke være mere enig. </t>
  </si>
  <si>
    <t xml:space="preserve">Som gode og retfærdige forbilleder.. </t>
  </si>
  <si>
    <t xml:space="preserve">Fuldstændig enig, en gang valgflæsk af rang. </t>
  </si>
  <si>
    <t xml:space="preserve">De er alle i deres bedste alder, i midten af livet. </t>
  </si>
  <si>
    <t>Jepsen</t>
  </si>
  <si>
    <t>Nemlig</t>
  </si>
  <si>
    <t xml:space="preserve">Helt enig. </t>
  </si>
  <si>
    <t>Han har jo ret.</t>
  </si>
  <si>
    <t xml:space="preserve">anset hvad man mener om EU har manden altså ret. </t>
  </si>
  <si>
    <t xml:space="preserve">Det følger de regler man i fællesskab er blevet enige om. </t>
  </si>
  <si>
    <t xml:space="preserve">Tusk har helt ret. </t>
  </si>
  <si>
    <t xml:space="preserve">Godt sagt, hr Tusk... </t>
  </si>
  <si>
    <t xml:space="preserve">😂 det er så godt sagt. </t>
  </si>
  <si>
    <t xml:space="preserve">Svirp....😂😂😂. </t>
  </si>
  <si>
    <t xml:space="preserve">Godt sagt, og 100% korrekt. </t>
  </si>
  <si>
    <t>Tak.</t>
  </si>
  <si>
    <t xml:space="preserve">enig. </t>
  </si>
  <si>
    <t>I’m loving this thread. 🍿🍿</t>
  </si>
  <si>
    <t>Manden har jo ret</t>
  </si>
  <si>
    <t>Ja</t>
  </si>
  <si>
    <t>Endelig....klar tale.</t>
  </si>
  <si>
    <t>En ærlig mand</t>
  </si>
  <si>
    <t>Fuldstændig rigtigt.</t>
  </si>
  <si>
    <t>Fedt sagt Hr. Tusk!</t>
  </si>
  <si>
    <t>kommentarsporet heri er yderst underholdende :)</t>
  </si>
  <si>
    <t>Godt sagt ...</t>
  </si>
  <si>
    <t>England er tilbage</t>
  </si>
  <si>
    <t>Enig</t>
  </si>
  <si>
    <t>Glimrende idé.</t>
  </si>
  <si>
    <t xml:space="preserve"> Ja, det er en rigtig god idé.</t>
  </si>
  <si>
    <t>Dog burde folkeskolen også være inkluderet.</t>
  </si>
  <si>
    <t>Det er virkelig en god ide, så behøver andre forældre ikke at bekymre sig om at tage sin nyfødt med op og hente de store i børnehaven ligesom jeg gjorde!!!!</t>
  </si>
  <si>
    <t xml:space="preserve">Jeps det syntes jeg..... </t>
  </si>
  <si>
    <t>Jeg vaccinerer mine børn for at de skal undgå unødige smerter og sygdom, men samtidig er det for fællesskabets skyld 😀</t>
  </si>
  <si>
    <t xml:space="preserve">Fantastisk forslag og jeg har støttet 👌 </t>
  </si>
  <si>
    <t>Tænk på andre end dig selv , følg vaccinationsprogrammet i samarbejde m lægerne 🇩🇰🙂❤️</t>
  </si>
  <si>
    <t xml:space="preserve">Bestemt 👍👍 </t>
  </si>
  <si>
    <t>Ja det er da det eneste rigtige at gøre.</t>
  </si>
  <si>
    <t xml:space="preserve">Rigtig god idé. </t>
  </si>
  <si>
    <t>De skulle vise vaccinationskort 👍💕</t>
  </si>
  <si>
    <t>Rigtig god ide, og husk små børn først kan få vaccinen når de er 15 måneder, så de er ihvertfald særligt udsatte</t>
  </si>
  <si>
    <t>Glimrende idé !</t>
  </si>
  <si>
    <t xml:space="preserve">[link] god hyggelæsning til i aften. </t>
  </si>
  <si>
    <t>Intet skadeligt i det.</t>
  </si>
  <si>
    <t>Fantastisk ide, bare dem som ikke kan tåle en vaccine stadig må 😀</t>
  </si>
  <si>
    <t>så den ged barberet👍</t>
  </si>
  <si>
    <t xml:space="preserve">Ja da. </t>
  </si>
  <si>
    <t xml:space="preserve"> Glimrende ide.</t>
  </si>
  <si>
    <t xml:space="preserve">Det synes jeg er helt ok. </t>
  </si>
  <si>
    <t xml:space="preserve">Ja det ville være en god idé 👍🏼 </t>
  </si>
  <si>
    <t xml:space="preserve">God ide’ 👍 </t>
  </si>
  <si>
    <t>det gælder også når man skal have passet sit kæledyr i pension! - god løsning på vac. Problemet!</t>
  </si>
  <si>
    <t xml:space="preserve">Fin ide... </t>
  </si>
  <si>
    <t>Jeg syndes det er helt fint,</t>
  </si>
  <si>
    <t xml:space="preserve">Ja det en rigtig god ide både for de børn der ikke kan tåle vaccinen men også for barnet der ikke får den. </t>
  </si>
  <si>
    <t xml:space="preserve">Fantastisk ide.... </t>
  </si>
  <si>
    <t xml:space="preserve">Fantastisk ide, for der er børn, som ikke tåler vaccine, og er det ikke mest fair, at skole og børnehave er for dem, der er beskyttede! </t>
  </si>
  <si>
    <t xml:space="preserve">hvilket er bedst for barnet lige meget hvordan. </t>
  </si>
  <si>
    <t xml:space="preserve">Glimrende ide👍👍 </t>
  </si>
  <si>
    <t>Jeps...</t>
  </si>
  <si>
    <t xml:space="preserve">God ide. </t>
  </si>
  <si>
    <t xml:space="preserve">Rigtig god ide. </t>
  </si>
  <si>
    <t>For alle. ♥️👍🍀</t>
  </si>
  <si>
    <t xml:space="preserve">Ja det er genial idé. </t>
  </si>
  <si>
    <t>Det lyder som en rigtig god ide .....👏👏</t>
  </si>
  <si>
    <t>Det er det eneste rigtige at gøre 👍</t>
  </si>
  <si>
    <t>Det er helt i orden.</t>
  </si>
  <si>
    <t>Ja det er en fed aftale.</t>
  </si>
  <si>
    <t>Som mor til en tre mdr. Baby kunne jeg ikke være mere enig!</t>
  </si>
  <si>
    <t xml:space="preserve">ja det er en go ide. </t>
  </si>
  <si>
    <t>Jeg støtter 100% op om det forslag</t>
  </si>
  <si>
    <t>Ja det syntes jeg er en helt fin ide..</t>
  </si>
  <si>
    <t xml:space="preserve">Ja det er en super god ide. </t>
  </si>
  <si>
    <t>Ja det er en aldeles fremragende idé 👍🏻</t>
  </si>
  <si>
    <t>Super go ide!!!</t>
  </si>
  <si>
    <t>Vanvittigt- det går jo kun ud over de ikke vaccinerede børn hvis de bliver syge.</t>
  </si>
  <si>
    <t>Stop stop stop nu alt det hysteri</t>
  </si>
  <si>
    <t xml:space="preserve">Men ja, hvad gør i ikke for at fremføre jeres propaganda! </t>
  </si>
  <si>
    <t xml:space="preserve">Og idioten i det Hvidehus i usa der forsvare den sættende President ,sage i går alle skulle læse den 😡 </t>
  </si>
  <si>
    <t>Censur = fascisme</t>
  </si>
  <si>
    <t>Tv2 møgspræder</t>
  </si>
  <si>
    <t>https://www.facebook.com/tv2nyhederne/posts/2958743484141272</t>
  </si>
  <si>
    <t>Danskerne har ikke glemt indvandrere på motorveje, voldtægter, bilafbrændninger osv.</t>
  </si>
  <si>
    <t>https://www.facebook.com/tv2nyhederne/posts/2958743484141273</t>
  </si>
  <si>
    <t xml:space="preserve">En mere sober opførsel fra studieværten ,ville have klædt debatten. </t>
  </si>
  <si>
    <t>https://www.facebook.com/tv2nyhederne/posts/2958743484141274</t>
  </si>
  <si>
    <t>Jeg bryder mig ikke om revolverjournalistik!</t>
  </si>
  <si>
    <t>https://www.facebook.com/tv2nyhederne/posts/2958743484141275</t>
  </si>
  <si>
    <t xml:space="preserve">Hej TV2 nyhederne. </t>
  </si>
  <si>
    <t>https://www.facebook.com/tv2nyhederne/posts/2958743484141276</t>
  </si>
  <si>
    <t xml:space="preserve">Hvorfor fortæller i ikke om Lars Løkkes skænderi med jeres studievært efter udsendelsen, som ikke forstod hvad negativ parlamentarisme går ud på? </t>
  </si>
  <si>
    <t>https://www.facebook.com/tv2nyhederne/posts/2958743484141277</t>
  </si>
  <si>
    <t>Hvorfor tager vi ikke en debat om det, for tror der en del der ikke forstår det?</t>
  </si>
  <si>
    <t>https://www.facebook.com/tv2nyhederne/posts/2958743484141278</t>
  </si>
  <si>
    <t xml:space="preserve">Løkke nævnte udenlandske forpligtelser, med hensyn til flygtninge, hvad mener han, at Danmark er forpligtet til at bombe deres lande synder og sammen, og så derfor skal modtage flygtninge? </t>
  </si>
  <si>
    <t>https://www.facebook.com/tv2nyhederne/posts/2958743484141279</t>
  </si>
  <si>
    <t>Syg kommentar, Danmark skal stoppe med at deltage i de krige.</t>
  </si>
  <si>
    <t>https://www.facebook.com/tv2nyhederne/posts/2958743484141280</t>
  </si>
  <si>
    <t>Synes det er kritisabelt at TV 2 ikke går politikerne mere på klingen mht. deres klimaplaner.</t>
  </si>
  <si>
    <t>Og hvorfor gør de det ikk? Er det fordi de ikk har lyst, eller glemmer de det?</t>
  </si>
  <si>
    <t>Ja! Træffer man et valg der udsætter andre for risiko, så må man tage konsekvenserne...</t>
  </si>
  <si>
    <t xml:space="preserve">anset hvad man mener om EU har manden altså ret. Man har ret til at melde sig ud. </t>
  </si>
  <si>
    <t>Godt sagt ... England er tilbage</t>
  </si>
  <si>
    <t xml:space="preserve">Glimrende idé. De forældre der ikke vaccinerer deres børn, har simpelthen ikke fattet hvorfor det er vigtigt. </t>
  </si>
  <si>
    <t xml:space="preserve"> Ja, det er en rigtig god idé. Dog burde folkeskolen også være inkluderet.</t>
  </si>
  <si>
    <t xml:space="preserve">Det er ikke noget man skal kunne vælge fra!! </t>
  </si>
  <si>
    <t xml:space="preserve">Kan ikke se problemet. </t>
  </si>
  <si>
    <t xml:space="preserve"> I al den debat omkring mæslinger og vacciner, er der nogle systemet der ikke hænger sammen!</t>
  </si>
  <si>
    <t xml:space="preserve">Forældre med fælles forældremyndighed burde have ligeligt ret til at beslutte om det er for eller imod vaccine - MEN - er den ene part nejsiger, mister den anden forældre rettigheden til at træffe et valg! </t>
  </si>
  <si>
    <t>En læge må nemlig ikke vaccinere, hvis en part er imod 😡</t>
  </si>
  <si>
    <t>Derfor kan man som forældre, der ønsker at beskytte sit barn mod eventuelt mæslinger IKKE gøre det!!!</t>
  </si>
  <si>
    <t>Hvordan kan man komme dette til livs?</t>
  </si>
  <si>
    <t>Og hvilken forældre har mest ret til at beskytte barnet - og ud fra hvilken overbevisning???</t>
  </si>
  <si>
    <t>Der må være en del forældre der er ramt i dette ingenmandsland og man bliver både bange og usikre.</t>
  </si>
  <si>
    <t>- Men hvilken forældre må bestemme mest?</t>
  </si>
  <si>
    <t>Man får påmindelser fra STATEN i E-boks om at ens barn ikke er vaccineret - dermed må det findes VIGTIGT fra statens side - men hvis man ikke har handlemuligheden grundet en nejsiger - hvad gør man så????</t>
  </si>
  <si>
    <t>Nogle politikere på linjen, der vil tage den debat op??</t>
  </si>
  <si>
    <t xml:space="preserve"> Det er en rigtig god ide .</t>
  </si>
  <si>
    <t>Jeg kan ikke se hvorfor en masse skal risikere at blive alvorligt syge på grund af nogle tåbelige forældre som fravælger vaccination</t>
  </si>
  <si>
    <t>Dine børn har større chance for at blive kørt ned af en der bruger sin MOBIL under kørsel en at få meningitis og dø af skoldkopper og andre sygdomme</t>
  </si>
  <si>
    <t>Vi tog imod tilbud om alle vaccinationer til vores nu voksne børn, og de tjekker selvfølgelig om de er sikret mod mæslinger.</t>
  </si>
  <si>
    <t>Min opfordring er.</t>
  </si>
  <si>
    <t xml:space="preserve">Tag dog imod. </t>
  </si>
  <si>
    <t>Det er gratis.</t>
  </si>
  <si>
    <t>I andre lande skal man betale for den slags.</t>
  </si>
  <si>
    <t>Nej Pædagoger skal ikke være den dømmende magt her, de skal være pædagoger og skal sørger for socialisering og udvikling af barnet!</t>
  </si>
  <si>
    <t>Så må der være noget sundhedspersonale som har mere forstand på vaccinationer, som så må tage stilling til det spørgsmål-jeg syntes bare at pædagoger ofte bruges som ludobrikker, og det er de altså ikke uddannet til.</t>
  </si>
  <si>
    <t>Jeg kan kun se det er nødvendigt at vaccinere hvis det er en real døds risiko.</t>
  </si>
  <si>
    <t>Det med at vi snart har vaccineret for alle sygdomme, holder jo simpelthen ikke.</t>
  </si>
  <si>
    <t>Det burde være op til hvert enkel familie at vurdere om der skal vaccineres og ikke være bestemt af andre.</t>
  </si>
  <si>
    <t>Man skal også tænke på hvad Vacciner indeholder.</t>
  </si>
  <si>
    <t>Jeg undrer mig.</t>
  </si>
  <si>
    <t xml:space="preserve">Hvordan er det lykkedes mig at blive så gammel. </t>
  </si>
  <si>
    <t>Har som barn haft fåresyge, mæslinger, røde hunde, skoldkopper og kighoste.</t>
  </si>
  <si>
    <t>Vi blev kun vaccineret mod polio og blev også calmettevaccineret mod tuberkulose.</t>
  </si>
  <si>
    <t xml:space="preserve">Slap nu lige af i er mange der ikke er døde af mæslinger. </t>
  </si>
  <si>
    <t>Det grænser jo til hysteri. Vi kan jo ikke vaccinere for alt.</t>
  </si>
  <si>
    <t>Det er helt ok.</t>
  </si>
  <si>
    <t>De forældre der ikke vaccinerer deres børn er hvis ikke klar over alvorlige følgesygdomme.</t>
  </si>
  <si>
    <t xml:space="preserve">God idė... </t>
  </si>
  <si>
    <t>Jeg har en søn der ikke er gammel nok til at få vaccinen og han er lige startet i vuggestue.</t>
  </si>
  <si>
    <t>Jeg tænker bestemt over at han er en af de udsatte i forhold til smitte.</t>
  </si>
  <si>
    <t>Jeg synes bare at næste gang en ikke vacineret person kommer til lægen, så kommer patienten ikke derfra før den er vaccineret, med mindre at det selvfølgelig er en af de få som ikke kan tåle den :)</t>
  </si>
  <si>
    <t>https://www.facebook.com/tv2nyhederne/posts/2958743484141281</t>
  </si>
  <si>
    <t>Det er fuldstændig urealistisk at opfylde de lovede mål og have 1 mio. EL biler uden også at at have kernekraft, medmindre man synes at EL-biler skal køre på brun-kul...</t>
  </si>
  <si>
    <t>https://www.facebook.com/tv2nyhederne/posts/2958743484141282</t>
  </si>
  <si>
    <t>Så stiger skatter og afgifter igen</t>
  </si>
  <si>
    <t>https://www.facebook.com/tv2nyhederne/posts/2958727027476251</t>
  </si>
  <si>
    <t>💥Løgnhals💥🤮🤮🤮</t>
  </si>
  <si>
    <t>Løgn løgn og atter løgn</t>
  </si>
  <si>
    <t xml:space="preserve">Forbandet svineri. </t>
  </si>
  <si>
    <t>De pisser på befolkningens afstemning. 😡</t>
  </si>
  <si>
    <t xml:space="preserve">Englænderne er efterhånden total latterlige. </t>
  </si>
  <si>
    <t>propaganda</t>
  </si>
  <si>
    <t>ALLE ER DOVNE, UDUELIGE OG MØG FORKÆLEDE!!!!</t>
  </si>
  <si>
    <t xml:space="preserve">Så er der de rigide, til tider elendige eksamensvilkår og alt det administrative, som ligesom meget andet, også er kastet over til os. </t>
  </si>
  <si>
    <t>Den sektor er så bundrådden at den skulle bygges op fra bunden uden de kendte ansigter</t>
  </si>
  <si>
    <t>Vi kan være ligeglad 😈 men vi kan fandeme ikke være bekendt over for vore efterkommere .</t>
  </si>
  <si>
    <t>valgflæsk</t>
  </si>
  <si>
    <t>kæft en flok tåber.</t>
  </si>
  <si>
    <t>What.</t>
  </si>
  <si>
    <t>A.</t>
  </si>
  <si>
    <t>Jeg kan se hvordan det går i Sverige med en socialdemokratisk statsminister, det er ikke noget at stræbe efter.</t>
  </si>
  <si>
    <t>Huge.</t>
  </si>
  <si>
    <t>Mistake.</t>
  </si>
  <si>
    <t xml:space="preserve">Facepalm. </t>
  </si>
  <si>
    <t xml:space="preserve">Bertel, hahahah, han gik da totalt amok på en journalist's ganske uskyldige spørgsmål engang, den klovn - så ham fæster vi vel ikke så megen lid til.... </t>
  </si>
  <si>
    <t xml:space="preserve">Deres Had prædiken og mangel på andet en censur og forbydelser. </t>
  </si>
  <si>
    <t>Folk er blevet træt af deres løgn, svindel,had og mindreværd politik</t>
  </si>
  <si>
    <t xml:space="preserve">Deres politikere er simpelthen for dumme at høre på og siger gang på gang tåbelige ting. </t>
  </si>
  <si>
    <t>Dansk Folkeparti er et parti der kun er for populister,ikke for nødvendig og ansvarsfuld politik ( De tager nemlig ikke ansvar)</t>
  </si>
  <si>
    <t>Dansk Folkeparti er kun til Valgflæsk.</t>
  </si>
  <si>
    <t>Syntes de alle som én er en flok klaphatte!</t>
  </si>
  <si>
    <t>Det er de sgu ligeglade med.</t>
  </si>
  <si>
    <t>Husk på, at DF er bare racister uden et egentligt politisk indhold andet end at gøre de rige rigere.</t>
  </si>
  <si>
    <t>Fordi fe er nogle falske skidderrikker 😡🤮 derfor</t>
  </si>
  <si>
    <t>DF er blevet Lars Uløkkes drenge 😭😭de er færdige</t>
  </si>
  <si>
    <t>De har solgt folket og deres røv til Lille Lars</t>
  </si>
  <si>
    <t>Det er også på tide med det kort de laver med Lars Uløkke👎👎👎</t>
  </si>
  <si>
    <t>DF sparker til den lille mand DF tager pengene fra lille mand DF ødelægger den lille mands famille👈😾😾😾</t>
  </si>
  <si>
    <t xml:space="preserve">Så må mange danskere lide af massivt hukommelsestab. </t>
  </si>
  <si>
    <t>https://www.facebook.com/tv2nyhederne/posts/2958727027476252</t>
  </si>
  <si>
    <t>Lukning af radio 24/7 👎👎👎👎👎👎👎👎👎</t>
  </si>
  <si>
    <t xml:space="preserve">Der er åbenbart ikke mange, der husker sidste gang, “hvis du har 12 minutter”, eller 100 løftebrud på 100 dage. </t>
  </si>
  <si>
    <t>https://www.facebook.com/tv2nyhederne/posts/2958727027476253</t>
  </si>
  <si>
    <t>Hun er en skamplet på det politiske system 🤬</t>
  </si>
  <si>
    <t>Folk vil bedrages🙄👈</t>
  </si>
  <si>
    <t>Gør mig så rasende, når vi hver dag står med udfordringer hun skulle være med til at løse. 😠😠😠😠</t>
  </si>
  <si>
    <t>https://www.facebook.com/tv2nyhederne/posts/2958727027476254</t>
  </si>
  <si>
    <t>hun har da været Borgens største flop</t>
  </si>
  <si>
    <t>Tja .. eftersom de vil hæve ydelser til gæster , og grænserne skal åbnes ..</t>
  </si>
  <si>
    <t>Hun burde skamme sig😡👎😡👎😡👎😡😡</t>
  </si>
  <si>
    <t>hvil i fred Danmark</t>
  </si>
  <si>
    <t xml:space="preserve">Det er da også fuldstændigt hægtet af virkeligheden, når Anders står og snakker om skattelettelser finansieret af nedskæringer i det offentlige... </t>
  </si>
  <si>
    <t>https://www.facebook.com/DRNyheder/posts/2511021065615069</t>
  </si>
  <si>
    <t>det er populisme og, det er misbrug af et demokrati der snart er udvandet....</t>
  </si>
  <si>
    <t>istedet bruger man trusler ikke kun indbyrdes nu også mod ens arbejdsgivere: befolkningen!!!!. 😈</t>
  </si>
  <si>
    <t>Mere uduelig minister skal man lede længe efter.</t>
  </si>
  <si>
    <t xml:space="preserve">Det er simpelthen en katastrofe </t>
  </si>
  <si>
    <t>😤 grotesk</t>
  </si>
  <si>
    <t xml:space="preserve">Hun er et tydeligt eksempel på en levebrødspolitiker. </t>
  </si>
  <si>
    <t xml:space="preserve">En samfundsnasser. </t>
  </si>
  <si>
    <t>Vi skal have en anden ældreminister. 😡👎</t>
  </si>
  <si>
    <t>Hun er en kadastrofe!!</t>
  </si>
  <si>
    <t>Hun er ikke en dyt værd hun høre overhovedet ikke til på borgen 😠👎👎</t>
  </si>
  <si>
    <t>færdig - synd hun aldrig kom igang - symbolpolitik er væste skuffe - ren strategi fra Lars´ LR side - hun blev stækket inden hun nåede at sætte sig i stolen - Thyra er nemlig god nok det er er meget værre med lars</t>
  </si>
  <si>
    <t>Meningen var at hun bare lige skulle være minister længe nok til at hun kunne få ministerpension, og dermed slippe for at skulle leve af en folkepension, en folkepension som hende og hendes korrupte venner har udhulet så meget, så det er næsten umuligt at overleve efterhånden.</t>
  </si>
  <si>
    <t>En særdeles uværdig person der overhovedet ikke interesserer sig for de mennesker hun er plantet for som minister, vi gamle er totalt til grin og det viser med al tydelighed, hvor lidt vi regnes for af de pampere på Borgen 😡😡😡😡😡😡</t>
  </si>
  <si>
    <t>Hun er nok den mest værdiløse 'minister' der nogensinde har været.</t>
  </si>
  <si>
    <t>Hun skulle aldrig have været inde på Borgen, hun er uegnet som minister</t>
  </si>
  <si>
    <t>Ud til højre med hende👉🏼👉🏼</t>
  </si>
  <si>
    <t xml:space="preserve">Det grænser jo til hysteri. </t>
  </si>
  <si>
    <t>Vi kan jo ikke vaccinere for alt.</t>
  </si>
  <si>
    <t>Jeg forstår ikke man er så bange for mæslinger hvis man ikke er voksen eller svagelig kan det da ikkevære mere farlig i dag end for 40 år siden da gik man da ligefrem på besøg med sit barn hos en anden smittet barn for at de skulle få børnesygdommene .</t>
  </si>
  <si>
    <t>inden de var nået 5 års alderen for at de ikke skulle blive så syge, hvordan kan det så være sådan en dødsensfarlig sygdom idag hvor vi er så kloge, ?????</t>
  </si>
  <si>
    <t xml:space="preserve">Det er at, det ikke er et frit valg jeg ikke bryder mig om. </t>
  </si>
  <si>
    <t>Synes det skal være det frie valg og ikke flertals diktaturet der bestemmer om man vil putte ting i børns kroppe, min er vaccineret, men der er tilfælde af vacciner som skader børn og så længe de ikke er 100 % fejlfri så skal det ikke være tvang,</t>
  </si>
  <si>
    <t>Kan godt nogen forælder bange hvad er rigtigt og forkert</t>
  </si>
  <si>
    <t>Tror flere blev vaccineret hvis det foregik i dag institutionerne - Trist at forældre vil udsætte deres kære og andres</t>
  </si>
  <si>
    <t>Hvis de børn der er i børnehaven i forvejen kan da ikke blive smittet hvis de er vaccineret, så det er en storm i et glas vand.</t>
  </si>
  <si>
    <t>Det er da kun nødvendigt, hvis de mener deres vacciner ikke virker, hvis børn i børnehaver er vaccineret, så kan de jo ikke blive smittet af en der ikke er det 😂😂 eller ?</t>
  </si>
  <si>
    <t>Og de forældre der tror de ved bedere , Glem det</t>
  </si>
  <si>
    <t xml:space="preserve"> ALTSÅ! </t>
  </si>
  <si>
    <t xml:space="preserve">Mine 2 havde henholdsvis mæslinger og skoldkopper / røde hunde og mæslinger oven i hinanden og de havde det i fuldt flor med høj feber og rigtigt dårligt! </t>
  </si>
  <si>
    <t xml:space="preserve">OG ja, moderfølelsen blev ekstra aktiveret i de perioder, og hvad så ? </t>
  </si>
  <si>
    <t xml:space="preserve">Eller vaccine-industriens profit-rytteri ? </t>
  </si>
  <si>
    <t xml:space="preserve">SLAP NU AF! </t>
  </si>
  <si>
    <t>Det er farligere at sende børnene ud i trafikken i Danmark !</t>
  </si>
  <si>
    <t xml:space="preserve">Smitte-faren lurer jo alle vegne!!!! </t>
  </si>
  <si>
    <t>Pas på med alle de forbud.</t>
  </si>
  <si>
    <t xml:space="preserve">Så borger forslaget går altså ud på at radikalisere børn, hvis' forældre har dummet sig? </t>
  </si>
  <si>
    <t xml:space="preserve">Det er lige så egoistisk at forbyde anti-vax børn i børnehaver, som det er at være anti-vaxxer. </t>
  </si>
  <si>
    <t xml:space="preserve">Det er små børn der er tale om! </t>
  </si>
  <si>
    <t xml:space="preserve">Vi kan da ikke fordømme børn til en skæv fremtid, fordi deres forældre gjorde en fejl! </t>
  </si>
  <si>
    <t>Forældre i ghettoer nægter at vaccinere deres børn så de slipper for at gå i børnehave</t>
  </si>
  <si>
    <t xml:space="preserve">Jamen herre gud altså, hvilken planet lever han på? </t>
  </si>
  <si>
    <t xml:space="preserve"> Straf da endelig børnene, og udeluk dem fra fællesskabet.</t>
  </si>
  <si>
    <t>Sikke et egoistisk forslag.</t>
  </si>
  <si>
    <t>Synes vi skal forbyde alle dem, som vil tvangs vaccinere andres børn eller straffe dem derfor, at denne gruppe ikke må rejse udenlandsk medmindre landet også tvangsvaccinere deres børn.</t>
  </si>
  <si>
    <t>Hvorfor vaccinere hvis det ikke beskytter imod uvaccinerede børn🤔</t>
  </si>
  <si>
    <t xml:space="preserve">Det er uetisk at indføre tvang politisk af omveje eksempelvis ved social eksklusion og samtidig ikke “have nosser nok” til at lovgive. </t>
  </si>
  <si>
    <t>Det får skeptikeren alvorligt op i mig om hvorfor man ikke kan gå den rette vej politisk.</t>
  </si>
  <si>
    <t xml:space="preserve">Jeg er lidt ligeglad med hvad forældre gør ved deres børn når det kommer til helbredet. </t>
  </si>
  <si>
    <t xml:space="preserve">Uansvarlige forældre synes jeg... </t>
  </si>
  <si>
    <t>Ikke kun i mod andre, men også mod barnet der er sygt!</t>
  </si>
  <si>
    <t xml:space="preserve">Få de børn vaccineret !!!!! . </t>
  </si>
  <si>
    <t xml:space="preserve">Nu er det ikke alle der kan tåle diverse vacciner og derfor ikk får dem... </t>
  </si>
  <si>
    <t>skam de så også straffes på den måde</t>
  </si>
  <si>
    <t>Vi skal vel også snart udelukkes fra arbejdsmarkedet hvis vi ikke får en influenza vaccination. 😡</t>
  </si>
  <si>
    <t>Stort hysteri fordi der er 5 personer med mæslinger, alle vi andre fra 1940, erne har overlevet børnesygdommene.</t>
  </si>
  <si>
    <t xml:space="preserve">Nej det er formynderi og skal slet ikke finde sted. </t>
  </si>
  <si>
    <t>Længere er den ikke.</t>
  </si>
  <si>
    <t xml:space="preserve">Hvis forældrene til de IKKE vaccinerede børn gerne vil have at deres børn på naturlig vis danner antistoffer mod sygdommene, og er enige om det, så kan forældrene med de vaccinerede børn være fuldstændig ligeglade med dét - deres børn ER jo vaccinerede. </t>
  </si>
  <si>
    <t>Så forbuddet er ganske overflødigt.</t>
  </si>
  <si>
    <t>Måske skal man passe sit eget og lade være med at blande sig i andres personlige valg.🤔</t>
  </si>
  <si>
    <t xml:space="preserve">efterhånden handler alt om at lave forbud og højere straffe i den tro at folk retter ind. </t>
  </si>
  <si>
    <t>Det er ikke den samme, som alle vi andre, der er sikkert...</t>
  </si>
  <si>
    <t>Det sker bare om regel ikke..</t>
  </si>
  <si>
    <t xml:space="preserve">Artiklen er mere et udtryk for en personlig fustration over egen situation, der i et desperat forsøg på at redde sin søn, er vendt til et vendetta mod dem der stadig har friheden til selv at vælge, hvad der er godt for ens barn. </t>
  </si>
  <si>
    <t>Fordi man ikke selv har valget, skal man ikke fratage andre den frihed.</t>
  </si>
  <si>
    <t>gør vaccinering obligatorisk færdig</t>
  </si>
  <si>
    <t>min mellemste søn blev så syg af mæslinger at det ønsker jeg ikke for min værste fjende det var før man begyndte at vaccinere eller overhovedet at oplyse at mæslinger var så farlige han var tæt på at stille træskoene tør slet ikke tænke på hvad der ville være sket hvis han var ældre så altså</t>
  </si>
  <si>
    <t>Hold nu op med det forbuds-halløj</t>
  </si>
  <si>
    <t>Tja desværre kan man ikke vaccinere mod dumhed -.-</t>
  </si>
  <si>
    <t>Lad det nu være frit valg, alt andet er tåbeligt!</t>
  </si>
  <si>
    <t>Nej utroligt de mindste skal rammes 😔</t>
  </si>
  <si>
    <t>Sig mig virker de vacciner eller hvad??????</t>
  </si>
  <si>
    <t xml:space="preserve">slap nu af....... </t>
  </si>
  <si>
    <t>selvfølgelig skal de også ha lov til at komme i børnehave</t>
  </si>
  <si>
    <t xml:space="preserve">Hvis folk vide, hvor giftig det enlig er..... </t>
  </si>
  <si>
    <t>Nej det er ikke løsningen.</t>
  </si>
  <si>
    <t>Så har de jo en undskylning for ikke at gå på arbejde</t>
  </si>
  <si>
    <t>Det må så også gælde de børn som ikke tåler vaccinerne???</t>
  </si>
  <si>
    <t>Håber virkelig at de kommer under spærregrænsen og ryger ud.</t>
  </si>
  <si>
    <t>Bestemt👶🏻 det er vanvittigt ikke at gøre det.</t>
  </si>
  <si>
    <t>https://www.facebook.com/DRNyheder/posts/2511021065615070</t>
  </si>
  <si>
    <t xml:space="preserve">Farvel Anders.. </t>
  </si>
  <si>
    <t xml:space="preserve">Bare ærgerligt at historien ikke melder noget om, om de mødre takkede igen udover et nik og et smil i ny og næ! </t>
  </si>
  <si>
    <t>https://www.facebook.com/DRNyheder/posts/2511021065615071</t>
  </si>
  <si>
    <t xml:space="preserve">Nu kan du ikke true dig til magt.. </t>
  </si>
  <si>
    <t>https://www.facebook.com/DRNyheder/posts/2511021065615072</t>
  </si>
  <si>
    <t xml:space="preserve">Men skal istedet sagligt redegøre for den.. </t>
  </si>
  <si>
    <t>https://www.facebook.com/DRNyheder/posts/2511021065615073</t>
  </si>
  <si>
    <t xml:space="preserve">Nøj jeg glæder mig til du r historie.. </t>
  </si>
  <si>
    <t>https://www.facebook.com/DRNyheder/posts/2511021065615074</t>
  </si>
  <si>
    <t>Du blir aldrig statsmand i mine øjne... Aldrig..</t>
  </si>
  <si>
    <t>https://www.facebook.com/DRNyheder/posts/2511021065615075</t>
  </si>
  <si>
    <t>Det er jo egentlig ret bekræftende, at vide grådigheden alligevel har grænser i Danmark. . .</t>
  </si>
  <si>
    <t>https://www.facebook.com/DRNyheder/posts/2511021065615076</t>
  </si>
  <si>
    <t>Så mangler vi bare lige at sætte fascisterne på plads, så ser fremtiden lidt mere lys ud, for alle ...</t>
  </si>
  <si>
    <t>https://www.facebook.com/DRNyheder/posts/2511021065615077</t>
  </si>
  <si>
    <t>Det er da dagens bedste nyhed, lad os håbe på, at det også bliver månedens (+ 5 dage) nyhed 👏🏼🙏</t>
  </si>
  <si>
    <t>https://www.facebook.com/DRNyheder/posts/2511021065615078</t>
  </si>
  <si>
    <t xml:space="preserve">Kære Danskere! </t>
  </si>
  <si>
    <t>https://www.facebook.com/DRNyheder/posts/2510914335625742</t>
  </si>
  <si>
    <t xml:space="preserve">Jamen lad os da endelig havle opslaget ned, fordi vi har læst det før....👍 </t>
  </si>
  <si>
    <t>for så er det jo slet ikke relevant længere 👊</t>
  </si>
  <si>
    <t xml:space="preserve">sorry, men jeg har angst og ojenkontakt kommer ikke til at ske. </t>
  </si>
  <si>
    <t>Men great nu har jeg en ny ting at vaere angst for</t>
  </si>
  <si>
    <t xml:space="preserve">Det er måske lidt åndssvagt, men jeg bruger normalt ventetiden på at lægge varerne så stregkoden peger opad. </t>
  </si>
  <si>
    <t xml:space="preserve">Smider heller ikke varer rundt om i butikken som jeg alligevel ikke vil have. </t>
  </si>
  <si>
    <t xml:space="preserve">Det mindste man kan gøre når man går ind i en butik er vel at anerkende folk bag kassen som mennesker... </t>
  </si>
  <si>
    <t>det burde vel dårlig nok fortjene FF-omtale.</t>
  </si>
  <si>
    <t xml:space="preserve">Nu er det jo ikke alle kunder, der ønsker at small talke eller have øjenkontakt... </t>
  </si>
  <si>
    <t xml:space="preserve">Jeg synes egentlig først det var lidt fjollet at gøre opmærksom på. </t>
  </si>
  <si>
    <t xml:space="preserve">Man møder også sommetider vældig snakkesalige kassedamer, og, ja undskyld mig, men jeg har ikke altid lyst/overskud, til at snakke med fremmede, bare for underholdningens skyld! </t>
  </si>
  <si>
    <t xml:space="preserve">Måske synes de så, jeg er sur, men det må blive deres sag. </t>
  </si>
  <si>
    <t>Så há lidt forståelse for hvorfor nogen netop ikke altid gør som man mener er det korrekte.</t>
  </si>
  <si>
    <t>Så kan jeg nævne flere “religiøse” manifester der burde forbydes på lige fod.....</t>
  </si>
  <si>
    <t xml:space="preserve">Tænk i stadigvæk skriver mistænkte gerningsmand. </t>
  </si>
  <si>
    <t xml:space="preserve">Selvom han er blevet stemplet af selveste premierministeren som terrorist! </t>
  </si>
  <si>
    <t>I medier burde være de første til at lukke og slukke.</t>
  </si>
  <si>
    <t>Den har været brugt både som begrundelse for terrorisme og for den sags skyld for pædofili.</t>
  </si>
  <si>
    <t xml:space="preserve">Utroligt at så mange højre radikaliserede bruger de mange døde børn fra Norge og New Zealand til at proklamere sit had til muslimer !!! </t>
  </si>
  <si>
    <t>De er nok bange for at folk opdager, at han var stærkt venstreorienteret - kommunist ;-)</t>
  </si>
  <si>
    <t>Terrorister skal ingen talatid/kameratid have overhovedet...</t>
  </si>
  <si>
    <t>Ja så skal koranen vel også forbydes da terrorister jo finder støtte i den.</t>
  </si>
  <si>
    <t xml:space="preserve">Selvfølgelig skal det da offentliggøres så folk kan se hvor syg manden var. </t>
  </si>
  <si>
    <t>For så ryger de fanatiske muslimers argument og sammenligng med de næste mange angreb begået af islamiske fanatikere.</t>
  </si>
  <si>
    <t xml:space="preserve">Jeg bryder mig ikke om censur. </t>
  </si>
  <si>
    <t xml:space="preserve">Går vi ned ad Den gade er der rigtigt meget på skrift der bør forbydes! </t>
  </si>
  <si>
    <t xml:space="preserve">hvad ligner det, at deres minister præsident står for åben skærm, iført tørklæde... </t>
  </si>
  <si>
    <t>knæfald siger jeg bare...</t>
  </si>
  <si>
    <t>Foreløbigt gør New Zealand alt det forkerte, og sjovt nok meget af det uhyret håbede på ifølge de citater jeg har set fra manifestet.</t>
  </si>
  <si>
    <t>de er jo tydeligt den flok Hvide Kluk Klukklan medlemmer der indu ikke bruger deres uniform synligt</t>
  </si>
  <si>
    <t>At pøblen da finder sig i alle de friheder der bliver berøvet os, hver dag snart.</t>
  </si>
  <si>
    <t>De har begge gjort sig fortjent til lige præcis de “menneskerettigheder” de gav deres ofre !!!😡</t>
  </si>
  <si>
    <t>at direkte forbyde det er en fejl, men samtidig så er det nok bedst da 90% af dem der sidder og udtaler sig om det, ingen anelse har hvad der enlig står, hvad en meme er eller hvordan unge taler sammen på internettet, og medierne har ikke gjort andet siden, end at vise ligne psykopater på begge sider af kultur krigen hvordan de skal få en hel masse berømmelse</t>
  </si>
  <si>
    <t>Det er usmageligt Tv2</t>
  </si>
  <si>
    <t>han er jo ikke spor bedre end en terrorist eller radikal islamist - samme kaliber og grund til endnu mere vrede :(</t>
  </si>
  <si>
    <t xml:space="preserve">Og det skulle medierne lige skrive om, så det fodrer mere benzin til det bål Breivik har skabt. </t>
  </si>
  <si>
    <t>Globalisterne er bange for at flere patrioter griber til våben og forsvarer deres lande med den islamiske invasion.</t>
  </si>
  <si>
    <t>"En almindelig hvid mand” - Min bare røv!</t>
  </si>
  <si>
    <t xml:space="preserve">Pinligt at #tv2nyheder forsøger, at trække opmærksomheden væk fra, hvad der drev ham ud i den sindsyge handling... </t>
  </si>
  <si>
    <t>Forklaring på mediernes udenomssnak, er selvfølgelig, at terroristens motivation, for angrebet er de værdier der bliver praktiseret hos de røde’s egen kæledægge, Kina, som har de sociale og politiske værdier, der altså ligger tættest på terroristens egne!</t>
  </si>
  <si>
    <t>Ingen taletid til så yderliggående personer 😢</t>
  </si>
  <si>
    <t>Så skulle man da ikke tillade koranen</t>
  </si>
  <si>
    <t>New Zealand er nu tabt</t>
  </si>
  <si>
    <t xml:space="preserve">Tænk hvis i skulle koge lige så meget suppe på alle de muslimske terrorangreb der har været siden Christchurch? </t>
  </si>
  <si>
    <t xml:space="preserve">Almindelig??? </t>
  </si>
  <si>
    <t xml:space="preserve">HA!!! </t>
  </si>
  <si>
    <t>Sygt at gøre det skrevne ord forbudt, og vi kalder os den "frie verden" !!!</t>
  </si>
  <si>
    <t>Aaarh....</t>
  </si>
  <si>
    <t xml:space="preserve">BLA! </t>
  </si>
  <si>
    <t>Brand bogen på bålet, hov vent...</t>
  </si>
  <si>
    <t>Dog????</t>
  </si>
  <si>
    <t>Come on TV2 og kom med neutral journalistik</t>
  </si>
  <si>
    <t>FISKER-LØKKE😂😀😅</t>
  </si>
  <si>
    <t>Hans næse vokser.</t>
  </si>
  <si>
    <t>Og de har IKKE været godt for miljø, bæredygtighed eller natur.</t>
  </si>
  <si>
    <t>Ja ja ja og jeg har spist bort fløjet and.</t>
  </si>
  <si>
    <t>Og hvad vil han gøre ved det,som sker på Rådhuspladsen i dag,?????</t>
  </si>
  <si>
    <t xml:space="preserve">NU er det op på barrikaderne, og kæmp med alt I kan MOD Paludan og Vermund! </t>
  </si>
  <si>
    <t>https://www.facebook.com/DRNyheder/posts/2510914335625743</t>
  </si>
  <si>
    <t>Aldrig, aldrig skal snæversynet og egoismen og fremmedhadet vinde i Danmark!</t>
  </si>
  <si>
    <t>https://www.facebook.com/DRNyheder/posts/2510914335625744</t>
  </si>
  <si>
    <t>DANMARK VÅGN OP.</t>
  </si>
  <si>
    <t>https://www.facebook.com/DRNyheder/posts/2510914335625745</t>
  </si>
  <si>
    <t xml:space="preserve">Man bliver sku helt tom i hovedet. </t>
  </si>
  <si>
    <t>https://www.facebook.com/DRNyheder/posts/2510914335625746</t>
  </si>
  <si>
    <t xml:space="preserve">Når man hører et væsen, som Paludan fremføre, at personer med en bestemt IQ eller tro ikke har en eksistens berettigelse. </t>
  </si>
  <si>
    <t>https://www.facebook.com/DRNyheder/posts/2510914335625747</t>
  </si>
  <si>
    <t>De er bare affald.</t>
  </si>
  <si>
    <t>https://www.facebook.com/DRNyheder/posts/2510914335625748</t>
  </si>
  <si>
    <t xml:space="preserve">Han er jo egentlig psykopat, da han opfylder næsten alle krav. </t>
  </si>
  <si>
    <t>Dog har han ikke vist voldelige tendenser.</t>
  </si>
  <si>
    <t>Kun opfordret og opildnet til vold.😢😢</t>
  </si>
  <si>
    <t>hvis det så bliver lovpligtigt at vaccinere..</t>
  </si>
  <si>
    <t>eller man bliver udelukket fra offentlige institutioner hvad så med de børn der ikke kan tåle vaccinen..</t>
  </si>
  <si>
    <t xml:space="preserve">er det så okay at DE ikke bliver udelukket? </t>
  </si>
  <si>
    <t>hvis nogle må....</t>
  </si>
  <si>
    <t xml:space="preserve">hvorfor skal andre så tvinges? </t>
  </si>
  <si>
    <t>Mine har også fået..</t>
  </si>
  <si>
    <t>men har fået senere..</t>
  </si>
  <si>
    <t xml:space="preserve">min søn fik mæslinger efter den første vaccine og lægen har derfor ikke ville give ham den 2. </t>
  </si>
  <si>
    <t>så ville han være med eller udelukket?</t>
  </si>
  <si>
    <t>Ja det synes jeg du må heller ik tager din hund med over gransen eller i hundepemsion hvis ik den er vaccineret</t>
  </si>
  <si>
    <t>Har vaccineret mine børn i Danmark.</t>
  </si>
  <si>
    <t xml:space="preserve">husk på nogen forælder er bange for vaccine gør det børn syge derfor ikke vil. </t>
  </si>
  <si>
    <t xml:space="preserve">Hvis det et stort problem jo det tvang det så lov til. </t>
  </si>
  <si>
    <t xml:space="preserve">Nu er det en sygdom skal også vaccine imod alt så smiter forkølelse alle de virus man kan få bliver forkølet smite andre. </t>
  </si>
  <si>
    <t xml:space="preserve">Og på philippiens denge fra myg er børn der er har er får vaccine så er døde det ind 15 børn kan huske tallet er mange der døde af det. </t>
  </si>
  <si>
    <t>Tv2 News hvorfor viser i ikke Live om Rådhuspladsen 😤😡</t>
  </si>
  <si>
    <t>Hahaha vågn op mand</t>
  </si>
  <si>
    <t xml:space="preserve">Selvfølgelig. </t>
  </si>
  <si>
    <t>Vil ud af EU, så glem det Løkke.</t>
  </si>
  <si>
    <t xml:space="preserve">Der skal dog tages hensyn til de få, der ikke kan tåle vaccinerne (lægefaglig erklæring, som dokumentation herfor). </t>
  </si>
  <si>
    <t>Gå af og lad nye kræfter komme til, løfter og løfter ok der er også snart valg.</t>
  </si>
  <si>
    <t>Således at de kan udgøre max 5% i institutionen.</t>
  </si>
  <si>
    <t>Om nogen skider på miljøet, er det ham...:-(</t>
  </si>
  <si>
    <t xml:space="preserve">Tja - som jeg husker det (og jeg er over 70 år) kunne jeg ikke komme i folkeskolen som barn uden at være koppevaccineret. </t>
  </si>
  <si>
    <t>Hvad så med pædagoger der ikke er vaccineret ?</t>
  </si>
  <si>
    <t xml:space="preserve"> Skal jeg blive hjemme fra arbejde så 😂😂</t>
  </si>
  <si>
    <t xml:space="preserve">Jeg har allergi og har altså fået alle mine vaccinationer som barn og det er jeg ikke blevet syg af. </t>
  </si>
  <si>
    <t>Jeg synes de forældre som er imod at lade deres børn vaccinere burde tale med en læge om hvilke farer der er ved at vaccinere og hvilke farer der er ved ikke at gøre det.</t>
  </si>
  <si>
    <t xml:space="preserve">Burde gøre som i USA. </t>
  </si>
  <si>
    <t>Ingen børnehave, vuggestue eller skole til ikke vaccineret børn.</t>
  </si>
  <si>
    <t>Jeg og mine 6 søskende og mine børn og deres børn har haft samtlige børnesygdomme...</t>
  </si>
  <si>
    <t>Kan du så se og kom hjem, er det ikke i Danmark du er valgt?</t>
  </si>
  <si>
    <t xml:space="preserve">Tror jeg! </t>
  </si>
  <si>
    <t xml:space="preserve">Som med alt andet kan man ikke stole på et ord de kommer fra den side. </t>
  </si>
  <si>
    <t>Han er bare en lille noksagt.</t>
  </si>
  <si>
    <t xml:space="preserve">Men vi var åbenbart mere hårdføre dengang vaccine-hysteriet ikke var så udbredt :-) </t>
  </si>
  <si>
    <t>FJERN BEFORDRINGSFRADRAGET - det tåbeligste fradrag i der findes</t>
  </si>
  <si>
    <t xml:space="preserve">De blev tilset af læger, hvis de havde behov og det var helt normalt at tage børnesygdommene i den rækkefølge vi kunne få fat i dem. </t>
  </si>
  <si>
    <t>Pladder, se på det borgerforslag det IKKE fik opbakning.</t>
  </si>
  <si>
    <t xml:space="preserve">Også fåresyge ! </t>
  </si>
  <si>
    <t>sæt i gang, det går bare for langsomt !!</t>
  </si>
  <si>
    <t>Ingen action fra denne eller andre regeringer.</t>
  </si>
  <si>
    <t>Regeringen vil heller sende regningen til privat bilister, hvor problemet er super dårligt offentlig transport.</t>
  </si>
  <si>
    <t xml:space="preserve">Måske er forklaringen på ønsket om sygdomsfrie børn et resultat af erhvervslivets krav om effektiv arbejdskraft uden fravær på grund af børnenes første sygedag ? </t>
  </si>
  <si>
    <t>Noget maler stadigvæk helt af h til i Danmark</t>
  </si>
  <si>
    <t>Miljøet - ville blive bedre - hvis du tog dig af alle de Muslimer - som er her for - at besætte vores Land !!</t>
  </si>
  <si>
    <t>Beskat de asociale husejere der tjener styrtende skattefrit, brug pengene til energirenovering i den almennyttige sektor</t>
  </si>
  <si>
    <t xml:space="preserve">Da mæslinger er en luftbåren smitte, kan både børn og voksne blive smittet alle vegne. </t>
  </si>
  <si>
    <t xml:space="preserve">Ikke kun i børnehave og skoler, men alle vegne hvor vi færdes.- </t>
  </si>
  <si>
    <t>Lille Lars på røven vil markere sig ved en af hans sidste optrædender i EU forsamlinger</t>
  </si>
  <si>
    <t xml:space="preserve">De personer som ikke er vaccineret er de mest udsatte.- </t>
  </si>
  <si>
    <t>En akademisk bieurokratisk rede?</t>
  </si>
  <si>
    <t xml:space="preserve">Skal vi isolere os helt, ikke rejse ud eller ikke lukke andre mennesker ind i landet? </t>
  </si>
  <si>
    <t>Ja så er der ca 64 millioner der IKKE har, hvad med at tage det fra den vinkel....</t>
  </si>
  <si>
    <t>TV2 laver selvfølgelig pro-EU propaganda som alle andre lamme og kontrollerede MSM (Lame Stream Medier)</t>
  </si>
  <si>
    <t xml:space="preserve">Selvfølgelig er der ikke et borgerforslag for Brexit, for de forventer jo at deres demokratiske valg bliver respekteret, hvilket Brexit modstandere tydeligvis ikke kan acceptere, da de ikke kan acceptere demokratiske valg. </t>
  </si>
  <si>
    <t xml:space="preserve">Og EU der opfører sig som en bølle er ikke et hak bedre. </t>
  </si>
  <si>
    <t>Der er ca. 65 mio. indbyggere i Storbritanien, 52% af de afgivne stemmer stemte for Brexit, det må selv TV2 kunne forstå.</t>
  </si>
  <si>
    <t xml:space="preserve">Jeg forstår sagtens forældres bekymringer for deres børn, men der må da være en mere medmenneskelig vej? </t>
  </si>
  <si>
    <t>NEJ det er IKKE en million Britter, det er alle mulige og umulige der har kunnet deltage i den fake indsamling.</t>
  </si>
  <si>
    <t>Eventuelt et påbud fra Serum Instituttet om vaccinationer til børn der kan tåle det, når og hvis det bliver en national trussel.</t>
  </si>
  <si>
    <t>Forstår godt at Fakenews Tv2 deler den slags, det jo normen!</t>
  </si>
  <si>
    <t>Jeg kan allerede se overskrifterne:</t>
  </si>
  <si>
    <t>Exit betyder EXIT!</t>
  </si>
  <si>
    <t xml:space="preserve">Hvor er det latterligt. </t>
  </si>
  <si>
    <t>Ud over det lille problem er det selfølgelig en god ide</t>
  </si>
  <si>
    <t xml:space="preserve">Kæft man hvor de fleste af de her kommentar åndssvage 😂 </t>
  </si>
  <si>
    <t xml:space="preserve">Brexit vil ikke fører til andet end Englands undergang. </t>
  </si>
  <si>
    <t>Der har været et demokratisk valg, og så burde den sag jo være overstået, men parlementet har ikke lige fattet det</t>
  </si>
  <si>
    <t>Hvis de ønsker optøjer i England der er markant værre end de gule veste i Frankrig, så skal de da endelig prøve at ignorere demokratiet.</t>
  </si>
  <si>
    <t>De siddende parlamentarikere i England i dagens parlament, burde sparkes ud på bagdel og albuer hele bundet.</t>
  </si>
  <si>
    <t>Stor chance for at bære noget med hjem fra udlandet...</t>
  </si>
  <si>
    <t>Bare det var os, vi blev snyt i en ny afstemning, nej sigerne blev ikke respekteret, tænk hvis vi var så heldige at komme ud af det cirkus og selv bestemme i vores land .</t>
  </si>
  <si>
    <t>Husk at de raske også ka bære smitten, eller snuppe andre sygdomme med hjem. 😉</t>
  </si>
  <si>
    <t xml:space="preserve">Føj, der er stemt og det engelske folk har talt. </t>
  </si>
  <si>
    <t xml:space="preserve">Jeg synes at man politisk må tage konsekvensen og lovgive om tvangsvaccination, hvis det er det man vil have, herunder også med beslutningsdokumentation. </t>
  </si>
  <si>
    <t>Nu må pamperne gøre deres pligt og omsætte folkets vilje til handling.</t>
  </si>
  <si>
    <t>Så kan de vel lige så godt aflyse deres demokrati</t>
  </si>
  <si>
    <t>Så længe de faktisk tænker på barnet UDEN at blande deres følelser ind i det, da der er stor foreskel på at ville barnet godt, og have en mening der faktisk kun er dem selv til gode.</t>
  </si>
  <si>
    <t xml:space="preserve">Jeg var ikke vaccineret meget som barn, jeg blev overset en del gange, men med de vacciner jeg dog HAR haft gående, så kan jeg godt sige at jeg aldrig har været voldsomt syg. </t>
  </si>
  <si>
    <t>Det er bare en omgang snue 1-2 gange om året, så er det heller ikke værre ☺️</t>
  </si>
  <si>
    <t>Er der nogen der har undersøgt hvor mange der dør eller får følgevirkninger af vaccinen....</t>
  </si>
  <si>
    <t xml:space="preserve">Já, indtil de har været syge og dermed imuniseret, så må uvaccinerede børn holdes fra offentlige pasningssteder.... </t>
  </si>
  <si>
    <t xml:space="preserve">Forleden så jeg et barn med skoldkopper i springhallen i Århus... </t>
  </si>
  <si>
    <t xml:space="preserve">Jeg er glad for at jeg lever. </t>
  </si>
  <si>
    <t xml:space="preserve">Da jeg var 3 år fik jeg mæslinger og i den forbindelse også hjernehindebetændelse. </t>
  </si>
  <si>
    <t>Nu ved vi jo godt, at Løkke vil være statsminister for enhver pris, så hvis Paludan kommer i Folketinget og bliver tungen på vægtskålen, sååååå .................</t>
  </si>
  <si>
    <t>https://www.facebook.com/DRNyheder/posts/2510914335625749</t>
  </si>
  <si>
    <t>Jeg fik også dårlig mave af ham strammeren</t>
  </si>
  <si>
    <t>https://www.facebook.com/DRNyheder/posts/2510122412371601</t>
  </si>
  <si>
    <t>Er det virkelig voksne mennesker der sidder og kommer med de her kommentarer😳</t>
  </si>
  <si>
    <t>https://www.facebook.com/DRNyheder/posts/2510122412371602</t>
  </si>
  <si>
    <t>Vores unge mennesker opfører sig næsten bedre på de sociale medier🤔</t>
  </si>
  <si>
    <t>https://www.facebook.com/DRNyheder/posts/2510122412371603</t>
  </si>
  <si>
    <t>Mediestunt af værste skuffe</t>
  </si>
  <si>
    <t>https://www.facebook.com/DRNyheder/posts/2510122412371604</t>
  </si>
  <si>
    <t>Det vigtigste er at udbygge det bæredygtige samfund så vi kan redde jordens natur og menneskehedens fremtid.</t>
  </si>
  <si>
    <t>https://www.facebook.com/DRNyheder/posts/2510122412371605</t>
  </si>
  <si>
    <t xml:space="preserve">God bedring 🥀 </t>
  </si>
  <si>
    <t>https://www.facebook.com/DRNyheder/posts/2510122412371606</t>
  </si>
  <si>
    <t xml:space="preserve">Jeg håber snart du er på benene igen og klar til at udfordre Lars Løkke. </t>
  </si>
  <si>
    <t>https://www.facebook.com/DRNyheder/posts/2510122412371607</t>
  </si>
  <si>
    <t xml:space="preserve">Men når du gør det, så gør det med fokus på egen politik, med respekt for den anden part og ordentligt sprogbrug 👌 </t>
  </si>
  <si>
    <t>https://www.facebook.com/DRNyheder/posts/2510122412371608</t>
  </si>
  <si>
    <t>Jeg glæder mig til at sætte kryds Grundlovsdag 😊</t>
  </si>
  <si>
    <t>https://www.facebook.com/DRNyheder/posts/2510122412371609</t>
  </si>
  <si>
    <t xml:space="preserve">politiet kørte de frivillige ungdomspolitikere et andet sted hen 🤔🤔 </t>
  </si>
  <si>
    <t>https://www.facebook.com/ekstrabladet/posts/10156557547308520</t>
  </si>
  <si>
    <t xml:space="preserve">Man kan ikke bare stemme igen ville være gøre grin med vælgerne og så 2 års forhandlinger der har kostet tusindvis af timer og millioner af kroner og så ville de have et land der ikke var helt positiv i EU og et England totalt splittet. </t>
  </si>
  <si>
    <t xml:space="preserve">Brexit modstandere føler sig snydt. </t>
  </si>
  <si>
    <t xml:space="preserve">Ville de stemme igen og hvis så et ja, hvad så hvis brexit tilhængere føler sig snydt, skal man så stemme igen eller går det kun den ene vej. </t>
  </si>
  <si>
    <t>Mærkelig holdning.</t>
  </si>
  <si>
    <t xml:space="preserve">Som glødende tilhænger af det europæiske fællesskab er jeg enig i, at en folkeafsteming er en særdeles alvorlig sag og har en (økonomisk) konsekvens for enhver borger. </t>
  </si>
  <si>
    <t>Man skal respektere resultatet og ikke pege fingre på andre end sig selv, hvis afgørelsen har en konsekvens i form af færre indtægter til samfundskassen (og dermed velfærd og sundhedsydelser), højere forbrugerpriser osv</t>
  </si>
  <si>
    <t xml:space="preserve">Dengang fandtes vaccinen ikke men det gør den i dag. </t>
  </si>
  <si>
    <t xml:space="preserve">Nu er jeg forvirret. </t>
  </si>
  <si>
    <t>Have to speculate, if the fact that many, many parliament members have aktier in international firms, and are worried about their own private economy, rather than coming to an agreement to come out of the EU.</t>
  </si>
  <si>
    <t xml:space="preserve">Aflyser de det hele nu viser det KUN hvor stor magt EU har og, at det åbenbart er helt umuligt at slippe fri igen TRODS dygtige politikeres intense arbejde i næsten 3 år! </t>
  </si>
  <si>
    <t>Jeg er heldig snart at fylde 57</t>
  </si>
  <si>
    <t xml:space="preserve">Huh.. </t>
  </si>
  <si>
    <t>Og hvor blev demokratiet lige af?</t>
  </si>
  <si>
    <t xml:space="preserve">Smut nu bare ud af EU uden aftale. </t>
  </si>
  <si>
    <t xml:space="preserve">Super ide eventuelt gør. </t>
  </si>
  <si>
    <t>De bliver aldrig enig alligevel...</t>
  </si>
  <si>
    <t xml:space="preserve">Det til lov at de skal overholdes. </t>
  </si>
  <si>
    <t xml:space="preserve">De vidste ikke hvad det vil sige, at komme ud af EU </t>
  </si>
  <si>
    <t xml:space="preserve">De forskellige vacciner. </t>
  </si>
  <si>
    <t xml:space="preserve">Da det vil fjerne en del. </t>
  </si>
  <si>
    <t>Vandrer sygdom i landet eventuelt at ligge det i et kartoteket så man automatisk fik besked når ny skal haves</t>
  </si>
  <si>
    <t xml:space="preserve">Desværre kunne det ikke lade sig gøre, at få EU-støtte, uden at betale sin kontingent. </t>
  </si>
  <si>
    <t xml:space="preserve">Bare ærgerligt. </t>
  </si>
  <si>
    <t xml:space="preserve">Hold nu kæft da. </t>
  </si>
  <si>
    <t xml:space="preserve">Ud af EU, betyder sgu`da, UD AF EU ! </t>
  </si>
  <si>
    <t>Vacciner skal altid være et frit valg.</t>
  </si>
  <si>
    <t xml:space="preserve">Smid dem nu bare ud på røv og albuer. </t>
  </si>
  <si>
    <t>Institutioner skal altid tage alle børn.</t>
  </si>
  <si>
    <t>Synd synd men deres valg, deres tab</t>
  </si>
  <si>
    <t>Ret mærkelig situation for England:</t>
  </si>
  <si>
    <t>En rigtig god ide.</t>
  </si>
  <si>
    <t>Tilbage i tiden kunne børn ikke komme i skole uden en koppeattest .</t>
  </si>
  <si>
    <t>- så vil vi alligevel ikke ud, for det er dyrt og besværligt</t>
  </si>
  <si>
    <t>Så gør dette til lov.</t>
  </si>
  <si>
    <t xml:space="preserve">Hvis man kan tale om kaos i demokratiet, så er det her et eksempel. </t>
  </si>
  <si>
    <t xml:space="preserve">Nu viser det sig så at et flertal af briter alligevel ønsker at blive, når de finder ud af at det bliver så besværligt at forlade EU!!!
</t>
  </si>
  <si>
    <t>Stakkels Storbritannien.</t>
  </si>
  <si>
    <t xml:space="preserve">Uhyggeligt med alle de hadske kommentarer. </t>
  </si>
  <si>
    <t>Tænk nogen kan fryde sig over England er i den ubehagelige krise.</t>
  </si>
  <si>
    <t xml:space="preserve">EU kæmper for at udrydde demokratiet i England, og senere kommer turen til øvrige EU lande. </t>
  </si>
  <si>
    <t>Får EU fanatikerne ikke deres vilje, så går de uden om demokratiske beslutninger.</t>
  </si>
  <si>
    <t xml:space="preserve">Aflys den brexit Det var en masse ting som ikke blev belyst ordentlig. </t>
  </si>
  <si>
    <t>Det er da klart, vælgerne var jo ført bag lyset af dovne politikker så sad og sov da modstandsbevægelsen kæmpede med alt de havde.</t>
  </si>
  <si>
    <t>børn der ikke er vaccineret skal ikke ha adgang til børnehaver eller skoler</t>
  </si>
  <si>
    <t>LoL det jo en parodi efter hånden 😂😂😂</t>
  </si>
  <si>
    <t>Der er nogen der har skidt i nælderne.</t>
  </si>
  <si>
    <t>Ja tak og der er også skrevet under.</t>
  </si>
  <si>
    <t>Annuleringen af det valg kommer til at forsage uoprettelige skade🙄🙄🙄</t>
  </si>
  <si>
    <t>Og de har også været "lidt" latterlige i brexit-forløbet - det er vist kun May, der har taget vælgerne alvorligt.</t>
  </si>
  <si>
    <t>Alle daginstitutions ordninger ☝️🤦🏻‍</t>
  </si>
  <si>
    <t>Det er EU tilhænger der kommer med dommedag profetier ved at forlade EU - Uden et EU vil klimaforandringer væsentlig forbedres fx: færre har råd til flyrejser flere gange om året</t>
  </si>
  <si>
    <t>Igen et mindretalsdiktstur der vil bestemme, at andres valg skal ignoreres?</t>
  </si>
  <si>
    <t xml:space="preserve">Syntes snart det er en farce </t>
  </si>
  <si>
    <t>Ud med briterne hurtigst muligt så Europa kan komme videre</t>
  </si>
  <si>
    <t>[NAVN] 🙈 Hold nu op det er dumt....</t>
  </si>
  <si>
    <t>Præcis hvad jeg sagde til dig, sidst vi talte om det. [NAVN]💪🏻</t>
  </si>
  <si>
    <t>1001 nats brexit eventyr🤮</t>
  </si>
  <si>
    <t>Det er en rigtig god idé 👍</t>
  </si>
  <si>
    <t>Hvorfor når de andre er vaccineret</t>
  </si>
  <si>
    <t>uro igen igen</t>
  </si>
  <si>
    <t>Dem der ikke vil kan jo bare beholde deres børn hjemme</t>
  </si>
  <si>
    <t xml:space="preserve">10 år senere... </t>
  </si>
  <si>
    <t xml:space="preserve">Hvad er ikke ved at bryde sammen ? </t>
  </si>
  <si>
    <t xml:space="preserve">Det er ikke mig og min egoistisk tankegang der skal drive værket, men vi og os. </t>
  </si>
  <si>
    <t>uanset hvad så er vaccine ikke indført for at skade børn, men for at beskytte dem</t>
  </si>
  <si>
    <t xml:space="preserve">Sammen lytter vi Danmark fra asken efter den liberale ødelæggelser og hovsa løsninger fra regeringen og deres nedbrydning af statskassen og statens funktioner. </t>
  </si>
  <si>
    <t>Ja det er en meget god idé!</t>
  </si>
  <si>
    <t>Besparelser er meget ofte kraftige og ødelæggende for en velfungerende instanser.</t>
  </si>
  <si>
    <t>En selvfølgelighed !</t>
  </si>
  <si>
    <t xml:space="preserve">Så skidt da være med gymnasieelever, patienter og ansatte på hospitaler, pædagoger lærere og politifolk og op røven med skat. </t>
  </si>
  <si>
    <t xml:space="preserve">De må bare løbe lidt længere på literen. </t>
  </si>
  <si>
    <t>Vaccinationen....</t>
  </si>
  <si>
    <t xml:space="preserve">De dygtigste klarer at komme igennem - dog ofte med mange frustrationer undervejs. </t>
  </si>
  <si>
    <t xml:space="preserve">Tjah. </t>
  </si>
  <si>
    <t xml:space="preserve">Og den stadigt voksende gruppe af fagligt dårligst stillede elever, som blev ladt i stikken allerede i folkeskolen, da de blev erklæret 'egnede' til gymnasiet, er helt hægtet af. </t>
  </si>
  <si>
    <t>Det giver vel god mening ☺</t>
  </si>
  <si>
    <t xml:space="preserve">Summariske gennemgange, gruppeafleveringer i de de fleste fag - selv i matematik - en SRO-opgave med indbyggede krav til faglig viden og kunnen, som mange af eleverne, slet ikke har oplevet sig undervist i (en tredjedel af eleverne i min søns klasse fik 00 i SRO opgaven), et tårnhøjt lærerfravær, (helt) manglende respons på afleveringer, absolut ingen konsekvenser i forhold til højt elevfravær - og ingen indsats ift at vejlede åbenlyst fejlplacerede elever i mistrivsel til andre ungeuddannelser. </t>
  </si>
  <si>
    <t>Alle dem der er vaccinerede, smitter de jo ikke 🤔</t>
  </si>
  <si>
    <t xml:space="preserve">Listen er lang og sammenligning med egen gymnasieuddannelse er for hård og kan ikke bruges til noget. </t>
  </si>
  <si>
    <t>Kan man ikke bare lovgive om det, hvis det er så vigtigt ?</t>
  </si>
  <si>
    <t xml:space="preserve">Vi forældre venter - i stor frustration - på, at denne del af vores søns vej gennem uddannelsessystemet overstås. </t>
  </si>
  <si>
    <t>ja, det er elt i orden, det er jo den almene sundhed det handler om</t>
  </si>
  <si>
    <t>Ja hvis de kompetencer for forældres løn</t>
  </si>
  <si>
    <t>Det lyder som en virkelig god ide - sæt igang!!!!</t>
  </si>
  <si>
    <t>Jeg synes det lyder som en super idé!</t>
  </si>
  <si>
    <t xml:space="preserve">Det er en fantastisk idé! </t>
  </si>
  <si>
    <t>Håber det bliver vedtaget!</t>
  </si>
  <si>
    <t>Ja, det er en rigtig god idé!!!</t>
  </si>
  <si>
    <t>Alle hospitalsansatte er super overskudsagtige, når man tænker på hvor mange dårlige it-løsninger, besparelser og kaotiske arbejdsgange de skal bøvle med hver eneste dag - og stadig formår at være nærværende og empatiske!</t>
  </si>
  <si>
    <t>Den sygeplejerske på Horsens sygehus, der en varm sommerdag i 1991 tilbød at køre min seng fra en overfyldt stue ud på altanen, så jeg kunne få lidt frisk luft.</t>
  </si>
  <si>
    <t>Måske vi sammen skal lave en konference i det her[NAVN]?😁</t>
  </si>
  <si>
    <t>[NAVN] Det er sådan en læge vi skal ha' 😜👍</t>
  </si>
  <si>
    <t>Dans er bare godt for krop og sind 😆</t>
  </si>
  <si>
    <t>Fantastisk ❤❤❤❤❤</t>
  </si>
  <si>
    <t>[NAVN] du skal være læge i dit næste liv 😂😂😂</t>
  </si>
  <si>
    <t>[NAVN] haha - dig i fremtiden :D</t>
  </si>
  <si>
    <t>Rørende dejligt ❤️</t>
  </si>
  <si>
    <t>jeg er sikker på du også kan heale nogle med din dans😃</t>
  </si>
  <si>
    <t>tak for i dag :D</t>
  </si>
  <si>
    <t>Jeg oplever ofte at det er dem der har mindst som evner at give mest &lt;3</t>
  </si>
  <si>
    <t>Jeg selv havde takket højlydt og gengældt gerningen med en anden til den flinke mand❤️</t>
  </si>
  <si>
    <t>Ja man skal ikke dømme efter lugt og øl/smøger, bag banker der et ❤️ af guld.</t>
  </si>
  <si>
    <t>En fin historie og en fin mand ❣️</t>
  </si>
  <si>
    <t>Fantastisk smukt skrevet og du har så evig ret i at man ikke skal dømme andre for hurtigt for alle mennesker indeholder noget godt ( nogle mere end andre )</t>
  </si>
  <si>
    <t>Endnu et bevis på at vi ikke skal dømme andre ud fra hvad vi selv tror/egne fordomme 😍😍</t>
  </si>
  <si>
    <t>Måske drikker sådan en mand, måske er han ikke i bad hver dag, men han rummer helt sikkert så mange flere menneskelige værdier, end os andre, der higer efter 'likes', rigdom, materielle goder og 'perfekte' børn... ❤</t>
  </si>
  <si>
    <t>#spredkærlighed ❤️❤️❤️</t>
  </si>
  <si>
    <t>Fantastisk dejligt at få en på fordommen... 🌷</t>
  </si>
  <si>
    <t>Sikke en dejlig historie, - tak! 😊</t>
  </si>
  <si>
    <t xml:space="preserve">Sådan er de næsten alle, man skal bare turde tale med dem. </t>
  </si>
  <si>
    <t xml:space="preserve">De er gode mennesker med et svært liv, så snak med dem og hjælp hvor du kan. 😊 </t>
  </si>
  <si>
    <t>gav en dag en der manglede lidt mønter ved kassen en femmer, han manglede kun 2 kr og da han havde betalt kom han hen og gav mig de 3 kr tilbage selvom jeg sagde han bare skulle beholde dem, men han insisterede på at give mig dem tilbage. 😉</t>
  </si>
  <si>
    <t xml:space="preserve">Det var da en dejlig historie fra min lille by. </t>
  </si>
  <si>
    <t>Tak for at du delte den. Skønt at vi har sådan nogle dejlige drenge i vores by 😊😊😊</t>
  </si>
  <si>
    <t xml:space="preserve">Dén historie kunne jeg godt genkende, Marianne 😊❤. </t>
  </si>
  <si>
    <t>Så dejligt!</t>
  </si>
  <si>
    <t>God historie</t>
  </si>
  <si>
    <t>Tak for deling - dejligt du fik din pung igen og dejligt at vide folk stadig er til at stole på. ♥️</t>
  </si>
  <si>
    <t>Det handler om gensidigt respekt for sine medmennesker. Om det er i en privat sammenhæng eller i job.</t>
  </si>
  <si>
    <t xml:space="preserve">Jeg arbejder selv i butik, det er jeg da nok blevet mere opmærksom af. </t>
  </si>
  <si>
    <t>I dag kunne jeg ikke lade være med at grine lidt indeni; den unge ansatte irettesatte en ældre herre da han blev spurgt om han ville ha en bon, da han ikke svarede, sagde den unge: "nej tak mener du?" 😁</t>
  </si>
  <si>
    <t>Tænker det må være nemmere og hurtigere for dem som står bag kassen og skal scanne en masse varer.</t>
  </si>
  <si>
    <t>Jeg svarer altid 😊alt andet er uhøfligt .</t>
  </si>
  <si>
    <t xml:space="preserve">taler heller ikke i telefon når jeg handler. </t>
  </si>
  <si>
    <t xml:space="preserve">Kaster heller ikke varerne op i en kæmpe bunke på båndet. </t>
  </si>
  <si>
    <t>Elsker en kæk kommentar fra kasse ekspedienten . 😜</t>
  </si>
  <si>
    <t>Det er vitterligt så slemt mange steder - hvis ikke man tilhører den dygtigste gruppe af elever, der altid vil magte at kunne klare sig - også selvom det måtte være med fokus på karakterer alene.</t>
  </si>
  <si>
    <t>Helt almindelig høflighed overfor andre mennesker, uanset om de står bag en skranke eller ej 😁</t>
  </si>
  <si>
    <t xml:space="preserve">Det er jo et generelt problem både ved ungdomsudd. </t>
  </si>
  <si>
    <t xml:space="preserve">Man kan jo også have en dårlig dag, hvor man ikke kan overskue kontakt. </t>
  </si>
  <si>
    <t xml:space="preserve">At man fortsat bliver ved med at kaste flere opg på de studerende efterhånden som besparelserne har taget fat, det er ganske enkelt uholdbart og uansvarligt over for de stud der burde kunne koncentrere sig om deres studier istedet. </t>
  </si>
  <si>
    <t>Vores skattesystem er også ved at bryde sammen og hospitalerne.</t>
  </si>
  <si>
    <t>Så en god ekspedient skal kunne aflæse kunden og agere der efter 🙄🤷‍♀️</t>
  </si>
  <si>
    <t>Vore dages politik i en nøddeskal</t>
  </si>
  <si>
    <t xml:space="preserve">Som om. </t>
  </si>
  <si>
    <t xml:space="preserve">Men jeg giver hende ret. </t>
  </si>
  <si>
    <t xml:space="preserve">Lidt almindelig høflighed som "hej", "tak" og "god dag" kan de fleste af os klare uden det koster noget hverken fysisk, mentalt eller økonomisk. </t>
  </si>
  <si>
    <t>Det er sgu da glemt efter valget.</t>
  </si>
  <si>
    <t xml:space="preserve">Så ville det nok også være nemmere at håndtere de mennesker som af forskellige årsager (som f.eks. angst, nævnt i andre kommentarer) ikke har den mulighed/det overskud. </t>
  </si>
  <si>
    <t xml:space="preserve">Hun falder desværre i idealismefælden selv. </t>
  </si>
  <si>
    <t>Og man kan som kunde også prøve sig med et "god arbejdslyst" i stedet "god dag" 😊 Så anerkender man også ekspedienten</t>
  </si>
  <si>
    <t>Jeg ville tro, at opbakningen af klima-hystadernes partier fordampede på nogle dage.</t>
  </si>
  <si>
    <t xml:space="preserve">Selvfølgelig skal man hilse på kassedamen, buschaufføren eller hvem man møder på sin vej, være høflig osv, men jeg tror ikke, man skal tage det personligt, hvis folk er anderledes, det kan skyldes så mange ting. </t>
  </si>
  <si>
    <t xml:space="preserve">Jeg kan godt, især hvis køen har været lang, stå så meget i mine egne tanker, at jeg bliver helt overrasket, når det endelig er min tur, og måske får jeg ikke lige hilst der. </t>
  </si>
  <si>
    <t xml:space="preserve">Den konsensus er ikke udarbejdet på et videnskablidt grundlag eller metoder - Jeg tænker bare, hvilken metoder har man så brugt - 
og ja ja - man kan også starte en klima debat på level 17 - 
men efter min overbevisning, så ser det ud til at hr. og fru. verden ikke er nået længere end level 1 - og derfor poster jeg "mit link/video" synes den forklarer meget godt hvor vi var henne nogle år tilbage - og hvilken problemer vi har, og ikke mindst hvor det hele kom fra i første omgang. </t>
  </si>
  <si>
    <t xml:space="preserve">Men det er ikke, fordi jeg er sur, jeg havde bare noget andet at tænke på! </t>
  </si>
  <si>
    <t xml:space="preserve">Som verden bliver vi jo nødt til at finde ud af hvad vi kan gøre ved klimaet - men altså at vælge co2 som "default" er jo åbenbart ramt 100% ved siden af - og at man så har bildt hele verden nogle løgn historier det må der squ der være nogle mennesker der skal stå til ansvar for - jeg mener små børn tror jo verden går under inden de når 30 - det er da fuldstændigt grotesk..... </t>
  </si>
  <si>
    <t>og nogle må da skulle stå til ansvar.....</t>
  </si>
  <si>
    <t>Men uhøflig er jeg aldrig, det ligger ikke til mig!</t>
  </si>
  <si>
    <t xml:space="preserve">det sidste nye var squ da - at 99.99% af klima forandringerne er menneskeskabte - det vil så sige at 00.01% er naturlige, come on da. </t>
  </si>
  <si>
    <t xml:space="preserve">Ja. </t>
  </si>
  <si>
    <t>Udskift klima med Islam.</t>
  </si>
  <si>
    <t xml:space="preserve">Jeg forsøger virkelig. </t>
  </si>
  <si>
    <t xml:space="preserve">Er det her så sidste del af den masterplan Claus Hjort Frederiksen og Lars Løkke Rasmussen lagde for mange år siden, og som de har kørt målrettet efter, kan vi endelig nu få fred for deres hærgen af det danske samfund. </t>
  </si>
  <si>
    <t xml:space="preserve">Vi kan alle have vores dårlige dage, men man kan altså godt hanke lidt op i sig selv, når man står over for en, der yder en service for dig. </t>
  </si>
  <si>
    <t>Jeg håber og beder til at det kommende valg giver den hovedrengøring af Christiansborg som er så tiltrængt.</t>
  </si>
  <si>
    <t xml:space="preserve">Jeg arbejder selv som hotelreceptionist. </t>
  </si>
  <si>
    <t>Fundet , nej det er en beslutning.</t>
  </si>
  <si>
    <t>Det gør kæmpemæssig forskel, om der kommer et smilende og imødekommende person eller et surt bæst, der knapt overkommer at kigge på dig.</t>
  </si>
  <si>
    <t xml:space="preserve">Det er ikke ret svært. Det handler om helt almindelig pli. </t>
  </si>
  <si>
    <t xml:space="preserve">hor bliver vi dog kørt rundt i manegen - se nu bare "alt det her mega-gode der er i støbeskeen, alle de varme hænder og al den borgernære sundheds service" ( lokke-, lokke-, lokkemad) - som altså ikke bliver til noget, når de ikke bliver (gen-) valgt. </t>
  </si>
  <si>
    <t>Kig personen i øjnene, svar "hej" når det bliver sagt til dig, evt selv sig det hvis det ikke bliver sagt.</t>
  </si>
  <si>
    <t>Fundet????</t>
  </si>
  <si>
    <t xml:space="preserve">Sig "Tak og i lige måde" når der bliver sagt god dag til dig. Har du overskud kan du endda sende et lille smil med på vejen. </t>
  </si>
  <si>
    <t xml:space="preserve">Det burde være helt gratis.. </t>
  </si>
  <si>
    <t>Det er ret nemt! 😊</t>
  </si>
  <si>
    <t>Det er lidt interessant, at betalingsveje andre steder er nedstemt, mens visse byer og egne får broer og veje, de lokale ikke mener, at have brug for....</t>
  </si>
  <si>
    <t>Og det går selvfølgelig begge veje, i langt de fleste aspekter af livet. ✌🏻</t>
  </si>
  <si>
    <t>Jeg bor i nyborg og den toldmur er en stor forhindring for jobsøgning, familieture, indkøbsture og almindeligt socialt samværd på tværs af bæltet.</t>
  </si>
  <si>
    <t xml:space="preserve">Jeg smiler altid og siger hej, tak, tak i lige måde. Og naturligvis øjenkontakt. Kunne aldrig gøre det anderledes. </t>
  </si>
  <si>
    <t>INFORMATION og Lilli - nu tager jeg den liiiiige én gang til !!!</t>
  </si>
  <si>
    <t>Hvis der ikke står et menneske bag kassen, kan jeg jo ikke købe den vare, jeg har brug for. Det er en winwin at se hinanden og behandle hinanden med respekt, selvom mødet kun er over en liter mælk på kassebåndet. 😊</t>
  </si>
  <si>
    <t>- Hvis Storebæltforbindelsen er en "økonomisk mur", så er de to ovennævnte færgeforbindelser også en økonomisk mur...</t>
  </si>
  <si>
    <t>Jeg forsøger at være en god kunde, øjenkontakt, smil, høflig</t>
  </si>
  <si>
    <t>Fordi at pengene går selvfølgeligt ikke, til smart tank og fjas.</t>
  </si>
  <si>
    <t>Jeg går ind for almen pli, at man er venlig og imødekommende, men jeg er også, så viden om at der findes mennesker der faktisk har sygdomme som udgør at de kan have social angst/ fobi , der findes psykiske sygdomme som gør at man ikke kan se andre mennesker i øjnene ect..</t>
  </si>
  <si>
    <t>Pengemaskine, der FOR LÆNGST er betalt</t>
  </si>
  <si>
    <t xml:space="preserve">Jeg prøver altid på at smile. </t>
  </si>
  <si>
    <t xml:space="preserve">Jeg er helt enig i at det er noget politisk roderi, men kunne en voksen ikke lige rette jeres debatindlæg inden I smider det på nettet, for det lyder nærmest barnligt, den måde det er formuleret på.... </t>
  </si>
  <si>
    <t xml:space="preserve">Det er ikke altid jeg har det godt nok til det store smil. Men et lille venligt smil kan man altid klare. </t>
  </si>
  <si>
    <t>og fuld af sproglige fejl!</t>
  </si>
  <si>
    <t xml:space="preserve">Og så at svare venligt er det mindste man kan gøre. </t>
  </si>
  <si>
    <t>Men de vil hellere bruge millionerne på togstrækninger, der ikke er behov for, og omfartsveje som ingen efterspørger...</t>
  </si>
  <si>
    <t>Selv når jeg ikke har overskud til rigtig øjenkontakt, gør jeg stadig de to ting. 😊</t>
  </si>
  <si>
    <t>Hvor er logikken?</t>
  </si>
  <si>
    <t xml:space="preserve">Jeg har været i en 7-Eleven og jeg synes faktisk generelt kunderne var søde. </t>
  </si>
  <si>
    <t xml:space="preserve">Lader millionerne fosse ud i skattely. </t>
  </si>
  <si>
    <t xml:space="preserve">I hvert fald kan jeg ikke huske et eneste specifikt eksempel på nogen der ikke svarede. </t>
  </si>
  <si>
    <t xml:space="preserve">Og hvis de har virket lidt korte for hovedet har jeg bare tænkt de måske havde en dårlig dag. </t>
  </si>
  <si>
    <t>“Den lille svindler” og hans hof kan kun regne den ud til deres egne taburetter.!</t>
  </si>
  <si>
    <t>Jeg har heller ikke altid selv overskud til at snakke helt vildt med kassedamen i Rema 😁</t>
  </si>
  <si>
    <t xml:space="preserve">Danmark har på INGEN måde brug for en forbedring af infrastrukturen. </t>
  </si>
  <si>
    <t xml:space="preserve">De penge skal bruges på noget fornuftigt i stedet for. </t>
  </si>
  <si>
    <t>Der da grænser for, hvad “kloge” hoveder kan rumme........🥺</t>
  </si>
  <si>
    <t xml:space="preserve">Selvfølgelig har den ikke det. </t>
  </si>
  <si>
    <t>Det handler alene om at tælle til 90 igen og igen uanset prisen 😖</t>
  </si>
  <si>
    <t xml:space="preserve">I den kontekst bør de gøre det samme med Koranen. </t>
  </si>
  <si>
    <t>Panik før lukketid</t>
  </si>
  <si>
    <t>Utroligt at man i disse "batteritider" stadig ikke magter at gemme strøm ..?</t>
  </si>
  <si>
    <t xml:space="preserve">Når i hele tiden udtaler der ikke er råd til en bedre pleje, skole mv. Kunne i ikke snart starte med... </t>
  </si>
  <si>
    <t>Du kan finde dem i denne tråd</t>
  </si>
  <si>
    <t xml:space="preserve">at tænke mere end 1 skridt frem... 🤦‍♀️ </t>
  </si>
  <si>
    <t xml:space="preserve">"Jeg tror ikke, de skulpturer glæder nogen....." Prøv at spørge patienterne. </t>
  </si>
  <si>
    <t xml:space="preserve">Selvfølgelig skal manifestet forbydes. </t>
  </si>
  <si>
    <t xml:space="preserve">Med mindre der står noget så man ikke kan kæde det sammen med kristne og almindeligt hvide mennesker. </t>
  </si>
  <si>
    <t>Oplysning og ikke censur er vejen!</t>
  </si>
  <si>
    <t>Ja censurer nu bare alt :)</t>
  </si>
  <si>
    <t>Både manifestet og billederne fra angrebet findes på nettet som torrents...</t>
  </si>
  <si>
    <t>Husk New Zealand også er et turistland , og vil bare beskytte deres omdømme og image, samt viser respekt</t>
  </si>
  <si>
    <t>Hver gang i nævner Nordmandens navn, går i hans ærinde🙄</t>
  </si>
  <si>
    <t>Selvom det stort set var brændt ud.</t>
  </si>
  <si>
    <t>Flot.</t>
  </si>
  <si>
    <t xml:space="preserve">Dette siger terroristen, om sig selv - "The nation with the closest political and social values to my own is the People’s Republic of China." </t>
  </si>
  <si>
    <t>Han er den første med den handling, men ikke den sidste.Det her er kun starten, vent og se.</t>
  </si>
  <si>
    <t>Så ville i kunne brødføde en masse afrikanere og muslimer i kunne få herop ikke?</t>
  </si>
  <si>
    <t>Ja det er godt med ham.</t>
  </si>
  <si>
    <t xml:space="preserve">"Almindelig" hvid mand? </t>
  </si>
  <si>
    <t>det vil ske igen!</t>
  </si>
  <si>
    <t>Hvor belejligt.</t>
  </si>
  <si>
    <t>Det burde man jo kunne se udfra hans regerings perioder.</t>
  </si>
  <si>
    <t>Ja, og der er snart valg.</t>
  </si>
  <si>
    <t>Hvorfor lader vi disse mennesker bestemme over vores budget!</t>
  </si>
  <si>
    <t>Han må ha en førerhund....</t>
  </si>
  <si>
    <t>Kan han ikke først presse på med ambitiøse klimamål her hjemme først? 😂</t>
  </si>
  <si>
    <t>jeg kan ikke genkende hans " helvede"...</t>
  </si>
  <si>
    <t>Ingen kan ændre på klimaet</t>
  </si>
  <si>
    <t>og så er det vel ikke kunst, hospital/sundhedsvæsen skal bruge deres penge på🤥</t>
  </si>
  <si>
    <t xml:space="preserve">Humor har han. </t>
  </si>
  <si>
    <t>Nu er Herlev hospital vel lige et af de dårligste eksempler han kunne finde - hvad med Bispebjerg - så kan vi tale om kulturløshed og ens vægge og rum - farveløs i retning....</t>
  </si>
  <si>
    <t xml:space="preserve">DF’s nedgang skyldes ene og alene, at de har svigtet deres vælgere. </t>
  </si>
  <si>
    <t>Er Løkke ikke hævet i ansigtet</t>
  </si>
  <si>
    <t xml:space="preserve">Med blandt andet nedskæringer og svækkelse af velfærden. </t>
  </si>
  <si>
    <t>Brug tiden på at udskrive valg, så du ryger uden for indflydelse</t>
  </si>
  <si>
    <t xml:space="preserve">På bekostning af goder til de rigeste. </t>
  </si>
  <si>
    <t>Deres evige snak om at hjælpe de ældre og mindstbemidlede , og så stemmer man modsat i salen ,,, folket er altså ikke dumme Tulle.</t>
  </si>
  <si>
    <t>Hvad sker der derinde nu?</t>
  </si>
  <si>
    <t>Jeg kunne godt forestille mig at en af grundene, udover de nævnte i artiklen, det er at de har været med til at føre en politik, hvor velfærden generelt er blevet dårligere, bl.a. også for de ældre, som de jo ellers har påstået at de var fortalere/forkæmpere for...</t>
  </si>
  <si>
    <t xml:space="preserve">Ha Ha Ha . </t>
  </si>
  <si>
    <t xml:space="preserve">DF har igennem de sidste mange år været med til at forringe vilkårene for især de ældre borgere, det sker ved at de kommunale politkere konsekvent og sikkert er med til at rulle besparelser ud i kommunerne. </t>
  </si>
  <si>
    <t>Han kunne jo starte hjemme i sin egen baghave, Danmark.</t>
  </si>
  <si>
    <t>Desværre er det også et symptom på at der er kommet et parti med et endnu værre menneskesyn og som går efter de vælger der gerne så et samfund som det man kunne se i Tyskland før og under 2. verdenskrig.</t>
  </si>
  <si>
    <t>Der skød de sig selv.</t>
  </si>
  <si>
    <t xml:space="preserve">Det er da ganske simpelt, DF har gennemført besparelse på besparelse på velfærden, sammen med Løkke. </t>
  </si>
  <si>
    <t>Det koster nu, og kan vel ikke komme helt bag på DF.</t>
  </si>
  <si>
    <t>1 ) Bedre, billiger og helt stabilt offentlig transport system = færre biller på vejene</t>
  </si>
  <si>
    <t xml:space="preserve">Måske er det fordi, vælgerne er blevet snydt gang på gang, de sidste 8 år... </t>
  </si>
  <si>
    <t>2 ) Alle busser og taxi på rent EL</t>
  </si>
  <si>
    <t xml:space="preserve">DF har vendt deres vælgere ryggen, ved ikke at overholde noget af det de lovede at kæmpe for. </t>
  </si>
  <si>
    <t>3 ) Varevogne på rent EL</t>
  </si>
  <si>
    <t>4 ) Skrab alle de diesel lokomotiver der køre i Danmark</t>
  </si>
  <si>
    <t>De har taget fra de fattigste og givet til de rigeste, og det har alle forhåbentlig fået øjnene op for!</t>
  </si>
  <si>
    <t>Positivt for Danmark, men hvis sandheden er at de bløder vælgere til Nye Borgerlige, er det et skridt frem og to tilbage.</t>
  </si>
  <si>
    <t>Lad al arnv over 100.000 pr arving tilfalde staten og øremærket til alternativ energi</t>
  </si>
  <si>
    <t>De ligger som de har redt, de har svigtet pensionisterne, jeg håber ALLE pensionister vil stemme på et andet parti, vi pensionister har så mange stemmer , så stem på et parti der gør noget for os</t>
  </si>
  <si>
    <t xml:space="preserve">Der sætter os tilbage til besættelsen. </t>
  </si>
  <si>
    <t>2050, så har vi hverken bier fugle insekter eller andet småkravl !</t>
  </si>
  <si>
    <t xml:space="preserve">Så vidt jeg kan se er det det direkte modsatte af mindre EU og alligevel stemte i for. </t>
  </si>
  <si>
    <t>Vil han slippe en vind?</t>
  </si>
  <si>
    <t xml:space="preserve">Fint nok gæt hvad så sætter jeg ikke mit kryds ved jer længere. </t>
  </si>
  <si>
    <t>Artiklen kunne med fordel sige noget om hvilke temperaturændringer vi kan forvente i tilfælde af et klimaneutralt EU</t>
  </si>
  <si>
    <t xml:space="preserve">De har ikke gjort noget for mine pensionister, derfor får de ikke mit kryds næste gang! </t>
  </si>
  <si>
    <t xml:space="preserve">Det er meget godt! </t>
  </si>
  <si>
    <t xml:space="preserve">Fool me once.... </t>
  </si>
  <si>
    <t xml:space="preserve">Hvorfor kan en der har elpaneler på taget så ikke få lov at afleverer overskydende el til nettet, når de nu gerne vil? </t>
  </si>
  <si>
    <t>De skulle da gerne under spærregrænsen ved næste valg sammen med lalleancen.</t>
  </si>
  <si>
    <t>Og det er jo ingen hemmelighed, hvordan nogle kommuner behandler deres svageste borgere👎</t>
  </si>
  <si>
    <t>Der er sikkert flere...</t>
  </si>
  <si>
    <t xml:space="preserve">De er amatørpolitik når man partout insisterer på detaljestyring og angriber den frie presse. </t>
  </si>
  <si>
    <t>Og fisk kan køre på cykel. 🤔</t>
  </si>
  <si>
    <t>Det kan man helt sikkert ikke lide og det kan man se på målingerne.</t>
  </si>
  <si>
    <t>Deres fremturen med “ mere indflydelse uden at tá ansvar for egen nedrighed” er nu åbenlys for alle.</t>
  </si>
  <si>
    <t xml:space="preserve">Hvad er EU ? </t>
  </si>
  <si>
    <t xml:space="preserve">Politik grundlagt på fake news og generaliseringer. </t>
  </si>
  <si>
    <t xml:space="preserve">Altid på bekostning af dem der har mindst. </t>
  </si>
  <si>
    <t xml:space="preserve">Stemmer der har bidraget til nedskæringer og afvikling af velfærden. </t>
  </si>
  <si>
    <t>Vi skal jo også have en ny afstemning, ellers hænger vi jo på Løkke og slænget i al evighed :-)</t>
  </si>
  <si>
    <t xml:space="preserve">Stuerene bliver de aldrig. </t>
  </si>
  <si>
    <t xml:space="preserve">De har også i den grad svigtet deres vælgere. </t>
  </si>
  <si>
    <t xml:space="preserve">Fordi DF i høj grad har svigtet deres kernevælgere , folkepensionisterne . </t>
  </si>
  <si>
    <t>Det gider jeg ikke mere, trods jeg synes om partiprogrammet.</t>
  </si>
  <si>
    <t xml:space="preserve">INGEN TING HAR DE FÅET INDFRIET , men kun fået flere levebrødpolitkere fra Dansk Folkeparti
</t>
  </si>
  <si>
    <t>Lad os nu få den afstemning her til lands også.</t>
  </si>
  <si>
    <t xml:space="preserve">En enkelt ældre-milliard, så meget blev det til, Tullebanen, Mariagervejen, med magt lukke munden på Radio24/7. </t>
  </si>
  <si>
    <t xml:space="preserve">Skal vi ikke støtte briterne og følge dem ud af eu. </t>
  </si>
  <si>
    <t>De redede også vores røv under ww2.</t>
  </si>
  <si>
    <t>Og stadig går med en stolthed, så det er til sygeligt.</t>
  </si>
  <si>
    <t xml:space="preserve">Et flertal af briterne har ønsket at UK skal forlade EU. </t>
  </si>
  <si>
    <t>DF burde udflyttes</t>
  </si>
  <si>
    <t>Det skal man da respekterer i et demokratisk land.</t>
  </si>
  <si>
    <t xml:space="preserve">De er blevet som alle de andre politiker, ikke til at stole på. </t>
  </si>
  <si>
    <t>Sådan er det bare</t>
  </si>
  <si>
    <t xml:space="preserve">NB suger til sig, fordi DF har svigtet, og blevet for stuerene! </t>
  </si>
  <si>
    <t>Og ikke mindst svigtet de ældre og velfærden.</t>
  </si>
  <si>
    <t>Desforuden HAR der været en demokratisk folkeafstening under fuld demokratisk kontrol og FOLKET valgte BRexit!</t>
  </si>
  <si>
    <t xml:space="preserve">Hvis man kunne stemme en lyserød delfin ind i folketinget, så gjorde jeg hellere det end at stemme på en eneste af de politikere. </t>
  </si>
  <si>
    <t xml:space="preserve">De løber i alle retninger, men uden at tage ansvar. </t>
  </si>
  <si>
    <t xml:space="preserve">Der er jo afholdt afstemning. </t>
  </si>
  <si>
    <t xml:space="preserve">Folk viser sig at være træt af det parti, som skulke stå danske værdier. </t>
  </si>
  <si>
    <t xml:space="preserve">Hele ideen med afstemning er at følge resultatet, ikke at afholde flere til resultatet er som nogen ønsker det. </t>
  </si>
  <si>
    <t>Det kaldes svigt fra begge sider</t>
  </si>
  <si>
    <t>Det er kun i Nordkorea man laver noget der ligner det.</t>
  </si>
  <si>
    <t>Stop Tv2 og DR er jo røde ja mørkerøde selvfølgelig tager de dette emne op det er jo luge vand på deres mølle nu er neningsmålinger jo et noget andet er hvad der sker ved valget vi har jo erfaret hvor meget disse måliner kan tage fejl du kan som sagt få det svar du vil have hvis du spørge på den rigtige måde</t>
  </si>
  <si>
    <t>Det er overhovedet ikke spændende før der tælles stemmer.</t>
  </si>
  <si>
    <t>Det er ren spekulation.</t>
  </si>
  <si>
    <t xml:space="preserve">Det har de fleste af befolkingen i England fået øjnene op for nu. </t>
  </si>
  <si>
    <t>Derfor vil de nu gerne have der skal laves en ny afstemming til det.</t>
  </si>
  <si>
    <t>Han er sku lidt træls😂</t>
  </si>
  <si>
    <t xml:space="preserve">EU vil gøre alt for at de lande der er med i EU forbliver i EU. </t>
  </si>
  <si>
    <t xml:space="preserve">Tjah, det er vel bare fordi, at de fleste der stemte på DF af pensionister er blevet så skuffet over hvor lidt DF reelt interesserer sig for dem og har opdaget, at de gerne sælger pensionisterne for topskattelettelser og udlændingestramninger. </t>
  </si>
  <si>
    <t xml:space="preserve">Og de lande da vil ud. </t>
  </si>
  <si>
    <t xml:space="preserve">DF snakker og snakker og det er da også for ringe med udlændinge og flygtninge . men de gør jo ingenting ved problemet . </t>
  </si>
  <si>
    <t>For kamp til stregen.</t>
  </si>
  <si>
    <t>Det er ikke andet end varm luft fra dem</t>
  </si>
  <si>
    <t>Håber og ønsker de skrider ud til valget , de er det største værdig løse som kan samles i en flok , smiler , det er deres belåning for alt det ,,,, lort de lavet , god dag til jer alle</t>
  </si>
  <si>
    <t>Aflyse Brexit?</t>
  </si>
  <si>
    <t>det er der jo ingen der kan tage seriøst.</t>
  </si>
  <si>
    <t>De har pisset på deres vælgere</t>
  </si>
  <si>
    <t xml:space="preserve">Sådan er det når man sparker ned ad. </t>
  </si>
  <si>
    <t>Altså sparker til sine vælgere.</t>
  </si>
  <si>
    <t>Wow, 1 mio. ud a 66 mio. så må Brexit jo stoppes 🤣</t>
  </si>
  <si>
    <t>DF er ikke folkets parti det har de da vist så grundigt</t>
  </si>
  <si>
    <t xml:space="preserve">Til alle jer EU tilhængere; Havde resultatet været et "remain", skulle der så også have været en ny afstemning efter 3 år? </t>
  </si>
  <si>
    <t>Hvorfor mon 🙄👎🏽</t>
  </si>
  <si>
    <t>For som I argumentere: alle har ret til at fortryde sin stemme, også når det er den anden vej.</t>
  </si>
  <si>
    <t>de er hængerøve fra en kant af</t>
  </si>
  <si>
    <t>de vil jo ikke tage ansvar ,de vil jo heller løbe fra aftaler til aftaler</t>
  </si>
  <si>
    <t>Forligsbrud???</t>
  </si>
  <si>
    <t>Hvis de vil med igen så ny ansøgning om 5-10år.</t>
  </si>
  <si>
    <t>Vrøvl af 10 de grad!!!!.</t>
  </si>
  <si>
    <t>Måske der alligevel ikke er venner og familie nok til at stemme hende ind ,,,🤔</t>
  </si>
  <si>
    <t xml:space="preserve">Øhhh har der ikke været en folkeafstemning så hvordan kan de det. </t>
  </si>
  <si>
    <t>Ville de stemme igen og hvis så et ja, hvad så hvis brexit tilhængere føler sig snydt, skal man så stemme igen eller går det kun den ene vej. Mærkelig holdning.</t>
  </si>
  <si>
    <t>Hun behøver ikke en valgkreds - ringe journalistik TV2.</t>
  </si>
  <si>
    <t xml:space="preserve">Lyt til borgerforslaget. </t>
  </si>
  <si>
    <t>Mange uk borgere har ændret holdning</t>
  </si>
  <si>
    <t>Man er sku godt dum, vis man ikke selv ved at man bare har dovnet den af.</t>
  </si>
  <si>
    <t>Hun har sku godt af at komme ud blandt os dødelige og slide lidt for sine penge.</t>
  </si>
  <si>
    <t xml:space="preserve">Der er da ikke nogen kreds som vil stå ved at bakke op om regeringens mest dovne minister. </t>
  </si>
  <si>
    <t xml:space="preserve">Hun burde trækkes i løn. </t>
  </si>
  <si>
    <t xml:space="preserve">Har de ikke stemt sig ud af EU een gang? </t>
  </si>
  <si>
    <t>Det er da klart at ham den blåøjede fra Liberal Arrogance er tavs nu står de jo til total udalettelse.</t>
  </si>
  <si>
    <t>Eller det var måske en prøveafstemning?</t>
  </si>
  <si>
    <t xml:space="preserve">Hun burde aldrig ha fået en taburet hun har ikke lavet en flyvende dyt. </t>
  </si>
  <si>
    <t>Hun kan fise hjem under dynen uden pension eller løn .....</t>
  </si>
  <si>
    <t>Hold nu op hun må da være overanstrengt har garanteret fået stress.</t>
  </si>
  <si>
    <t>Trist hun lod sig friste af en ministerpost - hun virkede, som en sød og menneskelig dame, da hun var plejehjemsleder.</t>
  </si>
  <si>
    <t>Prøv dog med en folkeafstemning igen!😝</t>
  </si>
  <si>
    <t>Nu virker hun utrolig fejlplaceret.</t>
  </si>
  <si>
    <t xml:space="preserve">har folk glemt hvor tæt valget var? </t>
  </si>
  <si>
    <t>Skal vi ikke bare sige farvel og ikke tak.</t>
  </si>
  <si>
    <t>Selvfølgelig er der en kæmpe folkeskare der slet ikke er interesseret i at forlade EU</t>
  </si>
  <si>
    <t xml:space="preserve">Så hun kan godt undværes. </t>
  </si>
  <si>
    <t>Nu bor der så en pæn del over 1 million i England så hvad.</t>
  </si>
  <si>
    <t>1 million ud af 65 millioner indbyggere flot klaret TV2</t>
  </si>
  <si>
    <t>Så Thyra Frank må være lykkelig. 😠😠😠</t>
  </si>
  <si>
    <t>Der er vel en eller anden klovn der ringer hvis de lige mangler en minister.🧐😡😡</t>
  </si>
  <si>
    <t>Hun skal da i den grad overhovedet ikke genvælges.....</t>
  </si>
  <si>
    <t>Vi finder nok en løsning på et tidspunkt...</t>
  </si>
  <si>
    <t>hun kan jo ikke bruges til noget som helst....</t>
  </si>
  <si>
    <t>Det vil være det bedste som de Englændere kan gøre.</t>
  </si>
  <si>
    <t xml:space="preserve">Meningsløst, at hun har fået lov til at hænge fast på posten. </t>
  </si>
  <si>
    <t xml:space="preserve">🤔 tja vi fik jo også lige et omvalg en gang, synes jeg at mindes. </t>
  </si>
  <si>
    <t>Men nu er det prøvet, vi siger tak for absolut ingenting, tak til Liberal Alliance og tak for æren af at vi måtte betale hendes løn i denne lange perioden.</t>
  </si>
  <si>
    <t xml:space="preserve">Da valg resultatet ikke faldt ud til Folketingets ønske. </t>
  </si>
  <si>
    <t>det viser jo bare at hun ikke får gjort en skid ved noget som helst , forstår da godt at der ingen er der vil ha hende til at stille op i deres kreds , total stemme spild</t>
  </si>
  <si>
    <t>Men få omvalg i DK hvis borgerne fortryder må vi Ikke🤔</t>
  </si>
  <si>
    <t xml:space="preserve">Thyra Frank - hvem er det??? </t>
  </si>
  <si>
    <t xml:space="preserve">Ja englænderne er vågnet op og har sikkert fortrudt. </t>
  </si>
  <si>
    <t>Tror uden problemer hendes stilling og løn kan sparres væk ☹️</t>
  </si>
  <si>
    <t>Det har virkeligt været en parodi af de helt store ,den dag Samuelsen præsenterede hende for folketinget 🤦‍♀️🤦‍♀️🤦‍♀️</t>
  </si>
  <si>
    <t>Det ved de nu</t>
  </si>
  <si>
    <t>Hun kan hæve sin gode ministerpension og fortsætte med at lave ingenting 😡</t>
  </si>
  <si>
    <t>Men vi forsøger igen om et par år.</t>
  </si>
  <si>
    <t>Hun har aldrig været sine løn værd, det værste er at hun har sikret sig en god pension.</t>
  </si>
  <si>
    <t xml:space="preserve">Kan slet ikke forstå man kan have samvittighed til at hæve en fed ministerløn når man som hende absolut intet bidrager med. </t>
  </si>
  <si>
    <t>Den var ikke gået i "den virkelige verden".</t>
  </si>
  <si>
    <t xml:space="preserve">Det er den dyreste , mest usynlige og ligegyldige såkaldt ældreminister i DK. </t>
  </si>
  <si>
    <t>LA burde fritstilles og sendes hjem uden vederlag</t>
  </si>
  <si>
    <t xml:space="preserve">EU kan sagtens undvære UK, men UK kan ikke undvære EU. </t>
  </si>
  <si>
    <t>Thyra burde betale al den løn tilbage hun ikke har været aktiv..</t>
  </si>
  <si>
    <t>Hun kommer forhåbentligt ikke ind igen</t>
  </si>
  <si>
    <t>Fatter simpelthen ikke hvordan hun kan sidde som minister 😡 når jeg tænker på de foredrag man har været til , hvor hun har fortalt om hvordan hun drev plejehjem “ Lotte “ eller hvad den hed ....</t>
  </si>
  <si>
    <t>- først vil vi ud med et smalt flertal!!!</t>
  </si>
  <si>
    <t xml:space="preserve">hvordan kan hun sidde som minister og se og høre på hvordan folk som arbejder inden for plejesektoren , bliver mere og mere stresset , idet de bliver pålagt mere og mere dokumentation ... </t>
  </si>
  <si>
    <t>i dag handler det faktisk ikke om at borgerne befinder sig godt , nej mere om at dokumentationen er i orden , de ældre er blevet til et dokument på deres gamle dage .....</t>
  </si>
  <si>
    <t xml:space="preserve">Hun skal ud og det kan gå for langsomt. </t>
  </si>
  <si>
    <t xml:space="preserve">PM May har det ikke let, når hun skal respektere den oprindelige beslutning. </t>
  </si>
  <si>
    <t xml:space="preserve">Spild af penge at have hende siddende på borgen. </t>
  </si>
  <si>
    <t>Sej dame, der kæmper det hun kan.</t>
  </si>
  <si>
    <t>I er grimme at høre på....</t>
  </si>
  <si>
    <t>Men det ville alle gerne have .......</t>
  </si>
  <si>
    <t>nu kan hun stoppe og det er fint.Stop al det mudderkastning.....</t>
  </si>
  <si>
    <t xml:space="preserve">Send hende på pension. </t>
  </si>
  <si>
    <t>Så lad os slippe for hende</t>
  </si>
  <si>
    <t xml:space="preserve">Hun skal bare ud i kulden. </t>
  </si>
  <si>
    <t xml:space="preserve">Vi Danmark viste jo vejen i 1992. </t>
  </si>
  <si>
    <t xml:space="preserve">Hun har i den grad skuffet alt og alle. </t>
  </si>
  <si>
    <t>Fantastisk flot klaret, eller noget 🤗😐 tænk, hende betaler vi skatteborgere til 😐</t>
  </si>
  <si>
    <t>De fleste ser jo ud til at have fortrudt.</t>
  </si>
  <si>
    <t xml:space="preserve">Ufatteligt at hun ikke blev udskiftet for længe siden. </t>
  </si>
  <si>
    <t xml:space="preserve">Hvis der nu er et flertal for at blive i EU, så ville det da være en god ide at spørge befolkningen igen, og måske lade borgerne tage stilling til de forskellige BREXIT scenarier der er mulige. </t>
  </si>
  <si>
    <t xml:space="preserve">Det plejer ellers ikke at være et problem. </t>
  </si>
  <si>
    <t xml:space="preserve">Nogle vil sige, at befolkningen er jo blevet spurgt. </t>
  </si>
  <si>
    <t>Hun har malket os skatteydere rigeligt, så bare afsted med hende og Tag Joachim med</t>
  </si>
  <si>
    <t xml:space="preserve">Det samme kan man jo fremføre i forhold til alle andre valg, f.eks. Folketingsvalg. </t>
  </si>
  <si>
    <t xml:space="preserve">Hun har fandme da heller ikke været 5 potter pis værd. </t>
  </si>
  <si>
    <t xml:space="preserve">Her har man jo også allerede valgt, men alligevel spørger man igen befolkningen, hvem de nu ønsker som ledere. </t>
  </si>
  <si>
    <t>Så kan ikke undre at ingen vil lægge kreds-navn til hendes kandidatur.!</t>
  </si>
  <si>
    <t>Det er helt i orden at skifte standpunkt, både for politikere og vælgere</t>
  </si>
  <si>
    <t xml:space="preserve">Synd for landets ældre </t>
  </si>
  <si>
    <t>Nu skal hun ha ministerpension for at gøre absolut INTET ......</t>
  </si>
  <si>
    <t xml:space="preserve">Hun blev minister på en vennetjeneste og hun er uduelig. </t>
  </si>
  <si>
    <t xml:space="preserve">Lotte kunne jonhellet ikke bruge hende. </t>
  </si>
  <si>
    <t xml:space="preserve">Jeg elsker de million mennesker. </t>
  </si>
  <si>
    <t>Jeg kan godt forstå ingen vil have hende hun er tavs som graven og har intet gjort for ældre</t>
  </si>
  <si>
    <t>Dejlige mennesker 💕💕💕</t>
  </si>
  <si>
    <t>Hun vil gerne nyde men ikke yde.</t>
  </si>
  <si>
    <t>Me love you long time</t>
  </si>
  <si>
    <t>Synes bestemt ikke Thyra har levet op til det hun blev sat til, tænk hun kunne have gjordt en forskel 😳😳😳👵👵👵 hvis hun havde gidet😢😢😢😢</t>
  </si>
  <si>
    <t xml:space="preserve">Jeg havde ærlig talt glemt, at hun er minister!?? </t>
  </si>
  <si>
    <t xml:space="preserve">At de har en underskriftsside, der kan gå ned, fordi 100.000 besøger den svarer til, at vores Skat (med ellers alle dets mangler) skulle gå ned, hvis 10.000 besøgte den - og det skete jo hverken i år eller sidste år. </t>
  </si>
  <si>
    <t xml:space="preserve">Hun hører ikke hjemme i folketinget. </t>
  </si>
  <si>
    <t xml:space="preserve">Ja, på det område er heller ikke enig med TV 2. </t>
  </si>
  <si>
    <t>Men Thyra Frank har desværre været meget usynlig.</t>
  </si>
  <si>
    <t xml:space="preserve">Det giver god mening at stemme igen. </t>
  </si>
  <si>
    <t xml:space="preserve">Da de stemte første gang, var det om de skulle melde sig ud, men betingelserne var ukendte. </t>
  </si>
  <si>
    <t>Hun er sikkert meget flink som menneske, men polittikker lige så udulig som resten af holdet😢</t>
  </si>
  <si>
    <t>Nu kender de betingelserne og har mulighed for at ændre mening, hvis det ikke var den aftalte de havde regnet med.</t>
  </si>
  <si>
    <t>Hun har aldrig været, andet end en brik i et puslespil for, at stille Liberal Aliance tilfreds , så de fik deres minister poster,og dermed ville lege med i regeringen , håber hun selv kan se, det fornuftige ved ikke, at stille op igen.</t>
  </si>
  <si>
    <t>Men hvem fanden skal man dog stemme på, måske jeg skulle stille op, så behøver jeg heller ikke at tænke så meget over min økonomi i fremtiden,og jeg kan gå tillige på pension.</t>
  </si>
  <si>
    <t>Jeg tænker hun kun mødte op når der var fester. 😩👎</t>
  </si>
  <si>
    <t>Mojn mojn hun vil ikke blive savnet, hun har jo stort set ikke lavet noget.</t>
  </si>
  <si>
    <t>Det eneste hun er god til er at lege gemmeleg.....</t>
  </si>
  <si>
    <t>Over tre millioner nu...</t>
  </si>
  <si>
    <t>for man ser hende jo aldrig 🤷🏻‍♀️</t>
  </si>
  <si>
    <t>Hun er perfekt til LA.(klovn) . 😊 😊...</t>
  </si>
  <si>
    <t>ud over det burde hun have haft en str 44 lige bagi og ud af Folketinget</t>
  </si>
  <si>
    <t>Hurra for livs forsikringer (papir)</t>
  </si>
  <si>
    <t xml:space="preserve">Trist at nogen ikke fik deres forventninger til hende indfriet. </t>
  </si>
  <si>
    <t>jamen dog</t>
  </si>
  <si>
    <t>Spild af en plads på Tinge.</t>
  </si>
  <si>
    <t xml:space="preserve">Liberal Alliance - Vi kan gøre det samme, for den halve pris! </t>
  </si>
  <si>
    <t xml:space="preserve">Mest intetsigende minister i mands minde. </t>
  </si>
  <si>
    <t xml:space="preserve">Hun burde forlængst have haft et spark i r*ven, havde hun været ansat i det private erhvervsliv, havde hun ikke overlevet 3 timer! </t>
  </si>
  <si>
    <t>Det kan hun vist takke sig selv for, send hende på plejehjem.</t>
  </si>
  <si>
    <t>Det er simpelthen ufatteligt at hun dels blev minister, og at hun har kunnet sidde der uden at sige et kvæk</t>
  </si>
  <si>
    <t xml:space="preserve">Det så synd hun har smudset sit navn til. </t>
  </si>
  <si>
    <t xml:space="preserve">Sammenhold fællesska og ærlighed kunne hjælpe langt. </t>
  </si>
  <si>
    <t>I Politik fungere hun simpelthen ikke. 😓</t>
  </si>
  <si>
    <t xml:space="preserve">Det betyder så heller ikke noget, for magen til anonyme minister skal man da lede efter. </t>
  </si>
  <si>
    <t>Hun har heller intet godt gjort, end redde sin egen røv</t>
  </si>
  <si>
    <t xml:space="preserve">Alt kan ikke privatiseres uden foringelser. </t>
  </si>
  <si>
    <t>Hun er jo ikke engang valgt ind hun er kommet ind ved forhandling og om de finder en kreds til hende hjælper ikke det parti ved næste valg de går ned ingen tvivl om det håber de ryger helt ud</t>
  </si>
  <si>
    <t xml:space="preserve">Men vi da til gengæld fået en helt stram udlængepolitik, fået gjort op med kritisk journalistik og gjort klar til en øde ø til asylansøgere. </t>
  </si>
  <si>
    <t>Hun er ikke en kr værd, og tænk nu har hun sikret sig selv når hun ikke bliver valgt ind.</t>
  </si>
  <si>
    <t xml:space="preserve">Hun har jo også været stort set “ikke eksisterende”. </t>
  </si>
  <si>
    <t>Det kan man da godt forstå,hun har da under ingen omstændigheder gjort noget godt for de ældre 😢</t>
  </si>
  <si>
    <t>Her går det godt som man siger 👌🏿👌🏿</t>
  </si>
  <si>
    <t>Tusind tak for en sober og nuanceret kritik, [navn].</t>
  </si>
  <si>
    <t>Mellemgruppen hænger fast, så godt de kan og kommer hæderligt ud i den anden ende - hvis de forstår at bevare motivationen vel at mærke.</t>
  </si>
  <si>
    <t xml:space="preserve">Det jo ikke bare gymnasierne der befinder sig i den båd. </t>
  </si>
  <si>
    <t xml:space="preserve">såvel som de videregående udd. </t>
  </si>
  <si>
    <t xml:space="preserve">Selvfølgelig skal det ikke være en gavebod, men som en af de gamle stud. kan jeg heller ik se mig blind for, hvor ufattelig meget der har ændret sig på bare 10 år. </t>
  </si>
  <si>
    <t>- uanset hvor langt man er i systemet og hvad man måtte studere.</t>
  </si>
  <si>
    <t>Godt og vigtigt skriv!</t>
  </si>
  <si>
    <t>Mon ikke de efterlader lidt huller i osten til vennerne... 😇</t>
  </si>
  <si>
    <t>burde være sket i 2009</t>
  </si>
  <si>
    <t>[navn] se!</t>
  </si>
  <si>
    <t xml:space="preserve">Tak for en hård, men kærlig, skideballe. </t>
  </si>
  <si>
    <t>Mange tak!</t>
  </si>
  <si>
    <t xml:space="preserve">Del ! </t>
  </si>
  <si>
    <t>Det er vigtigt dette her !</t>
  </si>
  <si>
    <t>Kronikøren ved ikke hvad han taler om og skal have "tiden til at gå," - de fleste er begge dele!☺</t>
  </si>
  <si>
    <t xml:space="preserve">Måske forestiller kronikøren sig, at alle generationer efter opfindelsen af dampmaskinen skal stilles for en domstol? </t>
  </si>
  <si>
    <t xml:space="preserve">Skal vore samfund så vende tilbage til 1700-tallets småbrugs-produktion. </t>
  </si>
  <si>
    <t xml:space="preserve">Ja enige. </t>
  </si>
  <si>
    <t xml:space="preserve">Undtaget alle de forskere. </t>
  </si>
  <si>
    <t xml:space="preserve">Professorer videnskabsfolk osv. Som ikke er med i den konsensus, eller har valgt at melde sig ud af den, hvis man kan sige det sådan. </t>
  </si>
  <si>
    <t>Eller er det bare mig</t>
  </si>
  <si>
    <t xml:space="preserve">Ja youtube er et sted hvor man kan dele videoer. </t>
  </si>
  <si>
    <t>Også med saglidt indhold.</t>
  </si>
  <si>
    <t>Det handler om at gå efter forsigtighedsprincippet og udføre rettidig omhu.</t>
  </si>
  <si>
    <t xml:space="preserve">Husk når der er valg, er det ikke at stemme om hvem der skal hjælpe den danske befolkning, men en stemme om hvem der skal stå for at sælge Danmark til private firmaer. </t>
  </si>
  <si>
    <t>#daisyland</t>
  </si>
  <si>
    <t>Hvad med at tage nogle millioner kroner fra de kongelige?</t>
  </si>
  <si>
    <t>Det kan Mette sagtens lave om på når hun kommer til magten hvis hun vil ?!</t>
  </si>
  <si>
    <t>En mulighed for fremtidig privatisering af dele af sundhedsvæsnet</t>
  </si>
  <si>
    <t>Vi betaler jo heller ikke for at køre over Lillebælt.</t>
  </si>
  <si>
    <t>Den bro er for længst tjent hjem.</t>
  </si>
  <si>
    <t xml:space="preserve">I denne forbindelse må det være på sin plads, at oplyse om, at den nye kronprinsesse Marys Bro i Frederikkssund bliver betalingsbro. </t>
  </si>
  <si>
    <t xml:space="preserve">En kommune bliver derved delt i to og borgerne skal betale for at bevæge sig rundt i egen kommune. </t>
  </si>
  <si>
    <t>1) Da storebæltforliget - om bygningen af ""Storebæltforbindelsen"" - blev vedtaget i Folketinget, blev der også vedtaget, at der skulle være en rentable færgeoverfart nord for (Odden-Ebeltoft/Århus) og syd for (Spodsbjerg-Tårs) Storebæltforbindelsen.</t>
  </si>
  <si>
    <t>- NB: Før da, var der faktisk en færger mellem Nyborg og Korsør!!!</t>
  </si>
  <si>
    <t>2) Det medfører, at hvis det bliver "gratis" at passere Storebæltsforbindelsen, så skal de ovennævnte færgeforbindelser kompenseres økonomisk, så de ikke taber penge og går konkurs.</t>
  </si>
  <si>
    <t xml:space="preserve">3) Afgiften for at passere Storebæltforbindelsen er med andre ord det samme som en færgebillet!!! </t>
  </si>
  <si>
    <t>Man kan i øvrigt slet ikke forlade Sjælland uden penge.</t>
  </si>
  <si>
    <t xml:space="preserve">Det kunne godt sættes ned til en 50kr.. </t>
  </si>
  <si>
    <t>så er der stadig rigeligt til vedligeholdelse</t>
  </si>
  <si>
    <t>❤ = hvor jeg bare tænker det her hver gang der ikke et penge til at besøge mit barnebarn...</t>
  </si>
  <si>
    <t xml:space="preserve">Ja desværre. </t>
  </si>
  <si>
    <t>Selv om man retfærdigvis fjernede afgiften helt, tror jeg stadig afstanden fra Jylland til Sjælland, vil forblive den dobbelte af den anden vej.</t>
  </si>
  <si>
    <t>man skal kun betale fra og til Sjælland men ikke fra Danmark :-)😆</t>
  </si>
  <si>
    <t xml:space="preserve">Nemligt, det er opsparing til nye broer. </t>
  </si>
  <si>
    <t>De har jo fået skattelettelsene så har de også pengene til at betale for den bro ha ha</t>
  </si>
  <si>
    <t>I det mindste kan jyderne få kredit på Storebæltsbroen, det kan sjællædere ikke - ti hi fnis fnis</t>
  </si>
  <si>
    <t>Det er faktisk rigtigt, og det blev også sagt, før broen blev bygget.</t>
  </si>
  <si>
    <t>Hvis Alex Arendt, Kenneth Kristensen Bæ og de andre bagstræberiske DF'ere skulle kæmpe for noget, der kunne samle Danmark og udviske grænserne mellem provins og storbyelite, var det da at gøre broen gratis.</t>
  </si>
  <si>
    <t xml:space="preserve">Det er klart, ingen hurtigtoge mellem landsdelene. </t>
  </si>
  <si>
    <t>Det kunne have nedbragt CO2 og givet konkurrence til bilerne, hvis man kan komme fra København til Århus på 1 time og 1 time videre derfra til Ålborg</t>
  </si>
  <si>
    <t>hvor meget betaler DSB ?</t>
  </si>
  <si>
    <t xml:space="preserve">storebeltbroen fradrag 110 kr. </t>
  </si>
  <si>
    <t xml:space="preserve">øresundsbroen fradrag 50 kr. </t>
  </si>
  <si>
    <t>Den bro er meget meget benyttet trods pris</t>
  </si>
  <si>
    <t>JA !!!</t>
  </si>
  <si>
    <t xml:space="preserve">de beregner skattelettelser til de rige. </t>
  </si>
  <si>
    <t xml:space="preserve">Det er det normale for den siddende regering. </t>
  </si>
  <si>
    <t>Den har højest dækket ca 50%ind resten blafrer i vinden.</t>
  </si>
  <si>
    <t>Regeringen har klima og miljø som absolut sidste prioritet</t>
  </si>
  <si>
    <t xml:space="preserve">DF skal jo have deres omfartsvej, og det kan ikke gå hurtigt nok. </t>
  </si>
  <si>
    <t xml:space="preserve">Derfor gider de ikke lige overveje konsekvenserne for fremtiden, for det handler jo udelukkende om hvad vi kan få nu og her. </t>
  </si>
  <si>
    <t xml:space="preserve">Jeg stemte engang blåt. </t>
  </si>
  <si>
    <t>What. A. Huge. Mistake.</t>
  </si>
  <si>
    <t>Det er ikke ret svært.</t>
  </si>
  <si>
    <t xml:space="preserve"> “En ting af gangen og den vigtigste først “</t>
  </si>
  <si>
    <t>Det handler om helt almindelig pli.</t>
  </si>
  <si>
    <t xml:space="preserve">Måske vi skule ligge ud med at sørge for at der er personale nok. </t>
  </si>
  <si>
    <t xml:space="preserve">Og kunst kan have mange udtryk OG priser. </t>
  </si>
  <si>
    <t>Hvorfor ikke lade lokale fritids kunstnere bruge pladsen.</t>
  </si>
  <si>
    <t xml:space="preserve">Måske folk på christiansborg.. </t>
  </si>
  <si>
    <t xml:space="preserve">Skulle lære kunsten.. </t>
  </si>
  <si>
    <t xml:space="preserve">At lytte til den befolkning der har valgt dem ind. </t>
  </si>
  <si>
    <t xml:space="preserve">I stedet for at bruge ressourcer på kunst.. </t>
  </si>
  <si>
    <t>Materiale ting som kunst VS mennesker..</t>
  </si>
  <si>
    <t>ihvertfald som arbejdsvilkårene er på nuværende tidspunkt.</t>
  </si>
  <si>
    <t xml:space="preserve">Ja, det er en kanon ide at bruge millioner på kunst i stedet for flere senge pladser eller ansatte. </t>
  </si>
  <si>
    <t>Kan god kunst og glade farver kompensere for underbemanding?😉</t>
  </si>
  <si>
    <t>Ja Herlev Hospital er da så fantastisk og til stor inspiration - sådan skal Hospitaler se ud ❤️</t>
  </si>
  <si>
    <t>Jeg er bestemt ikke enig - jeg elsker at kigge på de forskellige kunstværker på hospitalerne - de får mig i godt humør, selv med smerter</t>
  </si>
  <si>
    <t>brødre og søstre...?</t>
  </si>
  <si>
    <t xml:space="preserve">Der er smukke og livlige farver af Poul Gernes. </t>
  </si>
  <si>
    <t>Det er også kunst</t>
  </si>
  <si>
    <t>Bemærk venligst, at Bertel Haarder forholder sig positivt til Kunstens gavnlige effekt - blot dersom det er noget med FARVER.</t>
  </si>
  <si>
    <t>Begrebet "Tegneterapi" og "Maleterapi" har været kendt i årevis! :o</t>
  </si>
  <si>
    <t>Bjørn Poulsens skulpturer glæder mig ! 😎</t>
  </si>
  <si>
    <t>Bare fordi de ikke har andet end udlændinge i hovedet.</t>
  </si>
  <si>
    <t xml:space="preserve">Det store ryk ved sidste valg, skyldes befolkningen fik NOK af den indvandring. </t>
  </si>
  <si>
    <t xml:space="preserve">Hvad gjorde DF da de endelig fik muligheden for indflydelse -ikke ret meget. </t>
  </si>
  <si>
    <t>TV 2 NYHEDERNE kan i ikke prøve at lave en anonym afstemning i jeres artikel, så kan vi se en rigtig afstemning og ikke bare en stikprøve af 1000 mennesker 😊</t>
  </si>
  <si>
    <t xml:space="preserve">Er ved at skynde igennem. </t>
  </si>
  <si>
    <t>Samt Thule banen...</t>
  </si>
  <si>
    <t>S er efterhånden blevet et stuerent parti, så mange vender tilbage.</t>
  </si>
  <si>
    <t xml:space="preserve">Spørgsmål DF hvordan hænger artikel 11 og 13 sammen med mere Danmark mindre EU? </t>
  </si>
  <si>
    <t>Tror jeg går over til folkebevægelsen mod EU og de nyborgerlige istedet.</t>
  </si>
  <si>
    <t>Det er fordi de står bag lukningen af danskernes ynglings radiokanal 24/syv</t>
  </si>
  <si>
    <t>Der er alternativer (længe leve demokratiet)!</t>
  </si>
  <si>
    <t xml:space="preserve">Fint det fortsætter med den nedgang for DF. </t>
  </si>
  <si>
    <t xml:space="preserve">Mon ikke det er fordi de har lagt stemmer til besparelser på den nære velfærd igen og igen. </t>
  </si>
  <si>
    <t xml:space="preserve">Bare for at få nogle stramninger igennem på flygtninge og indvandrere området. </t>
  </si>
  <si>
    <t xml:space="preserve">Og den nye "sundhedsreform" kommer kun til at handle om omkostninger, besluttet i bestyrelser sat sammen af kommunerne. </t>
  </si>
  <si>
    <t>Politiskolen til Vejle(Tulles valgkreds)</t>
  </si>
  <si>
    <t>Omfartsvej til Mariager (Kim Christiansens hjemby)</t>
  </si>
  <si>
    <t xml:space="preserve">Der var også en sag hvor DF fik gennemtrumfet en 4. Lægehelikopter til Nordjylland selvom de flyvende læger sagde at der ikke var brug for den </t>
  </si>
  <si>
    <t xml:space="preserve">Tak. </t>
  </si>
  <si>
    <t xml:space="preserve">Det er da positivt at DF styrtbløder. </t>
  </si>
  <si>
    <t xml:space="preserve">Håber på et nyt folketing, hvor DF og NB står uden indflydelse, og ikke er tungen på en eneste vægtskål. </t>
  </si>
  <si>
    <t>Heller ikke selv om, der nu er andre partier der er i samme kategori.</t>
  </si>
  <si>
    <t>Kunne godt være de stemte for at få en grænsebom, men de stemte ikke for den skulle betale med vores velfærd.</t>
  </si>
  <si>
    <t>Han er den første med den handling, men ikke den sidste.</t>
  </si>
  <si>
    <t>For mig at se har DF sat sig mellem to stole ved at tro, at de kunne lege politik med S og Venstre efter behag.</t>
  </si>
  <si>
    <t>Det her er kun starten, vent og se.</t>
  </si>
  <si>
    <t>Det er værd at tænke over, at det er ene og alene DFs fortjeneste, at Danmark endnu ikke sidder i helt samme suppedas som Sverige.</t>
  </si>
  <si>
    <t>De røde partier har igennem de sidste 40 år gjort, hvad de der stod i deres magt, for at fremme befolkningsudskifningen.</t>
  </si>
  <si>
    <t>Hvad skal man da i grunden også med Dannebrog på tinge, når man kan få både det sorte og det hvide shahada flag?</t>
  </si>
  <si>
    <t xml:space="preserve">Det er måske ved at gå op for befolkningen at Dansk Folkeparti har kørt parløb med først Anders Fogh og derefter med Lars Løkke i snart 20 år, uden at det de har lovet deres vælgere er blevet indfriet. </t>
  </si>
  <si>
    <t>Dansk Folkeparti blev skabt i forlængelse af Fremskridtspartiet og havde til hensigt at stoppe udlændinge i at komme til Danmark og samtidigt få lavet et system så ældre i dagens Danmark fik bedre vilkår.</t>
  </si>
  <si>
    <t>Dansk Folkeparti sidder på de tunge poster på Christiansborg</t>
  </si>
  <si>
    <t>Formand for Folketinget ( Med den højeste løn)</t>
  </si>
  <si>
    <t>Formand for Statsrevisorerne ( Med højeste løn)</t>
  </si>
  <si>
    <t>Og stadig går med en stolthed, så det er til sygeligt. DF burde udflyttes</t>
  </si>
  <si>
    <t>De er blevet som alle de andre politiker, ikke til at stole på. Sådan er det bare</t>
  </si>
  <si>
    <t xml:space="preserve">Sikkert også selvforstærkende når pressen skriver om dette hele tiden.. </t>
  </si>
  <si>
    <t>Så må der jo være et eller andet om det.</t>
  </si>
  <si>
    <t xml:space="preserve">De skal vise noget mere afstand til socialdemokraterne. </t>
  </si>
  <si>
    <t>Skal jeg stemme på dem, skal jeg være sikker på , de peger på Løkke som statsminister</t>
  </si>
  <si>
    <t xml:space="preserve">Tulle har konverteret DF til Dansk Socialistisk Folkeparti. </t>
  </si>
  <si>
    <t xml:space="preserve">Sidder Tulle nede hos 3F, hos lille Lars eller holder Mette F i hånden? </t>
  </si>
  <si>
    <t>Vi skal tilbage til de gode gamle dyder under Pia K.</t>
  </si>
  <si>
    <t xml:space="preserve">Df Vil gøre alt for at ramme en udlændinge. </t>
  </si>
  <si>
    <t xml:space="preserve">At man så rammer fem af de svageste dansker. </t>
  </si>
  <si>
    <t xml:space="preserve">Den bedste nyhed længe! </t>
  </si>
  <si>
    <t>Til alle DF's skuffede vælgere: så er de et borgerligt parti der støtter VLAK regeringen og ligger til højre, det har de altid været, så forstår ikke denne undren</t>
  </si>
  <si>
    <t>Lad os nu se på valgdagen der er mange andre partier der også går tilbage har endnu ikke set en måling der var lig det næste valgresultat</t>
  </si>
  <si>
    <t>Ja men de må ind i kampen.</t>
  </si>
  <si>
    <t xml:space="preserve">Ej heller højere pensionalder OG Stop for skattelettelser. </t>
  </si>
  <si>
    <t xml:space="preserve">Giv bedre velfærd til vores børn ogÆLDRE. </t>
  </si>
  <si>
    <t>Dem der tjener mest må bære et støre ansvar i vores samfund.</t>
  </si>
  <si>
    <t>Intet er afgjort førend man står i stemmeboksen, målinger har det med at tage fejl..</t>
  </si>
  <si>
    <t xml:space="preserve">Til os alle, det er vigtigt vi er ærlige, gør os umage og skaber de bedste løsninger for de fleste. </t>
  </si>
  <si>
    <t xml:space="preserve">Det er i udgangspunktet den vej, jeg som menneske ønsker at politisk valgte tager. </t>
  </si>
  <si>
    <t>Og i et velfungerende demokrati, er vejen frem ikke at afskaffe de folkevalgte.</t>
  </si>
  <si>
    <t>Hvis martin henriksen ikke var medlem ville de nok ligge lidt bedre i svinget.</t>
  </si>
  <si>
    <t>ja taknemmeligheden hos pensionisterne over de 7 kr. extra om måneden kan jo nok måles, når DK lover og lover....</t>
  </si>
  <si>
    <t xml:space="preserve">Hej venner ikke så galt . </t>
  </si>
  <si>
    <t xml:space="preserve">At se frem til . </t>
  </si>
  <si>
    <t xml:space="preserve">Når du er så uklare som de har været, og så vil de støtte rød og så blå blok.... </t>
  </si>
  <si>
    <t xml:space="preserve">Dejligt. </t>
  </si>
  <si>
    <t>Der er håb forude.</t>
  </si>
  <si>
    <t>Han vil bare så gerne være statsminister. #VærÆrlig</t>
  </si>
  <si>
    <t>Det må valgdagen jo afgøre.</t>
  </si>
  <si>
    <t>Han har klaret sig fint se det</t>
  </si>
  <si>
    <t>Så er fornuften måske alligevel vendt tilbage til Danmark ?</t>
  </si>
  <si>
    <t>Målinger😇🤧hvornår er de blevet til konkrete resultater? 😜😴🙄😶</t>
  </si>
  <si>
    <t>Det er så lækkert ❤</t>
  </si>
  <si>
    <t>Vi husker bedre og bedre</t>
  </si>
  <si>
    <t>Det gælder for alle partier</t>
  </si>
  <si>
    <t>Dejligt, er glad 😊🙏</t>
  </si>
  <si>
    <t>På tide</t>
  </si>
  <si>
    <t xml:space="preserve">Thyra Frank er minister. </t>
  </si>
  <si>
    <t xml:space="preserve">Ikke folketingsmedlem. </t>
  </si>
  <si>
    <t>Har kun set Thyra når der er væk hos dronningen og der fylder hun, ellers er hun ganske usynlig.</t>
  </si>
  <si>
    <t>Mon ikke hun har smidt håndklædet i ringen.?</t>
  </si>
  <si>
    <t>Blev ikke stemt ind til sidste valg og fik sin post foræret af AL.</t>
  </si>
  <si>
    <t>Vi har på intet tidspunkt hørt noget til Thyra.</t>
  </si>
  <si>
    <t xml:space="preserve">Hun har fået hvad hun kom efter... </t>
  </si>
  <si>
    <t>så naturligvis genopstiller hun ikke....</t>
  </si>
  <si>
    <t xml:space="preserve"> og heldigvis for det. </t>
  </si>
  <si>
    <t xml:space="preserve"> For så vidt jeg ved kender man kun Thyra Frank fra Plejehjemmet Lotte. </t>
  </si>
  <si>
    <t xml:space="preserve">For her hvor hun har været nu er det vidst ikke blevet til meget. </t>
  </si>
  <si>
    <t xml:space="preserve">Men nu kan hun jo tage en stor pose dejlige penge med for at lave ingenting . </t>
  </si>
  <si>
    <t>og kommer heller ikke med noget....</t>
  </si>
  <si>
    <t xml:space="preserve">Liberale dækker over liberale. </t>
  </si>
  <si>
    <t xml:space="preserve">Det er ikke nok, at være kendt. </t>
  </si>
  <si>
    <t xml:space="preserve">Man skal også kunne jobbet. </t>
  </si>
  <si>
    <t>Det burde være muligt at tage den meget luksuriøse minister pension, fra ministre der ikke gøre deres arbejde, og i stedet sætte dem på folkepension.</t>
  </si>
  <si>
    <t xml:space="preserve">Hun er jo ikke interesseret i genvalg. </t>
  </si>
  <si>
    <t>Hun skulle ud og Arb på et plejehjem og føle hvordan det er at være beboere og personale</t>
  </si>
  <si>
    <t xml:space="preserve">og alligevel får hun udbetalt løn for ikke at udføre sit arbejde. </t>
  </si>
  <si>
    <t>Jeg ville ønske at jeg også kunne få et seniorjob til den løn og store arbejdsmængden 😳😳😳 og da især en fed politikker pension resten af livet 😲😲😲</t>
  </si>
  <si>
    <t xml:space="preserve">det var jo som at høre et eventyr .... </t>
  </si>
  <si>
    <t xml:space="preserve">hun gjorde et godt stykke arbejde før hun kom i folketinget - der skulle hun aldrig være valgt ind. </t>
  </si>
  <si>
    <t xml:space="preserve">Nu har hun optjent den fede minister pension. </t>
  </si>
  <si>
    <t xml:space="preserve">For hendes løn og ministerpension kunne man jo næsten drive et minde plejehjem. </t>
  </si>
  <si>
    <t>Farvel Thyra Frank.</t>
  </si>
  <si>
    <t>Hun blev opstillet i lighed med andre kendte ansigter - i håb om, hun ville være en stemmesluger - må jeg foreslå I prøver med Forsidefruerne næste gang 😀</t>
  </si>
  <si>
    <t>Alle de små partier...</t>
  </si>
  <si>
    <t>de overlapper hinanden og det er så små petitesser der spænder ben for samarbejde, div forslag ...</t>
  </si>
  <si>
    <t xml:space="preserve">Der er vel ikke nogen der stemmer på hende selvom hun får en kreds. </t>
  </si>
  <si>
    <t>Nu kan hun jo se frem til en klækkelig pension efter et års ministerløn efter valget.</t>
  </si>
  <si>
    <t>Så la være at hjælpe de partiet,der gjorde hende til minister</t>
  </si>
  <si>
    <t xml:space="preserve">Thyra Frank bør overgå til plejehjem, for at lære forholdene rigtigt at kende. </t>
  </si>
  <si>
    <t>Så tiden må vise om der giver en opstilling.</t>
  </si>
  <si>
    <t>Jeg følger ellers meget med..</t>
  </si>
  <si>
    <t>Stil hende op, så antallet af (manglende) stemmer kan vise folkets følelser for hende</t>
  </si>
  <si>
    <t xml:space="preserve">Lad nu bare Thyra komme tilbage til at lede plejehjemmet. </t>
  </si>
  <si>
    <t>DET er hun god til👍</t>
  </si>
  <si>
    <t>Halløj hvem er hun dog syntes ikke man har hørt ret meget til hende Hun har da også holdt ferie nok</t>
  </si>
  <si>
    <t>Men nu er minister lønnen hjemme resten af livet 🙈</t>
  </si>
  <si>
    <t xml:space="preserve">I nu et bevis på, at alle i dette land har et job mulighed på borgen. </t>
  </si>
  <si>
    <t xml:space="preserve">Bare se på kugle støderen, og Klaus Riskær som mener hans fremtid skal forgå på borgen. </t>
  </si>
  <si>
    <t xml:space="preserve">Tænk fire lovforslag. </t>
  </si>
  <si>
    <t xml:space="preserve">Jo men hun har vel ikke tænkt sig at stille op til valg igen, det var jo ikke meningen. </t>
  </si>
  <si>
    <t>Tror ikke borgerne behøver at finansiere flere overdådige måltider til hende.</t>
  </si>
  <si>
    <t>Om jeg forstår, hvad hendes “tilhængere” ser og hører i hende?</t>
  </si>
  <si>
    <t>Det må vi så håbe hun bliver ved med, mon ikke hun kan gå på en fed pension nu godt nok kommer hun til at mangle de kongelige fester, men hun skal ikke lede længe i lommerne når der skal handles ind</t>
  </si>
  <si>
    <t xml:space="preserve">Synes hun gjorde rigtig mange gode ting da hun havde plejehjemmet Lotte. </t>
  </si>
  <si>
    <t xml:space="preserve">Det var der hun i kunne udrette noget. </t>
  </si>
  <si>
    <t>Det gør ham Med de tunge kugler fra samme parti så heller ikke 😂👏👏</t>
  </si>
  <si>
    <t>hun er nok en af de dygtigste ministre vi har haft hun har ikke taget børn med i børnehaven og pensionister er glad for hende hun giver en ordentlig pension</t>
  </si>
  <si>
    <t xml:space="preserve">Hun har sagt ja til noget, der var meget sværere end hun troede. </t>
  </si>
  <si>
    <t xml:space="preserve">Hun var mægtig god som leder af det plejehjem, men at overskue al de paragraffer og tillæg, blev for meget. </t>
  </si>
  <si>
    <t>Lad hende nu komme tilbage til det hun er rigtig god til.</t>
  </si>
  <si>
    <t>Uanset hvilken kreds skal hun da heldigvis vælges, mon ikke der er noget hun er bedere til ?</t>
  </si>
  <si>
    <t xml:space="preserve">Thyra Frank burde være målsætningen for enhver politiker. </t>
  </si>
  <si>
    <t xml:space="preserve">Så få lovforslag fremsat som muligt. </t>
  </si>
  <si>
    <t>Alle dem der synes hun ikke laver noget og bare skal ud, må være de statselskende klienter, der ikke kan tage ansvar for sig selv.</t>
  </si>
  <si>
    <t xml:space="preserve">Handler det om at få så mange lovforslag som muligt præsenteret? </t>
  </si>
  <si>
    <t xml:space="preserve">Den sport er der mange politikere som driver. </t>
  </si>
  <si>
    <t>Handler det ikke om at få vigtige og nødvendige lovforslag præsenteret fremfor mængden?</t>
  </si>
  <si>
    <t>Det er fandme ækelt.</t>
  </si>
  <si>
    <t>De er ikke ude på at finde svar, de vil bare kunne stille sig op og sige "forskningen giver os ret".</t>
  </si>
  <si>
    <t>Disse eksterne samarbejdspartnere burde slet og ret blacklistes hele banden på tværs af det videnskabelige samfund.</t>
  </si>
  <si>
    <t>De udgør den absolutte trussel mod videnskabens troværdighed og integritet.</t>
  </si>
  <si>
    <t>Hvornår hører vi mon fra Christiansborg?</t>
  </si>
  <si>
    <t>Jeg fatter ikke hvordan krænkelser af værste grad fejes under dørmåtten mens bagatelsager, som hvad der kan blive sunget til morgensang, kan sætte halvdelen af folketinget i selvsving..</t>
  </si>
  <si>
    <t>Men nu er det jo selvfølgelig ikke politikerne som bestemmer hvad der må blive sunget til morgensang 🙄</t>
  </si>
  <si>
    <t>Det ser jeg som et resultat af at have karrierepolitikere.</t>
  </si>
  <si>
    <t>De vil gøre alt hvad de kan, for at få ret så de kan blive stemt ind til næste valg.</t>
  </si>
  <si>
    <t>Har I set, at vildsvinehegnet til tyskland, til 80M kr, er baseret på ingen evidens, men "anekdotisk viden fra pensionerede dyrlæger"?</t>
  </si>
  <si>
    <t>Så kan man jo få lov til hvad som helst... [LINK]</t>
  </si>
  <si>
    <t>Uvildig forskning koster penge.</t>
  </si>
  <si>
    <t>Fundingræset, som kører derud af på universiteterne, også de danske, stopper først når vi som samfund gider at finansiere mere uvildig forskning.</t>
  </si>
  <si>
    <t>Det er vel det samme med alt andet bestillingsarbejde fra politikerne?</t>
  </si>
  <si>
    <t>Her er konklusionen. Lav en akademisk udredning der underbygger konklusionen.</t>
  </si>
  <si>
    <t>Troede at Danmark var bedre end denne Trumpistisk tankegang</t>
  </si>
  <si>
    <t>Kan man tage politikere for landsforræderi for sådan noget?</t>
  </si>
  <si>
    <t>Det går jo direkte imod landets befolkning.</t>
  </si>
  <si>
    <t>Ville det fungere med et uvildigt videnskabeligt nævn, som bestod af ansatte på de forskellige universiteter?</t>
  </si>
  <si>
    <t>Når ministerierne har besluttet sig for, at der skal udarbejdes en rapport, sender de rapporten til nævnet, som så udvælger de bedst egnede til at foretage den.</t>
  </si>
  <si>
    <t>Det giver selvfølgelig lidt mere bureaukrati, men det er jo i sig selv ikke en skidt ting, hvis det samtidig giver bedre svar.</t>
  </si>
  <si>
    <t>Føj for den lede, hvornår kan vi smide karriere politikere ud af landet, tror teknisk set ikke de tæller som bevidste personer...</t>
  </si>
  <si>
    <t>Det er vel per definition dårlig forskning hvis konklusionen skrives på forhånd og man ud fra det skal finde nogle mellemregninger der understøtter det.</t>
  </si>
  <si>
    <t>Og i Danmark er det endda ikke så slemt.</t>
  </si>
  <si>
    <t>For Europæiske projekter er det ikke undtagelsen, men reglen at konklusionerne er skrevet allerede når pengene bliver søgt.</t>
  </si>
  <si>
    <t>Men bliver han citeret i Science?</t>
  </si>
  <si>
    <t>For hvis han gør, ved vi, at Regeringen er på rette spor.</t>
  </si>
  <si>
    <t>Nogen med lidt mere forstand på statistik må gerne lige rette mig her, men hvis 18% oplever pres og 37% af disse oplever at presset kommer fra en offentlig myndighed, svarer det så ikke til, at 6,6% af det samlede antal respondenter oplever pres fra en offentlig myndighed?</t>
  </si>
  <si>
    <t>Og hvis det er sandt er det så ikke grænsende til at være statistisk insignifikant?</t>
  </si>
  <si>
    <t>Jeg er ikke så bekymret over, statsoverhovedet fra et NATO land erklærer troskab iht gældende aftaler til et andet NATO land efter et terrorangreb.</t>
  </si>
  <si>
    <t>Også selvom det er forud for en afstemning.</t>
  </si>
  <si>
    <t>Det er trodsalt et demokrati, og jeg har en opfattelse af, der ikke kan svindles i den henseende.</t>
  </si>
  <si>
    <t>Hvad der derimod bekymrer mig, er det hemmelighedsklammeri folketing og regering i mellem.</t>
  </si>
  <si>
    <t>De skal pr. loven kontrollere hinanden samt sikre befolkningen der ikke sker magtmisbrug.</t>
  </si>
  <si>
    <t>Hvis de begge er enige om at holde hvilken som helst information hemmelig for befolkningen, lugter det af konspirationer.</t>
  </si>
  <si>
    <t>Da tiden jo går er her baggrunden:</t>
  </si>
  <si>
    <t>Jeg er ked af dermed at gøre livet sværere for blandt andre jøder, men mit indtryk er, at der er meget, meget få jøder ansat i den offentlige sektor, der rent faktisk bærer religiøs hovedbeklædning på deres arbejde.</t>
  </si>
  <si>
    <t>Så den gruppe, vi kommer til at ramme uden at ønske det, er meget lille.</t>
  </si>
  <si>
    <t>Hold nu op hvor er det dumt og direkte diskriminerende at det i princippet betyder, at det er en specifik religion de ønsker at ramme.</t>
  </si>
  <si>
    <t>Men ved at lade "hovedbeklædning" forekomme i navnet så har man lige sin ryg fri?</t>
  </si>
  <si>
    <t>Jeg læser det som et udtryk for at det er islamen der skal rammes, og ikke jøderne og kunne man slippe afsted med det, havde man bare nøjedes med tørklædet.</t>
  </si>
  <si>
    <t>Hun virker temmelig krænket over folks påklædning</t>
  </si>
  <si>
    <t>Dette er et eksempel på DF trives med glidebaner.</t>
  </si>
  <si>
    <t>De kan blive ved med at presse citronen, for at straffe muslimer.</t>
  </si>
  <si>
    <t>Den ramte gruppe er personer der varetager et arbejde og betaler skat til den danske velfærdsstat.</t>
  </si>
  <si>
    <t>Og med DFs yndede brug af glidebaner, så ville det nok være private virksomheder der rammes næste gang.</t>
  </si>
  <si>
    <t>Så forbyd også lige halskæder, tatoveringer, og øreringe med kors</t>
  </si>
  <si>
    <t>Parantesen er min.</t>
  </si>
  <si>
    <t>Det blev lige click baity nok uden den tilføjelse.</t>
  </si>
  <si>
    <t>NÅr det er sagt er det himmelråbende dumt.</t>
  </si>
  <si>
    <t>Vi står allerede med en massiv rekrutteringsproblematik i f.eks. hjemmeplejen, som kun ville blive værre hvis Krarups forslag blev til lov.</t>
  </si>
  <si>
    <t>Hvad DF faktisk mener: Perkere skal forbydes på offentlige arbejdspladser.</t>
  </si>
  <si>
    <t>Og i Danmark generelt.</t>
  </si>
  <si>
    <t>Krarup familien skal forbydes på offentlige arbejdspladser.</t>
  </si>
  <si>
    <t>I mange, mange år har vi arbejdet os hen mod et mere og mere sekulært samfund.</t>
  </si>
  <si>
    <t>Der er i mine øjne en god ting.</t>
  </si>
  <si>
    <t>Vi har i vores kultur en ide om, at forholdet mellem gud og menneske er personligt.</t>
  </si>
  <si>
    <t>Det er ikke noget, man render og skilter med.</t>
  </si>
  <si>
    <t>Det er i mine øjne en god ting.</t>
  </si>
  <si>
    <t>I Danmark plejer det at være forventet, at man behandler hinanden ens og ikke diskriminerer.</t>
  </si>
  <si>
    <t>Man forventer at folk er OK og man forventer, at folk behandler hinanden godt.</t>
  </si>
  <si>
    <t>Tørklædet er alt det modsatte.</t>
  </si>
  <si>
    <t>Jeg ved ikke nok om jødekalot eller sikhturban til at have en mening.</t>
  </si>
  <si>
    <t>Have skulle det dog gøre godt for ?</t>
  </si>
  <si>
    <t>Hvornår stopper det her vanvid!?</t>
  </si>
  <si>
    <t>Enig Marie, forbyd alle reklamesøjler.</t>
  </si>
  <si>
    <t>Det er ulovligt i verdens største muslimske land, Indonesien, så vidt jeg ved</t>
  </si>
  <si>
    <t>Hvis 2% af patienterne er i mod sharia-udklædning, er det naturligt at forbyde det.</t>
  </si>
  <si>
    <t>Det ligner ikke noget, at man skal til at opdrage på gamle fru Olsen, fordi hun har brug for en hospitalsseng.</t>
  </si>
  <si>
    <t>På et større sygehus må portørerne ikke drikkeletøl til deres frokost.</t>
  </si>
  <si>
    <t>For de må ikke lugte af øl.</t>
  </si>
  <si>
    <t>Men de må gerne lugte af sharia.</t>
  </si>
  <si>
    <t>Helt enig.</t>
  </si>
  <si>
    <t>Jeg har sagt det før og siger det igen vores behandlingspræmis hvor vi næsten ikke set på prisen af en behandling har fået vores pengeforbrug på medicin til at eksplodere i en sådan grad at det gør stor skade på sundhedsvæsenet som helhed.</t>
  </si>
  <si>
    <t>De penge vi bruger på medicin til behandlinger der giver få procenter bedre virkning eller forlænger livet i nogen måneder for få personer, er penge som de mange kommer til at mangle i form af menneskelig kontakt og varme hænder.</t>
  </si>
  <si>
    <t>Men hver gang debatten er oppe finder pressen et eller andet sygt barn og stiller det i første række hvilket gør at enhver indgreb i den praktisk er et direkte angreb på det syge barn.</t>
  </si>
  <si>
    <t>LA og NB: "aaaaargh er du sikker på du ikke har sagt op og er stresset på grund af den djævelske topskat?"</t>
  </si>
  <si>
    <t>Vi lever i en tid hvor det er decideret naivt at tro vores samfund som vi kender det kan overleve besparelser i den offentlige sektor.</t>
  </si>
  <si>
    <t>Stor respekt for den konsekvente holdning.</t>
  </si>
  <si>
    <t>Hvis man ikke synes at man kan stå inde for sit ansvarsområde med de midler man får stillet til rådighed, må man jo tage konsekvensen.</t>
  </si>
  <si>
    <t>Når vi igen og igen hører om at skandalerne i SKAT skyldes besparelser er det jo det rene vrøvl.</t>
  </si>
  <si>
    <t>Det skyldes dårlig ledelse.</t>
  </si>
  <si>
    <t>En ledelse som ved sin tilstedeværelse implicit har accepteret at køre SKAT på de givne betingelser, men som ikke har lykkedes med det.</t>
  </si>
  <si>
    <t>Jeg læste et sted, at bare i Region Hovedstaden er deres udgifter til medicin steget med 400 mio. kr. Om året HVERT år siden 2005:(</t>
  </si>
  <si>
    <t>Det er ikke for sjov at 2 millioner danskere har en sundhedsforsikring.</t>
  </si>
  <si>
    <t>Fra 2000 til 2017 er Danmarks samlede sundhedsudgifter steget med 69%.</t>
  </si>
  <si>
    <t>I samme periode var inflationen 30%.</t>
  </si>
  <si>
    <t>En stor del af problemet er at sundhedssystemet, lige som resten af det offentlige og store dele af private, er overbebyrdet med ligegyldige opgaver ("pseudoarbejde", se Dennis Nørmark og Anders Fogh Jensens bog af samme navn).</t>
  </si>
  <si>
    <t>Med sundhedsplatformen skal lægerne f.eks., for at oprette en ny patient, i princippet afkræve patienten svar på 142 spørgsmål - hvis denne er rask(!)</t>
  </si>
  <si>
    <t>Hvis vedkommende fejler noget, som man jo ofte gør hvis man kommer på et hospital, er der flere uddybende spørgsmål.</t>
  </si>
  <si>
    <t>Der er mange der skriver, at omkostningerne er eksploderet i sygehusvæsenet, det hænger tilfældigvis sammen med vi benytter det mere. I 2006 var der 5.808.822 ambulante behandlinger, i 2017 var tallet 7.894.469 (statistikbanken)</t>
  </si>
  <si>
    <t>DR har spurgt politikerne om 6 tænkte eksempler</t>
  </si>
  <si>
    <t>Det er nu helt klart for mig, at vi bare skal tage flere blodprøver...</t>
  </si>
  <si>
    <t>Også siger de politikerne taler uden om...</t>
  </si>
  <si>
    <t>Altså det første jeg tænker når jeg kommer på danske sygehuse er altid:"ahhh vi kunne sgu godt spare lidt her" /s</t>
  </si>
  <si>
    <t>looll</t>
  </si>
  <si>
    <t>Det er ikke nødvendigvis dårligt at spare.</t>
  </si>
  <si>
    <t>Kender ikke de præcise forhold.</t>
  </si>
  <si>
    <t>Men vores udgifter til sundhedsvæsenet er through the roof (de er igennem taget)</t>
  </si>
  <si>
    <t>Bortset fra virksomheder med ekstrem høj vækst skal ALLE spare jævnligt.</t>
  </si>
  <si>
    <t>Det er ret naivt at tro at man kan slippe, bare fordi man er et hospital.</t>
  </si>
  <si>
    <t>Det er ret mageligt bare at gøre det samme arbejde på samme måde år efter år, men det er ikke godt nok.</t>
  </si>
  <si>
    <t>De sidste 50 år har de tre største kilder til øget effektivitet været: IT, Outsourcing, og global skalafordel.</t>
  </si>
  <si>
    <t>Det danske sundhedsvæsen benytter nærmest ikke en eneste af de tre kilder.</t>
  </si>
  <si>
    <t>Vi har et godt sundhedsvæsen, men det kan sgu sagtens gøres billigere.</t>
  </si>
  <si>
    <t>Argumentet med dobbelt beskatning er fjollet.</t>
  </si>
  <si>
    <t>Alle penge er altid allerede beskattet.</t>
  </si>
  <si>
    <t>I øvrigt mener jeg stadig, at arveafgiften skal kunne udskydes på virksomheder og urealiseret formue, men det er en anden sag.</t>
  </si>
  <si>
    <t>Man kan godt synes, at ens meningsfæller bruger ulødige argumenter.</t>
  </si>
  <si>
    <t>Problemet med arveafgift handler ikke om menigmand, som arver nogle hundrede tusinder, eller måske millioner, fra forældrene.</t>
  </si>
  <si>
    <t>Problemet handler om dem som arver en virksomhed.</t>
  </si>
  <si>
    <t>Når "Danfoss-boss Mads Clausen sidder og klapper en udstoppet tiger, mens han piber over, hvor synd det er for hans arvinger, fordi de skal betale 15 pct. af rigtig mange penge" er det jo ikke fordi han ikke godt kan se at hans arvinger kan nøjes med 85% i stedet for 100%.</t>
  </si>
  <si>
    <t>Problemet er at værdien primært er værdien af Danfoss, og virksomheden kan ikke bare trække 15% ud til arveafgift, og fortsætte som om intet er hændt.</t>
  </si>
  <si>
    <t>Når det er sagt er skat på arv langt mere retfærdig end skat på arbejde.</t>
  </si>
  <si>
    <t>Jeg aner to forskellige udgangspunkter i dén debat: det slægtsorienteret (konservative), der ser formuen som slægtens formue; og det individorienteret (liberale), der ser formuen som udelukke de individets egen sag.</t>
  </si>
  <si>
    <t>Har man et slægtsfokuseret udgangspunkt, så giver argumenter om dobbeltbeskatning god mening.</t>
  </si>
  <si>
    <t>Af alle de kampe, som LA har taget i løbet af regeringsperioden, er dette for mig den mest ubegribelige.</t>
  </si>
  <si>
    <t>Hvis man skal vise liberalismens værd i en bredere folkelig kontekst giver det ingen mening at fokusere på en afgift der rammer så få og som lugter så meget af at tækkes de rige.</t>
  </si>
  <si>
    <t>Fedt at Jan E. giver et alternativt take på liberalismen.</t>
  </si>
  <si>
    <t>[LINK] her er den anden side af sagen, hvis det skulle have nogens interesse</t>
  </si>
  <si>
    <t>Præcist.</t>
  </si>
  <si>
    <t>Det er et ny individ der bliver beriget, så selvfølgelig skal vedkommende betale skat af det, som alle vi andre også skal når vi får en indtægt</t>
  </si>
  <si>
    <t>W T F F!</t>
  </si>
  <si>
    <t>Jan E..</t>
  </si>
  <si>
    <t>Vi er sgu enige du og jeg.</t>
  </si>
  <si>
    <t>Syntes det er forkert.</t>
  </si>
  <si>
    <t>Personen som dør, har jo betalt skat af pengene.</t>
  </si>
  <si>
    <t>Forstår godt arvingen ikke har betalt skat af pengene, og det regnes som en ny indkomst.</t>
  </si>
  <si>
    <t>Men det er da hul i hovedet, og opfordrer ikke ligefrem til at efterlade en stor arv.</t>
  </si>
  <si>
    <t>Tværtimod.</t>
  </si>
  <si>
    <t>Især hvis man efterlader en virksomhed er det problematisk - Ikke alle som har styr på generationsskiftet inden man dør.</t>
  </si>
  <si>
    <t>John Stuert Mill en af de store liberale tænkere var også for arveskat.</t>
  </si>
  <si>
    <t>Arveskat ER liberalt.</t>
  </si>
  <si>
    <t>Edit: Stavede navnet forkert</t>
  </si>
  <si>
    <t>Arveafgiften er svær og vil altid være svær, for logemeget hvordan du vender og drejer den, vil den altid fremstå uretfærdig udadtil, men være voldsomt nødvendig bag facaden.</t>
  </si>
  <si>
    <t>- Hvis rigdom får lov at akkumulere hos enkelte få, er det kun et spørgsmål om tid før, at al rigdom har akkumuleret sig hos én eller få familier; nøjagtig som det nu er scenariet i USA.</t>
  </si>
  <si>
    <t>Det betyder, at få ejer alt, imens at rigtig mange ejer intet.</t>
  </si>
  <si>
    <t>Det har INTET med liberalisme at gøre!</t>
  </si>
  <si>
    <t>Der er altså også forskel på at arve kontanter og ejendomme/virksomheder/landbrug osv.</t>
  </si>
  <si>
    <t>Kontanter kan der sagtens betales arveskat af uden de store problemer.</t>
  </si>
  <si>
    <t>Det bliver svære ved virksomheder at finde 15% af værdien uden at påvirke forretningen.</t>
  </si>
  <si>
    <t>De færreste virksomheder overlever hvis man skal fra den ene dag til den anden aflevere 15% af værdierne.</t>
  </si>
  <si>
    <t>Godt nok et det ikke 100% skat men mange af de samme argumenter er gyldige. [LINK]</t>
  </si>
  <si>
    <t>Jeg er liberal, men synes LAs kamp for at afskaffe arveafgiften er tåbelig.</t>
  </si>
  <si>
    <t>Det giver mere mening at sætte skatten på arbejde ned, da det faktisk beviseligt øger produktiviteten og gør stort alle rigere.</t>
  </si>
  <si>
    <t>Det vil også betyde at de penge der går i arv er blevet beskattet mindre da de blev tjent og derfor reducere omfanget af dobbeltbeskatning.</t>
  </si>
  <si>
    <t>Rent principielt må man vel beslutte sig for hvad man vil beskatte.</t>
  </si>
  <si>
    <t>Hvis man f.eks. vil beskatte værdiskabelse (arbejde, aktiestigninger, etc.) ud fra en tanke om at man bidrager en del af værdiskabelsen til samfundet, så skulle arv ikke beskattes, da der ikke skabes ny værdi.</t>
  </si>
  <si>
    <t>Indkomstskat, beskatning af kapital- og aktiegevinster, samt moms, er beskatning af værdiskabelse.</t>
  </si>
  <si>
    <t>Et andet formål kan være at nå et bestemt formål; her bruges typisk afgifter.</t>
  </si>
  <si>
    <t>Cigaretafgifter skal f.eks. mindske de skadelige virkninger på folkesundheden, betale for lungekræftbehandling etc.</t>
  </si>
  <si>
    <t>Arveafgift falder nok ind under denne kategori.</t>
  </si>
  <si>
    <t>En arveafgift modvirker den akkumulering af kapital (og dermed ulighed i formue), som bl.a. Thomas Piketty har påvist.</t>
  </si>
  <si>
    <t>Så i sidste ende handler en arveafgift om, hvorvidt man ønsker at mindske uligheden i formuer.</t>
  </si>
  <si>
    <t>(Forvirringen i andre indlæg om beskatning flere gange opstår fordi beskatning af værdiskabelse blandes sammen med formålsfremmende afgifter).</t>
  </si>
  <si>
    <t>Det vil være relativt enkelt at klare generationsskifter; f.eks. kunne staten i Danfoss-eksemplet overtage 15% af aktierne, og sætte dem til salg til en rimelig pris.</t>
  </si>
  <si>
    <t>Arvingerne kunne evt. have forkøbsret.</t>
  </si>
  <si>
    <t>Burde man hæve alle sine penge inden døden og gemme ens aktiver for at skåne arvinger</t>
  </si>
  <si>
    <t>Sådan som jeg ser det, så bruger ingen af siderne argumenter som der reelt kan bruges til noget.</t>
  </si>
  <si>
    <t>Den ene side siger "dobbelt beskatning", uden at adressere argumenter omkring alle andre afgifter.</t>
  </si>
  <si>
    <t>Den anden side siger "fairness", men jeg vil mene at det er fair nok at jeg har lov til at bruge mine penge som jeg har lyst.</t>
  </si>
  <si>
    <t>Også selvom jeg giver dem til mine børn.</t>
  </si>
  <si>
    <t>Den her artikel gør heller noget reelt forsøg på at overbevise nogen, da der er betalt af formuen, bare ikke af den ejer den nu.</t>
  </si>
  <si>
    <t xml:space="preserve">Det handler om gensidigt respekt for sine medmennesker. </t>
  </si>
  <si>
    <t>Hvis man følger det her argument til dørs, så bør man beskatte hver evig eneste gang penge skifter hænder.</t>
  </si>
  <si>
    <t>Om det er i en privat sammenhæng eller i job.</t>
  </si>
  <si>
    <t>Ja, vi har moms, men den bliver kun betalt ved forbrugeren.</t>
  </si>
  <si>
    <t>Den her artikel argumenterer for at man også skal beskatte når virksomheder køber ting de bruger i produktionen, hvilket man ikke gør.</t>
  </si>
  <si>
    <t>Det jeg gerne vil se er enten argumenter for at væksten er lavere med penge i private hænder end i statskassen.</t>
  </si>
  <si>
    <t>Uden man begynder at snakke indkomst eller formueulighed, fordi jeg kunne ikke være ligeglad med de to parametre.</t>
  </si>
  <si>
    <t>Jeg har ikke de store holdninger for eller imod arv.</t>
  </si>
  <si>
    <t>Jeg kan godt se problemet i at det er svært at arve en virksomhed, som man nu ligepludselig skal betale 15% af, for at beholde, men jeg ville også synes at det var unfair at man "bare fik den.." ..men mest af alt synes jeg at der er langt større problemer i Danmark og at det optager urimeligt meget plads i forhold til hvor mange det egentligt er, der står med problemet.</t>
  </si>
  <si>
    <t>Hele ideen om arv er en arkæisk aristokratisk overlevering.</t>
  </si>
  <si>
    <t>Vi har som børn ikke nødvendigvis nogen ret til vores forældres formue og ejendom.</t>
  </si>
  <si>
    <t>Vi må skabe vores eget liv og egen formue.</t>
  </si>
  <si>
    <t>Så det er kun rimeligt at en mindre del går tilbage til fællesskabet hvis vi gør krav på at arve.</t>
  </si>
  <si>
    <t>Grundprincippet må være at værdiskabelse beskattes.</t>
  </si>
  <si>
    <t>Der skabes ikke værdi fordi nogen arver.</t>
  </si>
  <si>
    <t>Sig "Tak og i lige måde" når der bliver sagt god dag til dig.</t>
  </si>
  <si>
    <t>Jeg synes at se nogle argumenter om 'hvis du arver 1 million, så skal du betale 150.000. Du får jo stadig 850.000, så stop med at tud'.</t>
  </si>
  <si>
    <t>Hvis du arver et hus med en værdi, bliver du stadig bedt om at betale pengene.</t>
  </si>
  <si>
    <t>Det kræver at huset sælges eller at du sidder godt i det.</t>
  </si>
  <si>
    <t xml:space="preserve">Jeg smiler altid og siger hej, tak, tak i lige måde. </t>
  </si>
  <si>
    <t>Det virker ikke fair at miste et hus som er betalt, hvis du ikke kan smide eks. 150.000.</t>
  </si>
  <si>
    <t>Og naturligvis øjenkontakt.</t>
  </si>
  <si>
    <t>Noget andet er, hvis det er din forælders penge synes jeg ikke det lyder fair at du skal betale skat for at arve dem.</t>
  </si>
  <si>
    <t>Samfundet har ikke noget krav på de penge, sådan som jeg ser det.</t>
  </si>
  <si>
    <t>Kunne aldrig gøre det anderledes.</t>
  </si>
  <si>
    <t>Så uafhængigt af rig og fattig, synes jeg ikke det er et okay sted at kræve penge til statskassen.</t>
  </si>
  <si>
    <t>Hvis der ikke står et menneske bag kassen, kan jeg jo ikke købe den vare, jeg har brug for.</t>
  </si>
  <si>
    <t>Ret mig hvis jeg tager fejl.</t>
  </si>
  <si>
    <t>Jeg har endnu ikke hørt et godt argument for at arveafgiften skal afskaffes.</t>
  </si>
  <si>
    <t>Allerede nu ser man tydelige tegn på at formuefordelingen i kapitalismen er ekstrem skævvredet.</t>
  </si>
  <si>
    <t>[LINK]</t>
  </si>
  <si>
    <t xml:space="preserve">Det er ikke altid jeg har det godt nok til det store smil. </t>
  </si>
  <si>
    <t>Skal dette hul udlignes eller gøres større?</t>
  </si>
  <si>
    <t>Men et lille venligt smil kan man altid klare.</t>
  </si>
  <si>
    <t>Det er også en stor motivations for at bruge ens formue i stedet for at lade den gå i arv, cirkulation af penge har alle dage været godt.</t>
  </si>
  <si>
    <t>Så for satan det er jo Savage Jan.</t>
  </si>
  <si>
    <t>Arveafgiften skal afskaffes: Jeg har allerede betalt skat af min indkomst.</t>
  </si>
  <si>
    <t>Jeg disponerer over mine egne midler og vælger at mine børn skal have alt, når jeg dør.</t>
  </si>
  <si>
    <t>R/nottheonion</t>
  </si>
  <si>
    <t>Jeg forstår argumentet og giver ham til dels ret.</t>
  </si>
  <si>
    <t>I at arvingen ikke har betalt skat og det derfor ikke er dobbeltbeskatning, men mange mennesker ser dog den essentielle byggeklods i samfundet som familien.</t>
  </si>
  <si>
    <t>Hele motivationen for at tage på arbejde og skabe sig et godt liv for nogle mennesker kommer fra at de kan gøre deres børns liv bedre.</t>
  </si>
  <si>
    <t>I samme omgang er den essentielle byggeklods i samfundet familien.</t>
  </si>
  <si>
    <t>Ikke den individuelle.</t>
  </si>
  <si>
    <t>Når familien modtager penge betales der skat, men hvorfor skal staten ind og blande sig når penge sendes rundt blandt familiens medlemmer.</t>
  </si>
  <si>
    <t>Hvordan retfærdiggøres det?</t>
  </si>
  <si>
    <t>Jeg har hørt argumenterne, men jeg mener stadig ikke det kan retfærdiggøres.</t>
  </si>
  <si>
    <t>Opsummering af alle kommentarerne.</t>
  </si>
  <si>
    <t>Argument 1 Det er en misundelsesafgift.</t>
  </si>
  <si>
    <t>Argument 2 De rige svin skal bare betale.</t>
  </si>
  <si>
    <t>Argument 3 Der er allerede betalt skat en gang af pengene.</t>
  </si>
  <si>
    <t>Lad mig tilføje et argument mere.</t>
  </si>
  <si>
    <t>Der er lande meget tæt på os der ikke har arveafgift, og hvis det går ad helvede til for dem, så er det ikke på grund af at arveafgiften er blevet fjernet.</t>
  </si>
  <si>
    <t>Det er svært at forholde sig til, for uanset hvilket argument man kommer med, så vil nogen være i stand til at opsætte et scenarie der misbruger intentionen.</t>
  </si>
  <si>
    <t>Jeg synes f.eks. at penge der er blevet personbeskattet ikke mere vedkommer staten, så hvis man vil give dem til andre (familie) så kan man frit gøre det.</t>
  </si>
  <si>
    <t>Staten har allerede fået sin del.</t>
  </si>
  <si>
    <t>Ellers har man i princippet et scenarie hvor 2 personer giver hinanden en bunke penge frem og tilbage, og hver gang snupper staten en bid indtil der slet ikke er mere tilbage.</t>
  </si>
  <si>
    <t>Det virker bare forkert.</t>
  </si>
  <si>
    <t>Men som sagt kan folk altid finde krøllede måder at misbruge regler på, så jeg er slet ikke i stand til at forsvare min holdning 🙂</t>
  </si>
  <si>
    <t>Hvorfor skal dem, der har arbejdet som narkomaner hele deres liv, og i store dele finansieret Danmark beskattes yderligere for det de allerede er beskattet for?</t>
  </si>
  <si>
    <t>Hvorfor har i rettigheder til deres økonomiske kapital, som de har skabt til at forsørge dem selv og deres kære?</t>
  </si>
  <si>
    <t>Bid ikke hånden der føder jer.</t>
  </si>
  <si>
    <t>Jeg mener – som ægte liberal</t>
  </si>
  <si>
    <t>Medlem af Venstre - Danmarks 2. Socialdemokrati, kalder sig "ægte liberal".</t>
  </si>
  <si>
    <t>Jeg siger ikke han tager fejl.</t>
  </si>
  <si>
    <t>Arveafgiften er ikke en vigtig liberal mærkesag i mine øjne, men jeg synes bare det er pudsigt, for Venstre har da om nogen indført uliberale tiltag.</t>
  </si>
  <si>
    <t>Mere overvågning, mere bureakrati, mere kontrol indenfor udlændingeområdet, flere specialordninger.</t>
  </si>
  <si>
    <t>Jamen altså de 1000 milliarder skat hev ind sidste år skal jo komme et sted fra.</t>
  </si>
  <si>
    <t>Hvor mange borgere er det nu vi er?</t>
  </si>
  <si>
    <t>5.7 million?</t>
  </si>
  <si>
    <t>Nå ja.. jamen de 1000 milliarder kan jeg godt forstå så.</t>
  </si>
  <si>
    <t>Det må ikke være mere end rimeligt vi skal betale 14.000 i skat per næse.</t>
  </si>
  <si>
    <t>Men så har vi tilgengæld også fine tosporede motorveje.</t>
  </si>
  <si>
    <t>Det skræver lidt over mod Amerikansk mentalitet gør det ikke?</t>
  </si>
  <si>
    <t>Profit over alt andet og hvis du har problemer med kortsigtet korporatisme kan du bare lukke røven</t>
  </si>
  <si>
    <t>Det er dejligt at se, at medierne gør deres arbejde.</t>
  </si>
  <si>
    <t>Tak for delingen.</t>
  </si>
  <si>
    <t>Det virker for mig ualmindelig udemokratisk, at knægte folks holdninger.</t>
  </si>
  <si>
    <t>De sælger vores allesammens egendom.</t>
  </si>
  <si>
    <t>Venstre er simpelthen ikke et demokrati værdigt.</t>
  </si>
  <si>
    <t>De tænker aldrig på borgerne, men udelukkende på penge.</t>
  </si>
  <si>
    <t>Venstre - Partiet hvor der er højt til loftet.</t>
  </si>
  <si>
    <t>Dansk politik har i en lang årelængde haft en aggressiv amerikanisering af "det politiske spil" og det kan gøre mig ualmindeligt sur at se et forfald på niveauet staten ligger på da det er vigtigt for alle, eller burde være det.</t>
  </si>
  <si>
    <t>Til trods for dette skal lukrative forretnings idéer, kortsigtet profit og hurtige besparelse for landets top og ministre skubbes igennem koste hvad det vil...</t>
  </si>
  <si>
    <t>Desværre burde det ikke ovveraske nogen, vi ligger som vi har redt.</t>
  </si>
  <si>
    <t>Storm i et glas vand.</t>
  </si>
  <si>
    <t>For det første er det vel naturligt nok at regeringens samlede politik koordineres i finansministeriet og at det er finansministeren som udtaler sig om selve salget, hvis det er der processen kører.</t>
  </si>
  <si>
    <t>For det andet er der højest sandsynligt tale om to sagsbehandlere som har koordineret talepunkter og beredskab, hvilket sker i stort set alle processer.</t>
  </si>
  <si>
    <t>Det er altså ikke nødvendigvis energiministerens holdning eller bekymring men formentlig blot et udkast skrevet af en fuldmægtig i EFKM.</t>
  </si>
  <si>
    <t>Måske burde man trække en guillotine ind foran Finansministeriet</t>
  </si>
  <si>
    <t>Hvorfor går der altid ca. 10 sekunder i r/Denmark fra der post'es noget om demokrati og politik, til nogen råber op om kapitalisme eller sviner det ene eller det andet parti til?</t>
  </si>
  <si>
    <t>Denne artikel kunne havde været den perfekte anledning til en seriøs diskussion om demokrati, men drukner i stedet i mudderkastning.</t>
  </si>
  <si>
    <t>Sucks</t>
  </si>
  <si>
    <t>Venstre har magten - naturligvis er finansministeriet "overhunden".</t>
  </si>
  <si>
    <t>Det må jo også være det folk vil have når de stemmer på dem.</t>
  </si>
  <si>
    <t>En regering der kommer ind og sælger landet bid efter bid.</t>
  </si>
  <si>
    <t>Hvor er koret af folk der højlydt råber om ytringsfrihed når Paludan vil smøre koraner ind i svineblod og lort?</t>
  </si>
  <si>
    <t>Man er måske kun for ytringsfrihed når det er mod muslimer, og ikke når det er kritik af egen fløjs regeringspartier?</t>
  </si>
  <si>
    <t>Lille svin, er hvad han er!</t>
  </si>
  <si>
    <t>Sindssyg lov der kun gavner dem der sidder på magten - så mon ikke den bliver vedtaget.</t>
  </si>
  <si>
    <t>"Fuldt implementeret risikerer selskaber som Tradeshift at blive tvunget til at give Center for Cybersikkerhed adgang til deres platforme og data uden retskendelser,” lyder det fra Mikkel Hippe Brun.</t>
  </si>
  <si>
    <t>Intet under, at de ikke vil risikere, at Staten kommer tromlende og kræver indsigt i dele de ikke har ret til.</t>
  </si>
  <si>
    <t>Okay, vi har sovet i timen mht. sikkerhed de sidste 25 år.</t>
  </si>
  <si>
    <t>Lad os råde bod på det ved at indføre kinesiske tilstande... /s</t>
  </si>
  <si>
    <t>Mit naturlige instinkt er at private virksomheder må stikke piben ind og rette ind efter regulation.</t>
  </si>
  <si>
    <t xml:space="preserve">og hvem har så vundet på deres adfærd??? 🤦‍♂️ </t>
  </si>
  <si>
    <t>https://www.facebook.com/ekstrabladet/posts/10156557547308521</t>
  </si>
  <si>
    <t xml:space="preserve">politisk motiveret vold og trusler. </t>
  </si>
  <si>
    <t>https://www.facebook.com/ekstrabladet/posts/10156557547308522</t>
  </si>
  <si>
    <t xml:space="preserve">venstrefløjen kæfter op om nazisme.. </t>
  </si>
  <si>
    <t>https://www.facebook.com/ekstrabladet/posts/10156557547308523</t>
  </si>
  <si>
    <t>hvem er det lige der har mest brunskjorteadfærd efterhånden 🤔🤔🤦‍♂️</t>
  </si>
  <si>
    <t>https://www.facebook.com/ekstrabladet/posts/10156557547308524</t>
  </si>
  <si>
    <t>Al den kulturberigelse , det radikale venstre og venstrefløjen må gnide sig i hænderne 😲</t>
  </si>
  <si>
    <t>https://www.facebook.com/ekstrabladet/posts/10156557547308525</t>
  </si>
  <si>
    <t xml:space="preserve">Husk nu, det er kun venstrefløjens og muggiernes demokrati der er god nok bare syndt at det også er deres politik, der får Danmark til at smuller væk. </t>
  </si>
  <si>
    <t>https://www.facebook.com/ekstrabladet/posts/10156557547308526</t>
  </si>
  <si>
    <t xml:space="preserve">Det eneste venstrefløjen og muggier kan er at tyge til vold. </t>
  </si>
  <si>
    <t>https://www.facebook.com/ekstrabladet/posts/10156557547308527</t>
  </si>
  <si>
    <t>Fucking små taber</t>
  </si>
  <si>
    <t>https://www.facebook.com/ekstrabladet/posts/10156557547308528</t>
  </si>
  <si>
    <t>Hører ingen steder hjemme at true folk med bål og brand uanset hvad parti de tilhører , hvis du ikke kan kæmpe med munden og argumenter, så bør folk sådan set bare holde kæften lukket.</t>
  </si>
  <si>
    <t>https://www.facebook.com/ekstrabladet/posts/10156557547308529</t>
  </si>
  <si>
    <t xml:space="preserve">Så er der endnu Men DF der er krænket 🙄 </t>
  </si>
  <si>
    <t>https://www.facebook.com/ekstrabladet/posts/10156557547308530</t>
  </si>
  <si>
    <t>i skal sgu heller ikke hænge de grimme plakater op foran mit vindue, tænk at skulle få brækfornemmelser hver morgen 🤮🤮</t>
  </si>
  <si>
    <t>https://www.facebook.com/ekstrabladet/posts/10156557547308531</t>
  </si>
  <si>
    <t>Forkert ligefrem at true, man burde istedet forklare hende om DF`s idegrundlag for at stoppe hende...</t>
  </si>
  <si>
    <t>https://www.facebook.com/ekstrabladet/posts/10156557547308532</t>
  </si>
  <si>
    <t>Tak for at du delte den.</t>
  </si>
  <si>
    <t>Skønt at vi har sådan nogle dejlige drenge i vores by 😊😊😊</t>
  </si>
  <si>
    <t>Jeg synes lidt det svarer til at sætte overvågningskameraer op i folks hjem for at se, om de nu kunne finde på at foretage sig noget ulovligt.</t>
  </si>
  <si>
    <t>Det er det værste.</t>
  </si>
  <si>
    <t>Og sådan transformerer det danske samfund sig ligeså stille til en kommunistisk magt med centraliseret planlægning, topstyret hierarki og magt over sin befolkning i alle privatlivets henseender.</t>
  </si>
  <si>
    <t>Karsten Hønge er en nar</t>
  </si>
  <si>
    <t>Er jeg den eneste som er ved at være godt gammeldaws træt af alt det forbandet snyd, bedrag og korruption, som tydeligvis finder sted i toppen af Danmark, men aldrig straffes eller håndteres?</t>
  </si>
  <si>
    <t>Hver dag mister jeg mere og mere troen på vores samfund - Og det er sgu ærgeligt.</t>
  </si>
  <si>
    <t>Så både en forbryder og et all-around horribelt menneske, godt at vide hvem højrefløjen holder af.</t>
  </si>
  <si>
    <t>Så mange fucking rød blok hippier herinde.</t>
  </si>
  <si>
    <t>Gad vide hvor mange penge Marie Krarup får sat ind på en russisk bankkonto for at være Putins nikkedukke, for jeg har svært ved at tro på at hun kan se det retfærdige i at fængsle kristne minoritetsgrupper, især set i lyset af at hendes far står i spidsen for en, her i Danmark.</t>
  </si>
  <si>
    <t>Som en der studerer religionshistorie kan jeg ikke sige andet end at kristne missionærer har ødelagt så meget og sønderkneppet så mange kulturer, at jeg simpelthen ikke kan have sympati for dem når deres brægen roder dem ud i problemer - om så det er en bye af pile fra en indfødt stamme eller et andet land der ikke vil høre på deres fis.</t>
  </si>
  <si>
    <t>K O R R U P T I O N.</t>
  </si>
  <si>
    <t>www.somom.com</t>
  </si>
  <si>
    <t>Nu har landbruget bevist at de ikke kan løfte ansvaret, så er det tilbage med pisken og de reglementer som landbrugspakken ophævede.</t>
  </si>
  <si>
    <t>Fuck venstre.</t>
  </si>
  <si>
    <t>Og alt dette måtte ske, så en lille, lukket kreds af amoralske mennesker kunne tjene lige lidt ekstra.</t>
  </si>
  <si>
    <t>Så må pisken svinges.</t>
  </si>
  <si>
    <t>Det er godt nok noget være flueknepperi.</t>
  </si>
  <si>
    <t>Det vækker vrede hos Det Konservative Folkeparti og Dansk Folkeparti</t>
  </si>
  <si>
    <t>Nu skal jeg nok holde min kæft inden jeg blive Maktonet</t>
  </si>
  <si>
    <t>Konsekvensen er tilsyneladende at os uden for fængslets mure i stedet modtaget radikaliserede sindssyge terrorister.</t>
  </si>
  <si>
    <t>De vil altså bare stoppe udviklingen, men ellers efterlade et ødelagt og uholdbart system.</t>
  </si>
  <si>
    <t>Fis i en hornlygte.</t>
  </si>
  <si>
    <t>»Besparelserne er en katastrofe.</t>
  </si>
  <si>
    <t>Alle de skide samråd og næser, og hvad fanden vi ellers har......</t>
  </si>
  <si>
    <t>Hvad med nogle fucking konsekvenser.</t>
  </si>
  <si>
    <t>Korruption og løgne.</t>
  </si>
  <si>
    <t>Føj.</t>
  </si>
  <si>
    <t>Det er fucking landsforræderi at hun optræder foran Dannebrog på den måde.</t>
  </si>
  <si>
    <t>Alle ved jo at det værste der kan ske er at hun får en næse, som er det mest ligegyldige i verden.</t>
  </si>
  <si>
    <t>WTF!</t>
  </si>
  <si>
    <t>Og lad på danne dag ordene "korrupt som ind i helvede" klinge gennem Danmarks land.</t>
  </si>
  <si>
    <t>Esben var en dårlig minister som var pisse ligeglad med grundvandet eller blåmejsen.</t>
  </si>
  <si>
    <t>Det er dælme trist.</t>
  </si>
  <si>
    <t>Hvavd skal alle kedsommeligt selvrepeterende ELL-hadere på /r/ så nu foretage sig til dagligt?</t>
  </si>
  <si>
    <t>Jeg vil nu sige at nogle islamister som ISIS og Al-Qaeda er lige så slemme, som Nazisterne var det.</t>
  </si>
  <si>
    <t>Naziisme?</t>
  </si>
  <si>
    <t>Naziislam?</t>
  </si>
  <si>
    <t>Så, ifølge Jarlov må man ikke smide nazikortet, innen folkemordet er et faktum?</t>
  </si>
  <si>
    <t>Det blir da ret hårdt at stoppe potentielle nazister i tide.</t>
  </si>
  <si>
    <t>Rasmus Jarlov: Alle de andre må ikke bruge nazi-kortet, men vi må godt.</t>
  </si>
  <si>
    <t>fucking hykler</t>
  </si>
  <si>
    <t>For hvis vi vil sende udlændinge ud på en ø, hvor de nærmest er fanget, til de skal hjem, ja så er det sgu da langt over grænsen.</t>
  </si>
  <si>
    <t>Er der nogen der mener de kan forsvare lignelsen til nazi-Tyskland her?</t>
  </si>
  <si>
    <t>Islam er præcis som nazisme.</t>
  </si>
  <si>
    <t>Det er ren antifa/anarkister og kommunister.</t>
  </si>
  <si>
    <t>Ved ikke hvordan man kan være så selvdestruktiv i ens tankegang.</t>
  </si>
  <si>
    <t>Forventer ærligtalt højere niveau af voldpsykopaten Pelle Dragsted, han plejer ikke at være komplet idiot.</t>
  </si>
  <si>
    <t>Så I mener, at den danske regering er på niveau med Islamisk Stat, når det kommer til ligheder med nazismen?</t>
  </si>
  <si>
    <t>Totalitær ideologi, der påbyder brutale henrettelser af bl.a. homoseksuelle, apostater, kvinder, der tager kontrol over egen seksualitet, og kritikere.</t>
  </si>
  <si>
    <t>Islamisme og nazisme har intet til fælles, racistsvin!</t>
  </si>
  <si>
    <t>At indkvartere udvisningsdømte kriminelle, vold- og voldtægtsforbrydere, terroristaspiranter og narkohandlere på en ø med gratis kost og logi, regelmæssig færgefart, sundhedsydelser, lommepenge og uden tvivl fladskærms-tv.</t>
  </si>
  <si>
    <t>Ø og Å: Bogstavelig talt Hitler.</t>
  </si>
  <si>
    <t>Ren nazisme.</t>
  </si>
  <si>
    <t>Hvor kan de gøre det, de racistsvin?!</t>
  </si>
  <si>
    <t>Knep mig i røven og kald mig "kammerat", troede aldrig denne dag skulle komme men ak:</t>
  </si>
  <si>
    <t>Barnet har ingen sundhedsmæssige fordele af at blive omskåret, tværtimod udsættes det for smerte og for en risiko for komplikationer.</t>
  </si>
  <si>
    <t>Jeg tror det vil ende med, at flere børn bliver omskåret af en imam eller rabiner hjemme på køkkenbordet med mange flere medicinske komplikationer til følge, hvor mange vil blive forværret af, at forældrene vil tøve med at opsøge læge – al den stund at komplikationen med den lille drengs penis jo skyldes en forbrydelse.</t>
  </si>
  <si>
    <t>Langt de fleste vil foragte os, fordi vi har forhindret dem i at få det forhold til deres gud og kultur, som de ønsker.</t>
  </si>
  <si>
    <t>Hop af min pik, tak</t>
  </si>
  <si>
    <t>Venstreorienterede hyklere!!!!!</t>
  </si>
  <si>
    <t>En venstre minister der fuldstændigt skamløst lyver.</t>
  </si>
  <si>
    <t>Lock her UP!</t>
  </si>
  <si>
    <t>Alternativ titel: Minister dræbt af ord i grusom offentlig henrettelse</t>
  </si>
  <si>
    <t>Typen hvor man efter at ha' fået tørt på i 10 minutter, friskt og med dødsforagt forsøger sig med "Ej, det er rigtigt, skat. Du ser forøvrigt godt ud i dag - blink", fordi der ikke er meget andet at gøre end at spille på sin charme.</t>
  </si>
  <si>
    <t>Komplet overbevist om egen overlegenhed, utilnærmelig for alt der ikke er kogt sammen i deres egen lille osteklokke.</t>
  </si>
  <si>
    <t>Synes EL er det mest uhyggelige parti i Danmark.</t>
  </si>
  <si>
    <t>Så falsk, så fyldt med skjulte motiver.</t>
  </si>
  <si>
    <t>Men vi skal også tage det tilbage fra korrupte politikere ARHEM!</t>
  </si>
  <si>
    <t>Jeg synes hun er super farlig og har fascistiske tendenser, som sundhedsminister gjorde hun op med tavshedspligten, som patient i Danmark er man blevet en rotte i et laboratorium uden privatlivs rettigheder.</t>
  </si>
  <si>
    <t>Det her intet andet end glorificeret tyveri.</t>
  </si>
  <si>
    <t>[LINK] hun gjorde det jo bage for at begunstige europæiske firmaer der ikke kan følge med, det er den klammest nepotisme.</t>
  </si>
  <si>
    <t>VI ender op med et totalitært samfund der står helt stille, fordi populistrene som vestager prøver at regulere alting selvom der ikke er et problem.</t>
  </si>
  <si>
    <t>Psykiske problemer har det med at at blive stigmatiseret hårdt i samfundet.</t>
  </si>
  <si>
    <t>Min kæreste er tandlæge og hun synes, ikke overraskende, at det er et tåbeligt forslag.</t>
  </si>
  <si>
    <t>Danskerne lever helt ekstremt usundt og størstedelen af skaderne kunne være undgået.</t>
  </si>
  <si>
    <t>Umiddelbart syntes jeg det er en skidt idè, fordi 1: pengene kunne gå til mange andre allerede prioriterede områder !</t>
  </si>
  <si>
    <t>Munhygien är ändå ett av de absolut vanligaste problem vi nordbor har.</t>
  </si>
  <si>
    <t>Målet med retssagen er at få stoppet den masseovervågning, som danske teleselskaber foretager hvér dag, selvom EU for et år siden slog fast, at overvågningen er ulovlig.</t>
  </si>
  <si>
    <t>Men de sender jo dagligt en kopi af alle logs direkte til USA, og det er meget lidt iorden.</t>
  </si>
  <si>
    <t>Måske skulle man begynde at bruge borgerforslagene til at stille seriøse og gennemarbejdede forslag, fremfor at fyre et eller andet halvgennemtænkt lort af, som lefler for folkestemningen i øjeblikket.</t>
  </si>
  <si>
    <t>I en verden hvor fremmøde over internettet er så nemt, så fatter jeg ikke der ikke engang er halvt fremmøde....</t>
  </si>
  <si>
    <t>Det forkasteligt.</t>
  </si>
  <si>
    <t>Hvis man manglede bevis for at de alle er lige rådne, så har man det her.</t>
  </si>
  <si>
    <t>Spild af tid.</t>
  </si>
  <si>
    <t>Vi kan hurtigt enige om at det er smagløst at kirsebærplukke for at misrepræsentere data.</t>
  </si>
  <si>
    <t>Det er fucked up!</t>
  </si>
  <si>
    <t>Altså det minder om en eller anden gammel kommunistisk propagandastrategi.</t>
  </si>
  <si>
    <t>Det får mig til at tænke på det der helt absurde søjlediagram Socialdemokratiet kørte med under sidste valg, hvor man havde skævvredet det i så høj grad, at små forbedringer så kæmpestore ud (kan desværre ikke finde det..).</t>
  </si>
  <si>
    <t>Socialdemokratiet er Fake News!</t>
  </si>
  <si>
    <t>Jeg bliver simpelthen også provokeret</t>
  </si>
  <si>
    <t>Hvis man ikke hadede Astrid Krag nok i forvejen..</t>
  </si>
  <si>
    <t>Føj hvor smagsløst.</t>
  </si>
  <si>
    <t>Jeg blev så rasende at jeg sendte en sur mail til [MAIL] hvori jeg beskrev min uenighed med deres opførsel.</t>
  </si>
  <si>
    <t>Ellers ruller der hoveder.</t>
  </si>
  <si>
    <t>Det der LA circlejerk er pest for /r/Denmark.</t>
  </si>
  <si>
    <t>Det pisser mig af når voksne børn skal fræse gennem byerne med deres latterlige VRØNNVRØNN-pis.</t>
  </si>
  <si>
    <t>Det er så fucking bøvet at være vidne til.</t>
  </si>
  <si>
    <t>Motorcyklist myten "loud pipes saves lives" er en omgang pis opfundet af mænd der savner opmærksomhed.</t>
  </si>
  <si>
    <t>Min kæreste og jeg plejer altid at indikere en meget lille penis med vores fingre når en motorcyklist med lav selvtillid kommer brølende forbi.</t>
  </si>
  <si>
    <t>Store bøde straffe for unødig larm, og ved ved tredje forseelse skal dyret aflives hos en op hugger.</t>
  </si>
  <si>
    <t>Det samme bør gælde for de der møgunger der skruer op for deres lorte musik på bluetooth højtalere..</t>
  </si>
  <si>
    <t>Og fuck nu jer spassere med at trække eksisterende typegodkendelser tilbage, det er ikke typegodkendelser der er problemet.</t>
  </si>
  <si>
    <t>Fuckin' fags!</t>
  </si>
  <si>
    <t>Det bliver måske mindre fedt at køre på larmende motorcykel, hvis man får 15-20 fuckfingre hver gang man skal en tur ned i Netto.</t>
  </si>
  <si>
    <t>Kæft hvor kan folk have ondt i røven</t>
  </si>
  <si>
    <t>Jeg hader motorcykler.</t>
  </si>
  <si>
    <t>Indse nu bare at i er blevet nogen gamle røvhuller og flyt ud i de stille forstæder hvor i høre hjemme...</t>
  </si>
  <si>
    <t>Du laver et incitament til eleverne bare siger "så fuck da det" og bliver væk, lige så snart de kan se at de ikke kan nå det til tiden.</t>
  </si>
  <si>
    <t>De gamle mænd på /r/Denmark kommenterer så, at så må de dumme unger da bare se at komme af sted i god tid, og at man jo gør sig selv en bjørnetjeneste ved at blive væk.</t>
  </si>
  <si>
    <t>Men straf da eleverne fordi busserne sidder fast i trafikken, det giver jo mening.....</t>
  </si>
  <si>
    <t>Tricket er at komme ned i deres øjenhøjde, i stedet for konstant at smække dem med Sure Frøken Madsens spanskrør, hvorpå "dovenskab" er indgraveret.</t>
  </si>
  <si>
    <t>Men i stedet så hyper vi eleverne så meget fucking op at nogen af dem går i terapi for dengang de "kun" fik 7 i stedet for 12.</t>
  </si>
  <si>
    <t>what the fuck is happening</t>
  </si>
  <si>
    <t>Det ret umotiverende på mange måder hvordan gymnasierne er indrettet</t>
  </si>
  <si>
    <t>Det er fuldstændig hypokritisk (er det et ord?) at indføre sådan et system.</t>
  </si>
  <si>
    <t>Hvis man mener eleverne ikke er modne nok til at håndtere fravær selvstændigt så skal man satme ikke tilskynde et system der straffer de samme elever for ting de ikke kan gøre for, bus/tog er forsinket, uheld på motorvejen, etc.</t>
  </si>
  <si>
    <t>Det er helt baglæns.</t>
  </si>
  <si>
    <t>Det værste ved gymnasiet af hvad jeg har oplevet (3.g'er her) er at gymnasiet selv ikke tager initiativ til at smide elever ud i 2.g eller 3.g, jeg kan forstå at vores skole mangler penge hvilket også blev kraftigt afspejlet i vores studietur til København, men at de lader hvem som helt gå ud af gymnasiet uden at have lavet noget er virkelig uacceptabelt i min mening</t>
  </si>
  <si>
    <t>Det jeg bare syntes er uretfærdigt er når man står her og forsøger på at få en god nok karakter til at komme på universitetet, at der så er nogen man kan risikere at komme i gruppe med der knapt nok har været i skole er virkelig provokerende.</t>
  </si>
  <si>
    <t>Fraværet er nok cirka 4 gange så højt som grænsen for det fravær du kan blive smidt ud for og at vedkommende stadig regnede med at være med til studenterkørsel der vi havde samtalen om at planlægge det i sidste uge forstår jeg virkelig ikke.</t>
  </si>
  <si>
    <t>Yeah sure, man kan lægge skylden over på personens misbrug men hvorfor fanden er den person ikke smidt ud endnu?</t>
  </si>
  <si>
    <t>Det gjorde intet godt for de folk der havde problemer med at møde op</t>
  </si>
  <si>
    <t>Så blev jeg satme sur.</t>
  </si>
  <si>
    <t>Nu havde jeg alligevel fået en advarsel og blevet stemplet som en pjækker, og deres system var så fucked at jeg bare var ligeglad.</t>
  </si>
  <si>
    <t>Blev kaldt til samtale og sagde at jeg var meget deprimeret og at jeg gjorde mit bedste for af møde op.</t>
  </si>
  <si>
    <t>Jeg brugte også de fleste timer på at spille spil eller skrive med folk, og der var flere fag hvor jeg rent ud sagt stoppede med overhovedet at lave noget som helst i ret lange perioder.</t>
  </si>
  <si>
    <t>Blev simpelthen så træt af systemet at jeg blev ligeglad med alt og gjorde alt hvad jeg kunne for at slippe af sted med at være en pjækkerøv.</t>
  </si>
  <si>
    <t>I'm so fucking confused.</t>
  </si>
  <si>
    <t>Men ødelæg du bare din egen undervisning hvis du tror det.</t>
  </si>
  <si>
    <t>Fuck the system.</t>
  </si>
  <si>
    <t>Seriøst er det så pisse svært?</t>
  </si>
  <si>
    <t>Den her debat er den mest forkælede jeg længe har set.</t>
  </si>
  <si>
    <t>hvorfor i den fucking store helvede skal man fejre kristne helligdage for at blive dansker er danskere ikke vildt ateistiske jeg mener jeg kunne forstå om det var i afrika eller noget ekstremt kristent noget manden lever jo i en boble</t>
  </si>
  <si>
    <t>Samtidig kan man også godt assimilere sig uden at integrere sig, så man kan flyve under den kulturelle radar, og så pludselig vælge at sprænge hele lortet i luften.</t>
  </si>
  <si>
    <t>Det er noget forbandet vrøvl at skulle gøre alle til danskere fordi de sætter fod i Danmark.</t>
  </si>
  <si>
    <t>[LINK] Racistiske ytringer mod danskere i Danmark.</t>
  </si>
  <si>
    <t>Hold nu kæft, Omar.</t>
  </si>
  <si>
    <t>Er du ikke død endnu?</t>
  </si>
  <si>
    <t>Det lyder som et bureaukratisk mareridt hver gang, jeg foretager en ændring i mit produkt.</t>
  </si>
  <si>
    <t>Det her lyder som et absolut bureaukratisk mareridt, som virkelig bare besværliggør alt for alle der producerer noget som helst, specielt for små lokale landmænd, som nu skal prøve at lave et CO2 regnskab for alle hans vare?</t>
  </si>
  <si>
    <t>Det her ville være et absolut bureaukratisk mareridt på alle punkter, og jeg synes ikke at vi skal have endnu mere bureaukrati, det er ikke det vi mangler.</t>
  </si>
  <si>
    <t>hold nu kæft, hvor er det da bare ligegyldigt og spild af penge.</t>
  </si>
  <si>
    <t>Jeg gider sgu ikke betale ekstra for mine varer for at jeg kan konstatere, at den ene agurk koster 3 gram CO2 mere end den anden.</t>
  </si>
  <si>
    <t>Så kan jeg spise en burger med dårlig samvittighed, fedt...</t>
  </si>
  <si>
    <t>Retaderet forslag.</t>
  </si>
  <si>
    <t>Men her snakker vi altså landbrugsprodukter, omkostningerne og det bureaukratiske nightmare der ville opstå hvis man skulle til at lave livscyklusvurderinger for samtlige produkter og deres indhold ville være helt absurd.</t>
  </si>
  <si>
    <t>Den forskel det ville gøre ved at enkelte personer lagde en smule om på deres madvaner for miljøets skyld, svare lidt til at pisse i havet for at varme det op.</t>
  </si>
  <si>
    <t>Det er ubetydeligt og rent symbolsk.</t>
  </si>
  <si>
    <t>Hold nu fast, sikke en ubrugelig ting at spilde penge på.</t>
  </si>
  <si>
    <t>Tænk at betale negere for at plukke en lille frugt for derefter at sejle dem over på den anden side af jorden for at pakke dem enkeltvis i plastic og karton for derefter at sælge dem til en kunde der bærer lortet hjem i en plasticpose.</t>
  </si>
  <si>
    <t>Men folk er jo ligeglade, så hvorfor skulle vi ikke være det?</t>
  </si>
  <si>
    <t>Vi har en tendens til at overvurdere vores egen størrelse og "magt" over naturen.</t>
  </si>
  <si>
    <t>Alternativet vil sætte præcist tal på hvor meget udledt CO2, min bøf har medført, men de vil ikke sætte tal på hvor mange islamiske "flygtninge", Danmark skal tage imod.</t>
  </si>
  <si>
    <t>Jeg er meget skeptisk efter sagen med de kønsneutrale trafiksignaler.</t>
  </si>
  <si>
    <t>FY FOR HELVEDE!</t>
  </si>
  <si>
    <t>Jeg vil lige gøre opmærksom på at de nuværende magthavere har aktivt ødelagt forskningen, både direkte og indirekte siden de fik magten sidst.</t>
  </si>
  <si>
    <t>Efter sparekravet blev indført blev der holdt krisemøde og varslet fyringer.</t>
  </si>
  <si>
    <t>Skakmat, træskoperker.</t>
  </si>
  <si>
    <t>Så fik Vistisen bekræftet de værste forestillinger om DF politikere.</t>
  </si>
  <si>
    <t>Dovne og dummere end lort.</t>
  </si>
  <si>
    <t>Det virker da fuldstændig absurd.</t>
  </si>
  <si>
    <t>Dum fordomsfuld df'er sikke en overraskelse.</t>
  </si>
  <si>
    <t>Tør man sige racist? ♥️</t>
  </si>
  <si>
    <t>Det er altså pinligt at have politikere, der ikke laver nok research og som ikke tåler kritik.</t>
  </si>
  <si>
    <t>Kæft en kæmpe spade.</t>
  </si>
  <si>
    <t>Det værste er, at DFs vælgere 100% godkender Vistisens udmelding.</t>
  </si>
  <si>
    <t>Det gør det ikke bedre, at Vistisen allerede har "vidst", at han ikke har lavet god nok research.</t>
  </si>
  <si>
    <t>Hvordan er det muligt at journalisten undgår at stille et opfølgende spørgsmål på den idiotiske udtalelse fra Anders Vistisen?</t>
  </si>
  <si>
    <t>Det var da egentlig utroligt så meget medietid den svindler og charlatan skal have.</t>
  </si>
  <si>
    <t>Endnu en rigmand med en masse at vinde ved at lave sit eget parti og rende os andre i røven.</t>
  </si>
  <si>
    <t>Kan godt li' han ikke engang er blevet endeligt godkendt til at stille op, før han stiller et forslag han er komplet inhabil til at stille.</t>
  </si>
  <si>
    <t>Bankerne skal ikke kunne »tyrannisere« mennesker og familier med pengekrav i årevis.</t>
  </si>
  <si>
    <t>Han er den danske version af Trump.</t>
  </si>
  <si>
    <t>Man skal være vanvittig for at smide sin stemme efter den idiot.</t>
  </si>
  <si>
    <t>Jeg håber virkelig ikke han kommer ind.</t>
  </si>
  <si>
    <t>Det vil være total amerikanerstil falliterklæring, og det endelige punktum for at idiokratiet har sejret...</t>
  </si>
  <si>
    <t>Så han er vidst ikke helt færdig med svindelnumrene endnu alligevel.</t>
  </si>
  <si>
    <t>- Han er den danske Trump.</t>
  </si>
  <si>
    <t>Paywall.</t>
  </si>
  <si>
    <t>Folk har godt nok svært ved at se forbi den gamle svindelramte KRP eh?</t>
  </si>
  <si>
    <t>Han er virkelig den danske minitrump</t>
  </si>
  <si>
    <t>Hvis så få personer kan beslutte at køre en ikke forsvarskrig så er systemet i stykker.</t>
  </si>
  <si>
    <t>Ingen går ind for barnebrude og overgreb på mindreårige, og der er massiv opbakning til en stram udlændingepolitik.</t>
  </si>
  <si>
    <t>Det var klart i strid med loven.</t>
  </si>
  <si>
    <t>Det mest utrolige er at hun slipper afsted med det.</t>
  </si>
  <si>
    <t>REEEEEEEE!</t>
  </si>
  <si>
    <t>Åårrhh jeg håber hun får alvorlige problemer.</t>
  </si>
  <si>
    <t>Trist for mig at tillidsrepræsentanter skal arbejde for deres ansattes forhold, og så kommer der random folk rendende og kalder deres arbejde for "stråmænd".</t>
  </si>
  <si>
    <t>To professorer og en lektor - alle tre tillidsrepræsentanter på Københavns Universitet - går nu sammen og protesterer klart og tydeligt mod det nye, stærkt omdiskuterede »adfærdskodeks« på universitetet. [LINK]</t>
  </si>
  <si>
    <t>Det virker ofte som om at de "krænkede" personer laver disse klager bare for at få deres vilje og et powertrip.</t>
  </si>
  <si>
    <t>Det er vigtigt ikke at gøre det ellers ender vi, i en situation ligesom over i USA hvor helvedet er brudt løs.</t>
  </si>
  <si>
    <t>Fordi vi er så lammede af vores frygt for islam, at vi stirrer os fuldstændigt blinde på det.</t>
  </si>
  <si>
    <t>Det underminerer fuldstændigt hans mission og troværdighed at han hedder Joachim.</t>
  </si>
  <si>
    <t>Hvordan kan NOGET rationelt menneske sætte sit kryds ved det parti?</t>
  </si>
  <si>
    <t>Jeg har været til gymnasie-druk-orgier hvor der blev snakket mere fornuft.</t>
  </si>
  <si>
    <t>Manden, der har skrevet den, er den typiske Trump-konspirationsteori-elsker.</t>
  </si>
  <si>
    <t>Disse forpligtelser har DK ikke levet op til de sidste fire år, og det synes jeg umiddelbart er super pinligt.</t>
  </si>
  <si>
    <t>‘Alle de andre gør det’ argumentet er retarderet.</t>
  </si>
  <si>
    <t>Argumentet var ikke ligefrem super godt, men det er da skræmmende at se manglen på forståelse herinde.</t>
  </si>
  <si>
    <t>Vores statsminister er åbentbart en utilpasset 15årig, der ikke er i stand til at forstå begrebet "ansvar".</t>
  </si>
  <si>
    <t>Venstre minder mere og mere om en bandegruppering på Christiansborg, hvor udsatte unge lokkes ind i en deprimerende verden af underslæb og kriminalitet, kun for at kunne tage straffen for kratorakiets alfader.</t>
  </si>
  <si>
    <t>Jeg synes det er helt hul i hovedet, at man som veletableret dansk politiker kan have en holdning der i bund og grund koger ned til følgende:</t>
  </si>
  <si>
    <t>Man må i hvert fald sige, at Martin Henriksen gør et ualmindeligt godt stykke arbejde, når det kommer til at repræsentere den mest uvidende, idiotiske og usympatiske del af befolkningen, som ingen forståelse har for, hvordan vores samfund og demokrati er skruet sammen.</t>
  </si>
  <si>
    <t>Den eneste forskel på Martin Henriksen og en bodegapolitiker er, at man i det mindste kan høvle humlegranater med med sidstnævnte, mens han vrøvler om sit usammenhængende syn på samfundet, "danskhed" og indvandrere.</t>
  </si>
  <si>
    <t>Så har jeg også en snigende mistanke om at han også vil være ligeglad med rettigheder hvis det gælder "rigtige danskere" som han ikke er enig med Martin Henriksen tror jeg meget bevidst fungerer som DF's megafon for deres mest nederdrægtige holdninger.</t>
  </si>
  <si>
    <t>Mange udtalelser går over grænsen for hvad almindelige mennesker (burde) acceptere, så når de holder det til en enkelt person kan de altid få en (ligegyldig) løftet pegefinger fra de mere stuerene højrefløjspartier, eller når det går helt galt kan de gøres til syndebuk og smides ud af partiet.</t>
  </si>
  <si>
    <t>På den måde kan de borgerlige danskere der "bare bekymrer sig om de ældre/dyrene" vaske deres hænder samtidig med de mere åbenlyse racister stadig kan se at DF skam er deres parti</t>
  </si>
  <si>
    <t>Det er jo helt igennem tydeligt det der ligger til grund for sådan en fuldkommen hjernedød udtalelse.</t>
  </si>
  <si>
    <t>Man skal ikke lægge så meget i det som grisen siger, han er et usympatisk røvhul.</t>
  </si>
  <si>
    <t>Er jeg den eneste, der synes at 20.000kr er en fuldstaendig latterlig lav erstatning for noget som dette?</t>
  </si>
  <si>
    <t>&lt; Hvordan kan DF forsvare en udlændingepolitik hvor netop de svageste i vores samfund, dem der er blevet frataget der eksistens og identitet som følge af forfølgelse eller krig, fratages retten til en værdig hverdag og endda skal være taknemlige for det uden at klage når deres basale rettigheder fratages dem?</t>
  </si>
  <si>
    <t>Det er af grunden at jeg synes de er sindsygt unuancerede og skringre.</t>
  </si>
  <si>
    <t>Martin Henriksen og de andre skvadderhoveder i DF's opstilling er brændende racister, no surprise there.</t>
  </si>
  <si>
    <t>Han er en idiot, og bør ties ihjel - på lige fod med Søren Espersen.</t>
  </si>
  <si>
    <t>Han er en idiot og jeg fatter ikke partiet gider bruge ham.</t>
  </si>
  <si>
    <t>Ham siger konstante dumme ting.</t>
  </si>
  <si>
    <t>Martin Henriksen er en fucking klovn.</t>
  </si>
  <si>
    <t>Hver gang den grimme indavls-lignende idiot åbner munden er det altid for at finde en vinkel hvorved han kan svine flygtninge og indvandrer til.</t>
  </si>
  <si>
    <t>Jeg er bestemt ikke glad for at vi får flere muslimer i Danmark, men jeg ville aldrig kunne sætte mit kryds ved DF, da de er en skamplet på alt hvad jeg forbinder med det at være dansk</t>
  </si>
  <si>
    <t>Ja godt fuck de perkere</t>
  </si>
  <si>
    <t>Det er jo ikke et normalt spil men et stort fupnummer..</t>
  </si>
  <si>
    <t>Det er ærgerligt, fordi loot boxes er virkelig en cancer for industrien - men hvad er der af andre muligheder?</t>
  </si>
  <si>
    <t>Jeg synes det er en kortsigtet og direkte dum idé som viser manglende indsigt i hvordan markedet fungerer.</t>
  </si>
  <si>
    <t>Store internationale spilvirksomheder vil da skide højt og flot på Danmark.</t>
  </si>
  <si>
    <t>I stedet for at forsøge at lovgive os ud af idioti, var det så ikke bedre om forældrene fik fingeren ud af røven og opdragede deres børn!</t>
  </si>
  <si>
    <t>Kender også en anden person som spiller yu gi oh duel link, som bruger masser af penge vær måned, det er vanvittigt og klamt at muligheden for at købe in-game currencies uden aktuelt regulering eksister, det skal 100% væk.</t>
  </si>
  <si>
    <t>Jeg håber dog EU får fjernet det lort.</t>
  </si>
  <si>
    <t>Havde man forventet andet af et så bund korrupt parti?</t>
  </si>
  <si>
    <t>Hold kæft hvor er det en sindssygt vildledende tilgang til at journalistik.</t>
  </si>
  <si>
    <t>Kristeligt Dagblad bliver ikke en respektabel avis igen før den journalist er fyret, dyppet i tjære og fjer, og sendt på byporten.</t>
  </si>
  <si>
    <t>Alt er tabt.</t>
  </si>
  <si>
    <t>Hvordan man gør befolkningen endnu mere træt af medier 101.</t>
  </si>
  <si>
    <t>Fucking bladsmørere altså.</t>
  </si>
  <si>
    <t>Det er fandme usmageligt og jeg har tabt meget for Kristeligt Dagblad.</t>
  </si>
  <si>
    <t>Der er nogle krænkelsesparate tosser der skal have noget at harcelere over, og det virkede.</t>
  </si>
  <si>
    <t>Har seriøst ikke set EN FUCKING ENESTE snakke om det ud over brok om det.</t>
  </si>
  <si>
    <t>Stor klapsalve, for et kæmpe selvmål til kristelig dagblad...</t>
  </si>
  <si>
    <t>Jeg forstår virkelig ikke logikken bag den form for formueskat - det virker som ren populisme.</t>
  </si>
  <si>
    <t>Man har skabt et monster hvis mål er midlet i sig selv.</t>
  </si>
  <si>
    <t>Samme idioter der vil hæve skatterne i en uendelighed propaganderer desuden for ubegrænset immigration af uintegrerbare skattedræn.</t>
  </si>
  <si>
    <t>Fuck jeres lorte klientsamfund.</t>
  </si>
  <si>
    <t>Det er totalt tåbeligt at arbejdsfri indtægter generelt beskattes langt lavere end lønindkomst.</t>
  </si>
  <si>
    <t>Jeg vil så gerne høre flere liberale vride sig i deres egen krop over, at vi ender ud med at ligne Venezuela, når vi stjæler fra andres lommer, fordi vi ikke selv gider lave noget.</t>
  </si>
  <si>
    <t>Så øjner socialisterne igen at få deres lange fingre dybt dybt dybt ned i andre folks lommer.</t>
  </si>
  <si>
    <t>Så begynder jeg at bruge skattefinter.</t>
  </si>
  <si>
    <t>Jeg har selv været ansat i kommunalt regi på et jobcenter og kan med is i maven sige at lige nøjagtigt det faktum at der ingen økonomisk konsekvens er for fejl, forsager at ledelsen ser fejl i sager som 'shit happens'.</t>
  </si>
  <si>
    <t>det hjælper kraftedme da intet når bøden betales med skatteydernes penge...</t>
  </si>
  <si>
    <t>Faktum er at kommunerne er blevet slagtet på hele arbejdsmarkedsområdet af staten.</t>
  </si>
  <si>
    <t>Det er absurd mange penge, hvilket også er en af grundene til vi ser kommuner hvor økonomien bliver kørt i smadder.</t>
  </si>
  <si>
    <t>Vi skal bare være klar over, at hvis kommunerne skulle leve op til alle reglerne omkring børn, førtidspensioner m.m., var langt de fleste kommuner efter mit bedst bud gået konkurs.</t>
  </si>
  <si>
    <t>Det er bare latterligt svært på grund af den måde staten og KL forhandler kommunernes økonomiske ramme.</t>
  </si>
  <si>
    <t>Derfor ser vi kommuner ende med at lave nogle forfærdelige sagsbehandlingssager, vi ser Tønder-sager, vi får "jobcentrets ofre" facebookgrupper, og vi får kommuner med 100+ mio. kr. i underskud.</t>
  </si>
  <si>
    <t>Man skulle gøre som i SVerige, hvor der var meget mere lokal selvstyre, i stedet for det pis man har nu.</t>
  </si>
  <si>
    <t>Men Brixtofte skræmmer sikkert, ligesom magtsygen i centraladministrationen.</t>
  </si>
  <si>
    <t>Tænker også den jernbane er helt hen i vejret, når der går fucking busser..</t>
  </si>
  <si>
    <t>Er DF helt blæste eller hvad, de skulle være et borgerligt parti der tænker på borgernes penge.</t>
  </si>
  <si>
    <t>De vil åbenbart ikke trække sig igen selvom de har set hvor dumt det er, i frygt for at se dumme ud.</t>
  </si>
  <si>
    <t>DF hold jer til udlændinge politik, stort set alt hvad I laver udover det er kæmpe fails..</t>
  </si>
  <si>
    <t>Hold kæft hvor er det røv sygt at køre bil.</t>
  </si>
  <si>
    <t>Der skal noget infrastruktur til for at DF kan komme ud med alt deres valgflæsk.</t>
  </si>
  <si>
    <t>Vi hopper ud over klippet selvom vi dør...</t>
  </si>
  <si>
    <t>Jeg kan godt se problemet i at det er svært at arve en virksomhed, som man nu ligepludselig skal betale 15% af, for at beholde, men jeg ville også synes at det var unfair at man "bare fik den.."</t>
  </si>
  <si>
    <t>..men mest af alt synes jeg at der er langt større problemer i Danmark og at det optager urimeligt meget plads i forhold til hvor mange det egentligt er, der står med problemet.</t>
  </si>
  <si>
    <t>Men det lyder vitterligt meget vidtgående.</t>
  </si>
  <si>
    <t>Der er ingen tvivl om at Center for Cybersikkerhed skal have de bedste forhold, men de er at sammenligne med en efterretningstjeneste her.</t>
  </si>
  <si>
    <t>Ville vi give PET umiddelbar adgang til alle vores finansielle transaktioner uden videre?</t>
  </si>
  <si>
    <t>Det er desværre den nye standard i vesten.</t>
  </si>
  <si>
    <t>Det varer nok ikke længe før et fund af krypterede data automatisk udløser 6 måneders betingelsesløst.</t>
  </si>
  <si>
    <t>Al den data de suger og indsamler og de huller de laver og putter snablen i giver velsagtens en gigantiske mængde data.</t>
  </si>
  <si>
    <t>Udover “Jamen forbrydelse”!</t>
  </si>
  <si>
    <t>Det er fordi de kan, det er den eneste åbenlyse forklaring jeg kan finde.</t>
  </si>
  <si>
    <t>Jeg ser det her forsøg på at skabe sikkerhed som en risiko for at skabe større usikkerhed.</t>
  </si>
  <si>
    <t>CFCS kan ikke bruge størstedelen af dataen og hullerne til en pik, den og de er derimod guld værd for udenlandske statsaktører.</t>
  </si>
  <si>
    <t>Helt ærligt...</t>
  </si>
  <si>
    <t>Jeg blev så træt, da jeg første gang læste om det lovforslag, og nu bliver jeg træt igen.</t>
  </si>
  <si>
    <t>Kan man overhovedet gøre noget?</t>
  </si>
  <si>
    <t>Jeg synes, jeg bliver mødt med rullende øjne eller i bedste fald "hvis du ikke har noget at skjule...", når jeg diskuterer den slags.</t>
  </si>
  <si>
    <t>Vil tvinge danske virksomheder ind i overvåget netværk - og give sikkerhedscenter adgang til data uden retskendelser</t>
  </si>
  <si>
    <t>Hønge har jo ret, vi kan lige leve med at én person gør det her, hvis vi havde 10 eller flere kunne det jo ikke lade sig gøre rent ressourcemæssigt og ja det er et problem at han ikke kan råbe og skrige i gaderne som han lyster.</t>
  </si>
  <si>
    <t>Det er sjovt, at menneskerettighedstilhængerne ikke vil tildele advokat Paludan basale menneskerettigheder.</t>
  </si>
  <si>
    <t>Måske er menneskerettigheder bare noget, der bliver hevet frem, når det passer i agendaen?</t>
  </si>
  <si>
    <t>Tænk at man kan lyve overfor folketinget, som minister, og så blive siddende tre år mere.</t>
  </si>
  <si>
    <t>Men det viser sig at politikerne i det her land føler sig hævet over loven, og det er simpelthen noget af det mest udanske jeg kan komme i tanke om.</t>
  </si>
  <si>
    <t>Rigsretssag nu!</t>
  </si>
  <si>
    <t>I alt samtidigt skriftligt materiale om sagen fra Udlændinge- og Integrationsministeriet er instruksen omtalt som undtagelsesfri. (...)</t>
  </si>
  <si>
    <t>Man skulle derfor tro, at han ville have gjort opmærksom på dette afgørende forbehold, der talte imod formuleringen om, at »ingen« af asylparrene måtte bo sammen, som pressemedarbejderen havde fremhævet med versaler i emnefeltet og gentaget i selve mailen.</t>
  </si>
  <si>
    <t>Da man i 2017 adskilte samtlige asylpar, hvor den ene part var under 18 år, var det en forbrydelse, der skete for øjnene af os allesammen.</t>
  </si>
  <si>
    <t>Så kan det nok være at hun kan se hvor forkert hun har båret sig ad!</t>
  </si>
  <si>
    <t>I finder en lille ting og bitcher over det men ser ikke hvad hun har gjort i det store billed</t>
  </si>
  <si>
    <t>Vi skal afvise alle asylansøgere.</t>
  </si>
  <si>
    <t>Så er spørgsmål om deres middelalder kultur ligemeget.</t>
  </si>
  <si>
    <t>Jeg er totalt ligeglad med hvilke love der bliver brudt for at piger gift væk i en alder af 13 år ikke bliver knaldet af sin “mand” i et bolig for danske skattepenge.</t>
  </si>
  <si>
    <t>Marie Krarup er ret uhyggelig her.</t>
  </si>
  <si>
    <t>Nationalstatens autoritet er åbenbart større end respekten for den enkeltes rettigheder - hvis det bare er vedtaget ved lov, kan alt retfærdiggøres.</t>
  </si>
  <si>
    <t>Det er ikke engang vigtigt for hende om den lov er vedtaget i et demokrati eller autokrati.</t>
  </si>
  <si>
    <t>Altså Dennis er jo i dette tilfælde lidt ligesom kristne missionærer der rejser til Nord Korea og bryder loven eller rejser ud på en ø med en vild stamme og bliver slået ihjel.</t>
  </si>
  <si>
    <t>Vi har også tosse Margit i vores by - men hendes udgydelser kommer der ikke artikler ud af.</t>
  </si>
  <si>
    <t>Rejs til et land med lav religionsfrihed og en lemfældig tilgang til menneskerettigheder.</t>
  </si>
  <si>
    <t>Bliv anholdt og idømt fængselsstraf.</t>
  </si>
  <si>
    <t>Play stupid games, win stupid prizes - missionærer er alle dage, og vil alle dage være, personligt ansvarlige for deres åndssvage ""kald"".</t>
  </si>
  <si>
    <t>Dennis vidste bedre - Dennis var ligeglad.</t>
  </si>
  <si>
    <t>For nylig kunne Finans fortælle historien om, at Løkkefondens administrationsudgifter var eksploderet, og at Civilstyrelsen havde sat fonden under opsyn af den årsag.</t>
  </si>
  <si>
    <t>Jeg kan oprigtigt ikke finde hoved eller hale i det.</t>
  </si>
  <si>
    <t>Så fantasi er langt vigtigere end to års fakta når det skal bestemmes om en fond er velgørende.</t>
  </si>
  <si>
    <t>Det er et eller andet sted fucked up at man ikke skal vælges via en EU-folkeafstemning til det job.</t>
  </si>
  <si>
    <t>Hun får slet ikke en kommisærperiode mere med mindre der ved et mirakel bliver folketingsvalg inden hendes nuværende periode udløber, og selv hvis der gør er det ikke sikkert en S-regeringen vil give hende posten igen.</t>
  </si>
  <si>
    <t>Hvorfor SKAL det altid være muslimer?</t>
  </si>
  <si>
    <t>Hvor er det en dum blog post.</t>
  </si>
  <si>
    <t>Hvis de sætter grænsen ned, det kun betyder, mere fra ikke-EU lande kan muligt få arbejdstilladelse i Danmark.</t>
  </si>
  <si>
    <t>Det er ikke for at importere billige arbejdskraft, problemet er Danmark mangler kvalificeret arbejdere lige nu fordi regeringen har stiget mange krav for opholds- og arbejdstilladelse .</t>
  </si>
  <si>
    <t>Hvis din kontrakt og løn er ikke standard, du ikke får arbejdstilladelse.</t>
  </si>
  <si>
    <t>Var det ikke den "pakke", som en eller anden lobbyist forening for landbruget, stort set selv fik lov til at skrive?</t>
  </si>
  <si>
    <t>De vidste at ingenting ville ske, men nu kan de vaske hænder og pege fingre.</t>
  </si>
  <si>
    <t>Det er synd for vores børn.</t>
  </si>
  <si>
    <t>Landbruget undlader at tage ansvar.</t>
  </si>
  <si>
    <t>Kan virkelig ikke forstår hvorfor landbruget bliver holdt så meget i hånden når det gælder miljøregulering.</t>
  </si>
  <si>
    <t>Sidder selv som miljøkonsulent og har være i Miljøstyrelsen førhen, og når man ser hvor meget hensyn der bliver taget til det erhverv er det til at brække sig over.</t>
  </si>
  <si>
    <t>Det lugter meget af ansvarsundragelse i et valgår</t>
  </si>
  <si>
    <t>Man kan ikke blive andet end træt af de danske politikere..</t>
  </si>
  <si>
    <t>De tager intet ansvar.</t>
  </si>
  <si>
    <t>SHIT.</t>
  </si>
  <si>
    <t>Og han syntes sikkert at det er virkelig ærgerligt at han ikke kan nå at gøre noget ved det inden næste valg...</t>
  </si>
  <si>
    <t>I det mindste er jordens undergang både røvsyg og forudsigelig.</t>
  </si>
  <si>
    <t>Kan slet ikke forstå han er overrasket, det var hele planen, det er bla det "Bæredygtigt" landbrug betaler dem for</t>
  </si>
  <si>
    <t>de er ikke konkurrencedygtige nok</t>
  </si>
  <si>
    <t>Nej!</t>
  </si>
  <si>
    <t>Pokkers også.</t>
  </si>
  <si>
    <t>Desværre får journalisterne idag kun et ensidet billede af historien.</t>
  </si>
  <si>
    <t>Den røde blok tror ikke på frivilligheden.</t>
  </si>
  <si>
    <t>Fonden bag Folkets Hus har i stedet brugt pengene på at arrangere ugentlige søndagsbrunch-arrangementer på Kapelvej, månedlige musikarrangementer og tai chi-hold i Folkets Park, viser dokumenter fra kultur- og fritidsforvaltningen.</t>
  </si>
  <si>
    <t>Det "vækker vrede" hos Dansk Folkeparti, som selv sad på Kulturborgmesterposten i halvdelen af den periode, hvor der fortsat blev udbetalt tilskud, selvom huset var lukket.</t>
  </si>
  <si>
    <t>De brokker sig bare, fordi det er folkets hus.</t>
  </si>
  <si>
    <t>Det er vist mere en vinkling man lige vælger så læserne kan få lidt forargelsesassociationer til Jagtvej og Dortheavej.</t>
  </si>
  <si>
    <t>De har altid haft et horn i siden på den venstreorienterede kulturelle fløj.</t>
  </si>
  <si>
    <t>Antallet af brunch memes i denne tråd er ikke tilfredsstillende!</t>
  </si>
  <si>
    <t>Det lyder som en storm i et glas vand: "Penge til kulturelle tilbud i lokalområde brugt på kulturelle tilbud i lokalområde".</t>
  </si>
  <si>
    <t>Det er ikke i orden, mener Jakob Næsager, der er gruppeformand for det Konservative Folkeparti i Københavns Kommune.</t>
  </si>
  <si>
    <t>- Når kommunen har valgt at give penge til Folkets Hus, og det så er lukket - så burde pengene gå tilbage til kulturforvaltningen og ikke bare klattes væk på andre arrangementer rundt om i byen.</t>
  </si>
  <si>
    <t>I øvrigt en irriterende underrubrik - skal den bare fyre op under kedlen på facebook?</t>
  </si>
  <si>
    <t>DR er blevet slemme til den slags.</t>
  </si>
  <si>
    <t>Det virker mere som noget internt kritik af den, måske, manglende kontrol.</t>
  </si>
  <si>
    <t>Jeg savner dubstep-festerne der.</t>
  </si>
  <si>
    <t>Det egentlige problem er vel det er bandemedlemmer, som bliver betalt for at lære selvforsvar og spise på fællesskabets regning.</t>
  </si>
  <si>
    <t>Hvordan giver det så mening at nogle udvalgte socialister skal have brunch betalt af fælleskassen?</t>
  </si>
  <si>
    <t>I perioden er 398 personer blevet sigtet for menneskesmugling - altså mistænkt og gjort til genstand for en politiefterforskning.</t>
  </si>
  <si>
    <t>Og langt de fleste af dem er også blevet dømt.</t>
  </si>
  <si>
    <t>Langt de fleste af menneskesmuglerne har fået ubetingede frihedsstraffe.</t>
  </si>
  <si>
    <t>Derudover er der et par håndfulde betingede domme, mens resten har fået bødestraffe.</t>
  </si>
  <si>
    <t>Dvs. der skal meget lidt til for at blive dømt.</t>
  </si>
  <si>
    <t>Oftest har folk misforstået reglerne for lovlig indrejse.</t>
  </si>
  <si>
    <t>Det mest forfærdende er at 600-700 mødte op til hans begravelse.</t>
  </si>
  <si>
    <t>Det er jo desværre nok konsekvensen af at regeringen i 2017 besluttede at spare 90 millioner på kriminalforsorgen.</t>
  </si>
  <si>
    <t>På min arbejdsplads vil besparelserne betyde, at 10% af undervisningen fra og med næste skoleår bliver lærerfri og samtidig bliver det ikke alle elevernes opgaver, som bliver rettet.</t>
  </si>
  <si>
    <t>Det vil de fire partier i rød blok imidlertid prøve at forhindre, hvis de kommer til magten efter valget.</t>
  </si>
  <si>
    <t>Med andre ord, de har ikke tænkt sig egentligt at gøre noget - og højst sandsynligt ikke at investere de penge der er blevet sparet tilbage ind i uddannelsessystemet.</t>
  </si>
  <si>
    <t>Jeg skal i hvert fald se det før jeg tror det.</t>
  </si>
  <si>
    <t>Som Jacob Mark, uddannelsesordfører for SF, udtrykker det: »Det bliver dyrt og derfor også svært at rulle det hele tilbage, fordi vi også gerne vil investere i andre område«.</t>
  </si>
  <si>
    <t>Hvis der er nogen der køber det her, så har jeg en bro at sælge dem.</t>
  </si>
  <si>
    <t>Hvordan vil det ikke ramme fremtidige generation hvis "skaden er sket" og de ikke vil ordne det?</t>
  </si>
  <si>
    <t>Bare fordi hullet i taget ikke bliver større, så betyder det jo ikke at regnen ikke kommer ind af den grund.</t>
  </si>
  <si>
    <t>Håber virkelig de kommer til fornuft, men tvivler.</t>
  </si>
  <si>
    <t>Det er svært at være uenig med deres forslag, men det virker som populistisk pjat...</t>
  </si>
  <si>
    <t>Jeg synes denne artikel er agenda pushing.</t>
  </si>
  <si>
    <t>Og intet skete...</t>
  </si>
  <si>
    <t>Jeg håber at det får nogle konsekvenser, men jeg tvivler..</t>
  </si>
  <si>
    <t>Vi disk i det hele taget være meget bedre til at straffe politikere.</t>
  </si>
  <si>
    <t>Jaja og hvad så.</t>
  </si>
  <si>
    <t>Alle ved jo at der ihvertfald ingen konsekvenser kommer..</t>
  </si>
  <si>
    <t>Det var da et fjollet link bare for at være først - det er jo ikke til selve nyheden, men til Livecenter.</t>
  </si>
  <si>
    <t>Det er desværre ikke godt nok.</t>
  </si>
  <si>
    <t>Jeg synes som minimum at Esben Lunde Larsen skulle straffes ved at blive sendt i eksil til den allernordligste, ubeboet egn af Grønland.</t>
  </si>
  <si>
    <t>Med Lars Løkkes “track record” for valg af ministre forventer jeg at det bliver annonceret i morgen at Peter Madsen får en post.</t>
  </si>
  <si>
    <t>Hvem skal vi så svine til og jage med høtyv?</t>
  </si>
  <si>
    <t>Det er lidt noget teater.</t>
  </si>
  <si>
    <t>Man behandler grundsygdommen ved ikke at stemme på Venstre</t>
  </si>
  <si>
    <t>lol han er jo bare én marrionetdukke.</t>
  </si>
  <si>
    <t>Sikke en respektløs tiltale.</t>
  </si>
  <si>
    <t>Hav noget respekt altså . . .</t>
  </si>
  <si>
    <t>Lad nu være med at være på Twitter, danske politikere.</t>
  </si>
  <si>
    <t>Men i disse post-faktuelle tider er det jo, som Trump virkelig forsøger at bevise, ligegyldigt hvad man har sagt tidligere.</t>
  </si>
  <si>
    <t>Hvorfor er der ingen i tråden der har nævnt dengang Rasmus Jarlov arrangerede en demonstration hvor folk havde gule 'jødestjerner' på?</t>
  </si>
  <si>
    <t>Jeg er med på at den er mindre udtalt her, men lad én ting stå fuldstændig klart: Jarlov vidste udemærket godt hvordan det symbol ville blive tolket.</t>
  </si>
  <si>
    <t>Hvis det første du tænker når du hører noget beskrevet som 'fascistisk' eller 'fascistoid' er "årh, alle kalder da også alt fascisme," så betyder det at vi ikke kan have en diskussion om hvad egentligt fascisme i den moderne verden er.</t>
  </si>
  <si>
    <t>Glem at diskutere med folk herinde.</t>
  </si>
  <si>
    <t>De er desværre blevet tabt som børn eller lign.</t>
  </si>
  <si>
    <t>Men det lader til at du allerede dengang nægtede at forstå budskabet fra K.</t>
  </si>
  <si>
    <t>Lad os tænde lys og græde i hinandens arme.</t>
  </si>
  <si>
    <t>Man skal aldrig gå fuldt venstrefløj.</t>
  </si>
  <si>
    <t>Det er utroligt at vi i 2018 stadig debatterer om folk skal have lov til at skære i børns kønsdele uden en medicinsk grunde har taget afstand fra omskæring.</t>
  </si>
  <si>
    <t>Risikerer man ikke at folk vælger at praktisere dette i privaten, under værre forhold?</t>
  </si>
  <si>
    <t>Forstå mig ret, det er ikke en praksis jeg på nogen måde støtter op om, men tanken om de komplikationer det kan medføre - for børnene - er ubehagelige.</t>
  </si>
  <si>
    <t>Jeg skal måske alligevel til at have gang i noget af det der religion, hvis det er en stopklods for almendig tankegang.</t>
  </si>
  <si>
    <t>Alle de ting man kan slippe afsted med.</t>
  </si>
  <si>
    <t>Jeg troede faktisk det var religionsFRIHED, og ikke religionsOVERTRUMFERLOVEN.</t>
  </si>
  <si>
    <t>For alle andre er det jo gratis at sige "Vi stemmer for et forbud mod omskæring" når de ved at der ikke på nogen mulig måde har en chance for at blive stemt igennem.</t>
  </si>
  <si>
    <t>Det tror jeg ikke.</t>
  </si>
  <si>
    <t>Det handler også om at forsvare borgernes rettigheder mod fremtidige regeringer, der kan have en helt anden ide om, hvad der udgør acceptabel adfærd.</t>
  </si>
  <si>
    <t>En lovgivning som denne er en drøm for autoritære kræfter.</t>
  </si>
  <si>
    <t>Retskendelser er en besværlig garant for retssikkerheden for magthaverne.</t>
  </si>
  <si>
    <t>Hurra for politistaten.</t>
  </si>
  <si>
    <t>Føler vi os ikke alle sammen meget sikrere nu?</t>
  </si>
  <si>
    <t>Nå.</t>
  </si>
  <si>
    <t>Hvad skal de med daten?</t>
  </si>
  <si>
    <t>Kan de overhovedet analysere den?</t>
  </si>
  <si>
    <t>Hvad er formålet?</t>
  </si>
  <si>
    <t>Hvorfor?</t>
  </si>
  <si>
    <t>“Vi skal da ha’”!</t>
  </si>
  <si>
    <t>Jeg har svært ved at se, at et forbud vil ende lykkeligt med, at jøder og muslimer indser, at omskæring ikke er sagen alligevel.</t>
  </si>
  <si>
    <t>Jamen, til hvad og hvorfor?</t>
  </si>
  <si>
    <t>Vi vil ikke blive takket af muslimske og jødiske mænd, vi redder fra at blive omskåret.</t>
  </si>
  <si>
    <t>Det her er ikke en frihedskamp vi kan vinde på deres vegne - hvis den skal vindes er det vigtigt, at de selv tager kampen.</t>
  </si>
  <si>
    <t>Hvad kan jeg gøre for at forhindre det?</t>
  </si>
  <si>
    <t>Vi burde bekymre os om at 8-10% af alle drengebørn født i DK har penismisdannelser.</t>
  </si>
  <si>
    <t>DET er sygt.</t>
  </si>
  <si>
    <t>Ikk nok med min hund blev ulovlig, nu bliver min manglende forhud det også snart #fuckdapolice 😂</t>
  </si>
  <si>
    <t>Burde Venstre ikke kalde sig for Danmarks socialistiske parti?</t>
  </si>
  <si>
    <t>Men det er skørt, jeg elsker min omskæring og synes ærligt talt ikke det rager resten af jer.</t>
  </si>
  <si>
    <t>For mig er den slags virkeligt ikke liberalt.</t>
  </si>
  <si>
    <t>Hvorfor har du en mening om min pik?</t>
  </si>
  <si>
    <t>IBM whitepaper, A Global Reality: Governmental Access to Data in the Cloud</t>
  </si>
  <si>
    <t>Normalt vil jeg sige at jeg synes Enhendslisten er alt for venstreorienteret for min smag.</t>
  </si>
  <si>
    <t>Hvad fanden foregår der?</t>
  </si>
  <si>
    <t>Typisk socialister!!</t>
  </si>
  <si>
    <t>Fucking klassisk virtue signalling!!</t>
  </si>
  <si>
    <t>Men et problem af gangen.</t>
  </si>
  <si>
    <t>Det er på ingen måde noget nogen andre i Folketinget har tænkt sig at følge.</t>
  </si>
  <si>
    <t>En nem løsning er vel bare at arrestere samtlige personer, der fremsætter trusler om vold ved hans demoer.</t>
  </si>
  <si>
    <t>Så det er sjovt fordi det udstiller Sass for sin grådighed, for jeg tvivler på han har tænkt sig at gøre brug af eget forslag. 😂</t>
  </si>
  <si>
    <t>Det bør politiet vel allerede gøre, da trusler er ulovlige?</t>
  </si>
  <si>
    <t>Men han afviser, at forslaget skal have været en stikpille til Enhedslisten.</t>
  </si>
  <si>
    <t>Jeg har aldrig kunne li' Henrik Sass Larsen.</t>
  </si>
  <si>
    <t>Det er hver gang han åbner munden, selv vælgermøder til sine egne vælgere.</t>
  </si>
  <si>
    <t>Eh, jeg synes sgu det er lidt "se os, vi er martyrer!"-agtigt.</t>
  </si>
  <si>
    <t>Jeg synes som udgangspunkt ikke at vores politikere er specielt godt lønnet.</t>
  </si>
  <si>
    <t>EL kan selvfølgelig gøre som de vil, men jeg synes egentlig det er for symbolpolitisk, det her.</t>
  </si>
  <si>
    <t>Vilkårene bliver dårligere for politikere, og de skal åbenbart skamme sig over at tjene mere end andre i samfundet.</t>
  </si>
  <si>
    <t>det viser vist tydeligt hvor dybt de kigger i hashpiben på den fløj</t>
  </si>
  <si>
    <t>Skal jeg være helt ærligt, så er det ligegyldigt hvilket parti man er fra, når man begår en forbrydelse skal man straffes.</t>
  </si>
  <si>
    <t>Det er også helt skørt, at man ikke gør det, men Venstre skylder jo tjenester til højre og venstre.</t>
  </si>
  <si>
    <t>Hvorfor subsiderer vi ikke elbiler som ind i helvede.</t>
  </si>
  <si>
    <t>Før Lars Løkke blev statsminister, havde han holdning til den slags ministre [LINK]</t>
  </si>
  <si>
    <t>Det samme flertal er næppe tilhængere af besparelser et eller andet sted, eller at en anden skat hæves for at finansiere det.</t>
  </si>
  <si>
    <t>Hvis de 179 bare havde indført en rent teknisk afgift, så behøvede vi ikke at bande og svovle over dette emne.</t>
  </si>
  <si>
    <t>Men nej, selvfølgelig valgte man endnu engang at sætte et plaster på den værdibaserede afgift.</t>
  </si>
  <si>
    <t>Tag jeg sammen og kom i gang.</t>
  </si>
  <si>
    <t>Udlændingestyrelsen fik mundtligt besked fra ministeriet om at administrere »i overensstemmelse med indholdet af pressemeddelelsen«. (...)</t>
  </si>
  <si>
    <t>Lad registreringsafgiften på benzin og diesel biler blive, mens den for el-biler skal forsvinde.</t>
  </si>
  <si>
    <t>Markedskræfterne er simpelthen for langsomme.</t>
  </si>
  <si>
    <t>Styrelsesdirektøren skulle ifølge Inger Støjberg og hendes ministerium umiddelbart forinden ved et møde være blevet orienteret om, at der ville skulle gøres undtagelser til reglen om at adskille asylparrene.</t>
  </si>
  <si>
    <t>En Tesla er jo ikke ligefrem grøn, Lithium mining sviner rimeligt meget og bliver fortaget med sort energi.</t>
  </si>
  <si>
    <t>Jeg syntes ikke vi skal ændre reg afgiften på el biler så længe det faktisk bare er en smart måde at kunne købe en luksus bil uden at betale reg afgift.</t>
  </si>
  <si>
    <t>Fatter ikke helt hvorfor el-bilen er så meget i fokus når alternativet, brint bilen, burde være den teknologi som der skulle fremhæves.</t>
  </si>
  <si>
    <t>Men i stedet skrev han tilbage til pressemedarbejderen og de tre andre embedsmænd: »Ja. Mødet jeg var til i ministeriet efterlod ingen tvivl om hendes indstilling til sagen – uanset Børnekonventionen, når parret har et fælles barn.«</t>
  </si>
  <si>
    <t>Hvorfor politikere ikke nedsætter afgiften markant på Elbiler er fordi, at en masse penge vil gå tabt til den danske statskasse.</t>
  </si>
  <si>
    <t>Det er det, man kalder 'en rygende pistol'.</t>
  </si>
  <si>
    <t>uanset Børnekonventionen</t>
  </si>
  <si>
    <t>Det ville være uansvarligt af staten hvis de lod afgiften være nedsat, da det hurtigt udskød et drop på benzin og diesel bils markedet = meget mindre penge til statskassen.</t>
  </si>
  <si>
    <t>På et møde med ministeren har direktøren for Udlændingestyrelsen altså fået at vide, at man skal ignorere Børnekonventionen.</t>
  </si>
  <si>
    <t>Ingen af regeringspartierne er vilde med den høje registreringsafgift i Danmark.</t>
  </si>
  <si>
    <t>Vi vidste det godt i forvejen.</t>
  </si>
  <si>
    <t>Uha uha, tør næsten ikke sige det, men Støjberg kan ende med at få en næse pga det her!!</t>
  </si>
  <si>
    <t>En minister skal ikke lyve, og det siger jeg selvom jeg står bag det meste af Støjbergs politik.</t>
  </si>
  <si>
    <t>Nå nå nå!</t>
  </si>
  <si>
    <t>Hvis man gentagende lyver over for Folketinget, så skal der være konsekvenser.</t>
  </si>
  <si>
    <t>Eftersom hun nægtede at svare på spørgsmål dengang, så var jeg ret sikker på, at det betød, at hun var uskyldig.</t>
  </si>
  <si>
    <t>også hvis det var en nødløgn</t>
  </si>
  <si>
    <t>Nu ved jeg da slet ikke, hvad jeg skal tro /s.</t>
  </si>
  <si>
    <t>Det er beskæmmende at forskellen på at en minister står til ansvar for ministeransvarsloven og at den ikke gør, er om de har flertal.</t>
  </si>
  <si>
    <t>Mon ikke hun får en næse?</t>
  </si>
  <si>
    <t>Det overrasker ikke mig...</t>
  </si>
  <si>
    <t>Hun har ikke talt usandt, hun har løjet!</t>
  </si>
  <si>
    <t>Er der mon et andet sted man kan høre hvad hun siger, uden om lortemediet fb?</t>
  </si>
  <si>
    <t>How come this is so high on /r/all</t>
  </si>
  <si>
    <t>Sådan ordentlig straf, med fængsel.</t>
  </si>
  <si>
    <t>What is it about?</t>
  </si>
  <si>
    <t>Fuck.</t>
  </si>
  <si>
    <t>Lars Løkke, 2014</t>
  </si>
  <si>
    <t>Hun må være kradsbørstig selv i småskænderier derhjemme.</t>
  </si>
  <si>
    <t>Jeg er chokeret.</t>
  </si>
  <si>
    <t>Eller fake et hjerteanfald.</t>
  </si>
  <si>
    <t>Chokeret!</t>
  </si>
  <si>
    <t>Gaaaab så kan der vist ikke bruges mere tid på den sag...</t>
  </si>
  <si>
    <t>Okay ikke så chokeret</t>
  </si>
  <si>
    <t>Vi er gået fra en tid hvor kirken havde magten, til nu hvor det er de store firmaér...</t>
  </si>
  <si>
    <t>Her ville jeg normalt have skrevet et indlæg som afspejler min holdning til dette emne.</t>
  </si>
  <si>
    <t>Jeg synes ikke, at vores offentlige debat skal være styret af private virksomheder, som her kommercielle interesser.</t>
  </si>
  <si>
    <t>Men da jeg ikke føler mig sikker på r/denmark længere vælger jeg at holde mund.</t>
  </si>
  <si>
    <t>Jeg synes heller ikke, at vores offentlige debat skal være styret af staten, som har politiske interesser.</t>
  </si>
  <si>
    <t>Hun har gjort et godt arbejde inden for udlændinge politik.</t>
  </si>
  <si>
    <t>At lade en NGO af en art bygge en platform på niveau med Facebook, som rent faktisk er godt nok til at folk gider at bruge det, er jeg ikke helt sikker på er realistisk heller.</t>
  </si>
  <si>
    <t>Hvis nationen bestemmer kulturen for folket, så er det autoritært.</t>
  </si>
  <si>
    <t>Hvis nationen lader folket danne deres egen kultur, ender kulturen op med at være autoritær i sig selv.</t>
  </si>
  <si>
    <t>Skru det op til 11 når man tillader den omtalte kultur at sprede sig til det meste af kloden.</t>
  </si>
  <si>
    <t>Det næsten rene populisme som sædvanligt fra Vestager, det eneste konkrete hun kunne sige her var USA valg tingen, som på ingen måde var google eller Facebooks skyld, og så skatte tingen.</t>
  </si>
  <si>
    <t>EU vil fryse internettet i en primitiv stadie, før at det får lov til at udvikle sig.</t>
  </si>
  <si>
    <t>Når hun har været med til at støtte de rigtigt hårde nye autoritære data love i EU, som står til at gøre det så meget sværære at være startup.</t>
  </si>
  <si>
    <t>Så må tyskland bestemme.</t>
  </si>
  <si>
    <t>You have to teach your algorithm what it can do and what it cannot do, because otherwise there is a risk that the algorithms will learn the tricks of the old cartels.”</t>
  </si>
  <si>
    <t>Næste finanslov allokeres 0 kroner til asylansøgere - til alt.</t>
  </si>
  <si>
    <t>Og oven i det vil hun have at man skal legalt forsvare sine algoritmer, det bliver jo komplet umuligt at lave en internet forretning medmindre du har millioner i startup penge!</t>
  </si>
  <si>
    <t>Og kommer til at retardere internettet.</t>
  </si>
  <si>
    <t>Nogle folk vil helt sikker skulle bruge meget hjælp og det kan komme til at koste en hel del.</t>
  </si>
  <si>
    <t>Der er mange der undgår at gå til tandlæge, selvom forebyggende behandling er meget billigere end at få en bro, whatever, senere.</t>
  </si>
  <si>
    <t>Danskerne er allerede de mest beskattede mennesker i verden - så at hæve skatten er no go</t>
  </si>
  <si>
    <t>Men spørger i mig er der klare grænser for enhver stat eller nations kontrol: menneskerettighederne.</t>
  </si>
  <si>
    <t>“Ha, nej - det intet problem - vi kører det sgu da bare over skatten så det ikke er vores vælgere der betaler gildet”</t>
  </si>
  <si>
    <t>Selvfølgelig skal Danmark da påpege når andre stater tramper på menneskerettighederne.</t>
  </si>
  <si>
    <t>Både dem som ikke kan betale for det af økonomiske årsager, men også dem som ikke vil bruge penge på at “indrømme” at der er noget galt fordi de er bange for at blive set ned på af andre.</t>
  </si>
  <si>
    <t>Den der bekymring om, at folk vil "misbruge" psykologtilbuddet eller ikke tage det seriøst er for mig mest en indikator om, at vi som samfund stadig ikke tager mentalt helbred særligt seriøst.</t>
  </si>
  <si>
    <t>De kan ikke påstå at blive overraskede, for de ved jo godt hvad de gør.</t>
  </si>
  <si>
    <t>Specielt ikke, hvis der ikke er noget egentlig dokumentation, der peger i retning af, at folk misbruger den slags tilbud.</t>
  </si>
  <si>
    <t>Altså, ja?</t>
  </si>
  <si>
    <t>Han gav gode råd, men fordi jeg kom der helt gratis, så gjorde jeg ikke så meget ud af det, fordi det for mig jo bare var noget gratis, og når ting er gratis så sætter man nok ikke så meget værdi i brugen af det.</t>
  </si>
  <si>
    <t>Hvis du stikker hånden ind i bålet, så brænder du dig.. og Rusland har været meget strikse mht. Religionsfrihed i snart.. 200 år? ~ish..</t>
  </si>
  <si>
    <t>Og de virker slet ikke til at tage det til sig.</t>
  </si>
  <si>
    <t>Det kunne vel passe lige at tage en kigger på lovgivningen i det land du rejser til..</t>
  </si>
  <si>
    <t>Skal vi ikke bare ignorere hende?</t>
  </si>
  <si>
    <t>En veninde jeg kender virker slet ikke til, at hun får ændret i hendes måde, at være på og når jeg lytter til hendes italesættelse af bekymringer, så er det de samme irrationelle tanker, som hun havde for 1-1½ år siden.</t>
  </si>
  <si>
    <t>Skal vi virkelig begynde, at bruge offentlige midler på folk, som potentielt ikke kommer til, at tage hjælpen til sig fordi det er "gratis"?</t>
  </si>
  <si>
    <t>Hvis du bryder et lands love bliver du straffet. Det er da meget lige til.</t>
  </si>
  <si>
    <t>Jeg forstår det samme problem kan siges at eksisterer ift. sygeforsikring og organdonation osv. hvor folk som får hjælp til helbredet eller får et sæt nye lunger alligevel går ud og indtager mad/drikke eller ryger, som skader deres indvolde, som gør at pengene og ressourcerne som sygehusvæsnet har brugt på disse personer i princippet går til spilde.</t>
  </si>
  <si>
    <t>Vær Jehovas vidne.</t>
  </si>
  <si>
    <t>Det er måske bare lidt umuligt, at lave et system som fungere uden, at der er folk, som kommer til at misbruge de offentlige midler / "andre folks penge".</t>
  </si>
  <si>
    <t>Er selv en af de mange der ikke har været til tandlægen i flere år fordi jeg ikke vil betale i dyre domme</t>
  </si>
  <si>
    <t>Hvis alle pludselig skal have lavet dyre implantater og kroner, så bliver de samlede omkostninger pludseligt meget højere end de er i dag.</t>
  </si>
  <si>
    <t>Surprised Pikachu face.</t>
  </si>
  <si>
    <t>Man må hvertfald give DF, at de er konsekvente.</t>
  </si>
  <si>
    <t>Hvis tandlægelønningerne bliver sat ned for at kompensere for det større antal komplicerede procedurer, så vil et stort antal tandlæger flytte til udlandet, hvor indtægterne allerede er højere.</t>
  </si>
  <si>
    <t>Det kan også betyde at folk bliver påtvunget billigere løsninger, som f.eks. tandudtrækning i stedet for en rodbehandling.</t>
  </si>
  <si>
    <t>Mon hun havde ment det samme hvis det ikke havde været Rusland?</t>
  </si>
  <si>
    <t>Det er i øvrigt heller ikke nemt at definere grænsen mellem kosmetisk og nødvendig behandling.</t>
  </si>
  <si>
    <t>Nej.</t>
  </si>
  <si>
    <t>Der er ikke nok tandlæger i Danmark til at håndtere alle de nye patienter som ellers ikke går til tandlægen, medmindre det er meget slemt.</t>
  </si>
  <si>
    <t>Nej det havde hun ikke.</t>
  </si>
  <si>
    <t>Vi mangler allerede tandlæger i Danmark.</t>
  </si>
  <si>
    <t>Hvis Dennis er en rigtig kristen missionær, så er han også forberedt på, at mission ofte resulterer i martyrdom.</t>
  </si>
  <si>
    <t>Den ofte citerede startløn for tandlæger på over 50000 kr/md er i øvrigt helt hen i vejret.</t>
  </si>
  <si>
    <t>Man kan ganske enkelt gøre nøjagtigt hvad der passer en, og forvente at slippe afsted med det bare fordi ""Gud sagde jeg skulle!"".</t>
  </si>
  <si>
    <t>En nyuddannet bliver ikke sat til at lave profitable ting som implantater og kroner.</t>
  </si>
  <si>
    <t>Om så du smugler stoffer ind i Kina eller fundamentalistisk religion ind i Rusland, så er du selv ansvarlig for dit kriminelle foretagende.</t>
  </si>
  <si>
    <t>Mange vil ikke være med til at betale for andres dårlige mundhygiejne, så lad dem dog slippe.</t>
  </si>
  <si>
    <t>Hvad med at vi istedet gør noget for at forbedre danskernes helbred, før de har brug for tandlæge, psykologhjælp og fysioterapi?</t>
  </si>
  <si>
    <t>Derfor må man antage han selv mente, at det var risikoen værd.</t>
  </si>
  <si>
    <t>Ironisk at regionerne i mellemtiden har valgt ikke at forlænge overenskomsten med tandlægerne så tilskuddet er tæt på at frafalde [LINK]</t>
  </si>
  <si>
    <t>Jeg synes der er en klar ubalance mellem den fri lægehjælp og så den brugerbetalte tandlægehjælp.</t>
  </si>
  <si>
    <t>En lille krølle på historien.</t>
  </si>
  <si>
    <t>Den fri lægehjælp har den bagside at systemet misbruges til helt ligegyldige lægebesøg, som ikke burde belaste et dyrt sundhedssystem.</t>
  </si>
  <si>
    <t>stigende indtægter fra erhverv og et meget større administrations udgift til Bubber, Solrun og Lars.</t>
  </si>
  <si>
    <t>Kald det nu hvad det er, skattebetalt!</t>
  </si>
  <si>
    <t>2: vi snakker om mennesker, og de ydnytter systemet!</t>
  </si>
  <si>
    <t>Er der nogen, der kan give en forklaring på, hvad Løkkefonden faktisk er?</t>
  </si>
  <si>
    <t>Det bliver useriøst ligesom lægen, der tager 3-4 uger at få en tid.</t>
  </si>
  <si>
    <t>Men kunne være spændende at se om det ville være have en effekt, tror personligt det har ringe effekt.</t>
  </si>
  <si>
    <t>De færreste folk der søger hjælp, bliver ikke hindret grundet økonomien.</t>
  </si>
  <si>
    <t>Er SF fuld af hekse og troldmænd?</t>
  </si>
  <si>
    <t>Den økonomiske og historisk viden er simpelthen så lav iblandt politikere...</t>
  </si>
  <si>
    <t>Tycker det är väldigt konstigt att varken Danmark, Norge, Sverige eller Finland (osäker på Island men antar att detsamma gäller för dem) lagt till tandläkarbesök till den fria sjukvården.</t>
  </si>
  <si>
    <t>Man kommer simpelthen ingen vegne.</t>
  </si>
  <si>
    <t>De har skyldt en lige siden misèren med betalingsringen :)</t>
  </si>
  <si>
    <t>Hvorfor vil vi gøre det overfor dem der virkelig har hårdt brug for hjælp?</t>
  </si>
  <si>
    <t>Men intet er sket.</t>
  </si>
  <si>
    <t>Når staten ikke af sig selv kan finde ud af stoppe den ulovlige masseovervågning, så må vi – borgerne – gøre noget ved det, siger Peter Kofod</t>
  </si>
  <si>
    <t>Hvis alt de gjorde var at logge og gemme ville jeg egentlig være en smule ligeglad.</t>
  </si>
  <si>
    <t>Tænk lidt over det, i stedet for bare at kaste mudder efter mig.</t>
  </si>
  <si>
    <t>Selvfølgelig skal loven overholdes, men for det første er det noget underligt noget at EU blander sig i det, og for det andet så er det en ret billig måde at kunne få en masse interessante data der kan bruges til at bekæmpe kriminalitet så det ærgerlig vi mister den</t>
  </si>
  <si>
    <t>DF᾽s, EL᾽s og SF᾽s beslutning om at stemme hverken for eller imod beslutningsforslaget skyldes formuleringen af selve forslaget, som efterlader tvivl om, præcis hvilke ordninger der skal ændres. [...]</t>
  </si>
  <si>
    <t>Ikke en eneste stemte “for” forslaget</t>
  </si>
  <si>
    <t>Vil heller have et land hvor ministre får en måske lidt for god pension end et land som USA hvor ministre bliver nødt til at sætte firmaer før deres vælger så de kan få et job bagefter.</t>
  </si>
  <si>
    <t>Utroligt den kom til 2. behandling</t>
  </si>
  <si>
    <t>Egentlig også et dumt forslag at stille.</t>
  </si>
  <si>
    <t>Glem nu bare borgerforslag.</t>
  </si>
  <si>
    <t>Chok!</t>
  </si>
  <si>
    <t>Det kommer som en kæmpe overraskelse...</t>
  </si>
  <si>
    <t>Det gøres ikke bedre af at det finder sted på alle sider af bordet.</t>
  </si>
  <si>
    <t>Du behøver slet ikke bruge tid på at retfærdiggøre, hvorfor du synes, det her er problematisk..</t>
  </si>
  <si>
    <t>Tænker at det eneste rigtige at gøre, er at udstille det for dets absurditet.</t>
  </si>
  <si>
    <t>Jeg sætter selv min stemme ved Socialdemokratiet, og vil gøre det uanset, men jeg synes bestemt at metoder som den de har benyttet sig af her er over stregen.</t>
  </si>
  <si>
    <t>Det egentligt også lidt pudsigt at de politiske partier bliver ved med at gøre disse ting.</t>
  </si>
  <si>
    <t>De må da for pokker vide, at det bliver opdaget, og de må da også vide, at gennemsigtighed er noget af det folk vægter højest i disse tider.</t>
  </si>
  <si>
    <t>Ikke for at forsvare det her stunt alt for meget, det er tydeligt at det er lige groft nok klippet, men det er jo ikke meningsforvridende i forhold til hele hans citat?</t>
  </si>
  <si>
    <t>herunder blah blah blah, men også lavere skat - blah blah</t>
  </si>
  <si>
    <t>Hm - jeg må indrømme, at lige det her eksempel ikke kan få mit pis sindsygt meget i kog (disclaimer, jeg stemmer centrum-venstre).</t>
  </si>
  <si>
    <t>Omvendt synes jeg faktisk du råber "ulven kommer" i det her tilfælde.</t>
  </si>
  <si>
    <t>Derudover er der ikke nogen der er tjent med, at politikere har krav på at få alt med - så går vi bare fra at de øver sig på one-liners, til at de øver sig på taler uden punktummer.</t>
  </si>
  <si>
    <t>Ja, det ser ikke kønt ud.</t>
  </si>
  <si>
    <t>Dét, jeg ikke forstår, er hvorfor nogen mennesker overhovedet gider at spilde deres tid på at følge en politiker eller et politisk parti.</t>
  </si>
  <si>
    <t>Jeg får knopper, bare jeg hører Joachims navn, men her bliver han tydeligvis uretfærdigt behandlet.</t>
  </si>
  <si>
    <t>Vi er i forvejen vant til at alle mener noget om hvad JBO mener og hvad JBO har sagt, men ret få ved rent faktisk hvad manden virkelig har sagt.</t>
  </si>
  <si>
    <t>Det er vel ingen hemmelighed for nogen at skattelettelser er et helt centralt fokus for LA - det fremgår tydeligt af deres partiprogram samt deres førte politik, og de har aldrig gjort et forsøg på at kommunikere andet, hvilket man i sig selv bør respektere.</t>
  </si>
  <si>
    <t>Skal vi finde en lille kiks til dig..</t>
  </si>
  <si>
    <t>Spørgsmålet er om du overhovedet havde været interesseret i det hvis det var omvendt, det handler vidst mere om en LA vælger der føler det er uretfærdigt, end at det handler om at politiker skal stilles til ansvar for manipulation..</t>
  </si>
  <si>
    <t>Jeg forstår ikke, hvordan det kan være et nyt forslag i dag.</t>
  </si>
  <si>
    <t>Er det ikke bare et spørgsmål om at der er eksisterende lovgivning på området, der aldrig bliver håndhævet?</t>
  </si>
  <si>
    <t>Jeg har aldrig nogensinde set politiet lave en lydtest på en MC, men mit bud er at halvdelen af alle sports/touring motorcykler larmer mere end de må.</t>
  </si>
  <si>
    <t>Der er virkelig nogle motorcykler der larmer virkelig meget om natten når folk skal sove.</t>
  </si>
  <si>
    <t>Jeg bliver stadig irriteret konstant over motorcyklerne.</t>
  </si>
  <si>
    <t>Når han startede den, kunne man ikke tale sammen, men var nødt til at råbe (for fuld volumen) til hinanden.</t>
  </si>
  <si>
    <t>*rmh*</t>
  </si>
  <si>
    <t>Problemerne er vel kun at reglerne ikke bliver håndhævet?</t>
  </si>
  <si>
    <t>Sætter man en uoriginal udstødning på der larmer mere end originalen må det da være unødig støj?</t>
  </si>
  <si>
    <t>I, måske 50 mennesker i boligerne omkring vejen (der allerede lider under alt det andet trafikstøj), må lide med/under min fornøjelse.</t>
  </si>
  <si>
    <t>Jeg har kørt MC i 5 år og har aldrig forstået hvorfor fanden det er attraktivt at larme så meget som muligt.</t>
  </si>
  <si>
    <t>Det var decideret stressende at bo på Istedgade til sidst, og savner det ikke.</t>
  </si>
  <si>
    <t>Betyder det at jeg ikke må komme hjem efter 20?</t>
  </si>
  <si>
    <t>hvis man bare skal over grænsen 1 gang kan det blive umuligt at motorbremse, når udstødningen 'popper' hvilket man ikke har så meget kontrol over.</t>
  </si>
  <si>
    <t>Jeg vil gerne som familie far der hele sommeren har måtte trøste børn der bliver vækket af den ene motorcykel efter den anden, gerne komme med et surt opstød.</t>
  </si>
  <si>
    <t>Det kan ikke være rigtigt at en meget lille gruppe af befolkningen kan få lov til at være til gene på måde som de er.</t>
  </si>
  <si>
    <t>Jeg har fuld forståelse for den lille dreng inde i maven der synes brølet fra en Harley er det bedste i verdenen, men hvis den lille dreng havde valgt at vise hensyn så havde vi slet ikke haft denne diskussion.</t>
  </si>
  <si>
    <t>MC'er vil altid larme mere, men der er utroligt mange Harley'er der bare har fuld udblæsning på.</t>
  </si>
  <si>
    <t>Det er pænt surt. [LINK]</t>
  </si>
  <si>
    <t>Som også nævnt i artiklen er der en række faktorer der betyder at der er stor variation i den slags målinger, og føreren har ikke direkte mulighed for at vide at grænse er brudt før bøden dukker op.</t>
  </si>
  <si>
    <t>Der er selvfølgelig også stadig muligheden for at kalde køretøjet til syn, da der jo i forvejen er støjkrav, men det giver så muligheden for at dæmpe lyden på kun den ene dag.</t>
  </si>
  <si>
    <t>Det er noget pjat.</t>
  </si>
  <si>
    <t>Det er noget rod at begyndte at pille ved ting der allerede er godkendte.</t>
  </si>
  <si>
    <t>Slå i stedet ned på eftermonterede lydpotter, for det er synderen på alle mc'er(bortset fra Harley'er, som vist er typegodkendt helt åndssvsgt højt).</t>
  </si>
  <si>
    <t>Synes det er oftere at de støjforurener.</t>
  </si>
  <si>
    <t>- og det er som realt dem som larmer.</t>
  </si>
  <si>
    <t>Alternativt forslag: Lussinger</t>
  </si>
  <si>
    <t>Hvordan forsvarer man sig imod denne slags bøde?</t>
  </si>
  <si>
    <t>Men jeg tror ikke det kommer til at blive håndhævet da politiet ikke har tid.</t>
  </si>
  <si>
    <t>Forstår ikke folk der vælger og bosætte sig i de mest tætbefolkede områder og så brokker sig over det larmer...</t>
  </si>
  <si>
    <t>Jeg kan ikke forstå, hvorfor systemet skulle være så ufleksibelt.</t>
  </si>
  <si>
    <t>Når det så er sagt, så synes jeg man skulle skrue ned for den misforståede moralisering, og i stedet se virkeligheden i øjnene.</t>
  </si>
  <si>
    <t>NEJ!</t>
  </si>
  <si>
    <t>Virker tåbeligt, for mig at se.</t>
  </si>
  <si>
    <t>Dig, dumper eksamen fordi du missede alle de integralregning lektioner du pjækkede fra.</t>
  </si>
  <si>
    <t>Ved ikke helt, det skulle gerne være sådan at man ikke kun deltager i undervisningen for at undgå fravær?</t>
  </si>
  <si>
    <t>Jeg kan simpelthen ikke se fidusen.</t>
  </si>
  <si>
    <t>Det gør jo ikke timen "spildt" arbejde.</t>
  </si>
  <si>
    <t>Du lærer for pokker da noget, mens du er til time.</t>
  </si>
  <si>
    <t>Det er først et problem, når man gentagende gange kommer for sent.</t>
  </si>
  <si>
    <t>Så skal man altså tage sig sammen.</t>
  </si>
  <si>
    <t>Som regel var undervisning enten lige eller slet ikke starter når jeg kom alligevel, for vores underviser var også blevet påbudt at råbe os op for at tjekke fravær, hvilket ironisk nok kostede samtlige elever langt mere tid hver dag end 2 minutter, der i så fald ellers havde udløst fravær.</t>
  </si>
  <si>
    <t>Jamen jeg skal med både DSB og en bus, og bladende er begyndt at falde.</t>
  </si>
  <si>
    <t>Så bare ærgeligt sonnyboy?</t>
  </si>
  <si>
    <t>Er det en seriøs forslag fra den danske regering?</t>
  </si>
  <si>
    <t>Jeg havde meget fravær i engelsk 3g, men det var hovedsageligt fordi jeg ikke gad en underviser, som ikke kunne engelsk bedre end eleverne.</t>
  </si>
  <si>
    <t>Hele idéen med at der er fraværstjek er at man ikke mener at gymnasieelever er modne nok til at håndtere det selv (a la Universitetet, hvor man bare kommer til forlæsningerne hvis man orker det) Og så introducerer de et nyt system der straffer dig for at komme det mindste for sent.</t>
  </si>
  <si>
    <t>Hvad fanden tror de selv kommer til at ske?</t>
  </si>
  <si>
    <t>Sorry for at skrive en roman men det har gået på i flere måneder</t>
  </si>
  <si>
    <t>På min HF, har der begge år været 100 procent fravær, nu taler jeg af erfaring når jeg siger at 99 procent af mine klassekammerater blev væk, hvis de vidste at de kom forsent.</t>
  </si>
  <si>
    <t>Yada yada det er en HF så er den virkelig vigtig' Ja, specielt her da mange bliver væk på grund af mentale problemer.</t>
  </si>
  <si>
    <t>50 procent ville stadig ikke gøre sådan at jeg møder tidligere når man bare ikke kan komme op en dag.</t>
  </si>
  <si>
    <t>Det er virkelig at skyde sig selv i foden haha</t>
  </si>
  <si>
    <t>Jeg bruger 2 timers transport hver vej, og mit fravær er desværre heller ikke noget at prale af ):</t>
  </si>
  <si>
    <t>I 2.G pjækkede jeg fra idrætsdagen som talte som en 8 timers dag.</t>
  </si>
  <si>
    <t>Jeg fik en advarsel på grund af for meget fravær.</t>
  </si>
  <si>
    <t>Jeg forsøgte at argumentere for at vi kun har haft to dages undervisning som jeg mødte op til, og at det jeg gik glip af bare var en idrætsdag, men det ville de ikke høre noget om.</t>
  </si>
  <si>
    <t>Jeg pjækkede mindst en dag om ugen - nogle gange to.</t>
  </si>
  <si>
    <t>Selv min SRP var noget jeg bare bankede sammen på halvanden aften uden noget research.</t>
  </si>
  <si>
    <t>Eller, jeg ville måske ønske jeg havde presset citronen lidt mere og taget flere fridage.</t>
  </si>
  <si>
    <t>Da jeg hørte dette forslag, blev jeg sådan "oh.., og forskellen er... at .. det ikke er normalt?".</t>
  </si>
  <si>
    <t>Hahaha....what?</t>
  </si>
  <si>
    <t>meh.</t>
  </si>
  <si>
    <t>Undervisningsministeriet er ligeglad med dig.</t>
  </si>
  <si>
    <t>Men ja, det er nu engang elevens ansvar at møde til tiden, og elevens ansvar, om man så vil blive væk og miste mulig lærdom.</t>
  </si>
  <si>
    <t>Alt det fis med "bussen var forsinket" etc. holder ikke på arbejdsmarkedet, så væn jer til det.</t>
  </si>
  <si>
    <t>Tænk hvis man kom i skole for at lære noget, og ikke holde sit fravær nede.</t>
  </si>
  <si>
    <t>Måske man ikke er voksen nok, eller måske er det slet ikke det rigtige skole valg.</t>
  </si>
  <si>
    <t>Tja, hvis du gerne vil have SU og undgå at komme op i fuldt pensum, så kan det være at du næste gang kommer afsted i bedre tid.</t>
  </si>
  <si>
    <t>Klasseundervisning er spild af tid.</t>
  </si>
  <si>
    <t>Skabt til folk, der tror at man lærer noget bare ved at møde op.</t>
  </si>
  <si>
    <t>Folkeskolen og gymnasiet er begge glorificerede børnehaver, hvor unge bliver passet imens mor og far er på arbejde.</t>
  </si>
  <si>
    <t>Jeg er 35 år og føler mig efterhånden både gammel og gnaven.</t>
  </si>
  <si>
    <t>Jeg tror det er første gang jeg kunne føle en baghåndslussing gennem internet.</t>
  </si>
  <si>
    <t>Fri fra arbejde er en anerkendt højtid blandt de to muslimske familier jeg kender til her i det nordjydske</t>
  </si>
  <si>
    <t>Han siger så mange tåbelige ting det tager en del af presset fra alle os andre.</t>
  </si>
  <si>
    <t>Tag dig dog sammen mand.</t>
  </si>
  <si>
    <t>Først deres trang til at måtte definere hvad en etnisk dansker er, og nu dette?</t>
  </si>
  <si>
    <t>Suk.</t>
  </si>
  <si>
    <t>Der må da være noget mere brugbart man kunne lægge de krafter i.</t>
  </si>
  <si>
    <t>Hvis jeg kan gøre sådan og være dansker hvorfor kan alle andre så ikke?</t>
  </si>
  <si>
    <t>Det er sgu noget sludder Martin Henriksen kommer med.</t>
  </si>
  <si>
    <t>Når hele danmarks befolkning så engang går i kirke og kalder sig selv kristen, hvordan er de så anderledes end de knap 250 andre lande og regioner, der kalder sig kristne?</t>
  </si>
  <si>
    <t>Han har lidt et branding problem.</t>
  </si>
  <si>
    <t>Synes det er lidt underligt, at DF er så ivrige efter, at vi alle skal dyrke en mellemøstlig religion, hvilket kristendommen jo i virkeligheden er.</t>
  </si>
  <si>
    <t>Danmark er efterhånden blevet et ugudeligt samfund uden traditionelle kristne værdier Europa har bygget på i 2000 år.</t>
  </si>
  <si>
    <t>Den her debat er kørt fuldstændig af sporet...</t>
  </si>
  <si>
    <t>Omar Marzouk kopirer jo her blot sin joke fra et show på Zulu hvor man rent faktisk ser dem ringe til antiradikaliseringsenheden....</t>
  </si>
  <si>
    <t>Meget skufftet over jer folk her på reddit som ingen af jer har det på det rene :(</t>
  </si>
  <si>
    <t>Han har ellers truet med det mange gange.</t>
  </si>
  <si>
    <t>Og alle mindre landmænd er fucked hvis de også skal lave regnskab over det.</t>
  </si>
  <si>
    <t>Men lad os se om ikke /r/Denmark lever op til forventningen og at tråden her bliver downvoted og fyldt op med folk der gør nar af Uffe Elbæk.</t>
  </si>
  <si>
    <t>Som producent af varer har jeg virkelig svært ved at se, hvordan jeg skal kunne pointgive mine varer.</t>
  </si>
  <si>
    <t>Jeg tror helt ærligt, at folk som siger at det her er en god ide ikke har tænkt det igennem overhovedet.</t>
  </si>
  <si>
    <t>De har bare tænkt at det lyder rart at kunne se, og så tænkte de ikke længere.</t>
  </si>
  <si>
    <t>Det her vil også medføre at de allerede dyre danske priser bliver endnu dyrere.</t>
  </si>
  <si>
    <t>Det er alt for teknisk, og behæftet med fejl, at gå ind og lave sådan en måling.</t>
  </si>
  <si>
    <t>Det vil dog nok skabe forvirring, da et økologisk landbrug ofte er mindre miljøvenligt, end ikke økologiske landbrug...</t>
  </si>
  <si>
    <t>Samlet score: Økologisk kaffe 300 point x 500 grams pose = 150.000 miljøsvineripoint (Stor rød sur smiley)</t>
  </si>
  <si>
    <t>I sidste ende kommer forbrugeren ud som taber.</t>
  </si>
  <si>
    <t>Dårlig ide.</t>
  </si>
  <si>
    <t>Alt det bureakrati vil fordyre mad (til skade for de laveste indkomster) og det sidste Danmark har brug for er flere regler.</t>
  </si>
  <si>
    <t>Er problemet ikke at mængden af CO2 der er forbundet med en vares produktion, ikke er konstant?</t>
  </si>
  <si>
    <t>Så man kan ikke bare smide nogle CO2 tal på mad, på samme måde som man kan med kalorier eller proteiner.</t>
  </si>
  <si>
    <t>Nej tak.</t>
  </si>
  <si>
    <t>En af mine kæpheste i beregningen af CO2 ækvivalenter på fødevarer er at det gøres i CO2 ækv pr. kg fødevare (eller anden passende vægt enhed).</t>
  </si>
  <si>
    <t>Man kommer hurtigt i den situation, at man ikke aner, hvad der er det bedste valg.</t>
  </si>
  <si>
    <t>Måske kan der så komme fokus på en tredje vej som er lav på flest mulige faktorer og vi kan komme væk fra Sort og Hvid.</t>
  </si>
  <si>
    <t>Virksomheder bestiller deres emballage udefra hvilket gør det svært at holde CO2 forbrug opdateret med mindre det bliver printet på ligesom dato</t>
  </si>
  <si>
    <t>Et andet problem bliver hvem skal regne det ud og hvem kontrollere det efterfølgende?</t>
  </si>
  <si>
    <t>Har svært ved at se det er proportionalt med den mængde arbejde, der vil gå i at få det medtaget på emballagen.</t>
  </si>
  <si>
    <t>At sætte børn i verden er noget af det dyreste i co2 sammenhæng, så jeg foreslår at der i alle soveværelser skal hænge et skilt med et meget stort tal på :)</t>
  </si>
  <si>
    <t>Det er fuldstændig ligegyldigt, byrden af at løse klimaet ligger ikke på os forbrugere.</t>
  </si>
  <si>
    <t>Etisk forbrug kommer ikke til at løse en skid, det eneste der kommer til at hjælpe er at begrænse firmaernes evne til at forurene.</t>
  </si>
  <si>
    <t>En forbrugs-/forbrugerfokuseret løsning på klimaet er et plaster på et skudsår.</t>
  </si>
  <si>
    <t>Det her er mit største problem med Alternativet (og den moderne venstrefløj som helhed) - de er alt for fokuseret på individuel "aktivisme" (f.eks. "etisk forbrug") i stedet for strukturelle, systematiske løsninger, hvilket er grunden til de aldrig kommer til at være effektive.</t>
  </si>
  <si>
    <t>*Shrug.</t>
  </si>
  <si>
    <t>Tror dog ikke at det kommer til at have en kæmp effekt, da mange nok stadig vælger billige eller bekendte vare, frem for lavt co2 varer.</t>
  </si>
  <si>
    <t>Danmarks marked er ikke nært stort nok til at få udenlandske virksomheder og landbrug til at markere deres produkter med en så bekostelig beregning.</t>
  </si>
  <si>
    <t>Det reelle resultat vil være svært begrænset udvalg af importerede varer.</t>
  </si>
  <si>
    <t>Classic alternativet, de har igen idé om hvordan verden fungerer.</t>
  </si>
  <si>
    <t>Det hænder da jeg får jeg mig en bøf eller en burger, men som udgangspunkt er jeg mest til fisk og fugl, og ellers svin - men problemet med svin er også at finde noget der er opbragt på en bare delvist ansvarlig måde.</t>
  </si>
  <si>
    <t>Vi taler om en stor ekstra opgave til fødevareministeriet og en masse ekstra papirarbejde for landmænd/producenter, skal alle de produkter en landmand bidrager til omberegnes hvis han køber ny traktor?</t>
  </si>
  <si>
    <t>Nogle meget upræcise tal ville nok være fint til at informere folk om forskellen, men det ville intet gøre for at belønne virksomheder der forsøger at skære ned på deres forurening i forhold til andre producenter.</t>
  </si>
  <si>
    <t>Danske drivhustomater vil så skulle have forskellig mærke alt efter om vinden blæser.</t>
  </si>
  <si>
    <t>Det synes jeg er en dårlig idé, givet hvor meget usikkerhed der er på det område.</t>
  </si>
  <si>
    <t>Interesseorganisationer der blæser nogle tal op, og justerer nogle tal ned.</t>
  </si>
  <si>
    <t>Det er uheldigt.</t>
  </si>
  <si>
    <t>Tror den er lidt ligegyldig for de fleste.</t>
  </si>
  <si>
    <t>Oksekoed er aabenbart blevet Alternativets kaephest.</t>
  </si>
  <si>
    <t>Er de low et toer for ideer?</t>
  </si>
  <si>
    <t>Det lyder meget svært at implementere, eftersom det skal udregnes hvor stor en udledning der er for det enkelte produkt.</t>
  </si>
  <si>
    <t>Det kan være meget svært at måle uden at sætte målere på hvert enkelt stykke maskineri og samtidig vide hvor lang tid hvert enkelt produkt bliver behandlet indenfor hver maskine.</t>
  </si>
  <si>
    <t>Det er også typisk denne type af bureaukrati der går ud over de mindre virksomheder.</t>
  </si>
  <si>
    <t>Det største problem ved denne løsning er for typer af virksomheder der naturligt har et højt forbrug.</t>
  </si>
  <si>
    <t>Endnu et feel good forslag som desværre bare koster milliarder at indføre.</t>
  </si>
  <si>
    <t>KAN JEG SPISE MIN SAFTIGE BØF I FRED tak</t>
  </si>
  <si>
    <t>Tror satme en Engelsk bøf bliver kedelig hvis den er lavet af kylling?</t>
  </si>
  <si>
    <t>Det er endnu en barriere for bønder uden for EU...</t>
  </si>
  <si>
    <t>Visse politikere elsker at implementere ineffektive løsninger.</t>
  </si>
  <si>
    <t>Ved at være træt af at en salat per kilo bliver sammenlignet med kød vægtmæssigt.</t>
  </si>
  <si>
    <t>Og hvordan, Uffe, skal det kunne lade sig gøre matematisk for de landmænd der står med 100-200 muhkøer?</t>
  </si>
  <si>
    <t>Det undre mig hvorfor der ikke er flere som er imod sodavand og øl, da boblerne de indeholder er ren CO2.</t>
  </si>
  <si>
    <t>Der er ingen som prøver at stoppe boblerne i sodavand af en eller anden mystisk grund.</t>
  </si>
  <si>
    <t>Lad os da bruge mere papir på det til hver pakke kød.</t>
  </si>
  <si>
    <t>Bortset fra at ingen reelt ved det, og det er stærkt omdiskuteret om klimaforandringerne overhovedet er noget vi mennesker har indflydelse på.</t>
  </si>
  <si>
    <t>Men lad os da få et mærkat på madvarerne der viser præcist hvor mange grader temperaturerne kommer til at stige med hvis jeg vælger at spise ris til aftensmaden.</t>
  </si>
  <si>
    <t>Det ved i sgu da ikke.</t>
  </si>
  <si>
    <t>Efter forringelser af vores sundheds og uddannelse system, er næste skridt SUén.</t>
  </si>
  <si>
    <t>Det er en trist udvikling, hvor man er igang med at ødelægge et system, der er med til at give alle en chance.</t>
  </si>
  <si>
    <t>Og hvor meget af deres svar er blevet sakset væk, for at få et par "soundbites" til den artikel?</t>
  </si>
  <si>
    <t>Det ser ud til at sikkerhedsnettet forsvinder stille og roligt.</t>
  </si>
  <si>
    <t>Hamrende asocialt.</t>
  </si>
  <si>
    <t>Selvom partiet frasiger sig ideen, så er det vildt, at folk i Venstre mener dette.</t>
  </si>
  <si>
    <t>Velfærdssamfundet nedbrydes lige så stille med små skridt som dette.</t>
  </si>
  <si>
    <t>Må indrømme at bøgerne på Uni ikke bliver billigere af, at man skal tage SU lån for at købe dem :(</t>
  </si>
  <si>
    <t>Men at afskaffe den helt, den logik er jeg ikke med på.</t>
  </si>
  <si>
    <t>I værste fald ender det med at de arbejder i stedet for at læse lektier og så går uddannelsen bare dårligere.</t>
  </si>
  <si>
    <t>Jeg skal se det ske, før jeg tror det bliver en realitet.</t>
  </si>
  <si>
    <t>Derefter kan vi måske lege med tanken om at stemme LA.</t>
  </si>
  <si>
    <t>Direkte: Skåret kraftigt i statslige midler til fri forskning.</t>
  </si>
  <si>
    <t>De professorer jeg snakker med kan godt mærke at det er blevet meget sværere at få midler.</t>
  </si>
  <si>
    <t>Indirekte: Sparekrav og "effektiviseringer".</t>
  </si>
  <si>
    <t>Inden der kom store nedskæringer på universiteternes budgetter var økonomien fin i det institut jeg sidder i.</t>
  </si>
  <si>
    <t>Samtidig er hele KUs administration blev slanket gevaldigt.</t>
  </si>
  <si>
    <t>Det er direkte dem omvendte af en effektivisering da professorerne som regel er langsommere til at udføre administrativt arbejde end en sekretær er og samtidig er deres løn væsentligt højere.</t>
  </si>
  <si>
    <t>Manglen på teknisk personale gør at rutine opgaver såsom forberedelse af undervisningslaboratorier skal udføres af forskere som igen er mindre effektive og som regel højere lønnet.</t>
  </si>
  <si>
    <t>En hel sektion af produktive forskere (1/7 af mit institut) er blevet afskediget, hvilket ikke 100% er pga. regeringens politik, men det er en del af årsagen.</t>
  </si>
  <si>
    <t>Det får man ikke hvis professerne bruger det meste af deres tid på andre ting end forskning.</t>
  </si>
  <si>
    <t>Vi begynder så småt nu at se resultatet af forringelserne på forskningsproduktiviteten og det bliver meget værre når den generation af Ph.D studerende som kom ind på pengene før nedskæringerne bliver færdige.</t>
  </si>
  <si>
    <t>Jeg vil bare gøre opmærksom på at blå blok virkelig ikke har historikken i deres favør og LA har haft muligheden for at blokere for de mange nedskæringer.</t>
  </si>
  <si>
    <t>Problemet er, ligesom så meget andet LA måtte give op da de kom i regering, at de aldrig vil få det indført.</t>
  </si>
  <si>
    <t>Det gik ikke rigtig som de lovede.</t>
  </si>
  <si>
    <t>Vistisen: Jeg tror ikke på hvad ikke-danskere siger.</t>
  </si>
  <si>
    <t>Det viser nemlig, at Vistisen har skrevet en bog om EU helt uden at sætte sig ind i nogen form for teori.</t>
  </si>
  <si>
    <t>Dog har han sat sig ind i hvordan man søger EU-midler til at financiere den 🤷🏻‍♂️</t>
  </si>
  <si>
    <t>DF'er er fordomsfuld!</t>
  </si>
  <si>
    <t>In other news: Jorden er rund.</t>
  </si>
  <si>
    <t>Man bliver så træt!</t>
  </si>
  <si>
    <t>I en tid med tabersager, kan DF da i det mindste være glad for at de ikke gjorde ham til spidskandidat.</t>
  </si>
  <si>
    <t>uf</t>
  </si>
  <si>
    <t>De få som så hører at Vistisens påstand er det pure påfund, vil alligevel holde med Vistisen fordi "ham den anden er en smagsdommer".</t>
  </si>
  <si>
    <t>Flovt.</t>
  </si>
  <si>
    <t>Det undrer mig, at journalisten, der har interviewet ham, ikke har fortalt ham, hvem forskeren er.</t>
  </si>
  <si>
    <t>Har meget lidt tilovers for DF, men det virker her lidt som at journalisten ikke har været opgaven voksen.</t>
  </si>
  <si>
    <t>Der var en lille klokke i baghovedet der ringede, da ræven anmodede om at passe på hønsehuset.</t>
  </si>
  <si>
    <t>1. Hvordan sævens kan man komme op på 169 millioner i gæld?</t>
  </si>
  <si>
    <t>Man skulle da tro at omkring de 100m ville bankerne give ham en prut at pille i, i stedet.</t>
  </si>
  <si>
    <t>Hvordan pokker kan man blive opstillet til folketinget med en plettet straffeaftest?</t>
  </si>
  <si>
    <t>Jeg har også et realkreditlån jeg begynder at blive træt af at afbetale på....</t>
  </si>
  <si>
    <t>Minus som sædvanligt.</t>
  </si>
  <si>
    <t>Oh well, så meget for repræsentativt demokrati.</t>
  </si>
  <si>
    <t>Jeg har stemt for flere af de regeringer, men været arg modstander af alle krigsdeltagelserne, og nu skal jeg så høre for at problemerne i mellemøsten er "vores" ansvar fordi vi har deltaget.</t>
  </si>
  <si>
    <t>Krigsdeltagelse var IKKE en del af valgdebatten.</t>
  </si>
  <si>
    <t>Det var noget de fandt på midt i driften af Danmark.</t>
  </si>
  <si>
    <t>Suk!</t>
  </si>
  <si>
    <t>De ska' sgu længere ud på landet hvis de tror jeg vil deltage i en krig lmao</t>
  </si>
  <si>
    <t>Netop dén pointe går ofte tabt i debatten her på subben.</t>
  </si>
  <si>
    <t>Det ulovlige var at gøre det uden en individuel vurdering, incl. partshøring.</t>
  </si>
  <si>
    <t>Men samtidig florerede der historier om, at der fandtes en korrespondance, der afslørede, at ministeren havde sagt noget andet.</t>
  </si>
  <si>
    <t>Offentlighedsloven forhindrede medierne i at få indsigt i de pågældende mail, og Inger Støjberg nægtede af »principielle grunde« at udlevere dem til Folketinget.</t>
  </si>
  <si>
    <t>THE TRUTH IS NOT THE TRUTH!</t>
  </si>
  <si>
    <t>Ingen går ind for barnebrude og overgreb på mindreårige</t>
  </si>
  <si>
    <t>Der er da dem, der gifter sig med de mindreårige piger og så de kulturer, der tillader det og dem, der ser gennem fingre med at det foregår.</t>
  </si>
  <si>
    <t>Det minder mig om Løkke(fonden)-haterne her på sitet</t>
  </si>
  <si>
    <t>Mor er ikke vred, mor er skuffet.</t>
  </si>
  <si>
    <t>Men også lidt vred.</t>
  </si>
  <si>
    <t>Hvis Hr. Kristian Jensen synes vi skal beskatte klogt, så burde Hr. Kristian Jensen måske lytte til et Europæisk Ekspertpanel i Økonomi der generelt synes, at en skat på 3% af omsætningen er en fin måde at løse problematikken på.</t>
  </si>
  <si>
    <t>Så Margrethe Vestagers forventer Danmark bare skal beskatte multinationale selskaber fra USA og Kina uden at tage hensyn til Danske firmaers eksport.</t>
  </si>
  <si>
    <t>Åh nej dog.</t>
  </si>
  <si>
    <t>Klart, hvis man ikke gider følge med i hvorfor det er et problem, så kan man ikke se at det er et problem.</t>
  </si>
  <si>
    <t>Det her er endnu en af de ting, hvor noget først og fremmest er et problem fordi der er tale om muslimer.</t>
  </si>
  <si>
    <t>Det får straks det sædvanlige hylekor til at sige at han ikke kan tillade sig at kræve at folk kalder deres børn noget bestemt.</t>
  </si>
  <si>
    <t>Det burde virkelig være muligt at være uenig med ham uden brug af stråmand.</t>
  </si>
  <si>
    <t>Derudover så synes jeg OPs link lægger op til en diskussion på et skævt grundlag.</t>
  </si>
  <si>
    <t>Men jeg synes, det er tankevækkende, at ikke flere har traditionelle danske navne, når man på tredje generation bor i Danmark”</t>
  </si>
  <si>
    <t>Joachim B. Olsen er håbløst naiv, hvis han forestiller sig, at muslimer skal fornægte sharia.</t>
  </si>
  <si>
    <t>De videnskabelige undersøgelser, der kunne vise det, har jeg aldrig hørt om, siger Peter Henrik Andersen, der i øvrigt påpeger, at man skal være varsom med at linke til medicinske undersøgelser, hvor man ikke er helt sikker på, hvilke undersøgelser, der er tale om, hvilken metode, der er brugt, samt hvilke tidsskrifter, de er bragt i.</t>
  </si>
  <si>
    <t>Jeg rækker ud efter min revolver når jeg hører folk bruge ordet "holistisk".</t>
  </si>
  <si>
    <t>Men jeg må ærlig sige, at jeg denne gang bare ikke kunne finde en vinkel, hvor jeg ikke ender med kalder manden noget som man egentligt ikke bør kalde andre mennesker.</t>
  </si>
  <si>
    <t>Det er min mor, der har fortalt mig, at lægerne dengang satte sygdomsforløbet i forbindelse med vaccinen.</t>
  </si>
  <si>
    <t>Du sælger dit folketingskandidatur virkelig godt der Allon!!</t>
  </si>
  <si>
    <t>Eller vi kan vælge at tro på lægen og videnskaben og så vælge én som alligevel er dum nok til at sætte spørgsmålstegn ved vacciner.</t>
  </si>
  <si>
    <t>Nå jo, ingen.</t>
  </si>
  <si>
    <t>Håber da for Guds skyld ikke, at det er andet end et godt grin, som den kære Allon vil have.</t>
  </si>
  <si>
    <t>Er der nogen der har fundet hans omtalte "videnskabelige kilder"?</t>
  </si>
  <si>
    <t>Der er muligvis noget om snakken med mæslinger og kræft, men det er utænkeligt at det nogensinde kan sammenlignes med skadeseffekterne af mæslinger.</t>
  </si>
  <si>
    <t>Derimod kan man skade mange ved at så tvivl..</t>
  </si>
  <si>
    <t>Jeg kan ikke helt sætte mig ind i hvorfor, så jeg håber der er en, som vil oplyse mig.</t>
  </si>
  <si>
    <t>Selvfølgelig skal vores økonomi ikke smadres, men 1500 flygtninge årligt lyder godt nok ikke af meget i mine ører.</t>
  </si>
  <si>
    <t>Den er ikke ulig en flygtningetråd her på subben.</t>
  </si>
  <si>
    <t>Journalistens indspark er fuldstændig ligegyldigt, vores udlændinge politik skal ikke fastsættes efter hvad andre gør.</t>
  </si>
  <si>
    <t>Folk her ved ikke hvad kvoteflygtninge er...</t>
  </si>
  <si>
    <t>lad os gøre som alle de andre lemminger herpderp</t>
  </si>
  <si>
    <t>Edgy..</t>
  </si>
  <si>
    <t>også skal de hjem???</t>
  </si>
  <si>
    <t>Der er ingen grund til at forveksle det, Martin Henriksen siger, med noget, der skulle have en form for relevans.</t>
  </si>
  <si>
    <t>Nå, jeg havde vist også lige et surt opstød, jeg skulle af med.</t>
  </si>
  <si>
    <t>Martin Henriksen er meget konsekvent i sine udtalelser, hvor almindelige koncepter som fx retssikkerhed ikke gælder nogen form for "ikke-dansker".</t>
  </si>
  <si>
    <t>MH mener at Danmark, og i særdeleshed hans egen politik, er hævet over nogen form for kritik.</t>
  </si>
  <si>
    <t>Martin Henriksen er et surt opstød.</t>
  </si>
  <si>
    <t>Det er det der sker når man træffer forhastede beslutninger.</t>
  </si>
  <si>
    <t>Anyways, ikke at 20k ikke er mange penge, men som en erstatning fra staten, som har behandlet dig ulovligt paa denne maade, er det bare langt fra nok.</t>
  </si>
  <si>
    <t>Jeg har tænkt lidt over tingene og kun en enkelt har i skrivende stund nævnt at flygtninge ikke selv har bidraget til kagen og derfor ikke har samme ret til et stykke som en danskfødt statsborger (ikke sagt på den måde, men groft fortolket).</t>
  </si>
  <si>
    <t>Lad os også minde hinanden om at DF ikke står alene om den holdning, måske ikke overraskende følger både Konservative og Venstre trop, dog uden at være så verbale som mange DF'ere er det.</t>
  </si>
  <si>
    <t>Men også Social Demokraterne står som små logrende hunde ved DF's fødder, et parti som i deres navn påkalder sig de socialistiske værdi om solidaritet og ligeværdighed.</t>
  </si>
  <si>
    <t>Det eneste vi vel kan håbe er at den danske befolkning ved valget i år viser partierne at den her populistiske form for politik ikke belønnes, men der er desværre langt endnu før det håb kan anses som værende bæredygtigt.</t>
  </si>
  <si>
    <t>Hvem er det der bliver ved med, at stemme racistisk regering ind?</t>
  </si>
  <si>
    <t>Jeg har etableret familie her og pga. reglerne ang. familiesammenføring, føler jeg mig ikke velkommen i mit hjemland.</t>
  </si>
  <si>
    <t>Dansk Folkeparti har slået sig op som et lov-og-orden parti, men i virkeligheden er fuldstændig ligeglad med ulovligheder, hvis disse fremmer deres politik.</t>
  </si>
  <si>
    <t>Jeg vil bidrage med mit eget sure opstød om udlændingepolitikken: Integrationsydelsens navneskift.</t>
  </si>
  <si>
    <t>Det koster en masse penge, og det er udelukkende for at signalere, at DF er ligeglade med integration og i øvrigt ikke kan lide invandrere.</t>
  </si>
  <si>
    <t>Desuden er udtrykket "selvforsørgelsesydelse" helt hul i hovedet; hvis de kunne forsørge sig selv, ville de ikke have brug for offentlige ydelser, vel!?</t>
  </si>
  <si>
    <t>Det andet navn, "hjemrejseydelse", er ikke en skid bedre.</t>
  </si>
  <si>
    <t>Lad bare være med det skide ordkløveri, det nytter ikke noget.</t>
  </si>
  <si>
    <t>Tager vi nogen til os, giver dem samme grundlæggende rettigheder som vi selv har og forventer os, samme sikkerhedsnet, velfærd og har samme forventninger om at de overholder loven og opfører sig som fornuftige mennesker, så skal de ikke ses som "udlændingerne der er utaknemmelige, fordi vi I vores dybe beærethed har taget dem ind."</t>
  </si>
  <si>
    <t>Hele denne "vær taknemmelige og klag aldrig over noget, fordi vi tog jer til os" - indstilling er med til at skabe splid.</t>
  </si>
  <si>
    <t>Det er forstemmende at vi er nået dertil.</t>
  </si>
  <si>
    <t>Han er jo trods alt kejseren af fremmedhad.</t>
  </si>
  <si>
    <t>Det virker som de fleste landsbytosser er begyndt at klappe i under Tulle, men at man bruge hver eneste mulighed for lige at få et jab ind mod indvandrer, det synes jeg er lidt klamt...</t>
  </si>
  <si>
    <t>Baseret på hans udtalelser de seneste par år virker Henriksen som en type jeg ikke engang ville bryde mig om at kende privat.</t>
  </si>
  <si>
    <t>Nogle spil er jo lavet udelukkende for at få folk til at købe deres lort, spillede SimCity til mobil men fandt efterhånden ud af at man skulle vente længere og længere på de næste opgraderinger og det kunne man så betale sig ud af, det er jo hjernedødt..</t>
  </si>
  <si>
    <t>Hvis ikke det bliver globalt, eller i hvert fald EU, så kan jeg ikke se hvordan det skulle give økonomisk mening for udenlandske spil producenter at lave special regler for Danmark.</t>
  </si>
  <si>
    <t>Man kunne også bare opdrage sine uintelligente børn til ikke at bruge penge på den her slags.</t>
  </si>
  <si>
    <t>Synes det er fjollet at man overhovedet skal overveje at gøre noget lignende uden man overhovedet har talt om Lotto, Skrabelodder, samlekort osv.</t>
  </si>
  <si>
    <t>Synes det er for fjollet at man skal til at forbyde noget istedet for bare at styre hvad sine børn bruger penge på.</t>
  </si>
  <si>
    <t>Men det er i virkeligheden en lidt ligegyldig diskussion, da tiden langsomt løber fra lootboxes alligevel.</t>
  </si>
  <si>
    <t>Det betyder at danske spillere går glip af mounts, gratis spilletid og ekstra erfaring i WoW.</t>
  </si>
  <si>
    <t>Blizzard forlanger jeg sender dem et brev med bevis - et fucking brev som man gjorde i forrige årtusinde.</t>
  </si>
  <si>
    <t>Jeg ved godt det er skræmmende at begive sig ind på ukendt territorium men det er sgu ikke for meget forlangt at forældre sætter sig ind i hvad deres børn laver foran computeren 7 timer i døgnet!</t>
  </si>
  <si>
    <t>Forbyd PC og konsoller i hjemmet, forbyd ungerne at spille spil med loot crates eller lad fucking være med at stikke en 8 årig knægt dit dankort!</t>
  </si>
  <si>
    <t>Jeg synes efterhånden, ikke vi oplever andet end forslag om kontrol, og formynderi.</t>
  </si>
  <si>
    <t>Lad da være, der er andre ting i verden som er vigtigere.</t>
  </si>
  <si>
    <t>Men for guds skyld så fri mig for gambling og kviklåns reklamer.</t>
  </si>
  <si>
    <t>Pis nu af med jeres Nanny state.</t>
  </si>
  <si>
    <t>Offentliggør dog hele lortet, så borgerne ved hvad der foregår.</t>
  </si>
  <si>
    <t>Farv mig overrasket.</t>
  </si>
  <si>
    <t>Danmarkshistoriens første politisag om bevidst svindel med pengedonationer kommer fra Venstres hjerteland.</t>
  </si>
  <si>
    <t>Hvis i stemmer Venstre, så billiger i den form for opførsel.</t>
  </si>
  <si>
    <t>Interesseorganisationer er gift for demokratiet.</t>
  </si>
  <si>
    <t>Kunne det nu forhelvede ikke også have noget sex og vold så folk ville huske det.</t>
  </si>
  <si>
    <t>Gad vide om hende fra Liberal Alliance nogensinde fik meldt sin indsamling efter, at hun "tolkede loven anderledes" og blev sur på den der journalist.</t>
  </si>
  <si>
    <t>Og vi kender jo til Søren Papes lemfældige omgang med skattekronerne.</t>
  </si>
  <si>
    <t>Er der overhovedet nogen ærlige partier på højrefløjen, eller er det bare racisme og økonomisk svindel det hele?</t>
  </si>
  <si>
    <t>De burde skamme sig.</t>
  </si>
  <si>
    <t>Du altforbarmende.</t>
  </si>
  <si>
    <t>Og så undrer journalister sig over at de placerer sig sammen med brugtvognsforhandlere når man måler troværdighed.</t>
  </si>
  <si>
    <t>Fordi hold nu kæft mand hvis der er nogen der kan blive nakket af clickbait så er det fandeme nogle amerikanske konservative...</t>
  </si>
  <si>
    <t>E: Konservatives Naser Khader kritiserede "nutidens feminister", og Liberal Alliances medlem af Københavns Borgerrepræsentation, Alex Vanopslagh, skrev på Facebook: “De politiske storbytosser er løs igen med identitetspolitisk sludder og symbolkamp".</t>
  </si>
  <si>
    <t>Jesus Christ er alle konservative (Og libertære.. så libertære man nu engang kan kalde LA) bare sådan nogle der sidder og ser youtube videoer der 'debunker' feminister eller hvad?</t>
  </si>
  <si>
    <t>Jeg er overbevist om at han var voldsomt ligeglad med kønsneutrale trafiklys og forbløffet over hele diskussionen. :)</t>
  </si>
  <si>
    <t>Det er godt nok pinligt.</t>
  </si>
  <si>
    <t>Jeg håber det komme til at skade kristlig dagblad økonomisk.</t>
  </si>
  <si>
    <t>Hvis den her form for journalistik ikke har konsekvenser så ender vi før eller senere med lige så utroværdige medier som USA har.</t>
  </si>
  <si>
    <t>Hold da fast det har været irriterende.</t>
  </si>
  <si>
    <t>Kristeligt dagblad: Fake news skræmmer danskere fra nyheder på sociale medier</t>
  </si>
  <si>
    <t>Jeg synes at det er for meget det med at vi skal se på sådan noget som trafiklys og så begynde og tænke på kønspolitik.</t>
  </si>
  <si>
    <t>Idéen er fin, men så alligevel ikke fin nok til at blive overvejet eller sat på dagsordenen.</t>
  </si>
  <si>
    <t>DR påpeger at journalisten opfandt dårlig idé (hvad er formålet med dette? Jeg føler at de prøver at flytte fokus/kritik fra politikerne til journalisten)</t>
  </si>
  <si>
    <t>Det bliver spændende når dette forslag bliver taget op i Debatten på DR2, og en stor gruppe af tilhængerne for forslaget laver en 180 graders vending og hader det, så snart de ser JBO stå og advokerer det.</t>
  </si>
  <si>
    <t>...men jeg kan ikke lade være med at pointere: På et eller andet plan er det jo lidt tvangsagtigt at staten fratager en muligheder hvis man ikke gør som staten vil have.</t>
  </si>
  <si>
    <t>Hvis man vil indføre mere formueskat, så skal man da for helvede gøre det gennem højere skatter på ejendom, så der kommer nogen positive effekter ud af det.</t>
  </si>
  <si>
    <t>Vi har sparet i det offentlige i de sidste 20 år og det kan mærkes.</t>
  </si>
  <si>
    <t>egentlig vanvittigt at skatten på aktieindkomst og selskabsskat er langt under skatten på arbejde, der bør være omvendt.</t>
  </si>
  <si>
    <t>Jamen, det virker jo ikke.</t>
  </si>
  <si>
    <t>Det er da helt vildt som der bliver up/downvoted efter basic bitch sosser holdninger.</t>
  </si>
  <si>
    <t>Ak og ve.</t>
  </si>
  <si>
    <t>En vanvittig "rekord".</t>
  </si>
  <si>
    <t>Der er ingen interesse i en smidig offentlig sektor når den offentlige sektor repræsenterer over halvdelen af vælgerne, efter folk på ydelser er talt med med.</t>
  </si>
  <si>
    <t>Det er faktisk undergravende for demokratiet.</t>
  </si>
  <si>
    <t>For at fodre deres egen selvgodhed.</t>
  </si>
  <si>
    <t>Stem dog blåt for fanden.</t>
  </si>
  <si>
    <t>Nok er nok.</t>
  </si>
  <si>
    <t>Get this shit through.</t>
  </si>
  <si>
    <t>I dag virker det som om at de kan gøre hvad de vil og hvis der kommer en sag ud af det i medierne så kan de bare sige "ups, det var søreme ikke meningen, det skal vi nok prøve at lade være med frem over" og så ellers ignorere det.</t>
  </si>
  <si>
    <t>Men der er bare så meget mere i det her, og det ved Hønge såmænd godt.</t>
  </si>
  <si>
    <t>Man forsøger at overholde reglerne for uddeling af førtidspension, men pludselig trappes refusionen ned - Og kommunerne har ingen mulighed for at tjene flere penge.</t>
  </si>
  <si>
    <t>I stedet for bliver den økonomiske ramme hardcore styret fra Christiansborg, og så får kommunerne ellers al skyld for at lortet ikke kan fungere.</t>
  </si>
  <si>
    <t>Der kører direkte busser hver time fra Vejle, og modsat - det tager cirka 40 minutters tid og det er utroligt sjældent jeg har set over 10 passagerer i en enkelt afgang - tror den strækning kommer til at bløde penge.</t>
  </si>
  <si>
    <t>Vi ligger 5000 mennesker i røven på hinanden fra Horsens til Billund hver morgen og den anden vej om eftermiddagen.</t>
  </si>
  <si>
    <t>Jeg forstår bare ikke pointen med den.</t>
  </si>
  <si>
    <t>Kundesegmentet eksisterer bare ikke.</t>
  </si>
  <si>
    <t>Men vi gør det med "åbne øjne" så det er ok!</t>
  </si>
  <si>
    <t>Hvordan skal Kirk-Kristiansen ellers komme fra deres nye domicil i vejlefjord og hjem til Legoland.</t>
  </si>
  <si>
    <t>Der er altså bare lidt mere swung over en semi privat jernbane end en dum bus</t>
  </si>
  <si>
    <t>Sådan er det jo.</t>
  </si>
  <si>
    <t>Her i familien køber vi julekort hos Unicef.</t>
  </si>
  <si>
    <t>En måde for en mand der er teknisk insolvent at kunne tjene nogle penge uden SKAT kigger ham over skulderen</t>
  </si>
  <si>
    <t>Dette medfører efter styrelsens vurdering imidlertid ikke, at der er sket en reel og vedvarende ændring af fondens erhvervsmæssige forhold, som kan bevirke, at fonden nu skal anses som en erhvervsdrivende fond, idet styrelsen tillægger oplysningerne for 2019 og fremefter større vægt</t>
  </si>
  <si>
    <t>Eller gælder det kun for fonden med forbindelse til statsministeren?</t>
  </si>
  <si>
    <t>Det kommer ikke til at ske, som artiklen skriver, med mindre de liberale partier og statsoverhoveder omkring EU bakker op om Vestager.</t>
  </si>
  <si>
    <t>Det gør Lars Løkke Rasmussen ikke, og Jeg ser heller ikke at Socialdemokratiet kommer til at gør.</t>
  </si>
  <si>
    <t>Min gæt er, at Michel Barnier af ALDE bliver Kommissionschef hvis S&amp;D og EPP vælger deres nuværende dårlige spitzkandidater.</t>
  </si>
  <si>
    <t>Er det mig eller står der ikke noget om hvad ""EU's top job"" er?</t>
  </si>
  <si>
    <t>Ellers god gået Vestager, fortsæt bare i den bane! :)</t>
  </si>
  <si>
    <t>Jeg er ret sikker på at Pakistan ikke er på den liste over godkendte ikke-EU lande regeringen gerne vil have mere arbejdskraft fra.</t>
  </si>
  <si>
    <t>Faktisk var Malaysia det eneste muslimske land på listen.</t>
  </si>
  <si>
    <t>Hvad er der i vejen med mexicanere og ukrainere?</t>
  </si>
  <si>
    <t>De ville blende ind 1000 gange nemmere.</t>
  </si>
  <si>
    <t>Synes vi hele tiden skulle skifte land at suge billig arbejdskraft fra, sådan at vi ikke får store diasporaer der udvikler sig til parallelsamfund.</t>
  </si>
  <si>
    <t>selvfølgelig, lønnen skal presses ned!</t>
  </si>
  <si>
    <t>Indere ja, Pakistanere nej.</t>
  </si>
  <si>
    <t>Man kan ikke få arbejdstilladelse i Danmark via beløbgrænsen (eller andet) hvis lønnen er ikke industri standard.</t>
  </si>
  <si>
    <t>Hvis SIRI tror din kontrakt og løn ikke er standard, de tjekker først med eksperter og regionale arbejdsmarkedsråd, og det tager 3 ekstra måneder.</t>
  </si>
  <si>
    <t>Lige nu skal du tjene mindst 35,600dkk/måned i et job for beløbgrænsen.</t>
  </si>
  <si>
    <t>De vil sætte det ned til 27,500/måned.</t>
  </si>
  <si>
    <t>Dvs hvis du har et jobmulighed, hvor det er standard at tjene 27500/måned, får du arbejdstilladelse.</t>
  </si>
  <si>
    <t>Det beståede ikke i oktober pga social demokratierne.</t>
  </si>
  <si>
    <t>Source: jeg har lige fået min arbejdstilladelse.</t>
  </si>
  <si>
    <t>AMA.</t>
  </si>
  <si>
    <t>Hvis I har lyst til at se beløbsgrænsens krav, kan I læse dem her</t>
  </si>
  <si>
    <t>Christian Rabjerg Madsen (f. 1986), medlem af Folketinget for Socialdemokratiet</t>
  </si>
  <si>
    <t>Det kunne da være meget cool med folk fra Indien.</t>
  </si>
  <si>
    <t>Så kan det være man kan få noget ordentligt indisk mad.</t>
  </si>
  <si>
    <t>Regeringen: "landbruget kan sagtens tage ansvaretfor miljøet".</t>
  </si>
  <si>
    <t>Regeringen: semiforældet Pikachu-migmig</t>
  </si>
  <si>
    <t>F.eks skal større virksomheder betale op til flere millioner for sagsbehandling til deres miljømyndighed hvor landbruget skal betale lige knap 0kr for samme ydelse.</t>
  </si>
  <si>
    <t>Krav: 1451 tons nitrogen om året.</t>
  </si>
  <si>
    <t>2018 effekt: 12 tons nitrogen.</t>
  </si>
  <si>
    <t>Sådan landbrug!</t>
  </si>
  <si>
    <t>That's the spirit!</t>
  </si>
  <si>
    <t>NO.</t>
  </si>
  <si>
    <t>SHERLOCK.</t>
  </si>
  <si>
    <t>OverrasketPikachu.meme</t>
  </si>
  <si>
    <t>Det var så vores fisk og vores grundvand.</t>
  </si>
  <si>
    <t>Heldigvis står der globale megakoncerner klar med kildevand på flaske...</t>
  </si>
  <si>
    <t>Ja nu har venstre jo selv været betalt til at gøre det.</t>
  </si>
  <si>
    <t>Landbruget burde klare sig selv.</t>
  </si>
  <si>
    <t>Efter et par år, lad os da se hvor mange landmænd der er tilbage..</t>
  </si>
  <si>
    <t>Guleroden virkede ikke.</t>
  </si>
  <si>
    <t>Det havde Venstre da ikke regnet med.</t>
  </si>
  <si>
    <t>Vi havde givet hånd og alting.</t>
  </si>
  <si>
    <t>Stem os ind igen, så skal vi nok komme efter de slubberter med en rigtig landsbrugspakke, skal vi.</t>
  </si>
  <si>
    <t>Inden i dømmer alt for meget, så skal i også huske på at dette tal er fra 2017 hvor man havde gødet jorden og efterfølgende regnede det så meget at planterne ikke kunne optage gødningen.</t>
  </si>
  <si>
    <t>Hvilket har en massiv påvirkning.</t>
  </si>
  <si>
    <t>Når man får 2018 tallene vil det vise sig, at tallet er faldet markant.</t>
  </si>
  <si>
    <t>Nej, det er klart.</t>
  </si>
  <si>
    <t>Ellers var de jo ikke røde.</t>
  </si>
  <si>
    <t>Tager man højde for alle de planter som modregner co2 forbruget :)?</t>
  </si>
  <si>
    <t>Det lyder da som om de brugt pengene i den ånd de var tildelt.</t>
  </si>
  <si>
    <t>I det mindste stak de dem ikke bare i lommen og løb.</t>
  </si>
  <si>
    <t>Lol DF sure over man bliver ved med at lave kulturelle tilbud selvom huset var lukket.</t>
  </si>
  <si>
    <t>De har jo stadig lavet nogle tilbud, at de så ikke bruger selve huset, er underordnet.</t>
  </si>
  <si>
    <t>Det er ikke penge ud af vinduet, man har jo stadig fået noget for dem.</t>
  </si>
  <si>
    <t>Lidt en tilsnigelse at kalde det for et “ungdomshus”.</t>
  </si>
  <si>
    <t>Og ingen var overrasket.</t>
  </si>
  <si>
    <t>- Jeg synes, det er helt okay, når man politisk har besluttet, at man ønsker, at der fortsat er drift i et hus, at man så bruger pengene på nogle andre aktiviteter i lokalområdet, siger [kultur- og fritidsborgmester Franciska Rosenkilde]</t>
  </si>
  <si>
    <t>Penge til kulturelle tilbud i lokalområde brugt på kulturelle tilbud i lokalområde.</t>
  </si>
  <si>
    <t>Tror nok liiige, københavnerne overlevet at de fik en milion til at holde yoga, tai chi og søndagsbrunch for lokalmiljøet.</t>
  </si>
  <si>
    <t>Formentlig fordi der er rift om pengepuljerne, i eksempelvis, Københavns Kommune.</t>
  </si>
  <si>
    <t>Rædsom lyd, gode fester</t>
  </si>
  <si>
    <t>Hvis kommune var et kollektiv, så var kommunekassen fælleskassen.</t>
  </si>
  <si>
    <t>Dejligt sted. [LINK]</t>
  </si>
  <si>
    <t>Nogle endda flere gange.</t>
  </si>
  <si>
    <t>Det gælder for mere end tre fjerdedele.</t>
  </si>
  <si>
    <t>Så er spørgsmålet hvor mange af de straffede er almindelige mennesker der har kørt pendulfart mellem den tyske grænse og Sverige og hvor mange der har taget penge for at sætte en bunke migranter på en lastbil.</t>
  </si>
  <si>
    <t>Ved man noget om det er decideret trafficking eller om det har været folk der bare gerne vil ind i landet fordi her er rart?</t>
  </si>
  <si>
    <t>Hvor mange menneskesmuglere er straffet FØR grænsekontrol?</t>
  </si>
  <si>
    <t>Jeg arbejder selv ved grænsekontrollen, jeg kan prøve at kaste lidt lys på emnet.</t>
  </si>
  <si>
    <t>Du er menneskesmugler så snart man selv har lovlig indrejse, men tager en med som ikke har lovlig indrejse.</t>
  </si>
  <si>
    <t>Du har ikke lovlig indrejse så snart du er tredjelandsstatsborger, uden hverken visum eller opholdstilladelse til et af schengens lande.</t>
  </si>
  <si>
    <t>De menneskesmuglere vi ser er ofte selv indvandre med opholdstilladelse, der har været nede og hente noget familie.</t>
  </si>
  <si>
    <t>Vi ser at folk har samlet blaffere op, uden at kontrollere at de har lovlig indrejse.</t>
  </si>
  <si>
    <t>Jeg har også oplevet at en person har vist en anden person, uden lovlig indrejse, hvilket tog han skulle med for at komme mod Sverige, det i sig selv var nok til at han blev dømt for menneskesmugling, da der i lovgivning står:  "" forsætligt bistår en udlænding med ulovligt at indrejse "".</t>
  </si>
  <si>
    <t>Efter 2 år ved grænsen har jeg endnu ikke oplevet det jeg før forstod som en "menneskesmugler", altså en der tog penge for det, eller lastbiler hvori de gemte sig.</t>
  </si>
  <si>
    <t>Her er den oprindelige artikel:</t>
  </si>
  <si>
    <t>Princippet var at man ikke måtte spare på opgaver hvor de indsatte og ansattes sikkerhed blev udfordret.</t>
  </si>
  <si>
    <t>Og her er "efter valget" ordet man skal lægge mærke til.</t>
  </si>
  <si>
    <t>Jeg forventer samme undskyldning som sidst "vi gik ikke 90 mandater" PikachuFace.jpg.</t>
  </si>
  <si>
    <t>Her fra start af 2019 har min uddannelse HA i Aalborg blevet bedt om ikke længere at måtte benytte grupperum, selv om hele vores uddannelse er bygget op på gruppeprojekter.</t>
  </si>
  <si>
    <t>Det skyldes at man har igen i år skulle spare 4millioner og dermed måtte begynde at leje lokaler ud for at "tjene de penge ind" de skal spare</t>
  </si>
  <si>
    <t>Lol valgflæsk</t>
  </si>
  <si>
    <t>Hvor skal vi have pengene fra hvis der både skal være til forsvar og til skoler?</t>
  </si>
  <si>
    <t>Edit:</t>
  </si>
  <si>
    <t>Der er dog ingen af de fire partier, der vil love, at de vil føre de hidtidige besparelser tilbage.</t>
  </si>
  <si>
    <t>Når ja, det fik vi så svar på der.</t>
  </si>
  <si>
    <t>»Derfor vil jeg hellere love, at vi vil genoprette og investere i uddannelse, hvor det giver god mening«, siger han.</t>
  </si>
  <si>
    <t>Skaden er sket, men forhåbentligt kommer det ikke til at ramme mange generationer, hvis vi får det stoppet nu«, siger hun.</t>
  </si>
  <si>
    <t>Teologi er en universitetets uddannelse hvor der bliver sparet mere og mere fordi den er en del af den humanistiske blok.</t>
  </si>
  <si>
    <t>Dette betyder at ikke alle der søger ind kan blive optaget.</t>
  </si>
  <si>
    <t>Det sker til trods for at der mangler præster i stort set hele landet og at man skal tage både en bachelor som er længere end andre bachelorer + en kandidat i teologi for at blive præst.</t>
  </si>
  <si>
    <t>De røde er altid klar på at bruge penge.</t>
  </si>
  <si>
    <t>Flere sygeplejersker!</t>
  </si>
  <si>
    <t>Kortere tid på arbejdsmarkedet!</t>
  </si>
  <si>
    <t>Flere penge til forsvaret!</t>
  </si>
  <si>
    <t>Flere penge til uddannelse!</t>
  </si>
  <si>
    <t>..Hvordan skal det finansieres?</t>
  </si>
  <si>
    <t>Hvis rød virkelig mente det med pensionsalderen kunne de vel indgå forlig med DF (som mener det samme).</t>
  </si>
  <si>
    <t>Rød blok + DF giver vist nok flertal.</t>
  </si>
  <si>
    <t>Men de vil det jo ikke, de vil bare vinde valget....</t>
  </si>
  <si>
    <t>Efter valget</t>
  </si>
  <si>
    <t>Riiiiiiiiiiiiiiiiiiiiiiiiiiiigggggggggggghtt</t>
  </si>
  <si>
    <t>lol.</t>
  </si>
  <si>
    <t>helt sikkert i vil.</t>
  </si>
  <si>
    <t>Rød blok udmelder: vi vil komme med valgflæsk inden valg.</t>
  </si>
  <si>
    <t>Nej, ikke flere rokader.</t>
  </si>
  <si>
    <t>Men hun skal jo være danmarks næste statsminister, så det bliver et kort hastemøde.</t>
  </si>
  <si>
    <t>Off topic: jeg læste det som hestesamråd</t>
  </si>
  <si>
    <t>Genindfør landstinget nu!</t>
  </si>
  <si>
    <t>Kunne de i det mindste ikke gøre det lidt spændene ?</t>
  </si>
  <si>
    <t>Kald det noget forskelligt..</t>
  </si>
  <si>
    <t>Næste gang er det en arm..</t>
  </si>
  <si>
    <t>Eller et ben..</t>
  </si>
  <si>
    <t>Måske et øre?</t>
  </si>
  <si>
    <t>Denne gang får Inger støjberg et ØRE</t>
  </si>
  <si>
    <t>Først Søren Pind og nu Esben Lunde.</t>
  </si>
  <si>
    <t>Kæft en dag.</t>
  </si>
  <si>
    <t>Imponerende hvad manden gør for at undgå at møde Peter Falktoft.</t>
  </si>
  <si>
    <t>Beundringsværdigt!</t>
  </si>
  <si>
    <t>Jeg har intet imod Søren Pind, men nyheden om at Esben Lunde stopper som minister gør mig glad.</t>
  </si>
  <si>
    <t>J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t>
  </si>
  <si>
    <t>Næste stop: fængsel?</t>
  </si>
  <si>
    <t>Spændende at se hvad han tager med sig i jorden.</t>
  </si>
  <si>
    <t>Ps: Hvor skal peter falktoft så i praktik?</t>
  </si>
  <si>
    <t>Når det så er sagt, sikke da en glædelig nyhed.</t>
  </si>
  <si>
    <t>GULD TIL DANMARK!</t>
  </si>
  <si>
    <t>Måske er der håb for miljøet alligevel?! :)</t>
  </si>
  <si>
    <t>Hvornår udskriver Løkke valg?</t>
  </si>
  <si>
    <t>Haha.</t>
  </si>
  <si>
    <t>Gad vide om det er koordineret?</t>
  </si>
  <si>
    <t>Så det stjæler 1. maj agendaen.</t>
  </si>
  <si>
    <t>Godt nok med bad news, men alligevel?</t>
  </si>
  <si>
    <t>Breaking news: Løkke går af som statsminister, efterfølges af Inger Støjberg.</t>
  </si>
  <si>
    <t>Han vil nok gerne bruge mere tid med hans kæreste, Elisabeth.</t>
  </si>
  <si>
    <t>I kender hende ikke, hun går på en anden skole.</t>
  </si>
  <si>
    <t>Glædelig 1. fucking maj!</t>
  </si>
  <si>
    <t>DETTE er podræs</t>
  </si>
  <si>
    <t>Og jeg som troede mit humør havde nået toppen da Søren Pind stoppede.</t>
  </si>
  <si>
    <t>Samt at miljø- og fødevareminister Esben Lunde Larsen (V) har meldt ud, at han ikke genopstiller ved næste folketingsvalg.</t>
  </si>
  <si>
    <t>Han må have tjent mere end nok nu.</t>
  </si>
  <si>
    <t>Tid til at købe en ø i de varme egne og bygge en lille by der.</t>
  </si>
  <si>
    <t>Gad vide om hans næste arbejde bliver McKinsey, eller McKinsey</t>
  </si>
  <si>
    <t>#KæmpeVingerBagud</t>
  </si>
  <si>
    <t>Kan egentlig meget godt lide Pinds exit.</t>
  </si>
  <si>
    <t>Lige slutte af med en fuldstændigt latterlig historie, om at Frank Jensen har lovet ham en statue af Ronald Reagan under bordet.</t>
  </si>
  <si>
    <t>Inb4 toppost i landbrug og fødevare.</t>
  </si>
  <si>
    <t>Men han var kun et symptom.</t>
  </si>
  <si>
    <t>Burde man spille lotto, nu hvor dagen åbenbart bare deler gaver ud i flæng?</t>
  </si>
  <si>
    <t>de finder jo bare en anden xD ?</t>
  </si>
  <si>
    <t>We did it reddit!</t>
  </si>
  <si>
    <t>Så er Esben klar til nye udfordringer.</t>
  </si>
  <si>
    <t>Det skulle vel også passe nu når han optjent en solid folketingspension på 12.000,- dkk om måneden plus det tilsvarende i ægtefælle/børnepension, samt en ministerpension på 134.000,- dkk.</t>
  </si>
  <si>
    <t>Vel og mærke fra 61 års alderen.</t>
  </si>
  <si>
    <t>Helt klart en af de større drivkrafter i at jeg den dag i dag må siges at lide af politikerlede og stemmer blankt på det cirkus der foregår derinde på Borgen.</t>
  </si>
  <si>
    <t>Vi siger tak til Esben for den dejlige indsats som folkevalgt, og tak for underholdningen for os menige, med blandt andet Vindmølle-sagen, CV-sagen, Ph.d.-plagiat, Plagiat i Christiansborg-tale, "Kvote-konge" sagen, "Økologisk råderum" sagen, "Gylle-gate" sagen.</t>
  </si>
  <si>
    <t>God vind fremover.</t>
  </si>
  <si>
    <t>vi skal have en grundlægge undersøgelse af ham inden han hopper af!!</t>
  </si>
  <si>
    <t>Julen falder tidligt i år.</t>
  </si>
  <si>
    <t>Man kan vel kun undre sig over, hvor stor en brøler han har begået denne gang, siden han stopper som minister.</t>
  </si>
  <si>
    <t>For satan, hvor er det en god nyhed!</t>
  </si>
  <si>
    <t>Han skyder, nej han venter, nej han går af!!</t>
  </si>
  <si>
    <t>Det er GENIALT det der.</t>
  </si>
  <si>
    <t>Jeg er ikke helt sikker, men jeg vil tage et forsigtigt gæt og sige at /r/Denmark er glade for de her nyheder.</t>
  </si>
  <si>
    <t>Denne dag bliver bare bedre og bedre!</t>
  </si>
  <si>
    <t>JEG ER SÅ GLAD!</t>
  </si>
  <si>
    <t>TAK!</t>
  </si>
  <si>
    <t>Nyt håb for Danmark, nyt håb for miljøet!</t>
  </si>
  <si>
    <t>Glæden er jordens gæst i dag.</t>
  </si>
  <si>
    <t>Han kommer til at overtage fra Pind.</t>
  </si>
  <si>
    <t>You heard it here first.</t>
  </si>
  <si>
    <t>JAAAAAAAAAAAAAAAAAAAAAAAAAAAAAAAA</t>
  </si>
  <si>
    <t>Hvor er min McMahon gif!?</t>
  </si>
  <si>
    <t>Halleluja!!!!!!!!</t>
  </si>
  <si>
    <t>Det må være den bedste nyhed i lang tid.</t>
  </si>
  <si>
    <t>Jeg håber de henter en ind ude fra der rent faktisk ved hvad de snakker om.</t>
  </si>
  <si>
    <t>Er det Løkke der har stukket dem efter han har fundet ud af hvor upopulær Esben er?</t>
  </si>
  <si>
    <t>Hurra!</t>
  </si>
  <si>
    <t>Esben Lunde og Søren Pind stopper, så blev det alligevel en god dag.</t>
  </si>
  <si>
    <t>Så bliver ELL alligevel EU kommisær.</t>
  </si>
  <si>
    <t>Det er fandme lige så man bliver patriot.</t>
  </si>
  <si>
    <t>Vi gjorde det, reddit!</t>
  </si>
  <si>
    <t>Jeg er ikke Danske og er IKke fortrolig med den Danske poltik.</t>
  </si>
  <si>
    <t>Hvem er Han?</t>
  </si>
  <si>
    <t>Mon det er nu, jeg skal skifte over til Venstre og vende om på den synkende skude?</t>
  </si>
  <si>
    <t>hvem fuck skal vi så rante?</t>
  </si>
  <si>
    <t>Det er fandme de bedste nyheder idag.</t>
  </si>
  <si>
    <t>Vi burde dele en skål</t>
  </si>
  <si>
    <t>Bedste 1 maj nyheder!</t>
  </si>
  <si>
    <t>Hversu spilltur var þessi Esben Lunde?</t>
  </si>
  <si>
    <t>Nice.</t>
  </si>
  <si>
    <t>Plads til nye mennesker.</t>
  </si>
  <si>
    <t>Der burde være en grænse på 6 år i politik.</t>
  </si>
  <si>
    <t>Og så må det være nok.</t>
  </si>
  <si>
    <t>Derefter er det ud og lave noget fornuftigt samfundsnyttigt arbejde.</t>
  </si>
  <si>
    <t>Det er ikke "Esben Lunde Larsen", men "Hr. Esben Lunde Larsen".</t>
  </si>
  <si>
    <t>Nå, det var tydeligt, at det kunne der ikke svares på.</t>
  </si>
  <si>
    <t>Han har faktisk integritet!</t>
  </si>
  <si>
    <t>Godt gået ELL</t>
  </si>
  <si>
    <t>Hvis nogen skulle have lyst til at læse med på kommentar sporet: [LINK]</t>
  </si>
  <si>
    <t>Uanset om man er enig med Ø så er Pelle D sgu en af de eneste politikere der ikke er proppet med bullshit</t>
  </si>
  <si>
    <t>Det er ikke som blot at kalde tilfældige grupper Nazister.</t>
  </si>
  <si>
    <t>Hva foregår her?</t>
  </si>
  <si>
    <t>#Slettwitterboyz</t>
  </si>
  <si>
    <t>Sikke fint mit glashus er i dag!</t>
  </si>
  <si>
    <t>Det lader til at være en god mulighed at øve mig på min nye hobby - projektilmineralogi!</t>
  </si>
  <si>
    <t>Gentleman Finn burde stille op for konservative. [LINK]</t>
  </si>
  <si>
    <t>Nazisterne eksisterede rent faktisk ikke under optakten til 2. verdenskrig?</t>
  </si>
  <si>
    <t>What?</t>
  </si>
  <si>
    <t>Det kan man vel sagtens.</t>
  </si>
  <si>
    <t>Det kan bare være en god ide at lade være.</t>
  </si>
  <si>
    <t>Det er jo hvad man siger lige nu der tæller.</t>
  </si>
  <si>
    <t>Til dem, der ikke har set den post før: [LINK]</t>
  </si>
  <si>
    <t>Øverste kommentar er tankevækkende.</t>
  </si>
  <si>
    <t>, lad os nu lige lytte til dem, der er skeptiske.</t>
  </si>
  <si>
    <t>Man skal ikke accelerere geologiske fragmenter i ballistiske baner, når man selv residerer i et transparent domicil af ringe brudstyrke.</t>
  </si>
  <si>
    <t>Der er vel og mærke tale om en demo mod en ungdomsbesættelse af en ejendom i Grøndal.</t>
  </si>
  <si>
    <t>How did i get here</t>
  </si>
  <si>
    <t>Yankee passing through.</t>
  </si>
  <si>
    <t>Could someone explain to me what the tweet is?</t>
  </si>
  <si>
    <t>Varmt tag: Ideen at alle 'bare kalder folk de er uenige med fascister' begrænser vores even til at modstå egentlig fascisme mere en hvis folk bruger ordet fascisme lidt for meget.</t>
  </si>
  <si>
    <t>Men i dette tilfælde er det jo korrekt.</t>
  </si>
  <si>
    <t>Manden har jo ret.</t>
  </si>
  <si>
    <t>At han så selv lavede den fejl engang, betyder ikke at det er korrekt at gøre.</t>
  </si>
  <si>
    <t>Islam og Nazisme er en fair sammenligning, Især Salafisme som K pegede på dengang.</t>
  </si>
  <si>
    <t>Men det var vel let at signalerer til alle dem der nægtede at forstå K, dengang.</t>
  </si>
  <si>
    <t>Ø og Å: Smukke, stolte kulturtraditioner, der på ingen måde bør sammenlignes med andre totalitære, menneskefjendske ideologier.</t>
  </si>
  <si>
    <t>Jeg kan i øvrigt fortælle, at Dansk Psykolog Forening på deres generalforsamling i dag (lørdag) skal stemme om en resolution om at tage afstand fra omskæring af raske drenge.</t>
  </si>
  <si>
    <t>Hvis resolutionen vedtages kommer foreningens medlemmer i godt selskab sammen med Lægeforeningen, Dansk Selskab for Almen Medicin, Dansk Sygeplejeråd, Jordemoderforeningen, Fagligt Selskab for Sundhedsplejersker, Foreningen af Danske Lægestuderende, Børnerådet, Børns Vilkår, Red Barnet, Nordisk Forening for Klinisk Sexologi og de nordiske børneombudsmænd, der alle har taget afstand fra omskæring.l</t>
  </si>
  <si>
    <t>Tak for reminderen, hev lige Nem-ID'et op af lommen og gav min støtte.</t>
  </si>
  <si>
    <t>Debatten i dag her på r/denmark har lige fornyet min vilje til at underskrive det borgerforslag.</t>
  </si>
  <si>
    <t>Tak for reminderen 🙂</t>
  </si>
  <si>
    <t>Det er første gang at jeg har kigget på den website.</t>
  </si>
  <si>
    <t>Jeg tænkte ikke at der ville komme noget værd at kigge på, men den må jeg sgu lige huske at støtte i morgen, når jeg husker det.</t>
  </si>
  <si>
    <t>Tak for heads up.</t>
  </si>
  <si>
    <t>Jeg giver stadig en yankee-bar til de, der ikke har været inde at skrive under, men gør det nu.</t>
  </si>
  <si>
    <t>!Remindme 12 hours</t>
  </si>
  <si>
    <t>Min hustru og jeg har lige støttet.</t>
  </si>
  <si>
    <t>Jeg havde ikke fået taget mig sammen til at stemme endnu.</t>
  </si>
  <si>
    <t>Nu er det gjort.</t>
  </si>
  <si>
    <t>Er man stadig et barn når man er 18 år?</t>
  </si>
  <si>
    <t>Medmindre der er noget jeg overser, naturligvis.</t>
  </si>
  <si>
    <t>Undskyld jeg flueknepper, men er det ikke små 30.000 indtil videre?</t>
  </si>
  <si>
    <t>Så har jeg også underskrevet👍</t>
  </si>
  <si>
    <t>For lige at snakke borgerforslag så er jeg faktisk ret godt tilfreds med , at borgerforslag, der samler mange stemmer faktisk får mediedækning og dermed italesætter politikerne, og om ikke andet får startet en debat, som medierne hægter sig på.</t>
  </si>
  <si>
    <t>Stærkt gået, Enhedslisten</t>
  </si>
  <si>
    <t>Citat:</t>
  </si>
  <si>
    <t>Så har vi endelig haft tid i Folketingsgruppen til at diskutere borgerforslaget om at indføre en aldersgrænse for drengeomskæring.</t>
  </si>
  <si>
    <t>Vi har besluttet, at vi støtter borgerforslaget.</t>
  </si>
  <si>
    <t>Det ligger i forlængelse af Enhedslistens årsmødebeslutning fra 2008, hvor det klart slås fast, at vi er imod drengeomskæring.</t>
  </si>
  <si>
    <t>Vores fundamentale holdning er, at barnet skal have lov til selv at bestemme over sin egen krop.</t>
  </si>
  <si>
    <t>Vi er klar over, at der er et sammenstød mellem to hensyn – på den ene side hensynet til barnets selvbestemmelse, og på den anden side hensynet til religionsudøvelse.</t>
  </si>
  <si>
    <t>I det sammenstød så vægter barnets ret til selv at vælge højst for Enhedslisten.</t>
  </si>
  <si>
    <t>Vi har to forslag til ændringer af forslaget.</t>
  </si>
  <si>
    <t>For det første mener vi, at der bør være en oplysningsindsats, inden et forbud træder i kraft.</t>
  </si>
  <si>
    <t>Det kan fx være i et års tid, hvor myndighederne via kampagner, sundhedsplejersker, praktiserende læger og andre relevante aktører oplyser forældrene om, at drengeomskæring frarådes af hensyn til barnets selvbestemmelsesret og af hensyn til risikoen for komplikationer.</t>
  </si>
  <si>
    <t>For det andet mener vi, at en ekspertgruppe bør komme med et gennemarbejdet forslag til, hvordan et forbud konkret skal udformes i lovgivningen.</t>
  </si>
  <si>
    <t>Som led i det arbejde bør der foretages en vurdering i samarbejde med Straffelovrådet om der vil være en positiv eller en negativ effekt af straf.</t>
  </si>
  <si>
    <t>Det er vigtigt for os, at der er saglige grunde bag en evt. straf.</t>
  </si>
  <si>
    <t>Vi håber, at andre støtter af forslaget vil bakke op om de tilføjelser.</t>
  </si>
  <si>
    <t>Men uanset hvad så vil Enhedslisten bakke op om borgerforslaget, hvis det kommer til afstemning i Folketinget, for at tilkendegive vores principielle støtte til at pålægge regeringen at indføre en aldersgrænse for omskæring.</t>
  </si>
  <si>
    <t>Så hvordan ser stillingen ud mellem partier og deres holdning til drengeomskæring?</t>
  </si>
  <si>
    <t>Den slog jeg lige op samtidig, den sletter jeg...</t>
  </si>
  <si>
    <t>Men hvor er det dejligt at se, specielt efter megen fodslæberi fra andre dele af venstrefløjen.</t>
  </si>
  <si>
    <t>F.eks. er det endnu ikke lykkedes Feministisk Initiativ af finde ud af hvad de mener.</t>
  </si>
  <si>
    <t>Så fik jeg også endelig taget mig sammen og givet min støtte!</t>
  </si>
  <si>
    <t>Undskyld, men er det ikke en død debat, K, DF, V og S har meldt ud af det ikke bliver dem der stemmer for det forslag.</t>
  </si>
  <si>
    <t>men der er så TO borgerforslag om omskæring, det ene er specifikt om drenge, det andet er kønsneutralt.</t>
  </si>
  <si>
    <t>Hvis du stikker hånden ind i bålet, så brænder du dig..</t>
  </si>
  <si>
    <t>og Rusland har været meget strikse mht. Religionsfrihed i snart.. 200 år? ~ish..</t>
  </si>
  <si>
    <t>200 år? ~ish..</t>
  </si>
  <si>
    <t>Man må næsten formode at de mener det der næsten er kommet i mål, for det først har kun 1000 støtter</t>
  </si>
  <si>
    <t>Var de ikke imod før?</t>
  </si>
  <si>
    <t>Absolut enhed.</t>
  </si>
  <si>
    <t>Vinogen der ved om man kan støtte borgerforslag selvom man er under 18?</t>
  </si>
  <si>
    <t>Om du er rød eller blå!</t>
  </si>
  <si>
    <t>Husk at stemme</t>
  </si>
  <si>
    <t>Indførelse af 18 års mindstealder for omskæring af raske børn' [LINK]</t>
  </si>
  <si>
    <t>Vi burde bruge energien på at rydde op i vores natur og fødevarer, så nyfødte drenge ikke skal omskæres af den grund eller have deres urinrør til at vokse ud på undersiden af penishovedet</t>
  </si>
  <si>
    <t>Jeg lover højt og helligt, jeg ikke går og tænker på om du er omskåret eller om du har en intimpiercing.</t>
  </si>
  <si>
    <t>Men her er endnu et bevis på at en god ide behøver ikke komme fra rød eller blå blok.</t>
  </si>
  <si>
    <t>En god ide er bare en god ide.</t>
  </si>
  <si>
    <t>Og jeg synes nu også der burdes kigges lidt på de lønninger og fordele ved at være politiker og / eller minister.</t>
  </si>
  <si>
    <t>Nånej...</t>
  </si>
  <si>
    <t>ups...</t>
  </si>
  <si>
    <t>Det var lige en frisk automatreaktion, dér...</t>
  </si>
  <si>
    <t>Hvor er det bare sejt.</t>
  </si>
  <si>
    <t>Mere af det fra de andre partier også</t>
  </si>
  <si>
    <t>Jeg er bestemt ikke fan af EL, men dette har min respekt.</t>
  </si>
  <si>
    <t>Politikere med integritet?</t>
  </si>
  <si>
    <t>Her tag min stemme!</t>
  </si>
  <si>
    <t>Stor respekt herfra, men det burde ikke være nødvendigt.</t>
  </si>
  <si>
    <t>Man kan godt være imod pensionen og stadig modtage den uden at blive kaldt hykler.</t>
  </si>
  <si>
    <t>Har ikke læst alle kommentarer, men forslaget kommer fra Sass- Larsen fra Socialdemokratiet og det er et forsøg på at udstille EL.</t>
  </si>
  <si>
    <t>EL har gentagne gange foreslået forringelser af politikernes goder, men det plejer blandt andet Socialdemokraterne at stemme ned.</t>
  </si>
  <si>
    <t>»Nej, det var da en hjælp til alle dem, der har lidt meget under, at de har fået udbetalt høje lønninger og pensioner.</t>
  </si>
  <si>
    <t>Og så har jeg bare besluttet mig for at hjælpe folk, der lider«, siger han til DR.</t>
  </si>
  <si>
    <t>Hvorfor synes folk det her er sejt/fedt?</t>
  </si>
  <si>
    <t>Dog skal man lige huske at de kun er 179 som skal bestemme over 5,7 millioner.</t>
  </si>
  <si>
    <t>Hvis det skal kunne betale sig for os at sætte flere vindmøller op, så skal vi til at bruge meget mere strøm.</t>
  </si>
  <si>
    <t>Flere elbiler er en ret god måde at få elforbruget op, antager jeg, specielt på de tider af døgnet hvor vi ellers ikke bruger så meget strøm.</t>
  </si>
  <si>
    <t>Jeg synes det er en no-brainer det her.</t>
  </si>
  <si>
    <t>Eller overser jeg et eller andet indlysende?</t>
  </si>
  <si>
    <t>Det er ret generelt at et flertal i befolkningen støtter rare ting, f.eks. afgiftsfritagelse på elbiler.</t>
  </si>
  <si>
    <t>De burde hente noget inspiration fra Norge.</t>
  </si>
  <si>
    <t>Og det er nu ved at falde af...</t>
  </si>
  <si>
    <t>Er der nogen der kan nævne en elbil, der uden registreringsafgift, er til at købe for en familie med gennemsnitsindkomst (300k pr person), hvor man ikke skal gå, i nogen særlig grad, på kompromis med størrelsen?</t>
  </si>
  <si>
    <t>Som jeg kan se det, er en af de billigste en e-up, og den koster stadig 170k.</t>
  </si>
  <si>
    <t>Sentences:</t>
  </si>
  <si>
    <t>Så hvis der kommer en indsats på området, så er det helt klart den øvre klasse der vil få gavn af det.</t>
  </si>
  <si>
    <t>Det gør jeg også.</t>
  </si>
  <si>
    <t>I enormt høj grad.</t>
  </si>
  <si>
    <t>Gør Danmark og verden til et bedre, renere og mere effektivt sted.</t>
  </si>
  <si>
    <t>Når det kommer til miljøet, er vi nødt til at gøre det mere attraktivt at vælge den "grønne" livsstil.</t>
  </si>
  <si>
    <t>I Tyskland er der ved at ske en masse</t>
  </si>
  <si>
    <t>Der skal ca 500 kg lithium til en tesla batteri pakke.</t>
  </si>
  <si>
    <t>Vil vi ikke allesammen bare gerne have en billig Tesla?</t>
  </si>
  <si>
    <t>Det er det eneste reelle alternativ til den måde vi kører, og bruger bilen i dag.</t>
  </si>
  <si>
    <t>Få sat nogle flere brint standere op og få lavet det sådan at man kan trække strøm fra bilen og ind i huset når den bare står i garagen (hvor det selvfølgelig er muligt).</t>
  </si>
  <si>
    <t>Held og Løkke.</t>
  </si>
  <si>
    <t>Brint, please.</t>
  </si>
  <si>
    <t>Så kan man nemlig tanke på 30 sekunder.</t>
  </si>
  <si>
    <t>Det betyder at de hurtigt skal allokere en masse penge til områder, som de ikke ville kunne forsørge, hvis afgiften blev markant nedsat.</t>
  </si>
  <si>
    <t>De fjernede afgiften førhen, fordi de ville give elbilsproduktionen et lille skub, netop fordi elbiler dengang var noget at grine over og at det nærmest var pinligt at køre på vejene med en.</t>
  </si>
  <si>
    <t>Nu hvor Tesla er kommet ind i billedet, vil alle forståeligt have en elbil og især fordi afgiften var fjernet.</t>
  </si>
  <si>
    <t>Det er fuldstændig samme koncept som at sænke skatten.</t>
  </si>
  <si>
    <t>Jeg stemmer selvfølgelig for at vi sænker afgiften på elbiler, men det betyder også at der skal spares andre steder - hvor?</t>
  </si>
  <si>
    <t>Ved jeg ikke...</t>
  </si>
  <si>
    <t>Såååeh..</t>
  </si>
  <si>
    <t>De kan nok godt finde partier i rød blok der også vil af med den for elbiler.</t>
  </si>
  <si>
    <t>Så hvorfor ikke fjerne den for elbiler?</t>
  </si>
  <si>
    <t>Det burde være pærelet.</t>
  </si>
  <si>
    <t>Frygtløst og ret imponerende.</t>
  </si>
  <si>
    <t>Jeg er glad for at hun er der.</t>
  </si>
  <si>
    <t>Det er helt vildt, hvad det gør, at kunne levere sådan en smøre uden "øøh" ind i mellem ordene.</t>
  </si>
  <si>
    <t>Jeg hørte først et øh til allersidst.</t>
  </si>
  <si>
    <t>Imponerende.</t>
  </si>
  <si>
    <t>Wow.</t>
  </si>
  <si>
    <t>Stort. .. .. ...</t>
  </si>
  <si>
    <t>Jeg har stemt Venstre flere gange, aldrig EL.</t>
  </si>
  <si>
    <t>Men frk Schmidt-Nielsen leverer en imponerende og velformuleret argumentation for, hvorfor Støjberg ikke burde være minister.</t>
  </si>
  <si>
    <t>Yakkediyakkediyak - kan du tælle til 90? /s</t>
  </si>
  <si>
    <t>Training data</t>
  </si>
  <si>
    <t>Stats:</t>
  </si>
  <si>
    <t>Er jeg den eneste, der har det svært med ordet "usandheder"?</t>
  </si>
  <si>
    <t>I mit hoved er det modsatte af en sandhed altså en løgn.</t>
  </si>
  <si>
    <t>Sådan, /r/JohanneSchmidtN!</t>
  </si>
  <si>
    <t>Det interessant at bag kulisserne, så har Johanne og Støjberg et relativt nært forhold.</t>
  </si>
  <si>
    <t>Svarede Støjberg tilbage med noget?</t>
  </si>
  <si>
    <t>Anyway, hvornår blev en minister i DK sidst straffet for noget?</t>
  </si>
  <si>
    <t>Det er præcis den her politiske kompetence som gør at jeg altid kan regne med at JSN kommer med guldkorn hver gang</t>
  </si>
  <si>
    <t>Jeg er rørende enig med Folketingsmedlemmet, men så længe Ministeren oplever en så stor folkelig opbakning som hun gør, så synes jeg egentlig at Johanne Schmidt-Nielsen skulle bruge energien på Esben Lunde Larsen i stedet.</t>
  </si>
  <si>
    <t>Kan man se filmen, hvis man ikke har facebook?</t>
  </si>
  <si>
    <t>Hvordan?</t>
  </si>
  <si>
    <t>Johanne Schmidt-Nielsen kan virkelig få de små hår til at rejse sig i nakken.</t>
  </si>
  <si>
    <t>Hvis Støjberg skal gå af, så håber jeg for pladderhumanisterne en DFer får ministerposten.</t>
  </si>
  <si>
    <t>Masseindvandring kommer aldrig tilbage til Danmark.</t>
  </si>
  <si>
    <t>Margrethe nærmer sig med hastige skridt pladsen som min personlige yndlings dansker.</t>
  </si>
  <si>
    <t>Der skal dog meget til at vælte Uwe Max Jensen af pinden, men hun er tæt på.</t>
  </si>
  <si>
    <t>Hørte hende i radioen i går.</t>
  </si>
  <si>
    <t>Hun svarede virkelig godt på alle spørgsmål i modsætning til de fleste politikere.</t>
  </si>
  <si>
    <t>%</t>
  </si>
  <si>
    <t>Gjorde ikke mit indtryk af hende dårligere.</t>
  </si>
  <si>
    <t>Margrethe Vestager vs kapitalisme er en af mine tilbagevendende våde drømme.</t>
  </si>
  <si>
    <t>og finans verden tak!</t>
  </si>
  <si>
    <t>Jeg er lidt splittet om hvordan jeg har det med Margrethe Vestager, men synes nu hun gør det godt nede i EU og forsøger at gøre noget ved de potentielle problemer der kan opstå.</t>
  </si>
  <si>
    <t>Såsom firmaer og koncerners stigende magt.</t>
  </si>
  <si>
    <t>Især når man læser/hører melding som denne, fra tidligere Facebok exec eller når man famler henover en TIL omkring Dutch East India og finder ud af hvor magtfuld de har været og overvejer om det kunne ske igen.</t>
  </si>
  <si>
    <t>Hvis der er andre der også får lidt et begyndende cyberpunk feel over det her, så vil jeg anbefale at kigge forbi /r/Cyberpunk og evt se nogle af de logoer som bliver lavet.</t>
  </si>
  <si>
    <t>Såsom: [LINK] [LINK] [LINK]</t>
  </si>
  <si>
    <t>Så hende i Portugal til Web Summit.</t>
  </si>
  <si>
    <t>Hun er sgu en sej dame og svarede rigtig godt og intelligent på alle de spørgsmål hun blev stillet (selv om nogle af spørgsmålene var meget dumme). [LINK]</t>
  </si>
  <si>
    <t>Som programmør er jeg helt enig, men jeg har meget svært ved at se løsningen.</t>
  </si>
  <si>
    <t>Hvem skal stå for den digitale platform vi debatterer på?</t>
  </si>
  <si>
    <t>positive</t>
  </si>
  <si>
    <t>Måske bibliotekerne?</t>
  </si>
  <si>
    <t>I bund og grund er jeg nok mest fan af den mest gammeldags metode: at tvinge folk til at diskutere politik ansigt til ansigt, ude i virkeligheden.</t>
  </si>
  <si>
    <t>Mit generelle indtryk er, at folk generelt afholder sig fra det, fordi man ikke vil "ødelægge den gode stemning", men vi bliver simpelthen nødt til at være dygtige nok mennesker til at kunne respektere hinanden, når vi diskuterer politik, fordi det er ekstremt vigtigt, at det rent faktisk bliver gjort.</t>
  </si>
  <si>
    <t>Steffans:</t>
  </si>
  <si>
    <t>Jeg vil anbefale alle andre til at gøre det samme og forklare folk, hvorfor, når I gør det.</t>
  </si>
  <si>
    <t>For det er sindssygt vigtigt, at vi også diskuterer de vigtige ting i vores samfund, selvom det kan være stressende.</t>
  </si>
  <si>
    <t>Jeg interviewede hendes far i starten af året (som en del af et projekt), selvom Hans Vestager er en aldrende herre, så var han edderlåsemig skarp og klog at høre på.</t>
  </si>
  <si>
    <t>Hans fallibilistiske tilgang til alt, overbeviste mig om at Margrethe Vestager også måtte være af en særlig kaliber...</t>
  </si>
  <si>
    <t>og det er hun!</t>
  </si>
  <si>
    <t>Hendes TED-talk var også ret god.</t>
  </si>
  <si>
    <t>Hun gør hvad hun kan, for at holde de store firmaer i skak og skabe plads til sund konkurrence i EU.</t>
  </si>
  <si>
    <t>Det lyder meget rigtigt efter den her artikel: Former Facebook exec says social media is ripping apart society</t>
  </si>
  <si>
    <t>Det er en god historie, men det er lidt sjovt, at Politiken citerer en historie, der er to uger gammel.</t>
  </si>
  <si>
    <t>Men masser af respekt for Vestager.</t>
  </si>
  <si>
    <t>Hun gør det godt</t>
  </si>
  <si>
    <t>Ja Margrethe.</t>
  </si>
  <si>
    <t>Tv2 + Fucking flink + Informationen</t>
  </si>
  <si>
    <t>Esben Lunde!</t>
  </si>
  <si>
    <t>Kan vi også få demokratiet tilbage fra eu bureaukrater?</t>
  </si>
  <si>
    <t>Det er et fascinerende fænomen.</t>
  </si>
  <si>
    <t>Stop med at tage fra andre og opfind jeres egne produkter/brug anden teknologi, hvis i er utilfredse.</t>
  </si>
  <si>
    <t>Jeg referer til den originale artikel btw [LINK]</t>
  </si>
  <si>
    <t>Det rene luft, det her betyder ingenting, skal vi forblive statiske, og stoppe med at udvikle os, pga hendes frygt?</t>
  </si>
  <si>
    <t>“We have to take our democracy back,” Vestager said.</t>
  </si>
  <si>
    <t>“We cannot leave it to Facebook or Snapchat or anyone else.</t>
  </si>
  <si>
    <t>We have to take democracy back and renew it.</t>
  </si>
  <si>
    <t>neutral</t>
  </si>
  <si>
    <t>Society is about people and not about technology.”</t>
  </si>
  <si>
    <t>negative</t>
  </si>
  <si>
    <t>Total Graded:</t>
  </si>
  <si>
    <t>left</t>
  </si>
  <si>
    <t>Toal pos</t>
  </si>
  <si>
    <t>Total neg</t>
  </si>
  <si>
    <t>Oh gud, forstil dig at Google gav det bedre produkt, det er jo et maridt, hvordan skal vi nogensinde overleve?</t>
  </si>
  <si>
    <t>Så siger hun det her.</t>
  </si>
  <si>
    <t>But she’s also thinking about the secrecy surrounding the algorithms that power much of the internet.</t>
  </si>
  <si>
    <t>“I think some of these algorithms, they’ll have to go to law school before they’re let out,” Vestager said.</t>
  </si>
  <si>
    <t>“You cannot just say, ‘What happens in the black box stays in the black box.’</t>
  </si>
  <si>
    <t>Psykolog og fysioterapi, så skal lægerne være meget kritisk om hvem der skal have den hjælp eller ej.</t>
  </si>
  <si>
    <t>Måske kunne det være sådan at efter x antal besøg vil det blive gratis eller at ret alvorlige henvisning får betalt den hjælp.</t>
  </si>
  <si>
    <t>Med en henvisning i dag betaler staten / kommunen altså 66% af det, så "heavly self paid" er måske lidt at stramme det.</t>
  </si>
  <si>
    <t>Psykolog, samme som fysioterapi, helt konkret grund og en læge som bestemmer hvornår det er kritisk nok til at det skal dækkes</t>
  </si>
  <si>
    <t>Men alle kan jo sige alt skal være gratis, hvor skal pengene komme fra?.</t>
  </si>
  <si>
    <t>Hvem skal vi tage pengene fra?</t>
  </si>
  <si>
    <t>(Den del af artiklen er bag paywall p.t.)</t>
  </si>
  <si>
    <t>Alt skal være gratis.</t>
  </si>
  <si>
    <t>Jeg tror, de færreste vil besøge en psykolog flere gange, hvis det ikke er fordi, de oprigtigt har brug for det.</t>
  </si>
  <si>
    <t>Jeg gad gerne se noget egentlig opbakning for den påstand, at folk vil være tilbøjelige til at misbruge psykologtilbud, hvis det bliver gratis.</t>
  </si>
  <si>
    <t>Altså opbakning udover "min veninde misbrugte det herre meget" - sådan en anekdote er jo en gratis omgang at fyre af, hvis man nu er lidt kritisk overfor offentlig velfærd eller andet.</t>
  </si>
  <si>
    <t>Og hvordan vurderer man i øvrigt, hvem der har et oprigtigt behov for psykologhjælp og hvem der ikke har - det er vel kun patienten og psykologen, der kan komme med noget, der ligner et kvalificeret bud.</t>
  </si>
  <si>
    <t>Min egen personlige holdning er, at vi bør sætte endnu mere ind overfor mentale problemer i en tid, hvor flere og flere bliver ramt af dem.</t>
  </si>
  <si>
    <t>Jeg tænker noget ala. forebyggende arbejde i form af psykologi, meditation (hvis effekt kan bakkes op videnskabeligt gennem flere studier) eller andet i folkeskolen.</t>
  </si>
  <si>
    <t>Jeg taler her kun ud fra egne erfaringer.</t>
  </si>
  <si>
    <t>Jeg har og går stadig hos en psykolog ind i mellem.</t>
  </si>
  <si>
    <t>Spread</t>
  </si>
  <si>
    <t>Samtidigt kender jeg også andre, som går til psykolog.</t>
  </si>
  <si>
    <t>Kritiser endelig.</t>
  </si>
  <si>
    <t>Dette var blot lidt umiddelbare tanker, som jeg fik på en doven lørdag eftermiddag.</t>
  </si>
  <si>
    <t>Hun havde følgende kommentarer:</t>
  </si>
  <si>
    <t>Hvis folk ikke selv skal betale, så vil de have lavet langt flere komplicerede procedurer.</t>
  </si>
  <si>
    <t>Tandlægepatienter får typisk valget mellem nogle billige og nogle dyrere behandlinger.</t>
  </si>
  <si>
    <t>Skal kosmetiske tandbehandlinger også betales af det offentlige?</t>
  </si>
  <si>
    <t>De fleste tandlæger er provisionslønnede og deres løn afhænger af hvad for en slags procedurer de laver.</t>
  </si>
  <si>
    <t>Hendes forslag er at man i stedet lader den kommunale tandpleje udføre årlige eftersyn, tandrensninger, røngtenbilleder og deslige.</t>
  </si>
  <si>
    <t>Hvis der så f.eks. er huller fordi folk ikke kan finde ud af at børste tænder, så kan de blive henvist til en privat tandlæge, hvor de selv kan få lov til at betale for den videre behandling.</t>
  </si>
  <si>
    <t>Kan det ikke finansieres via Løkkefonden og suspendering af biskoppernes fremtidige lønstigning?</t>
  </si>
  <si>
    <t>Ellers er jeg mere til en overgangsperiode med procentvis brugerbetaling, der skal ligge til grund for vurdering af den fulde implementering.</t>
  </si>
  <si>
    <t>Jeg har fået en idé gutter og gutinder:</t>
  </si>
  <si>
    <t>(relation between neg/pos, if equal would be 0)</t>
  </si>
  <si>
    <t>Da dette emne er stærkt kontroversielt og der næppe bliver flertal for at få det gennemført i vores levetid synes jeg i skal tage tyren ved hornene og gøre det selv!</t>
  </si>
  <si>
    <t>Løsningen er at i selv laver en forening der gør lige nøjagtig det som i foreslår det offentlige Danmark gør.</t>
  </si>
  <si>
    <t>I stedet for at betale mere i skat indbetaler i frivilligt 100-200kr om måneden til en forening der så kollektivt betaler for de tand/psyke/ryg problemer der måtte opstå.</t>
  </si>
  <si>
    <t>I kunne f.eks kalde foreningen for "Sygesikringen r/Denmark".</t>
  </si>
  <si>
    <t>Det vil selvfølgelig være muligt at betale mere end kontingentet hvis man ønsker at bidrage med noget mere, kontingentet er kun et minimumsbeløb.</t>
  </si>
  <si>
    <t>Ligesom dem der mener vi bør betale mere i skat selvfølgelig også indbetaler frivilligt til skattevæsenet hvert år.</t>
  </si>
  <si>
    <t>Hvem er med?</t>
  </si>
  <si>
    <t>Vil ikke udtale mig om psykologhjælp og fysioterapi lige pt.</t>
  </si>
  <si>
    <t>Lad os antage at vi gør følgende "pakke" gratis for alle:</t>
  </si>
  <si>
    <t>Gratis tand-undersøgelser op til 4 gange årligt 2x gratis røntgen årligt 2x gratis tandrensninger årligt</t>
  </si>
  <si>
    <t>Jeg synes imidlertid at løsningen ligger et sted midt i mellem.</t>
  </si>
  <si>
    <t>Peters:</t>
  </si>
  <si>
    <t>Politikken + bt</t>
  </si>
  <si>
    <t>Bliver så træt, der er intet der er gratis.</t>
  </si>
  <si>
    <t>helt ærligt.</t>
  </si>
  <si>
    <t>*betalt over skatten.</t>
  </si>
  <si>
    <t>Är inte psykologhjälp inkluderat i sjukvården i Danmark?</t>
  </si>
  <si>
    <t>En psykolog kan ikke hjælpe en person, der ikke tager det gravalvorligt.</t>
  </si>
  <si>
    <t>Jeg ser det analogist til en bog; man kan ikke taler seriøst om en bog med folk, der har fordømt bogen på forhånd og dermed kun prøver at finde fejl i den.</t>
  </si>
  <si>
    <t>Eller det mente Carl Rogers ihvertfald(det med at patienter ikke kan hjælpes, hvis de ikke tager terapien meget seriøst).</t>
  </si>
  <si>
    <t>Jeg kommer til at lyde lidt grov nu, men for mig fungerer det som en motivator til at holde mine tænder rene, at jeg ved at tandlægebesøg er enormt dyre.</t>
  </si>
  <si>
    <t>Jeg synes dog godt at man kan gøre rutinetjek, tandregulering og behandling af skader relateret til uheld gratis.</t>
  </si>
  <si>
    <t>Hvad ville det koste?</t>
  </si>
  <si>
    <t>Ville det ikke være enormt dyrt?</t>
  </si>
  <si>
    <t>gratis Ja det er sådan skat fungere.</t>
  </si>
  <si>
    <t>I dag er der ventetider på et par måneder for at komme til en psykolog.</t>
  </si>
  <si>
    <t>Og nu taler vi om at gøre det gratis.</t>
  </si>
  <si>
    <t>Derudover, er der nogen evidens for at psykologhjælp har en nævneværdig gavnlig virkning?</t>
  </si>
  <si>
    <t>Nu har Justitsministeriet haft over et år til at stoppe den ulovlige overvågning.</t>
  </si>
  <si>
    <t>[LINK] Man kan ikke lige se det ved første øjekast, men man kan scrolle ned og finde en hel del oplysninger.</t>
  </si>
  <si>
    <t>Alle separate</t>
  </si>
  <si>
    <t>Hvilken minister er det, der réelt skal håndtere dette problem i Danmark?</t>
  </si>
  <si>
    <t>Folk der ønsker at hjælpe kan støtte økonomisk via:</t>
  </si>
  <si>
    <t>Hvis du har lyst til at hjælpe, kan du kontakte Rasmus Malver på Twitter eller på sms.</t>
  </si>
  <si>
    <t>&amp;Ooslash;konomiske bidrag kan indbetales så anonymt som muligt på konto 5042 1165817 (IBAN DK6850420001165817 / SWIFT JYBADKKK).</t>
  </si>
  <si>
    <t>Vær sød at skrive RASMA.0001 i beskedfeltet.</t>
  </si>
  <si>
    <t>Selvom vi har indsamlet 100.000 kr, og dermed har nået det første del-mål, har vi stadig brug for støtte.</t>
  </si>
  <si>
    <t>Han har også en Patreon: [LINK]</t>
  </si>
  <si>
    <t>han var med i aflyttet, ham der har startet sagen.</t>
  </si>
  <si>
    <t>men han skal jo så melde sig selb på en måde, ham pape</t>
  </si>
  <si>
    <t>(Source; modified Steffans)</t>
  </si>
  <si>
    <t>Og hvad så?</t>
  </si>
  <si>
    <t>Hvad tror de at informationerne bliver brugt til?</t>
  </si>
  <si>
    <t>Er statens brug af de informationer noget, der påvirker os i vores dagligdag?</t>
  </si>
  <si>
    <t>Fedt, hvem kommer til at betale den regning tror i?</t>
  </si>
  <si>
    <t>I får et gæt.</t>
  </si>
  <si>
    <t>Internetaktivister lyder sådan lidt "Like and share!"</t>
  </si>
  <si>
    <t>I forslaget er én bestemt arbejdsmarkedspension nævnt, og det bakker ALT ikke op om, da det skal være op til det enkelte medlem at indbetale til den relevante arbejdsmarkedspension.</t>
  </si>
  <si>
    <t>ALT anser det dog primært som et signal fra stillerne af borgerforslagets side, idet man på resten af arbejdsmarkedet kan vælge den relevante arbejdsmarkedspension, og dette mener ALT naturligvis også skal gælde for folketingsmedlemmer og ministre. [...]</t>
  </si>
  <si>
    <t>Radikale Venstres medlem af udvalget bemærker, at RV hilser den fortsatte debat om politikernes vederlag og pension velkommen og vil arbejde aktivt for en yderligere tilnærmelse af pensionsvilkårene for politikere og andre borgere.</t>
  </si>
  <si>
    <t>Den bedste måde at gøre dette på finder RV vil være at gennemføre hele den pakke af ændringer, som blev foreslået af den nedsatte kommission på området.</t>
  </si>
  <si>
    <t>RV kan således ikke støtte at indføre en arbejdsmarkedspensionslignende ordning for politikere uden samtidig at justere vederlaget for politikere, da RV ikke ønsker en markant lavere aflønning af politikere, end tilfældet er i dag. [...]</t>
  </si>
  <si>
    <t>Så vi kan konstatere, at borgerforslagenes formuleringer bliver taget bogstaveligt af politikerne.</t>
  </si>
  <si>
    <t>Det kan ikke komme bag på nogen, tænker jeg.</t>
  </si>
  <si>
    <t>- "Hey, vil du have den samme mængde penge du får nu eller mindre?</t>
  </si>
  <si>
    <t>Bare fordi..."</t>
  </si>
  <si>
    <t>- "Den samme."</t>
  </si>
  <si>
    <t>- *politkerlede*</t>
  </si>
  <si>
    <t>Link til forslaget: [LINK]</t>
  </si>
  <si>
    <t>Link til afstemningen: [LINK]</t>
  </si>
  <si>
    <t>Synes jeg også lyder som et forslag det er meget usandsynligt man kunne få en politiker til at stemme for.</t>
  </si>
  <si>
    <t>Et mere realistisk forslag havde været blot at afskaffe deres børns pension.</t>
  </si>
  <si>
    <t>Hvordan kan vi gøre det til en folkeafstemning.</t>
  </si>
  <si>
    <t>Vi burde fremstille et nyt forslag.</t>
  </si>
  <si>
    <t>Kan man få 50.000 underskrifter et par gange om måneden?</t>
  </si>
  <si>
    <t>De skal jo tage stilling til det.</t>
  </si>
  <si>
    <t>Man burde lave en lov der fastlåste politikernes løn så den kun steg i takt med den gennemsnitlige lønstigning i samfundet.</t>
  </si>
  <si>
    <t>Surprise.</t>
  </si>
  <si>
    <t>Hvem stemte for?</t>
  </si>
  <si>
    <t>I kildekoden til forslaget, udstiller borgerforslag.dk åbenbart også intern kommunikation:</t>
  </si>
  <si>
    <t>messageToCoAuthors":"Hej Eva, Gitte og Tonie\nHer følger forslag 3 - Afskaffelse af ministerpension og pension til ministerbørn</t>
  </si>
  <si>
    <t>slowclap</t>
  </si>
  <si>
    <t>SURPRISE!</t>
  </si>
  <si>
    <t>Kontakt Detektor, de tager gerne imod foreslag til sager de skal tage op.</t>
  </si>
  <si>
    <t>Jeg er nysgerrig om folk har nogle konkrete bud på, hvad man egentlig kan stille op.</t>
  </si>
  <si>
    <t>Man skal kunne stole på de folkevalgte.</t>
  </si>
  <si>
    <t>I fraværet af at vi indfaser stigningen i pensionsalderen hurtigt vil der være færre ressourcer til andre ting</t>
  </si>
  <si>
    <t>Dobbelt negativ, er det samme som at sige</t>
  </si>
  <si>
    <t>Der er den første del af klippet.</t>
  </si>
  <si>
    <t>Det er ikke klippet til at få det til at fremstå som om JBO mener man skal bruge alle pengene på skattelettelser, men opremsningen af ting man kunne bruge dem på udover skattelettelser er fjernet.</t>
  </si>
  <si>
    <t>Jeg har c/p til deres facebook og twitter.</t>
  </si>
  <si>
    <t>Det svarer til, at nogen har citeret fra en tekst og klippet noget ud, uden at sætte et [...] ind.</t>
  </si>
  <si>
    <t>Hvis man læser det her og er uenig, så sig venligst hvorfor før du downvoter mit indlæg - cheers! :)</t>
  </si>
  <si>
    <t>Ses på forsiden</t>
  </si>
  <si>
    <t>Har vi ikke regler allerede, til hvis betydningen ændres?</t>
  </si>
  <si>
    <t>Eksempel: [LINK]</t>
  </si>
  <si>
    <t>Måske er jeg bare naiv, men jeg kan ikke helt se hvordan det er særligt manipulerende?</t>
  </si>
  <si>
    <t>Måske du bør spørge Joachim om han nu virkelig synes vi bør lade være med at sænke skatten, og i stedet bruge pengene på alt det andet han nævnte?</t>
  </si>
  <si>
    <t>P.s lad vær med at downvote indlæg I ikke er "enige" I.</t>
  </si>
  <si>
    <t>Det er politik, de tager den altid til grænsen.</t>
  </si>
  <si>
    <t>(noget LA også selv gør, bare se Thyra Frank sagerne)</t>
  </si>
  <si>
    <t>Hvis jeg piller min db-killer ud af udstødningen på min mc, så kan den ikke gå igennem syn.</t>
  </si>
  <si>
    <t>(Det selvfølgelig gælde for alle trafikanter.</t>
  </si>
  <si>
    <t>Biler og knallerter skal ikke være undtaget)</t>
  </si>
  <si>
    <t>Jeg bor ikke engang i byen, men arbejder bare i centrum.</t>
  </si>
  <si>
    <t>Jeg kender en der havde en Ducati motorcykel.</t>
  </si>
  <si>
    <t>Med standard udstødning.</t>
  </si>
  <si>
    <t>Han syntes ikke den larmede nok, så han brugte en del tid på at finde udstødninger der kunne larme mere.</t>
  </si>
  <si>
    <t>Ved godt det er en upopulær holdning herinde.</t>
  </si>
  <si>
    <t>Let the downvoting begin😄</t>
  </si>
  <si>
    <t>Vent, får de ikke bøder nu?</t>
  </si>
  <si>
    <t>Troede alle der støjede mere end tilladt fik bøder</t>
  </si>
  <si>
    <t>Færdselsloven: § 38. Fører af motordrevet køretøj skal betjene køretøjet således, at det ikke afgiver unødig støj eller unødigt udvikler røg eller gasarter.</t>
  </si>
  <si>
    <t>Og jeg kører selv mc.</t>
  </si>
  <si>
    <t>God ide: når man kører sådan en maskine igennem tæt bolig-bebyggelse laver man det regnskab der hedder Jeg, ene person, har en god oplevelse.</t>
  </si>
  <si>
    <t>Godt at høre at man vi slå ned på dem der kører med ulovlig udstødning, men det kommer helt sikkert også til at gå ud over folk der kører lovligt.</t>
  </si>
  <si>
    <t>Jeg kører på en gammel MC fra 80'erne med original (lovlig) udstødning.</t>
  </si>
  <si>
    <t>Den larmer uden tvivl mere end en ny der skal overholde nyere standarder, men den er typegodkendt.</t>
  </si>
  <si>
    <t>Skal politiet stå klar med en dB-måler når man kommer kørende?</t>
  </si>
  <si>
    <t>hvor længe skal man være over grænsen for at få en bøde?</t>
  </si>
  <si>
    <t>Og de tager altid blæreruten op igennem byen.</t>
  </si>
  <si>
    <t>Men størstedelen af dem overdøver simpelthen alt.</t>
  </si>
  <si>
    <t>Tyskerne (politiet...) kører med DB-målere, larmer et køretøj for meget i forhold til typegodkendelsen må det ikke køre og afhentes af fejeblad.</t>
  </si>
  <si>
    <t>Det er mænd med små dillere.</t>
  </si>
  <si>
    <t>Kan godt se ideen med det, men på samme tid synes jeg at man kommer til at stå i en ret usikker situation.</t>
  </si>
  <si>
    <t>Man kan ikke kun måle støjen fra én kilde på åben gader og andre faktorer vil spille ind.</t>
  </si>
  <si>
    <t>Hvis du har køretøj der kan være i nærheden af grænsen skal du altså til enhver tid tilpasse dit lydniveau til</t>
  </si>
  <si>
    <t>Vejret (vind, nedbør, lufttryk)</t>
  </si>
  <si>
    <t>Med og modkørendes støjbidrag</t>
  </si>
  <si>
    <t>Fodgængere/mennesker på gaden</t>
  </si>
  <si>
    <t>Akustiske effekter af omkringliggende bygninger, strukturer og landskab</t>
  </si>
  <si>
    <t>Larmende restaurationer, butikker o.l.</t>
  </si>
  <si>
    <t>Asfaltens type og slidniveau</t>
  </si>
  <si>
    <t>Er der ikke allerede en paragraf der hedder "røg og støj"?</t>
  </si>
  <si>
    <t>Så vidt jeg ved kan de allerede give en bøde, foruden at sende dig til syn igen..</t>
  </si>
  <si>
    <t>Min motorcykel er 110% original, uden eftermonteret lydpotte eller noget.</t>
  </si>
  <si>
    <t>Og den er typegodkendt og må larme op til 94db.</t>
  </si>
  <si>
    <t>I Tyskland har de en simpel regel: kan man stoppe en pind længere ind i potten end 30cm(jeg kan ikke huske det præcise tal), så er motorcyklen ulovlig(der er en teknisk forklaring på hvorfor det giver mening, jf opbygningen af eftermonterede potter)</t>
  </si>
  <si>
    <t>Der står “Reglerne håndhæves via retningsbestemte mikrofoner/kameraer i lygtepæle.”</t>
  </si>
  <si>
    <t>Det ved jeg sgu ikke helt hvordan jeg har det med.</t>
  </si>
  <si>
    <t>Jeg var slet ikke klar over dette var et problem, og at folk gik så meget op i det.</t>
  </si>
  <si>
    <t>Er det virkelig så slemt?</t>
  </si>
  <si>
    <t>TIL</t>
  </si>
  <si>
    <t>Hvad med knallerter?</t>
  </si>
  <si>
    <t>Opfordrer alle til at se South Park Episode 12 Season 13 - The F Word</t>
  </si>
  <si>
    <t>Hvad med støjøller?</t>
  </si>
  <si>
    <t>Mener nok at der allerede er en regn imod knallerter som er blevet pillet ved.</t>
  </si>
  <si>
    <t>Vi har faktisk en lov der kan validere en eventuel bøde.</t>
  </si>
  <si>
    <t>Bekendtgørelse om undervisningsplan for køreuddannelsen til almindelig bil (kategori B)1) : 21) Bilen skal betjenes således, at den ikke støjer unødvendigt eller udvikler røg og gasarter i unødvendigt omfang.</t>
  </si>
  <si>
    <t>§ 38 Fører af motordrevet køretøj skal betjene køretøjet således, at det ikke afgiver unødig støj eller unødigt udvikler røg eller gasarter.</t>
  </si>
  <si>
    <t>Færdselsloven § 38 Stk. 2. I og ved bebyggelse må kørsel, der er unødvendig og forstyrrende, ikke finde sted.</t>
  </si>
  <si>
    <t>Og har også hørt fra kilder at der er blevet udstedt bøder i København hvis folk laver unødig støj/hjul-spin som beskrevet jf. ovenstående, men lige nu koster det som minimum bødetakst 1000,-(?), og er op til de/den enkelte betjent(e) om vedkommende giver udtryk for at gøre det med vilje (e.g. BMW/AUDI, lydpotte, er det en Harley? Er personen provokerende etc.)</t>
  </si>
  <si>
    <t>Så forslaget går i princippet ud på at begynde at håndhæve den nuværende gældende lov?</t>
  </si>
  <si>
    <t>Jeg synes også at vi alle kollektivt skal blive enige om, at hvis man ser en af de her motorcykler, så giver man dem lige fingeren.</t>
  </si>
  <si>
    <t>skal man nu have en dB-måler så man kan se at man ligger under grænsen eller hvad?</t>
  </si>
  <si>
    <t>Påregner du samme fravær for at komme 5min for sent, som for at blive helt væk fra timen, hvad har du så opnået?</t>
  </si>
  <si>
    <t>Man skulle gerne gå i gymnasiet, fordi man gerne vil lære.</t>
  </si>
  <si>
    <t>Det er teenagere vi snakker om her.</t>
  </si>
  <si>
    <t>Burde de tage fornuftige valg?</t>
  </si>
  <si>
    <t>Tager teenagere fornuftige valg?</t>
  </si>
  <si>
    <t>Så hvorfor bygge et system omkring dét?</t>
  </si>
  <si>
    <t>Bliver læreren også trukket en time i løn, hvis han eller hun kommer to minutter for sent?</t>
  </si>
  <si>
    <t>I min gymnasieklasse var der mange der kom for sent fordi busserne ofte var forsinkede.</t>
  </si>
  <si>
    <t>Vil man have de unge mennesker med på vognen, om at det er godt at møde til tiden og at pjækkeri ikke er vejen til uddannelse, så tal til deres indre ur.</t>
  </si>
  <si>
    <t>Start nu skoledagen lidt senere, kl. 09:00 eller 10:00?</t>
  </si>
  <si>
    <t>Og så giv dem den første time til socialt samvær med hinanden.</t>
  </si>
  <si>
    <t>De er jo i sidste ende landets fremtid, så skulle vi nu ikke tage at lokke dem med gulerødder i stedet?</t>
  </si>
  <si>
    <t>How do memes from r/Denmark keep getting on the front page</t>
  </si>
  <si>
    <t>Spent way too much time trying to understand the pun in the first word before realising it was another language.</t>
  </si>
  <si>
    <t>Får man så en fritime hvis underviseren kommer 2 min for sent?</t>
  </si>
  <si>
    <t>Hvis du kommer for sent og får fravær, hvad så?</t>
  </si>
  <si>
    <t>Hvis ikke, er man da det forkerte sted.</t>
  </si>
  <si>
    <t>Hvis man så kommer for sent pga. noget, man ikke kunne gøre noget ved, så er det jo bare det.</t>
  </si>
  <si>
    <t>Man får fravær og kan stadig være med til time.</t>
  </si>
  <si>
    <t>Her kan man altså ikke skyde skylden på offentlig transport mv..</t>
  </si>
  <si>
    <t>Det er lidt ligesom karakter hysteriet.</t>
  </si>
  <si>
    <t>Bestået skal forestille at være alt det du SKAL vide for at man kan sige du har gennemgået kurset med success, ergo må alt over bestået være løst fedt.</t>
  </si>
  <si>
    <t>Mit sidste år på min HF kom jeg konsekvent 6 minutter for sent hver morgen - min bus kom ganske enkelt ikke derud før det.</t>
  </si>
  <si>
    <t>Hvis det skulle udløse fravær, så ville det eneste måde at undgå det på være at tage en anden bus, og ankomme 45 minutter før første time.</t>
  </si>
  <si>
    <t>Du skal kun tage i skole hvis du selv vil.</t>
  </si>
  <si>
    <t>What does it say</t>
  </si>
  <si>
    <t>I did not hit her!</t>
  </si>
  <si>
    <t>I did not- Oh hi Denmark</t>
  </si>
  <si>
    <t>Hvis man kommer 2 minutter for sent er det 100% fravær</t>
  </si>
  <si>
    <t>Jeg fik 10 i 2. standpunkt med begrundelsen "du hjalp ikke de andre med deres ting nok"</t>
  </si>
  <si>
    <t>Vi har en person i vores klasse der har været ude og snakke helt casual om at vedkommende misbruger alkohol blandt stoffer osv., Jeg kan hurtigt konstatere om hvor mange procent af dagen personen har det med at komme og hvor mange dage vi har været her.</t>
  </si>
  <si>
    <t>Min gamle HTX kørte for 10 år samme system.</t>
  </si>
  <si>
    <t>Vi skulle stemple ind med studiekortet og hvis vi var bare et minut for sent, blev en hel time registeret som fraværd.</t>
  </si>
  <si>
    <t>Nu får jag danska memes på min frontpage.</t>
  </si>
  <si>
    <t>Trevligt Appropå danska åt jag pölse idag.</t>
  </si>
  <si>
    <t>Sagde stort set det samme her til min samfundsfagslærer den anden dag haha</t>
  </si>
  <si>
    <t>Da jeg gik på stx fik man også en times fravær for at komme 2 min for sent.</t>
  </si>
  <si>
    <t>Tjaa så ventede man jo bare med at komme til næste time startede...</t>
  </si>
  <si>
    <t>Gad godt vide om samme regler gælder for lærerne.</t>
  </si>
  <si>
    <t>Altså 5 min for sent og så er timen aflyst og de får ikke løn for de resterende 55 minutter</t>
  </si>
  <si>
    <t>I am not form denmark, but thats a really long word</t>
  </si>
  <si>
    <t>Jeg bor selv i Frederikssund og går i skole i Ringsted..</t>
  </si>
  <si>
    <t>To andre dage den uge havde vi ikke undervisning, og de resterende to dage mødte jeg op til.</t>
  </si>
  <si>
    <t>Så jeg havde omkring 40% fravær efter den første uge.</t>
  </si>
  <si>
    <t>Fra den dag var jeg fast besluttet på at pjække så meget som muligt.</t>
  </si>
  <si>
    <t>Der var en uge hvor jeg slet ikke kom.</t>
  </si>
  <si>
    <t>Hvorfor ikke bare gøre sådan at når læreren går ind og og skriver fravær kan han/hun få muligheden for at skrive det præcise tal?</t>
  </si>
  <si>
    <t>Der er 100 min på en letkion, så 5 min forsinkelse = 5% fravær</t>
  </si>
  <si>
    <t>Formålet ved at kommer er vel at lære noget, ikke kun at undgå fravær?</t>
  </si>
  <si>
    <t>I den grad.</t>
  </si>
  <si>
    <t>Tænkte det var begrænset hvor mange af hendes slags der render rundt ;)</t>
  </si>
  <si>
    <t>Uddyb?</t>
  </si>
  <si>
    <t>Jeg gik i gymnasiet i 2000-2003.. noget i den stil.</t>
  </si>
  <si>
    <t>Hvis jeg kom 5 min for sent, så kiggede min underviser på mig og sagde "fint du kunne komme, men du får stadig fravær fra timerne", og så kunne man selv vælge, og man ville blive eller gå et andet sted hen.</t>
  </si>
  <si>
    <t>Hvad går dette forslag ud på?</t>
  </si>
  <si>
    <t>Indrømmet, hvis mit arbejde trak mig "en time" for at komme 2 minutter "for sent" (vi har flextid, så det er svært), så ville jeg da også bare vente 58 minutter med at komme.</t>
  </si>
  <si>
    <t>Jeg havde både klassens højeste fraværsprocent og karaktergennemsnit på mit afgangsbevis i gym.</t>
  </si>
  <si>
    <t>Idøm pjækrøve ti timers squaredance, per time pjækket.</t>
  </si>
  <si>
    <t>What does it say I only speak american</t>
  </si>
  <si>
    <t>Da jeg gik i gymnasiet i en snart fjern fortid, der brugte jeg 35-40 minutter på transport hver dag, inklusiv cykel, tog og bus.</t>
  </si>
  <si>
    <t>Bare kom til tiden.</t>
  </si>
  <si>
    <t>Damn, jeg må indrømme at jeg ikke fik fejret Helligtrekongersdag sidste år.</t>
  </si>
  <si>
    <t>De fleste integrerede Muslimer, der ikke tar del i dem og os debatten, holder allerede kristne højtider.</t>
  </si>
  <si>
    <t>Jeg fejrer ikke danske kristne højtider.</t>
  </si>
  <si>
    <t>Er jeg så heller ikke dansk?</t>
  </si>
  <si>
    <t>Hvor skriver han fra nu?</t>
  </si>
  <si>
    <t>Han har da sagt han ville forlade Danmark et par gange.</t>
  </si>
  <si>
    <t>Den eneste kristne helligdag jeg fejrer er jul, og der er virkelig ikke særligt meget religiøst over det længere.</t>
  </si>
  <si>
    <t>Indvandrere bliver ikke danske af at fejre jul.</t>
  </si>
  <si>
    <t>Jeg har en fransk ven, gift med en dansk pige, han bliver sgu aldrig dansk.</t>
  </si>
  <si>
    <t>Ja ja, jeg ved godt, at der må sidde nogle fra radikale folk og få ond i fissen, men selvom man ikke er dansk og aldrig bliver det, så kan man godt integrere sig i Danmark alligevel.</t>
  </si>
  <si>
    <t>Eller det er i hvert fald min udlægning af de to begreber.</t>
  </si>
  <si>
    <t>Hvis du ikke siger god jul når du sidder og bipper varer i netto kl 22 d.23 december, så er du ikke dansker!</t>
  </si>
  <si>
    <t>Skulle vi ikke genindføre kristen stening, slaveri, kvindeundertrykkelse og dødsstraf for at arbejde om lørdagen?</t>
  </si>
  <si>
    <t>Dette hører under etiketten "politik" og ikke "interesteing" som jeg ser det.</t>
  </si>
  <si>
    <t>Selvom at det er interessant.</t>
  </si>
  <si>
    <t>Redergering og OP er endda MOD [USER]</t>
  </si>
  <si>
    <t>What??</t>
  </si>
  <si>
    <t>Det her er jo rent genbrug.</t>
  </si>
  <si>
    <t>Det her er den originale kide: [LINK]</t>
  </si>
  <si>
    <t>GG</t>
  </si>
  <si>
    <t>Det skulle man ellers tro når man ser på din karriere.</t>
  </si>
  <si>
    <t>Jeg troede han flyttede til Egypten for længst?</t>
  </si>
  <si>
    <t>Skal det brugt på transport tælles med?</t>
  </si>
  <si>
    <t>God teoretisk ide, men lyder meget svært at implementere i praksis.</t>
  </si>
  <si>
    <t>Så en rigtig alternativ ide, god på papiret, svær i virkeligheden.</t>
  </si>
  <si>
    <t>Alle drivhusgasser skal da være med i regnskabet, ikke bare co2.</t>
  </si>
  <si>
    <t>Men man jo håbe man tager fejl :)</t>
  </si>
  <si>
    <t>EDIT: Noget kunne tyde på jeg tog fejl.</t>
  </si>
  <si>
    <t>Eller også er der nogen der ønsker jeg tog fejl.</t>
  </si>
  <si>
    <t>Når det så er sagt kan jeg se forbruger godt se ideen i det, men det er vel reelt set ikke noget ret mange vil spekulere over, når de står med to poser pasta i hånden?</t>
  </si>
  <si>
    <t>Eller tager jeg fejl?</t>
  </si>
  <si>
    <t>Nogle her siger endda at det skal være for alle drivhusgasser.</t>
  </si>
  <si>
    <t>Prøver vi at gå efter verdensrekorden?</t>
  </si>
  <si>
    <t>Idéen er god, men CO2-udledning er blot én ting, der belaster miljøet.</t>
  </si>
  <si>
    <t>I stedet kunne man overveje et miljø-mærke.</t>
  </si>
  <si>
    <t>Bæredygtighed bør måles ud fra udledning af stoffer, der ødelægger ozonlaget, forbrug af vand, begrænsning af destruktion af natur og dyreområder, "bi-catch" ifm. fiskeri osv. osv...</t>
  </si>
  <si>
    <t>Denne pointscore skulle så ganges med antal gram i pakken.</t>
  </si>
  <si>
    <t>Oprindelsesland: uden for EU 100 point, I EU 50 point i Danmark 10 point</t>
  </si>
  <si>
    <t>Type af vare: Højforbrugsvare (bomuld, tomater, avokado, bøf ) 100 point, mellem 50 point, lav 10 point</t>
  </si>
  <si>
    <t>Økologisk 100 point, konventionelt 50 point</t>
  </si>
  <si>
    <t>SPIS.</t>
  </si>
  <si>
    <t>LOKALE.</t>
  </si>
  <si>
    <t>KARTOFLER.</t>
  </si>
  <si>
    <t>Hvad med CO2 regnskab for alle lovforslag i Folketinget?</t>
  </si>
  <si>
    <t>CO2-tal for en bøf variere alt efter om den kommer fra Danmark eller Tyskland, hvor kalorie-tallene gerne skulle være nogenlunde det samme.</t>
  </si>
  <si>
    <t>CO2-tallene varierer jo faktisk også alt efter om den kommer fra din nabo, eller fra Bornholm.</t>
  </si>
  <si>
    <t>Transport, slagtningen og opdrætningen kan jo alle gøres på mange forskellige måder, som alle kan påvirke udledningen af CO2.</t>
  </si>
  <si>
    <t>Transporten har derimod sjældent en effekt på kalorieindholdet i en bøf eller en dåse bønner.</t>
  </si>
  <si>
    <t>Og hvis man så vil sammenligne ris eller pasta, så spiller transport da især ind.</t>
  </si>
  <si>
    <t>Bare udvid CO2 afgiften til også at dække madvare, tbh.</t>
  </si>
  <si>
    <t>Hvor jeg mener det burde beregnes pr. kcal da vi jo som mennesker kører på energiindholdet i maden.</t>
  </si>
  <si>
    <t>En anden måde kan være en generel oplysningskampagne om hvilke fødevarer er de mest forurenende.</t>
  </si>
  <si>
    <t>I følge denne publikation fra Landbrugsministeriet betyder transporten til Danmark forholdsvis lidt for det samlaede klimaaftryk.</t>
  </si>
  <si>
    <t>Især på kød. [LINK]</t>
  </si>
  <si>
    <t>Og det handler måske netop ikke om at gøre det helt præcist, men at vise forskellen.</t>
  </si>
  <si>
    <t>Eventuelt med et pointsystem, ja.</t>
  </si>
  <si>
    <t>For eksempel, hvordan vægter jeg den højere CO2 udledning ved produktion af en økologisk agurk imod den højere belastning af grundvandet fra en konventionelt dyrket agurk?</t>
  </si>
  <si>
    <t>Økologi udledere mere CO2 end konventionelt landbrug ergo sviner mere på globalt miljø hvor økologi sviner mere på lokalt miljø med pesticider.</t>
  </si>
  <si>
    <t>Hvad sker der hvis der er route ændring eftrr produktet er lavet?</t>
  </si>
  <si>
    <t>De store supermarkeder bestiller jo til alle deres butikker i landet og producenten har intet at gøre med distribution</t>
  </si>
  <si>
    <t>Vil det overhovedet have nogen nævneværdig effekt ?</t>
  </si>
  <si>
    <t>Hvis det skulle lykkedes, skulle det være en butik der begyndte at indføre det.</t>
  </si>
  <si>
    <t>Det er varm luft</t>
  </si>
  <si>
    <t>Gad vide hvor meget Co2 der skal bruges på at foretage denne mærkning.</t>
  </si>
  <si>
    <t>Det her er ligesom det med alt det med plastiksugerør der foregår i USA lige nu.</t>
  </si>
  <si>
    <t>Hvad med at vi, i stedet for denne løsning, gør sådan at firmaerne vis madprodukter dette ville påvirker ikke må sælge de produkter som forurener for meget?</t>
  </si>
  <si>
    <t>Hvorfor ik.</t>
  </si>
  <si>
    <t>Så bør det nok være "klimabelastning svarende til x mængde CO2" for en stor del af drivhuseffekten fra køer er eksempelvis pga. methan og ikke CO2.</t>
  </si>
  <si>
    <t>Det er en ret fed ide, men jeg frygter lidt for den bureaukratiske side af sagen, hvor nøjagtigt skal det være og hvor meget skal der til før embalagen skal opdateres?</t>
  </si>
  <si>
    <t>Jeg synes hver politikers personlige CO2 udledning burde måles og fremstå på stemmesedlen.</t>
  </si>
  <si>
    <t>Inkl deres CO2 udledning i forbindelse med f.eks flyrejser osv.</t>
  </si>
  <si>
    <t>For øvrigt er der ikke den store forskel på ris og hvede, så køb hvad du har lyst til.</t>
  </si>
  <si>
    <t>For at have en nem måde at finde ud af det på derhjemme hvis man er lidt nysgerrig.</t>
  </si>
  <si>
    <t>Så du ville skulle vide forskellen i CO2 udledning på fx hakkebøf og mørbrad.</t>
  </si>
  <si>
    <t>Implementer den reelle omkostning for samfundet i produktets omkostning.</t>
  </si>
  <si>
    <t>Som fx. beton virksomhed.</t>
  </si>
  <si>
    <t>Dette blev gjort i madboderen på Roskilde festival.</t>
  </si>
  <si>
    <t>Det mår derfor kunne lade sig gøre, i en hvis forstand vel at mærke.</t>
  </si>
  <si>
    <t>- fordi det fik sgu en til at tænke.</t>
  </si>
  <si>
    <t>I alle mad boder på Roskilde festivalen, blev man oplyst om CO2-udslippet for alle retter.</t>
  </si>
  <si>
    <t>Nu er Co2 jo ikke det eneste der er væsenligt når det kommer til madproduktion [LINK]</t>
  </si>
  <si>
    <t>Jeg tænker umiddelbart at hvis man generelt bekymrer sig om CO2, så sørger man selv for at sætte sig ind i det?</t>
  </si>
  <si>
    <t>Det er da fint at informere omkring, men synes ikke det giver mening på de enkelte varer.</t>
  </si>
  <si>
    <t>Hvorfor skal det stå på alt?</t>
  </si>
  <si>
    <t>Hallo hallo.</t>
  </si>
  <si>
    <t>Kunne vi også få det i CO2 per kcal i stedet for?</t>
  </si>
  <si>
    <t>Jeg skal have 2½k kcal/dag og så er et kilo salat ikke det samme som et kilo kød</t>
  </si>
  <si>
    <t>Men da vel ikke kun CO2?</t>
  </si>
  <si>
    <t>Ellers synes jeg det er et godt foreslår, om end en smule besværlig at føre ud i livet, idk</t>
  </si>
  <si>
    <t>Men det kræver transparens fra producenterne. [LINK]</t>
  </si>
  <si>
    <t>Kan Alternativet og Enhedslisten ikke bare opløse sig selv?</t>
  </si>
  <si>
    <t>Det er vel prioriteter.</t>
  </si>
  <si>
    <t>De er jo hjemmeboende og får i forvejen betalt deres mad, tøj og husleje,« siger Jacob Jensen til Altinget.</t>
  </si>
  <si>
    <t>At være hjemmeboende betyder ikke at man ikke betaler husleje eller har udgifter.</t>
  </si>
  <si>
    <t>Vi ender jo nok med det.</t>
  </si>
  <si>
    <t>Det viser en rundringning til flere fremtrædende folketingskandidater hos Venstre, som Altinget har foretaget.</t>
  </si>
  <si>
    <t>Hvad var spørgsmålet helt nøjagtigt?</t>
  </si>
  <si>
    <t>Det er simpelthen løgn.</t>
  </si>
  <si>
    <t>Gad vide om disse politikere stadig ville gå med på ideen, hvis børn i forældrekøbte boliger også talte som hjemmeboende?</t>
  </si>
  <si>
    <t>»Det er mit indtryk, at der i dag er en del hjemmeboende unge, som får SU, der kunne klare sig uden, uden at det vil gå ud over deres muligheder for at få en ordentlig uddannelse,« siger Libak</t>
  </si>
  <si>
    <t>Men som hun selv anekender her så er der tale om en del af de studerende, altså ikke alle.</t>
  </si>
  <si>
    <t>Hvad mener hun man skal gøre med den del for hvem dette ikke gælder?</t>
  </si>
  <si>
    <t>Jeg brugte ca. 330 kr. om måneden på medicin (kronisk syg) og 600 kr. på transport som hjemmeboende, med en SU på hele 930 kr.</t>
  </si>
  <si>
    <t>Når der skal spares, er det vel OK, at det er middelklassen, der må holde for?</t>
  </si>
  <si>
    <t>Jeg synes hellere man skal lave det til et lav rente lån, og så afskaffe uddannelsesloftet.</t>
  </si>
  <si>
    <t>Når lånet skal betales tilbage, så kunne man måske få noget ekstra fradrag i skat.</t>
  </si>
  <si>
    <t>Der er selvfølgelig også tale om ungdoms uddannelser, mens man er hjemmeboende.</t>
  </si>
  <si>
    <t>Jeg ved ikke hvor mange som faktisk får den SU.</t>
  </si>
  <si>
    <t>Innovationsfondens midler blev halveret og Det Frie Forskningsråd blev beskåret med 20%.</t>
  </si>
  <si>
    <t>Der blev primært afskediget administrativt og teknisk personale.</t>
  </si>
  <si>
    <t>Manglen på administrativt personale og teknisk personale gør at professorer, Ph.D studerende mfl. må udføre administrativt arbejde.</t>
  </si>
  <si>
    <t>Oven i alt der her spareri var Søren Pind ude og udtale at vi skulle have nogle Nobelpriser til DK.</t>
  </si>
  <si>
    <t>Er det det?</t>
  </si>
  <si>
    <t>Er det alt LA har af planer for klimaindsatsen?</t>
  </si>
  <si>
    <t>Vil og vil.</t>
  </si>
  <si>
    <t>Jeg synes at huske nogle lignende planer fra dem omkring afgiften på elbiler ved sidste valg.</t>
  </si>
  <si>
    <t>Hvis han er dansk hvorfor hedder han så ikke Søren eller Peter?</t>
  </si>
  <si>
    <t>Claes de Vreese: Jeg er pæredansk.</t>
  </si>
  <si>
    <t>Vistisen: overrasket pikachu</t>
  </si>
  <si>
    <t>On the new podcast, Vestager said her commission will continue to focus on preventing large tech incumbents like Google from stifling competition from startups.</t>
  </si>
  <si>
    <t>Vi skal tage demokratiet tilbage fra EU.</t>
  </si>
  <si>
    <t>Tandlæge helt enig.</t>
  </si>
  <si>
    <t>Som en der selv har brugt Psykolog for nylig(dog med henvisning), så er de 333 kroner jeg kom af med en god måde at "tvinge" personen til at tage det seriøst og ikke bare bruge tiden til at tale med en person.</t>
  </si>
  <si>
    <t>Har også selv betalt for fysioterapi, og at man skal smide et "lille" beløb gjorde at jeg tog det meget seriøst og gjorde alt hvad jeg kunne for at hjælpe endnu mere.</t>
  </si>
  <si>
    <t>Fysioterapi, delvis enig, jeg er selv handicappet og får det dækket 2 gange om ugen og har fået det siden jeg var 4-5år, syntes det er fint at nogen mennesker får det dækket, hvis der en helt konkret grund og ikke bare kirsten som er faldet på cykel og har slået sit knæ en smule.</t>
  </si>
  <si>
    <t>Det er fint nok - jeg syntes tandlæge bør være gratis.</t>
  </si>
  <si>
    <t>Problem solved.</t>
  </si>
  <si>
    <t>En tanke kunne være at hvis psykologhjælp var gratis på lige fod (hø hø) med den hjælp vi kan få for fysiske lidelser, så kunne det måske blive anset som mere ligeværdige, og flere som har brug for det kan komme i behandling.</t>
  </si>
  <si>
    <t>Gratis psykologhjælp kan måske være det der får dem til at komme i behandling alligevel.</t>
  </si>
  <si>
    <t>Jeg synes ikke, frygten for at folk vil misbruge tilbuddet skal danne grundlag for lovgivningen, når vi jo har de fagkyndige til at vurdere, om der er et behov eller ej.</t>
  </si>
  <si>
    <t>Eftersom vi lever i et samfund, hvor vi på alle måder er afhængige af hinanden, tror jeg, vi i det lange løb er bedst stillet, hvis vi begynder at tage mentalt helbred seriøst</t>
  </si>
  <si>
    <t>Jeg er enig med NiuxeR.</t>
  </si>
  <si>
    <t>Det at jeg skal give et beløb (600kr) gør også, at jeg lige tager det hele lidt mere alvorligt; jeg tager det til mig.</t>
  </si>
  <si>
    <t>Hvis det var gratis for mig, var jeg nok mere tilbøjelig til at bruge psykologen og dermed offentlige midler oftere.</t>
  </si>
  <si>
    <t>Før jeg gik hos en psykolog, brugte jeg en gratis service kommunen finansierer, hvor jeg kom ind til en ungerådgiver.</t>
  </si>
  <si>
    <t>Det blev mere 'hyggesnak' om tilværelsen, fordi jeg kunne jo bare komme igen ugen efter og efter igen osv.</t>
  </si>
  <si>
    <t>Jeg er enig i at tandlæge skal være gratis.</t>
  </si>
  <si>
    <t>Vi har trods alt foreningsfrihed i Danmark!</t>
  </si>
  <si>
    <t>På den måde er i dejligt solidariske med hinanden og slipper for at tvinge andre ind i noget de ikke ønsker.</t>
  </si>
  <si>
    <t>Sådan bliver vi alle tilfredse og ingen tvinges til at blive medlem af en forening de ikke ønsker at være medlem af.</t>
  </si>
  <si>
    <t>Genialt eller genialt?</t>
  </si>
  <si>
    <t>Men jeg synes at VISSE tandlæge-udgifter bør være gratis, eksempelvis de som er med til at forebygge at folk ender med alvorligere tandproblemer.</t>
  </si>
  <si>
    <t>Pt. er ovenstående (+ alle behandlinger) allerede gratis for børn under 18 år, men jeg skønner at man ville kunne forebygge vanvittigt mange tandproblemer, hvis man øgede incitamentet for at blive undersøgt i tide.</t>
  </si>
  <si>
    <t>Det er ikke særligt skræmmende at gå til tandundersøgelser, sålænge man har gjort det hele sit liv med intervaller på max et halvt til et helt år.</t>
  </si>
  <si>
    <t>Derudover er jeg i øvrigt enig i at skattebetalt tandlægebesøg, kan være en enorm fordel for rigtig mange mennesker.</t>
  </si>
  <si>
    <t>Meget interresant gave politik de fører, jeg kunne godt tænke mig at se en årrække, hvilke effekter det ville have, hvor presset ville ligge.</t>
  </si>
  <si>
    <t>I dag bliver man i det mindste bliver man taget seriøst, grundet den dynamik der ligger i at feks. psykologerne skal have kunder i butikken.</t>
  </si>
  <si>
    <t>Gratis.</t>
  </si>
  <si>
    <t>God ide.</t>
  </si>
  <si>
    <t>På tide SF fik en god ide.</t>
  </si>
  <si>
    <t>Det er kun et formål som man kan støtte op om herfra.</t>
  </si>
  <si>
    <t>Jubii!</t>
  </si>
  <si>
    <t>Det ville give nogle point til EU, hvis den her går igennem</t>
  </si>
  <si>
    <t>Hvis nogle ikke skulle kende ham, så er Peter Kofod MØG hamrende aktiv indenfor overvågning i DK generel, har endda interviewet (mener det var et interview?) Snowden engang. [LINK]</t>
  </si>
  <si>
    <t>Har selv fulgt hans gøren og laden i et par år, og han tager også andre vigtige kampe i mine øjne.</t>
  </si>
  <si>
    <t>Blandt andet lærerkonflikten, Offensimentum, og har formentlig også en rolle i de 1000 unge som er blevet sigtet, i hvert fald fik han lavet noget skide dygtig journalistik omkring det som skabte opmærksomhed på problemet.</t>
  </si>
  <si>
    <t>Hvis du ser med Peter, så tak for din indsats!</t>
  </si>
  <si>
    <t>det er interessant..</t>
  </si>
  <si>
    <t>Jeg skal ikke kunne sige om det ville blive vedtaget - sandsynligvis ikke - men det ville nok have klaret sig væsentligt bedre en det faktiske forslag gjorde.</t>
  </si>
  <si>
    <t>Det ville nok være mere interessant.</t>
  </si>
  <si>
    <t>Godt spottet!</t>
  </si>
  <si>
    <t>Jeg indstiller dig til at Cavling med det samme!</t>
  </si>
  <si>
    <t>Ej men uden pis, så er gennemsigtighed virkeligt noget af det vigtigeste, især i tider som disse.</t>
  </si>
  <si>
    <t>Der kunne de altså lære lidt fra Alternativet; meget kan man sige om dem, men på dét punkt er de altså foran de andre partier.</t>
  </si>
  <si>
    <t>Hvis vi indfaser stigningen i pensionsalderen hurtigt vil der være flere ressourcer til andre ting hvilket betyder det samme som "en højere pensionsalder frigør ressourcer til mange ting"</t>
  </si>
  <si>
    <t>Men jeg synes da også du skal sende dit skriv til Detektor (måske redigere det lidt ned...) da den her slags småfusk altid er godt at gøre opmærksom på.</t>
  </si>
  <si>
    <t>Det er ikke cool, men alvoren må bedømmes på, om det er meningsforvridende - og det er det ikke her.</t>
  </si>
  <si>
    <t>At gøre det i et filmklip er en lidt anden sag og efter min mening mindre ufint - levende billeder er trods alt et medie, der er indrettet til at være letfordøjeligt.</t>
  </si>
  <si>
    <t>Her har man skåret alt "fedt" fra i forhold til Krags pointe, uden at forvride budskabet.</t>
  </si>
  <si>
    <t>Jeg tror gerne JBO ville have haft hele sin smøre med, men omvendt tror jeg ikke han er decideret uenig (og derfor mener jeg heller ikke at det er manipulation, der er skjult at ændre på noget).</t>
  </si>
  <si>
    <t>Det er jo noget af det der er fedt ved JBO; han toner klart fag og står for hvad han tror på.</t>
  </si>
  <si>
    <t>Jeg er uenig, men respekterer ham for på den måde at ville demokratiet og stole på sine argumenter.</t>
  </si>
  <si>
    <t>Godt lavet.</t>
  </si>
  <si>
    <t>Det her fortjener at blive en ledende artikel i en større avis.</t>
  </si>
  <si>
    <t>Det er forhåbentlig den fede politikerpension, de vil skubbe længere væk.</t>
  </si>
  <si>
    <t>Som sådan har jeg svært ved at hidse mig op over at oppositionen her citerer JBO for at ville skære i velfærden med henblik på skattelettelser.</t>
  </si>
  <si>
    <t>At Joachim B. Olsen pakker skattelettelsen ind er rimelig ligegyldigt, når hans parti største kerneværdi er en sænkelse af skatten.</t>
  </si>
  <si>
    <t>Det er faktisk en fornuftig ide.</t>
  </si>
  <si>
    <t>Super forslag.</t>
  </si>
  <si>
    <t>Lucas:</t>
  </si>
  <si>
    <t>Twitter + DR</t>
  </si>
  <si>
    <t>Ejer hverken MC eller larmende bil, men vil bare sige til de folk der kører på/i noget der kan høres, at jeg er fan.</t>
  </si>
  <si>
    <t>Jeg får altid et smil på læben og bliver glad helt ind i mit ellers sorte hjerte, hver gang der buldrer et benzin monster forbi.</t>
  </si>
  <si>
    <t>Jeg elsker bare lyden af motorstøj, jo højere jo bedere.</t>
  </si>
  <si>
    <t>Jeg bor i nærheden af en rockerklub og et amerikanerbil-værksted, så det sker heldigvis ofte at min verden bliver beriget af “larm”</t>
  </si>
  <si>
    <t>Ja tak.</t>
  </si>
  <si>
    <t>Jeg elsker motorer, men MC i tæt bebyggelse = el MC alle andre steder = anything goes</t>
  </si>
  <si>
    <t>ja fucking tak.</t>
  </si>
  <si>
    <t>Glæder mig til den utopiske dag hvor tavse el-motorer er standard.</t>
  </si>
  <si>
    <t>Det er da langt federe at være diskret, at være i stand til at høre biler og traffik omkring sig og endda naturen når man kører joyrides.</t>
  </si>
  <si>
    <t>Fin ide, jeg hader det larm.</t>
  </si>
  <si>
    <t>Jeg er spændt på hvordan de vil håndhæve det.</t>
  </si>
  <si>
    <t>Vil med glæde stemme for en lov der indførte regler og strenge straffe for den slags kørsel inden for bymæssig bebyggelse.</t>
  </si>
  <si>
    <t>Har efterhånden været til en del træf med min amerikaner bil, og Harley'er plejer også at møde op, hvilket er helt fint.</t>
  </si>
  <si>
    <t>At sætte en grænse for larm for nogle områder hvor folk færdes, især inde i centrum hvor lyden er isoleret inde af bygninger, er fint hvis du spørger mig.</t>
  </si>
  <si>
    <t>Det var sgu på tide.</t>
  </si>
  <si>
    <t>Reddit</t>
  </si>
  <si>
    <t>Det er meget lettere end at skulle måle lydniveauet osv.</t>
  </si>
  <si>
    <t>Synes det er et helt fint foreslag, men ved ikke lige hvor mange herinde der bed sig fast i hvordan de vil gå til sagen.</t>
  </si>
  <si>
    <t>Enig.</t>
  </si>
  <si>
    <t>Jeg er bosat i KBH og må indrømme jeg ikke lægger mærke til det, medmindre den kommer lige forbi hvor jeg står på en given dag.</t>
  </si>
  <si>
    <t>Twitter</t>
  </si>
  <si>
    <t>Hastighed og køremåde i øvrigt skal på sådanne steder afpasses således, at andre ikke unødigt forstyrres.</t>
  </si>
  <si>
    <t>Kunne være sjovt at gå sammen og købe en busreklame til 5A-bussen(eller lign.) med en tekst hvor der reklameres for Klubben for impotente mænd med larmende motorcykler.</t>
  </si>
  <si>
    <t>Godt forslag.</t>
  </si>
  <si>
    <t>Ja tak</t>
  </si>
  <si>
    <t>Så må vi håbe at politiet tager det seriøst og konfiskerer motorcyklen eller kørekortet, hvis føreren bryder loven og drøner rundt med 90-100db i byområder.</t>
  </si>
  <si>
    <t>Endelig!</t>
  </si>
  <si>
    <t>Målet må altid være, at eleverne bliver dygtige og kommer godt igennem skoletiden.</t>
  </si>
  <si>
    <t>Det er selvfølgelig korrekt.</t>
  </si>
  <si>
    <t>Facebook</t>
  </si>
  <si>
    <t>I'm glad memes transcend language</t>
  </si>
  <si>
    <t>Det er ikke verdens undergang, at man får ~0.24% i fravær for det ene modul.</t>
  </si>
  <si>
    <t>Peter</t>
  </si>
  <si>
    <t>Jeg fik 12 i det fag jeg havde om morgenen, og kan derved attestere at en håndfuld minutters fravær, selv på sigt, ikke betyder noget som helst.</t>
  </si>
  <si>
    <t>Husk det er for din egen skyld, selvom det ikke altid virker sådan ;-)</t>
  </si>
  <si>
    <t>Hvis man nu fixede hvorfor folk kommer for sent, så kunne det vel være en start?</t>
  </si>
  <si>
    <t>Overall</t>
  </si>
  <si>
    <t>Men det var okay, fordi vi vidste godt at vi fik 100 procent.</t>
  </si>
  <si>
    <t>Synes at 100 procent fravær er i orden.</t>
  </si>
  <si>
    <t>Neutral</t>
  </si>
  <si>
    <t>Det var til dels rigtigt nok, og mine karakterer var fine, så der skete ikke mere.</t>
  </si>
  <si>
    <t>Bestod blandt andet matematik med 10 og 12 taller og er i dag datalog, så jeg fortryder intet.</t>
  </si>
  <si>
    <t>Non-neutral</t>
  </si>
  <si>
    <t>Positive</t>
  </si>
  <si>
    <t>Negative</t>
  </si>
  <si>
    <t>haha :D</t>
  </si>
  <si>
    <t>Percentage</t>
  </si>
  <si>
    <t>Jeg havde flere venner, som kom op i fuld pensum pga reglerne, og de klarede sig alle fint.</t>
  </si>
  <si>
    <t>Man kan jo ligeså godt øve sig i at være voksen, mens man er ung.</t>
  </si>
  <si>
    <t>Edit: Det er også bedre, at du bliver væk, end at du forstyrre undervisningen for de mere ansvarlige personer, som kom til tiden.</t>
  </si>
  <si>
    <t>Jeg præsterede nu alligevel at have under 2% fravær i gennemsnit.</t>
  </si>
  <si>
    <t>Det var ikke svært.</t>
  </si>
  <si>
    <t>Martin Henriksen er nødvendig for samfundsdebatten.</t>
  </si>
  <si>
    <t>Jeg har lyst til at give Omar Marzouk en stor klapsalve og et klap på skulderen efter det her.</t>
  </si>
  <si>
    <t>Det skal han sku have applause for det her.</t>
  </si>
  <si>
    <t>Mads:</t>
  </si>
  <si>
    <t>Det er helt sikkert godt for samfundet, og integrationen, men har man boet sin ungdom i Somalia og kommer her til som teenager eller voksen, så vil man altid være Somalier inden i, eller i bedste fald føle sig som begge dele.</t>
  </si>
  <si>
    <t>Det ene udelukker ikke det andet.</t>
  </si>
  <si>
    <t>Hatten af for Omar.</t>
  </si>
  <si>
    <t>Han har altid været en af mine ynglings komikere.</t>
  </si>
  <si>
    <t>Så lad os dog hellere få de rigtige nordiske guder tilbage.</t>
  </si>
  <si>
    <t>Er selv ateist, men synes, at Odin, Tor og Freja er langt sejere end Jesus.</t>
  </si>
  <si>
    <t>Men mon ikke han kom på bedre tanker, når han kan se hvor meget bedre Danmark er.</t>
  </si>
  <si>
    <t>Det vil også give bedst mening at give det et pointsystem, på samme måde som dyrevelfærd har pointsystem af animalske produkter.</t>
  </si>
  <si>
    <t>Det synes jeg faktisk er en super god idé.</t>
  </si>
  <si>
    <t>Det giver forbrugerne en langt bedre mulighed for vide hvilke fødevarer de skal gå udenom for at give deres bidrag til forbedringer af klimaet.</t>
  </si>
  <si>
    <t>Et forsimplet system kunne være at dele vare op i kategorier og så give hver kategori en pointscore.</t>
  </si>
  <si>
    <t>Hvis man endelig skal gøre noget, så lav oplysningskampagner.</t>
  </si>
  <si>
    <t>Synes helt klart det er en god idé, men det er nok rimeligt svært at få de tal.</t>
  </si>
  <si>
    <t>Jeg så et studie der viste at man kan nedsætte CO2 udslippet fra mad med cirka 10% (cirka 3% af det totale CO2 udslip) hvis vi lagde en afgift på 500 kroner pr ton CO2 brugt på mad, hvis man samtidig brugte provenuet til at sænke momsen</t>
  </si>
  <si>
    <t>Det kan godt være en god måde at gøre det på.</t>
  </si>
  <si>
    <t>Det kan dog godt være det går tabt i folks forståelse af hvad tallet på pakken betyder, men jeg er generelt tilhænger af oplysning.</t>
  </si>
  <si>
    <t>Det ville give et mere generelt overblik over hvilke typer mad vi burde undgå i vores hverdag for at belaste vores verden mindst muligt.</t>
  </si>
  <si>
    <t>På Roskilde Festival var maden CO2 mærket, og det virkede da 100% til at folk tænkte mere over de valg de foretog sig.</t>
  </si>
  <si>
    <t>Bliver billigt at lave livscyklusanalyser for 100.000 produkter</t>
  </si>
  <si>
    <t>God ide ja!!</t>
  </si>
  <si>
    <t>Jeg syntes da der skulle CO2 afgifter på vores mad ligesom vores biler!</t>
  </si>
  <si>
    <t>Go Vegan!!</t>
  </si>
  <si>
    <t>Det ville være fint.</t>
  </si>
  <si>
    <t>Kunne være dejligt med fokus på CO2 over økologi.</t>
  </si>
  <si>
    <t>Hvis folk så begyndte at handle mere der, fordi de nu havde mulighed for at handle på baggrund af denne information, så skulle I kok se at alle butikker kom med.</t>
  </si>
  <si>
    <t>Så ville der være en stor økonomisk gevinst ved ikke at tabe de kunder.</t>
  </si>
  <si>
    <t>Man kan faktisk nærmest ikke undgå at støde ind I de Vreese hvis man beskæftiger sig med EU-stof, nybegynder eller avanceret, hvilket gør det her endnu værre.</t>
  </si>
  <si>
    <t>Hvordan kan nogen se et udenlandsk efternavn og straks gå ud fra at personen ikke er dansk?</t>
  </si>
  <si>
    <t>Det må da alligevel være en temmelig stor procentdel af pæredanske personer, der har efternavne der ikke er af dansk oprindelse.</t>
  </si>
  <si>
    <t>Ud over at min mormor hed Olsen før hun blev gift, er det f.eks. alle i min familie der har udenlandsk-lydende efternavne.</t>
  </si>
  <si>
    <t>På en skala fra kebabdansk til kartoffeldansk, hvor ligger pæredansk egentlig?</t>
  </si>
  <si>
    <t>Ifølge DF kan man vel heller ikke være "pæredansk" med det navn.</t>
  </si>
  <si>
    <t>Surprise!</t>
  </si>
  <si>
    <t>Men jeg gad godt vide hvor mange DF'ere der tror den er flad.</t>
  </si>
  <si>
    <t>Ser efternavn der ikke ser dansk ud: kan kun være en udenlandsk løgner der ikke taler sproget.</t>
  </si>
  <si>
    <t>Det næste bliver vel noget om at man ikke er dansker hvis man hedder noget udenlandsk og/eller har en udenlandsk mor/far/bedstemor etc.</t>
  </si>
  <si>
    <t>Manden er født i Kbh. [LINK]</t>
  </si>
  <si>
    <t>Df er ikke interesseret i fakta</t>
  </si>
  <si>
    <t>Vidstisen</t>
  </si>
  <si>
    <t>DF manager here.</t>
  </si>
  <si>
    <t>Delete this.</t>
  </si>
  <si>
    <t>/r/draebtaford</t>
  </si>
  <si>
    <t>Det er da lige til en husstandsomdeling!</t>
  </si>
  <si>
    <t>Han er uddannet i Holland og arbejder I holland, derfor er det vel ikke over stregen at kalde ham en Hollandsk "ekspert"?</t>
  </si>
  <si>
    <t>Navnet "Visti" kommer fra hebraisk.</t>
  </si>
  <si>
    <t>Har du et link til det der?</t>
  </si>
  <si>
    <t>Jeg kan ikke finde det</t>
  </si>
  <si>
    <t>Vist*</t>
  </si>
  <si>
    <t>Det er almindelig kutyme at gøre det klart, hvem der fremsiger kritikken.</t>
  </si>
  <si>
    <t>Pæredanske var mørke i huden. :) [LINK]</t>
  </si>
  <si>
    <t>Helt tilfældigt.</t>
  </si>
  <si>
    <t>1. Ta' en masse lån</t>
  </si>
  <si>
    <t>2. Få dem alle udbetalt og gem dem godt.</t>
  </si>
  <si>
    <t>3. erklære konkurs.</t>
  </si>
  <si>
    <t>4. Leve under menneskelige forhold, i en periode.</t>
  </si>
  <si>
    <t>Først var det Seier, nu har vi Riskær</t>
  </si>
  <si>
    <t>Konkursramte borgere skal have sløjfet deres gæld efter en vis periode, når man har afleveret sine værdier, mener Klaus Riskær Pedersen.</t>
  </si>
  <si>
    <t>Så det er der nok en masse der gør.</t>
  </si>
  <si>
    <t>Nu har han fat i Luksusfælden-segmentet.</t>
  </si>
  <si>
    <t>Der kan man se..</t>
  </si>
  <si>
    <t>Facebook annoncer virker.</t>
  </si>
  <si>
    <t>2. Åbenbart har Riskær været 6 år i fængsel.</t>
  </si>
  <si>
    <t>Nu er det jo ikke sådan at konkursramte folk ikke kan leve som det passer dem.</t>
  </si>
  <si>
    <t>Riskær har garanteret en betroet person til at styre hans 'nye' penge, så han personligt forbliver forgældet.</t>
  </si>
  <si>
    <t>Ovenstående forslag er mere en slags formalitet.</t>
  </si>
  <si>
    <t>Er der overhovedet nogen der læser hans partiprogram?</t>
  </si>
  <si>
    <t>Anders Fogh fik sin internationale topstilling og det var det hele værd /s.</t>
  </si>
  <si>
    <t>Det er jo kun overaskende hvis man for no reason tror en masse mennesker bestemmer det?</t>
  </si>
  <si>
    <t>Jeg er ikke overrasket, hvorfor skulle man tro at det var mere end et par få stykker der bestemte det.</t>
  </si>
  <si>
    <t>Det er ikke det, der er sagen.</t>
  </si>
  <si>
    <t>Det skyldtes, at der var udsendt en instruks, der ifølge ministeren var godkendt af embedsværket, om, at alle par skulle adskilles.</t>
  </si>
  <si>
    <t>En løgn bliver ikke sand, bare fordi den bliver gentaget.</t>
  </si>
  <si>
    <t>Det ulovlige var ikke at adskille parrene.</t>
  </si>
  <si>
    <t>Dengang sagde hun, at man mundtligt havde sagt til Udlændingestyrelsen, at der kunne være individuelle undtagelser, hvor man af hensyn til loven og konventioner ikke skulle adskille parrene.</t>
  </si>
  <si>
    <t>Alt er jo relativt!</t>
  </si>
  <si>
    <t>Det er en social konstruktion!</t>
  </si>
  <si>
    <t>Erasmus montanus “ØG”</t>
  </si>
  <si>
    <t>Og det er det, der gør denne sag så vigtig.</t>
  </si>
  <si>
    <t>Arh, ingen og ingen.</t>
  </si>
  <si>
    <t>Jo</t>
  </si>
  <si>
    <t>En løgn bliver ikke sand, bare fordi et flertal har besluttet det</t>
  </si>
  <si>
    <t>Og så ville Hr. Kristian Jensen måske komme frem til at være enig med Fru Vestager.</t>
  </si>
  <si>
    <t>- Eller måske har herren andre vigtigere interesenter hvis interesse skal passes.</t>
  </si>
  <si>
    <t>Hvad er nu det?</t>
  </si>
  <si>
    <t>Langt de fleste vil undgå at blive betegnet som racist eller ufølsom over for andre mennesker.</t>
  </si>
  <si>
    <t>Derfor kan det være nemmest bare at give efter og lade dem få hvad de vil have.</t>
  </si>
  <si>
    <t>Hvorfor opstod diskussionen ikke, da folk begyndte at kalde deres børn Jimmy, Johnny, Connie, Sandy eller nogle af de andre engelsk/amerikanske navne, som har gjort sit indtog.</t>
  </si>
  <si>
    <t>Af samme grund, som folk ikke synes, at spaghetti, moussaka, chili con carne eller burgere er problematiske, men går i chok over halalslagtet kebab eller falafler.</t>
  </si>
  <si>
    <t>Af samme grund som folk ukritisk tager mærkedage som halloween til sig, men boykotter Føtex, hvis de sælger en kage med skriften Eid Mubarak.</t>
  </si>
  <si>
    <t>DR havde et indslag hvor man faktisk kunne se at børn med tyrkisk baggrund (stort set den eneste etnicitet med 3. generation i Danmark) oftere fik navne, der både kan gå som danske og tyrkiske navne.</t>
  </si>
  <si>
    <t>Så ikke så mange Mehmet og Zeynep, men i stedet Adam, Mikail, Mina, og Ella</t>
  </si>
  <si>
    <t>edit: udskiftede Suleima med et pigenavn der rent faktisk var tyrkisk.</t>
  </si>
  <si>
    <t>Det er nok ikke nemmere at hedde Hassan når man søger job end at hedde Hans.</t>
  </si>
  <si>
    <t>Jimmy Khader.</t>
  </si>
  <si>
    <t>Anna Nasser.</t>
  </si>
  <si>
    <t>Ja, navne betyder noget.</t>
  </si>
  <si>
    <t>Joachim er hebraisk og betyder "Løftet af Yahweh".</t>
  </si>
  <si>
    <t>Men er det et problem for mig, at en LA politiker har et mellemøstlig navn?</t>
  </si>
  <si>
    <t>Næh, ikke rigtigt.</t>
  </si>
  <si>
    <t>Nu er det jo r/Denmark :)</t>
  </si>
  <si>
    <t>Det er lidt hønen og ægget.</t>
  </si>
  <si>
    <t>Hvad kommer først, assimilation eller navnet?</t>
  </si>
  <si>
    <t>Vi kender ikke raten af navneændringer, som ses i det amerikanske studie, så det er svært at bestemme hvor på "navneassimilationskurven" Danmark befinder sig.</t>
  </si>
  <si>
    <t>“Hvorfor er der ikke flere ikke-vestlige 3 generations indvandere, som hedder Ida, Emma, Oliver og Victor?</t>
  </si>
  <si>
    <t>Man må kalde sine børn, hvad man vil.</t>
  </si>
  <si>
    <t>Hvorfor kan vi ikke bare være ligeglade med, hvad folk kalder deres børn?</t>
  </si>
  <si>
    <t>Er der nogen der rent faktisk stemmer på de her folk, som kan forklare mig, hvordan traditionalisme kan forenes med liberalisme på den her måde?</t>
  </si>
  <si>
    <t>*Skubber den blåviolette hårtjavs væk fra øjnene og kigger trodsigt på dig*</t>
  </si>
  <si>
    <t>HVorFor Er dEr iKKe fLeRe GaMmELDaNsKerE sOm giVeR dEreS bØrn mUsliMsKe naVnE?</t>
  </si>
  <si>
    <t>Muslimer følger sharia.</t>
  </si>
  <si>
    <t>Det gælder klædedragt, fødevarer og navngivning.</t>
  </si>
  <si>
    <t>I stedet for bankkonto går de rundt med pengene i en kuffert.</t>
  </si>
  <si>
    <t>Hvordan er han blevet integrationsordfører?</t>
  </si>
  <si>
    <t>Peter Henrik Andersen er læge og Danmarks førende ekspert i vaccineforebyggelige sygdomme - som mæslinger - ved Statens Serum Institut, og han kender intet som helst til, at der skulle være mindre risiko for cancer eller allergi, hvis man har været ramt af mæslinger.</t>
  </si>
  <si>
    <t>Kan det gavne noget at få mæslinger?</t>
  </si>
  <si>
    <t>Ikke ud over, at man så ikke kan få det mere.</t>
  </si>
  <si>
    <t>Ellers kender jeg ikke til noget, det kunne gavne.</t>
  </si>
  <si>
    <t>Gæt før du åbner!</t>
  </si>
  <si>
    <t>DF eller Alternativet?</t>
  </si>
  <si>
    <t>Men kort derefter kommer der altid en udtalelse som den i ovenstående artikel, og så vender jeg tilbage til virkeligheden.</t>
  </si>
  <si>
    <t>Gad vide om Allon Hein engang har heddet Allan.</t>
  </si>
  <si>
    <t>Normalt plejer jeg at komme med et oplæg, når jeg poster noget.</t>
  </si>
  <si>
    <t>Grunden er at man har større risiko for at kradse af før kræft gør sig gældende.</t>
  </si>
  <si>
    <t>Steffan</t>
  </si>
  <si>
    <t>Du skriver, at du har men efter det.</t>
  </si>
  <si>
    <t>Hvilke men er det?</t>
  </si>
  <si>
    <t>Primært er det koncentrationsbesvær og periodiske problemer med hukommelsen.</t>
  </si>
  <si>
    <t>Jeg havde voldsomme feberkramper dengang.</t>
  </si>
  <si>
    <t>Vi kan altså vælge at tro på dig, og så vælge én som hverken kan koncentrere sig, eller huske.</t>
  </si>
  <si>
    <t>Hvilken medicinsk uddannelse har han?</t>
  </si>
  <si>
    <t>Han var på Teknologi og Informatik Centret i 1991-1994...</t>
  </si>
  <si>
    <t>Den nyeste lydbog han har hørt er ifølge hans FB profil denne: [LINK]</t>
  </si>
  <si>
    <t>Og, bogen er ifølge beskrivelser fyldt med Anti-pharma, heriblandt anti-vacciner.</t>
  </si>
  <si>
    <t>Bare lige et spørgsmål.</t>
  </si>
  <si>
    <t>Hvis man går efter den tankegang vil det så ikke føre til sygdommen kan videreudvikle sig og det bliver endnu mere besværligt at bekæmpe det?</t>
  </si>
  <si>
    <t>Min konspiration om al denne anti-vaccine, at disse mennesker blot forsøger at løse overbefolkningsproblemet.</t>
  </si>
  <si>
    <t>/s</t>
  </si>
  <si>
    <t>alternativt ..</t>
  </si>
  <si>
    <t>Er det ikke noget med en 1/1000 der rammes alvorligt af mæslinger?</t>
  </si>
  <si>
    <t>Hejsa.</t>
  </si>
  <si>
    <t>I virker alle til at være enige med Lars Løkke her.</t>
  </si>
  <si>
    <t>Efter min forståelse er kvoteflygtningene de flygtninge, som er værst stillede efter FNs vurdering.</t>
  </si>
  <si>
    <t>Og det forventes derfor fra FNs side, at hvert FN-land bidrager med at hjælpe disse yderst udsatte mennesker.</t>
  </si>
  <si>
    <t>Hele tråden er her: [LINK]</t>
  </si>
  <si>
    <t>Vi er ikke de andre lande.</t>
  </si>
  <si>
    <t>Efter at have læst kommentarerne: Løkke* Løkke* Løkke*</t>
  </si>
  <si>
    <t>Så LL har "smadret" en journalist der skriver: 'se et overview omkring hvordan midlertidighed også påvirker kvoteflygtninge. Vi har udmeldinger fra andre lande og politikere'.</t>
  </si>
  <si>
    <t>Der var ikke noget at smadre.</t>
  </si>
  <si>
    <t>Det var en reklame.</t>
  </si>
  <si>
    <t>Det er tale om 500 særligt udsatte mennesker om året.</t>
  </si>
  <si>
    <t>Edit: 500 om året.</t>
  </si>
  <si>
    <t>1500 over treårige perioder.</t>
  </si>
  <si>
    <t>Og?</t>
  </si>
  <si>
    <t>Vi kan tage kvoteflygtninge når vi lukker for spontan asylsøgning.</t>
  </si>
  <si>
    <t>Én af os!</t>
  </si>
  <si>
    <t>Men du er stadig en blødsøden bamse, Lars.</t>
  </si>
  <si>
    <t>Det er jo DFs skyld ..</t>
  </si>
  <si>
    <t>kort sagt.</t>
  </si>
  <si>
    <t>Det er sådan lars lykke kan lave de reformer..</t>
  </si>
  <si>
    <t>- Nu må jeg finde min stige, så jeg kan få rettet på min skorsten.</t>
  </si>
  <si>
    <t>Det der er min statsminister!</t>
  </si>
  <si>
    <t>Jeg forstår det ikke.</t>
  </si>
  <si>
    <t>klima</t>
  </si>
  <si>
    <t>Vi tager dem ind, betaler uddannelse og andet.</t>
  </si>
  <si>
    <t>De er klar til arbejdsmarked og penge i statskassen...</t>
  </si>
  <si>
    <t>Så længe jeg har min fladskærm og min bimmer er det ligegyldigt at vi ikke hjælper mennesker der bliver skudt og ikke kan få mad og drikke.</t>
  </si>
  <si>
    <t>Hvis man er udlænding, har man ikke ret til en fair rettergang.</t>
  </si>
  <si>
    <t>Det er en helt grundlæggende retssikkerhedsgaranti i retssamfundet, at man kan påanke administrative afgørelser til domstolene.</t>
  </si>
  <si>
    <t>Og det er Martin Henriksen også klar over.</t>
  </si>
  <si>
    <t>Men man må bare konstatere at der snart er valg.</t>
  </si>
  <si>
    <t>Det bliver kun vildere og vildere det næste halve år.</t>
  </si>
  <si>
    <t>Man havde vel ikke forventet en anden udtagelse fra Martin Henriksen</t>
  </si>
  <si>
    <t>I sagen der foregik omkring Nyborg Gymnasium, brokker han sig direkte over at man har "alt for mange muligheder for at brokke sig i det danske system" (familien i pågældende sag fik i øvrigt medhold i deres klage).</t>
  </si>
  <si>
    <t>Seriøst spørgsmål, hvad skal der til for at man må kalde en politiker for racist?</t>
  </si>
  <si>
    <t>Jeg var ret overbevist om at den slags faktisk var forbudt ved lov?</t>
  </si>
  <si>
    <t>Inger Støjbergs instrukser førte til procedurefejl fra myndighedernes side.</t>
  </si>
  <si>
    <t>Fejl har konsekvenser.</t>
  </si>
  <si>
    <t>Martin Henriksen bør rette sin vrede mod Udlændingeministeren.</t>
  </si>
  <si>
    <t>Jeg er ikke expert, men de skal sikkert betale skat at det som indkomst.</t>
  </si>
  <si>
    <t>Jeg har selv tænkt over den problemstilling, men bliver ved med at vende tilbage til det faktum at Danmark gerne vil fremstilles som et socialt ansvarligt og solidarisk samfund.</t>
  </si>
  <si>
    <t>Dansk Folkeparti skriver det selv som første paragraf i deres partiprogram; citat fra df.dk:</t>
  </si>
  <si>
    <t>Et samfund bør bedømmes på, hvordan det behandler sine udsatte og svage medborgere.</t>
  </si>
  <si>
    <t>Omsorg, behandling og støtte til udsatte og handicappede er som udgangspunkt en offentlig opgave, som skal løses med afsæt i den enkelte borgers ve og vel.</t>
  </si>
  <si>
    <t>Det centrale er at højne livskvaliteten uanset hvilke udfordringer, den enkelte står overfor.</t>
  </si>
  <si>
    <t>Borgeren må på intet tidspunkt føle sig som en byrde.</t>
  </si>
  <si>
    <t>Derfor er det også velfærdssamfundets opgave at sikre, at der altid er et sikkerhedsnet under de mennesker, der havner i en situation, hvor de har brug for lidt ekstra hjælp</t>
  </si>
  <si>
    <t>Jeg er Dansk statsborger, men jeg bor i Tokyo.</t>
  </si>
  <si>
    <t>Jeg bor i Tbilisi i Georgien og hvis jeg stod i en situation som dem, men her, hvor jeg bor, så skulle jeg da selvfølgelig have retten til at klage eller at lægge sag an mod staten.</t>
  </si>
  <si>
    <t>Du er underlagt de regler, der er der, hvor du befinder dig.</t>
  </si>
  <si>
    <t>Og selvfølgelig også de muligheder for at klage over fejlbehandling.</t>
  </si>
  <si>
    <t>Det får det til at lyde som en engangsbetaling til en flybillet.</t>
  </si>
  <si>
    <t>Det kan man synes hvad man vil om, men de er jo folkevalgte og har retten til det.</t>
  </si>
  <si>
    <t>Det er bare politikernes måde at spænde muskler på.</t>
  </si>
  <si>
    <t>Sådan her er det, forklaret i simpelthed.</t>
  </si>
  <si>
    <t>trump</t>
  </si>
  <si>
    <t>Er de her, gælder samme regler for dem som for os, og det er *både på godt og ondt*.</t>
  </si>
  <si>
    <t>Se dem som medborgere, ikke ofre.</t>
  </si>
  <si>
    <t>Der er åbentbart forskel på mennesker.</t>
  </si>
  <si>
    <t>Nogle har rettigheder, andre ikke.</t>
  </si>
  <si>
    <t>Det er på en måde hans brand.</t>
  </si>
  <si>
    <t>Jeg læner mig nok lidt hen af df når det angår indvandrerpolitik, men har gjort op med mig selv at jeg nok ikke vil stemme på dem.</t>
  </si>
  <si>
    <t>I tilfælde af at dine sure opstød ikke forsvinder 😉 [LINK]</t>
  </si>
  <si>
    <t>Mit bedste råd er, ignorer Martin Henriksen.</t>
  </si>
  <si>
    <t>Man har et standpunkt indtil den anden side af diskursen bruger de samme midler man selv har brugt.</t>
  </si>
  <si>
    <t>Du har betalt for både sygehuse og politi via skatten.</t>
  </si>
  <si>
    <t>Det er ikke noget du får af staten - det er noget vi alle bidrager kollektivt til.</t>
  </si>
  <si>
    <t>Den del af din argumentation holder ikke - på samme måde som Martin Henriksen argumentation ikke holder.</t>
  </si>
  <si>
    <t>Anden del ja, love og regler gælder alle - og det går begge veje.</t>
  </si>
  <si>
    <t>Lighed for loven.</t>
  </si>
  <si>
    <t>Skulle jeg som dansk statsborger heller ikke have lov til at klage over en fejlbehandling i sygehusvæsenet?</t>
  </si>
  <si>
    <t>Det har jeg heller ikke betalt direkte til, det er noget staten giver mig som borger i Danmark.</t>
  </si>
  <si>
    <t>Jeg går ud fra, at du betaler en masse skat.</t>
  </si>
  <si>
    <t>Skulle jeg ikke have lov til at klage hvis jeg er blevet ulovligt tilbageholdt af politiet, blot fordi det er noget den danske stat giver mig.</t>
  </si>
  <si>
    <t>Så skal de da som mindstemål også tage et overvejende blik på traditionel gambling for deres reklamer er da godt nok begyndt at komme ofte i fjernsynet</t>
  </si>
  <si>
    <t>forsker</t>
  </si>
  <si>
    <t>Så burde de jo også fjerne micro transactions fra spil til mobiler osv.</t>
  </si>
  <si>
    <t>Overvejer forslag..</t>
  </si>
  <si>
    <t>så har man da også lovet absolut intet.</t>
  </si>
  <si>
    <t>Jeg kan ikke se hvorfor skins sælges som lodder i en tombola frem for som hyldevarer med differentierede priser.</t>
  </si>
  <si>
    <t>Om det påvirker f2p modellen kan jeg ikke spå.</t>
  </si>
  <si>
    <t>Men jeg synes, kun at det er rimeligt at alle der nyder spillet bidrager, frem for at det er nogle få svage sjæle der betaler gildet.</t>
  </si>
  <si>
    <t>Nu siger jeg lige noget upopulært her: Hvad er forskellen på en lootbox og en pakke Magic kort?</t>
  </si>
  <si>
    <t>Alle de ting som folk er siger er forkert ved lootbox gælder også for Magic kort.</t>
  </si>
  <si>
    <t>Nu siger jeg lige noget endnu mere upopulært her: Hvordan spilindustrien kunne køre rundt hvis man gør mikro transaktioner ulovlige?</t>
  </si>
  <si>
    <t>Siden 2008 har prisen for nye konsolspil været omkring 550 kr.</t>
  </si>
  <si>
    <t>Siden er priserne generelt steget med 15%.</t>
  </si>
  <si>
    <t>Hvis priserne på ny konsolspil havde fulgt resten af priserne, så havde de kostet i underkanten af 650 kroner i dag.</t>
  </si>
  <si>
    <t>Så kan du argumentere for at season pass, premium versioner osv får prisen over 650, men det argument giver ikke helt mening, for det havde vi allerede dengang.</t>
  </si>
  <si>
    <t>I Assassin's Creed 2 manglede der 25% af spillet da det udkom.</t>
  </si>
  <si>
    <t>DLC har været en integreret del af spilindustrien siden Xbox 360 og PS3 kom på markedet.</t>
  </si>
  <si>
    <t>Så hvordan skal spil udviklerne skabe overskud i en verden hvor de tjener 10% mindre end de gjorde for hvert spil solgt?</t>
  </si>
  <si>
    <t>Spørgsmålet er, hvilket alternativ der vil være.</t>
  </si>
  <si>
    <t>Vil loot boxes bare ikke kunne blive købt I Danmark?</t>
  </si>
  <si>
    <t>Vil salg af spil det indeholder loot boxes blive ulovligt?</t>
  </si>
  <si>
    <t>Vil det være op til spil producenten at lave en anden måde at købe ekstra ting til deres spil, specifikt til Danmark?</t>
  </si>
  <si>
    <t>Sådan, oprigtigt, nogen der har en idé?</t>
  </si>
  <si>
    <t>Så CS:GO kasser, og de vælger Overwatchs lootbox, som man mig bekendt ikke kan sælge indholdet fra.</t>
  </si>
  <si>
    <t>EDIT: der er åbenbart nogen som misforstå.</t>
  </si>
  <si>
    <t>eu</t>
  </si>
  <si>
    <t>Så omformulere: De vil altså banne CS:GO kasser, men billedet i artiklen er fra Overwatch, boxes hvor indholdet ikke kan sælges videre.</t>
  </si>
  <si>
    <t>Og hvis det også drejer sig om voksene så skulle man måske til at tænke over hvad man bruger sine penge på hvis man kan blive afhænging af digital udklædningslej</t>
  </si>
  <si>
    <t>Kina har pålagt spilfirmaer at skilte med sandsynlighederne for indholdet i lootboxes.</t>
  </si>
  <si>
    <t>Et væld af forskellige forbud og reguleringer verden over er på vej, og det vil være for besværligt og upopulært at beholde de klassiske lootboxes.</t>
  </si>
  <si>
    <t>Så langsomt vil vi se dem blive faset ud og erstattet med andre indtjeningsmodeller.</t>
  </si>
  <si>
    <t>Man kan se udviklingen i de seneste store spil, hvor mange har fået fjernet lootboxes i sidste øjeblik.</t>
  </si>
  <si>
    <t>De store spilkoncerner arbejder på højtryk for at finde alternativer, men har endnu ikke fundet en ny guldkalv.</t>
  </si>
  <si>
    <t>Tværtimod tyder meget på en multi-faceteret krise hos flere af de store koncerner, forårsaget af kreativ stagnation, organisatorisk rod, nedslidning af medarbejdere, dårlige projektstyring og/eller problemer med rekruttering af programmører og tekniske specialister.</t>
  </si>
  <si>
    <t>Det vil ikke overraske mig hvis en eller flere af de store kollapser fuldstændig.</t>
  </si>
  <si>
    <t>Endnu en opgave som naturligvis ikke kan pålægges forældrene, ved at give dem ansvar for deres børns færden i den digitale verden.</t>
  </si>
  <si>
    <t>Det er klart.</t>
  </si>
  <si>
    <t>EA stopper ALDRIG med at sælge loot crates fordi en eller anden dansk lov forbyder det.</t>
  </si>
  <si>
    <t>Det vil sige at vi i Danmark ikke får adgang til spillet eller begrænset adgang til services.</t>
  </si>
  <si>
    <t>Se fx hvordan Blizzard tror deres Recruit a Friend system er ulovligt i Danmark og derfor slet ikke tilbyder det når man har adresse her i landet.</t>
  </si>
  <si>
    <t>(RAF er IKKE pyramidespil - jeg har kontaktet de danske spilmyndigheder)</t>
  </si>
  <si>
    <t>Er der noget Enhedslisten ikke overvejer at have forbud i mod?</t>
  </si>
  <si>
    <t>Vi sagde ofte før i tiden, "forbudssverige" med et smil på læben.</t>
  </si>
  <si>
    <t>Det klinger hult i dag.</t>
  </si>
  <si>
    <t>Ved ikke om det bare er et mediebias, eller om det reelt fylder så meget i politik på landsplan.</t>
  </si>
  <si>
    <t>Ring når det er et forslag de vil stå ved.</t>
  </si>
  <si>
    <t>Der er ingen af de store, nye, spil der lanceres med lootboxes som ud fra loven kategoriseres som gambling.</t>
  </si>
  <si>
    <t>Tricket er at man er sikret det fede item når man har åbnet XXX kasser.</t>
  </si>
  <si>
    <t>At det så i realiteten er det samme ændrer ikke på nogen dyre advokater der har fundet et loophole.</t>
  </si>
  <si>
    <t>Det ændrer Ø ikke på.</t>
  </si>
  <si>
    <t>executive time</t>
  </si>
  <si>
    <t>Loot box skal ikke være i spil for folk under 21 år gammel, uden gambling certifikat.</t>
  </si>
  <si>
    <t>Så jeg kunne forestil mig at man ikke kan bruge rigtig penge på at købe "in-game currency" eller købe loot box direkte fra din pung.</t>
  </si>
  <si>
    <t>Så, spillet kan stadigvæk eksistere, bare ikke muligheden til at købe in-game currencies, men det skal ikke kun foregårs i AAA titler eller indie title på playstation/xbox/pc marked, men også mobil industrien, det er der hvor det værste tilfælde er, hvor unge folk både teenager og folk som er over 21 som ikke har gambling certifikat, bliver fuldkom afhængig af loot box.</t>
  </si>
  <si>
    <t>Kender en person som spiller Dragon Ball Z Dokkan Battle på mobilen og har brugt masser af penge bare for at få en virkelig sjældent kort.</t>
  </si>
  <si>
    <t>Kigger på dig EA, ACTIVISION, UBISOFT, BETHESDA og EPIC GAMES.</t>
  </si>
  <si>
    <t>Det må da være common sense ikke at bruge alle sine penge på comsetiske ting til et spil.</t>
  </si>
  <si>
    <t>Lad nu bare forældrene få ansvaret for at opdrage deres yngel.</t>
  </si>
  <si>
    <t>Hvorfor ikke bare afskaffe bagatelgrænsen, så er man aldrig i tvibl om noget skal indberettes eller ej.</t>
  </si>
  <si>
    <t>Det er forhåbentligt ikke kun EL, som går ind for den form for gennemsigtighed - er det?</t>
  </si>
  <si>
    <t>Utroligt de stadig er opstillingsberettiget.</t>
  </si>
  <si>
    <t>Venstre ved du hvor du har...</t>
  </si>
  <si>
    <t>På kant med loven...</t>
  </si>
  <si>
    <t>Er jeg dum eller modtog de 16 x 20k?</t>
  </si>
  <si>
    <t>Og fik en bøde på 10k?</t>
  </si>
  <si>
    <t>Ville ønske vi kunne få pengene ud af politik og betale udgifterne til afholdelse af valg over skatten.</t>
  </si>
  <si>
    <t>Den danske korttids hukommelse glemmer det lige så hurtigt som kvotefiskeren fordi det ikke er "saftigt".</t>
  </si>
  <si>
    <t>Nå for den da.</t>
  </si>
  <si>
    <t>De er sikkert også svære at forstå de regler.</t>
  </si>
  <si>
    <t>krig</t>
  </si>
  <si>
    <t>Det er ikke engang 2 dage siden vi igen hørte om Nye Borgerliges problemer med ærligheden på dette område, og her kommer så Venstre.</t>
  </si>
  <si>
    <t>Der var så meget vrede omkring det her på facebook, twitter og herinde og så er det i virkeligheden en ikke-historie.</t>
  </si>
  <si>
    <t>Outrage-kultur!</t>
  </si>
  <si>
    <t>Shout out til [USER], der kom Detektor i forkøbet med den rigtige sammenhæng: [LINK]</t>
  </si>
  <si>
    <t>Når man læser “flere byer overvejer”, så tror man jo, at det er flere byråd, der overvejer det.</t>
  </si>
  <si>
    <t>Og det er det jo ikke?</t>
  </si>
  <si>
    <t>– Jamen, et byråd består af mennesker, og de her mennesker kan individuelt overveje noget.</t>
  </si>
  <si>
    <t>Hvad siger du?</t>
  </si>
  <si>
    <t>Er det ikke en journalist, men redaktionschef Jeppe Duvå, der udtaler sig her?</t>
  </si>
  <si>
    <t>Der er en eller anden cyklus i gang i dansk politik, hvor man forsøger at hænge venstrefløjen op på noget identitetspolitik og efterfølgende laver man så en historie ud af de krænkede på højrefløjen.</t>
  </si>
  <si>
    <t>Som jeg ellers mente plejede at have en vis dybde og substans.</t>
  </si>
  <si>
    <t>Må jeg godt nu sige at højrefløjen importerer en masse problemer fra USA ligesom at mange på højrefløjen siger at man importerer amerikanske universiteters problemer?</t>
  </si>
  <si>
    <t>Anyway, det kommer sgu nok til at være en oopsie i en uge og så næste gang der er en der siger noget omkring at følelser også betyder noget, så får vi alle sammen at vide igen at vi importerer problemer fra den amerikanske venstrefløj.</t>
  </si>
  <si>
    <t>Og ingen lærte noget i dag kan man vel så sige jeg har stadig ikke noget imod kønsneutrale lys, ikke at jeg har noget imod vores nuværende lys.</t>
  </si>
  <si>
    <t>Jeg er jo så heldig at jeg kan være rimelig ligeglad fra min position, men hvis de alligevel skal erstattes så kunne man vel ligeså godt gøre dem kønsneutrale ik'?</t>
  </si>
  <si>
    <t>Jeg kunne godt forestille mig at 'Kuglestøderen' og Samuelsen bare sender Joe Rogan klip frem og tilbage.</t>
  </si>
  <si>
    <t>LYSERØDE ELEFANTER!!!!</t>
  </si>
  <si>
    <t>Alle der læser dette indlæg på Reddit tænker på lyserøde elefanter.</t>
  </si>
  <si>
    <t>Peder Holk Svendsen, forperson for LGBT Danmark, blev ringet op og spurgt hvordan kønsneutrale trafiklys kunne se ud.</t>
  </si>
  <si>
    <t>jaer..</t>
  </si>
  <si>
    <t>øøeeeh.</t>
  </si>
  <si>
    <t>Kan man ikke lave noget med et grønt og rødt symbol, der ligner et skilt...</t>
  </si>
  <si>
    <t>vestager</t>
  </si>
  <si>
    <t>eller nåed...?</t>
  </si>
  <si>
    <t>Hvis det er 100% fair regnet så er det en god ide</t>
  </si>
  <si>
    <t>det lyder da som en meget fin ide.</t>
  </si>
  <si>
    <t>Så blev den lissom begravet der!</t>
  </si>
  <si>
    <t>Det er da en fin ide.</t>
  </si>
  <si>
    <t>Er man overrasket?</t>
  </si>
  <si>
    <t>Nu er jeg personligt selv også en større kyllinge fan end oksekød.</t>
  </si>
  <si>
    <t>Og vi kan jo se hvordan det er gået.</t>
  </si>
  <si>
    <t>.. Men hvad ringede de så om?</t>
  </si>
  <si>
    <t>Generelt mener jeg at kød burde koste mere, der burde produceres mindre, men til gengæld skulle kvaliteten også være deroppe af.</t>
  </si>
  <si>
    <t>Men helt klart - hvorfor dog ikke?</t>
  </si>
  <si>
    <t>Jeg holder med P3 med den satire de har gjort omkring debatten.</t>
  </si>
  <si>
    <t>Som fødevareproducent kan jeg da godt se at det ikke er helt fedt - men som forbruger er da det i grunden mindst ligeså relevant som dyrevelfærd, kalorietal og tilsætningsstoffer.</t>
  </si>
  <si>
    <t>Link til video fra P3: [LINK]</t>
  </si>
  <si>
    <t>Men de understreger samtidig, at de aldrig havde overvejet tiltaget eller sat det på dagsordenen, før Kristeligt Dagblad kontaktede dem.</t>
  </si>
  <si>
    <t>Okay ...</t>
  </si>
  <si>
    <t>Ultimativt tror jeg at en tydelig informationskampagne giver mere effekt for pengene, vis os ca. tal per kilo for forskellige produkter på en tydelig måde.</t>
  </si>
  <si>
    <t>Hvis emnet var mere seriøst end trafiklys, kunne man vel næppe forestille sig at en politiker sagde "Vi synes at en halvering i antallet af ansatte i børnehaverne er en fin idé, men det er ikke et tiltag vi har overvejet før vi blev kontaktet af Kristeligt Dagblad", eller "Vi er er interesserede i at skære i hjemmehjælpen, men det ikke er noget vi har sat på dagsordenen".</t>
  </si>
  <si>
    <t>Detektor har talt med de tre byrådspolitikere fra Aarhus og København, som ifølge Kristeligt Dagblad har sat de kønsneutrale trafiklys på dagsordenen.</t>
  </si>
  <si>
    <t>Feeedt!</t>
  </si>
  <si>
    <t>Det er sådan her jeg opfatter det: Journalist ringer op med en dårlig idé - politiker synes dårlig idé er fin - avis skriver at politiker synes dårlig idé er fin - mange folk synes politiker er idiot.</t>
  </si>
  <si>
    <t>Så kan man vælge ud fra hvem der selv handler fornuftigt.</t>
  </si>
  <si>
    <t>Men ja historien er vinklet (for) skarpt, men der er stadig folkevalgte politikere der synes at kønsneutrale lyskryds er nice.</t>
  </si>
  <si>
    <t>Men, det er sgu da ikke særligt liberalt at tvinge folk til at blive vaccineret, er det det?</t>
  </si>
  <si>
    <t>valg</t>
  </si>
  <si>
    <t>Det er cirka sådan det plejer at foregå torsdag aften på DR2.</t>
  </si>
  <si>
    <t>For Venstres sundhedsordfører Jane Heidtmann er det afgørende, om borgerforslaget skal behandles i Folketinget, før Venstre tager stilling til, hvor partiet står.</t>
  </si>
  <si>
    <t>Altså det er ret nemt at slå op ca (+-10%) hvor meget et produkt udleder i CO2 ækvivalenter.</t>
  </si>
  <si>
    <t>Hvorfor overhovedet tage stilling til sådan en ligegyldig sag, hvis folk ikke har været inde at stemme på det. /s</t>
  </si>
  <si>
    <t>Det eneste jeg er lidt i tvivl om, banlyser man også dem som ikke kan blive vaccineret fra at gå i offentlige institutioner?</t>
  </si>
  <si>
    <t>Det ser ud til at DF også vil.</t>
  </si>
  <si>
    <t>Landbrug og Fødevare vil elske det her forslag.</t>
  </si>
  <si>
    <t>Men måske en oversigt på fødevare-/miljøstyrelsens hjemmeside kunne være på sin plads.</t>
  </si>
  <si>
    <t>Socialisterne har talt.</t>
  </si>
  <si>
    <t>Altså jo mere bevidsthed vi har om reelle og aktuelle regler, produkter og metoder, jo nemmere kan vi stemme med hver krone vi bruger.</t>
  </si>
  <si>
    <t>Hvis det skulle fejle, er det selvfølgelig fordi skatterne ikke blev hævet nok, og sloganet til næste valg er allerede klar.</t>
  </si>
  <si>
    <t>Man skal sænke topskatten, så bliver vores alles velfærd forbedret! /s</t>
  </si>
  <si>
    <t>Har SF sendt bots i byen eller hvad?</t>
  </si>
  <si>
    <t>Verdens højeste skatter, uddannelsessystem omkring 30. pladsen, ditto med sundhedsvæsenet.</t>
  </si>
  <si>
    <t>34% af vores beskæftigede arbejder i det offentlige.</t>
  </si>
  <si>
    <t>Konkret skal aktieindkomster fremover indregnes i topskattegrundlaget</t>
  </si>
  <si>
    <t>Det er en af de absolut nødvendige ændringer vi har brug for i Danmark.</t>
  </si>
  <si>
    <t>Jeg ville foretrække sådan noget som en informationskampagne, for at skabe opmærksomhed.</t>
  </si>
  <si>
    <t>særskat på »meget store formuer«</t>
  </si>
  <si>
    <t>Det har en effekt, og skaber ikke unødvendig bureaukrati.</t>
  </si>
  <si>
    <t>df</t>
  </si>
  <si>
    <t>Det er et andet afgørende punkt, der er ingen grund til at akkumulering af formuer til de 1% mest rige skal være skattefri.</t>
  </si>
  <si>
    <t>Som en sidste note, så ville en nem løsning på klimaproblemerne være en skat på drivhusgasser.</t>
  </si>
  <si>
    <t>Det er også et afgørende element i princippet om at yde efter evne.</t>
  </si>
  <si>
    <t>Det er nemt nok at udregne for hver enkelt virksomhed, og skatten burde bruges til skattelettelser, så det bliver gavnligt for de virksomheder som har gjort noget for miljøet på bundlinjen, og giver incitament til forbedringer.</t>
  </si>
  <si>
    <t>Jeg stemmer sgu SF ved valget.</t>
  </si>
  <si>
    <t>Viser lever i en tid hvor der kræves meget formue for at kunne opnå positivt afkast efter skat og inflation.</t>
  </si>
  <si>
    <t>Men der burde kunne findes en løsning på dette der promoverer fremgang uden at skære benene væk under de virksomheder.</t>
  </si>
  <si>
    <t>r/Denmark er fyldt med socialister, reddit generelt er socialister.</t>
  </si>
  <si>
    <t>Vi har et af de højeste skattetryk i verden, vil I ikke være med til at bestemme hvad jeres penge skal bruges på?</t>
  </si>
  <si>
    <t>Jeg købte for det meste mad på festivalen som var klima venligt.</t>
  </si>
  <si>
    <t>Hvis der kom et bødeforlæg på 10k PER SAG betyder det at fire fejl på en måned er li lønningen af en ny sagsbehandler, som derved nedsætter arbejdsbyrden (jeg sad med 180-220 sager!) og derved mængden af fejl...</t>
  </si>
  <si>
    <t>Der er i hvert fald brug for en eller anden mærkbar konsekvens når der bliver begået fejl i det offentlige.</t>
  </si>
  <si>
    <t>God idé.</t>
  </si>
  <si>
    <t>Ville heller ikke gøre mig noget hvis der var en lignende ordning for politiet.</t>
  </si>
  <si>
    <t>Det havde tydelig effekt og flere købte falafel eller vegetariske i stedet</t>
  </si>
  <si>
    <t>Men det er jo nemme point at score.</t>
  </si>
  <si>
    <t>Lyder som en ret interessant idé.</t>
  </si>
  <si>
    <t>Refusion af borgere på offentlig forsørgelse fra staten til kommunerne er over en årrække gået fra omkring de 80% til ca. 20%.</t>
  </si>
  <si>
    <t>Så ville det også være muligt at se at økologiske produkter udleder mere co2 :)</t>
  </si>
  <si>
    <t>Den eneste måde kommunerne reélt kan tjene mere, er flere skatteborgere.</t>
  </si>
  <si>
    <t>Det kræver sjovt nok investeringer at få de stærke familier til at flytte til, men geografien betyder bare noget når vi snakker Gentofte eller Guldborgsund.</t>
  </si>
  <si>
    <t>sundhedsvæsenet</t>
  </si>
  <si>
    <t>Så vi kan sagtens straffe kommunerne.</t>
  </si>
  <si>
    <t>Og anyways, hvis du dropper flyveturen syd på så har du sparret så meget CO2 at du bare kan gå amok i dit lokale supermarked ...</t>
  </si>
  <si>
    <t>Så ja, kommunerne skal investere.</t>
  </si>
  <si>
    <t>Det ville være mindst titusinde gange billigere at skrive en bog eller lave en DR1 programserie om det.</t>
  </si>
  <si>
    <t>Man laver en samlet ramme for anlæg, og en samlet ramme for service - Og så får hver kommuner x beløb til henholdsvis anlæg, og y beløb til service.</t>
  </si>
  <si>
    <t>Hvis man overskrider det beløb, skal de andre kommune have et tilsvarende mindreforbrug.</t>
  </si>
  <si>
    <t>Det vil sige at skal du investere, skal du skære i din egen drift, dvs. det personale der skal hjælpe i dagligdagen, tjekke for misbrug osv.</t>
  </si>
  <si>
    <t>Det tør kommunerne heller ikke.</t>
  </si>
  <si>
    <t>Og hæver man skatten, napper staten 75% af de ekstra indtægter.</t>
  </si>
  <si>
    <t>Skulle man noget, skulle man sætte kommunerne fri.</t>
  </si>
  <si>
    <t>Ikke at jeg betvivler udregningerne, men kan det virkelig passe at der ikke er flere der bruger offentlig transport for at komme til og fra Billund Lufthavn?</t>
  </si>
  <si>
    <t>Langt de fleste skal ikke til lufthavnen, de skal ind i Billund og arbejde.</t>
  </si>
  <si>
    <t>Man ser det for sig - de vil forlænge denne bane: [LINK]</t>
  </si>
  <si>
    <t>Thulesen skal jo vælges ind igen amigos</t>
  </si>
  <si>
    <t>Det er vist Enhedslistens jernbane, de kom på ideen og støtter fuldt ud op</t>
  </si>
  <si>
    <t>I forbindelse med en anden artikel om sagen, blev en ekspert spurgt om følgende "Hvis vi siger at vi fik jernbanen foræret, at den slet ikke ville koste staten noget, ville den så give mening økonomisk?"</t>
  </si>
  <si>
    <t>Svaret var stadig "Nej"</t>
  </si>
  <si>
    <t>Denne teknologi kan hjælpe med at sætte nøjagtige tal på det.</t>
  </si>
  <si>
    <t>Er der nogen der har et kort over hvor jernbanen skal ligge?</t>
  </si>
  <si>
    <t>Er det en udvidelse af den bane der er lidt nord for Billund eller skal den gå direkte fra Vejle til Billund?</t>
  </si>
  <si>
    <t>Folk kommer til at få det vildt over hvor organisk deres organiske vanilje i virkeligheden er hvis sådan noget her kom til at ske...</t>
  </si>
  <si>
    <t>Togbane til Legoland?</t>
  </si>
  <si>
    <t>Hvad venter vi på? 😎</t>
  </si>
  <si>
    <t>skat</t>
  </si>
  <si>
    <t>Verden ville være et bedre sted.</t>
  </si>
  <si>
    <t>Super idé.</t>
  </si>
  <si>
    <t>Et system, som trods kritik som cafe penge, gør at alle lige meget om forældrene er rige eller fattige har mulighed for at få sig en uddandelse.</t>
  </si>
  <si>
    <t>Der findes familier hvor de su penge er en nødvendighed.</t>
  </si>
  <si>
    <t>pensionsalder</t>
  </si>
  <si>
    <t>Og det er givetvis rigtigt.</t>
  </si>
  <si>
    <t>Godt at høre...</t>
  </si>
  <si>
    <t>Så slipper man for at folk siger SU'en bliver givet ud, og vi har bedre hånd i hanke med folk som hopper fra uddannelse til uddannelse for at snuppe et halvt år med SU.</t>
  </si>
  <si>
    <t>besparelser</t>
  </si>
  <si>
    <t>Jeg synes isoleret set at 3.7 milliarder til forskning er en virkelig god idé.</t>
  </si>
  <si>
    <t>God plan!</t>
  </si>
  <si>
    <t>ENDELIG sker der noget fornuftigt på Borgen!</t>
  </si>
  <si>
    <t>Hold da kæft, hvor er det bare det mest geniale, jeg længe har set</t>
  </si>
  <si>
    <t>Claes er en SDU-legende.</t>
  </si>
  <si>
    <t>it</t>
  </si>
  <si>
    <t>socialdemokratiet</t>
  </si>
  <si>
    <t>Hahahaha.</t>
  </si>
  <si>
    <t>lol</t>
  </si>
  <si>
    <t>Fuck det er sjovt.</t>
  </si>
  <si>
    <t>Jeg elsker det!</t>
  </si>
  <si>
    <t>lindholm</t>
  </si>
  <si>
    <t>arveafgift</t>
  </si>
  <si>
    <t>5. PROFIT</t>
  </si>
  <si>
    <t>energi</t>
  </si>
  <si>
    <t>Det drejer sig om, at vi har ministre, der anerkender, at de er forpligtet på loven, og at vi kan stole på, at de ikke lyver.</t>
  </si>
  <si>
    <t>asyl</t>
  </si>
  <si>
    <t>Det er vel en ærlig sag.</t>
  </si>
  <si>
    <t>venstre</t>
  </si>
  <si>
    <t>Herren har vel sandsynligvis også gode jobmuligheder i fremtiden, når han skal skal bruge sin politiske magterfaring som springbræt til virkelig prominente, og godt betalte, stillinger i erhvervslivet.</t>
  </si>
  <si>
    <t>Ja det kan man jo her i Danmark - i modsætning til de fleste andre Europæiske lande. [LINK]</t>
  </si>
  <si>
    <t>Fornuft?</t>
  </si>
  <si>
    <t>miljø</t>
  </si>
  <si>
    <t>ofte kommer JBO med en ubekvem sandhed.</t>
  </si>
  <si>
    <t>Han siger hvad der er svært at sige, og hvad der oftest følges af massive mængder kritik.</t>
  </si>
  <si>
    <t>Han er modig.</t>
  </si>
  <si>
    <t>JBO påpeger at der er en interessant sammenhæng.</t>
  </si>
  <si>
    <t>Et eller andet er det jo lidt rigtig.</t>
  </si>
  <si>
    <t>Det ville vel også være den liberale ting at gøre.</t>
  </si>
  <si>
    <t>sf</t>
  </si>
  <si>
    <t>Til tider tager jeg i et svagt øjeblik mig selv i at mene, at Alternativets syn på klima og miljø egentlig er ganske sympatisk, og at min foragt for partiet er ufunderet.</t>
  </si>
  <si>
    <t>finansministeriet</t>
  </si>
  <si>
    <t>økonomi</t>
  </si>
  <si>
    <t>Så er det vel ikke så dum en tanke igen.</t>
  </si>
  <si>
    <t>Jeg har intet problem med at DK går enegang i Norden.</t>
  </si>
  <si>
    <t>Måske er Danmark bare et forgangsland på det område.</t>
  </si>
  <si>
    <t>Lykke har fuldstændig ret i sit svar.</t>
  </si>
  <si>
    <t>Hvis man læser artiklen ville man opdage at dette ikke er kritik af regeringen, så meget som det er oplysning om den nye politik.</t>
  </si>
  <si>
    <t>Godt svar fra LL</t>
  </si>
  <si>
    <t>Først tak for den gode tone...</t>
  </si>
  <si>
    <t>Hvis de vil ændre på ydelsernes omfang, så fair nok.</t>
  </si>
  <si>
    <t>De fortjener erstatningen 100%, og så er den ikke længere.</t>
  </si>
  <si>
    <t>Man burde være taknemmelig for at være blevet lukket ind i Danmark, MEN man har absolut ret til at klage og sådan skal det være.</t>
  </si>
  <si>
    <t>1 teske natron hjælper mig altid med sure opstød</t>
  </si>
  <si>
    <t>De får travlt med at forbyde ting hvis de skal igang med alt det, men støtter da at forbyde det da det får unge til at blive afhængige af gambling.</t>
  </si>
  <si>
    <t>Det kunne være fint med et forbud:</t>
  </si>
  <si>
    <t>Hvis man kombinerer dette med et forbud mod at målrette markedsføring af lootboxes mod børn, og helst også et forbud mod salg af lootboxes til børn - så synes jeg det er nok.</t>
  </si>
  <si>
    <t>Yes please.</t>
  </si>
  <si>
    <t>Jeg synes, at hvis det burde være lovpligtigt at offentliggøre hvad chancerne helt præcist er, så det er en smule mere fair.</t>
  </si>
  <si>
    <t>Desuden syntes jeg som gamer at lootbox I f.eks Owerwatch er ganske velfungerende.</t>
  </si>
  <si>
    <t>Jeg grinede simpelthen højt af det her.</t>
  </si>
  <si>
    <t>De siger alle, at citaterne i artiklen er korrekte, og at de som udgangspunkt synes, idéen er fin.</t>
  </si>
  <si>
    <t>Derfor er det på en måde lidt skægt, at det er det mest liberale parti (som jo hader statsdiktater til individet) som går ind for forslaget.</t>
  </si>
  <si>
    <t>regeringen</t>
  </si>
  <si>
    <t>Endelig nogen der vil have mere velfærd.</t>
  </si>
  <si>
    <t>Frisk pust fra venstrefløjen, at hæve skatterne.</t>
  </si>
  <si>
    <t>Jeg har svært ved at se hvordan det er en dårlig ting.</t>
  </si>
  <si>
    <t>Indrømmet, det her forslag rammer ikke rigtig mine penge, men havde de gjort det, så skulle jeg nok overleve det.</t>
  </si>
  <si>
    <t>Fik en del mere respekt for Løkke efter dette tweet.</t>
  </si>
  <si>
    <t>Hæv skatterne og alt bliver godt.</t>
  </si>
  <si>
    <t>Jeg har i flere år sagt at jeg ville støtte hvad end parti der gik til valg på højere skatter, så det ser ud som om det bliver en stemme på SF denne gang.</t>
  </si>
  <si>
    <t>Det er behageligt, at SF har trådt ud af sin skygge.</t>
  </si>
  <si>
    <t>Fint nok.</t>
  </si>
  <si>
    <t>Hvis LEGO, Billund Kommune, Ariva mfl. fandt en løsning hvor jeg kunne tage toget hele vejen og en shuttlebus ud til kontoret ville jeg da være fristet til at droppe at råbe ind i rettet hver gang en Nissan Kajkage kører rundt med 70km/t.</t>
  </si>
  <si>
    <t>cybersikkerhed</t>
  </si>
  <si>
    <t>Men stor tak til Venstre, for at have beriget det danske samfund.</t>
  </si>
  <si>
    <t>Fucking stud han er ^ Bamsen er sat på mission&lt;3</t>
  </si>
  <si>
    <t>kommune</t>
  </si>
  <si>
    <t>God weekend!</t>
  </si>
  <si>
    <t>brexit</t>
  </si>
  <si>
    <t>førtidspension</t>
  </si>
  <si>
    <t>Jeg er helt enig!</t>
  </si>
  <si>
    <t>Burka</t>
  </si>
  <si>
    <t>Jeg har ikke undersøgt sagen, men i princippet giver jeg dig helt ret.</t>
  </si>
  <si>
    <t>fortælling</t>
  </si>
  <si>
    <t>Skide godt</t>
  </si>
  <si>
    <t>De tilsvarende Alpha packs i R6S er direkte sjove.</t>
  </si>
  <si>
    <t>Fantastisk sammensætning af overskrift og billede</t>
  </si>
  <si>
    <t>HAHAHAHAHAHAHAHAHAHA</t>
  </si>
  <si>
    <t>Kæft hvor er det fantastisk.</t>
  </si>
  <si>
    <t>Jeg synes det er en skide god idé.</t>
  </si>
  <si>
    <t>Sådan, Jane!</t>
  </si>
  <si>
    <t>Jeg støtter fuldt ud LA's synspunkt.</t>
  </si>
  <si>
    <t>dsu</t>
  </si>
  <si>
    <t>Så længe pengene bruges fornuftigt til øget velfærd for landets borgere, så har jeg virkeligt ingen problemer med at betale lidt mere i skat.</t>
  </si>
  <si>
    <t>Det elsker jeg.</t>
  </si>
  <si>
    <t>Arveskat er langt mere fornuftigt.</t>
  </si>
  <si>
    <t>Islam</t>
  </si>
  <si>
    <t>Er det ikke bare den røde tråd for denne regering?</t>
  </si>
  <si>
    <t>Meldte mig ud venstre med stor vemod for ikke længe siden.</t>
  </si>
  <si>
    <t>Ja...det var da godt de fik fkyttet flyttet jobs til Jyllan..😡</t>
  </si>
  <si>
    <t>Den der små-kommunistiske jante-holdning om, at ingen må shine mere end andre er ødelæggende og demotiverende.</t>
  </si>
  <si>
    <t>I min verden skal der ALDRIG laves forskel på folk.</t>
  </si>
  <si>
    <t>Det er da den største gang vås jeg har hørt i længere tid - og det er da kun fordi at regeringen (*host* Tommy Ahlers) vil beholde eliten herhjemme til at innovere.</t>
  </si>
  <si>
    <t>Ingen hjælp her.</t>
  </si>
  <si>
    <t>Øv et råddent samfund 😡</t>
  </si>
  <si>
    <t>Det er utroligt, at almindelige danske skatteydere kan finde på at stemme på sådan en flok egoistisk, nå ja, grimme ord bruger vi ikke, så lad fantasien råde.</t>
  </si>
  <si>
    <t>Usympatisk og en farlig tendens at dele befolkningen op i Eliten og alle de andre.</t>
  </si>
  <si>
    <t>Igen igen igen et eksempel på at fascimen sniger sig ind gennem alle sprækker.</t>
  </si>
  <si>
    <t>Udover det, så var det ekstremt ubehageligt, at være omringet af en klam cigaret lugt, når man skal koncentrere sig.</t>
  </si>
  <si>
    <t xml:space="preserve">De skal stoppe! </t>
  </si>
  <si>
    <t xml:space="preserve">Deres forbandet formynderi!! </t>
  </si>
  <si>
    <t>Og ryger ryg alt det i vil og drik kaffe til.</t>
  </si>
  <si>
    <t>Kunne det ikke også blive strafbart herhjemme at rende rundt og genere folk med deres gylle</t>
  </si>
  <si>
    <t>Kig på Saudi arabien i stedet for flueknepperi.</t>
  </si>
  <si>
    <t>Politikerne ved ikke en skid om hvad der forgår.</t>
  </si>
  <si>
    <t>Nu må deres forræderi imod det danske velfærdssamfund snart stoppe.</t>
  </si>
  <si>
    <t>Hun kan rende og hoppe.</t>
  </si>
  <si>
    <t>Føj Danmark.</t>
  </si>
  <si>
    <t>Vi er skuffet over Vestager.</t>
  </si>
  <si>
    <t>De lorte Tech selskaber skal sparkes i hovedet ud af landet svindlere fordummende aber</t>
  </si>
  <si>
    <t>Regeringerne er en flok svindlere der altid kan slippe af med at løbe fra en underskreven aftale..</t>
  </si>
  <si>
    <t>grotesk!</t>
  </si>
  <si>
    <t>Tag nu ansvar for vores fremtid - det er det I er stemt ind for!</t>
  </si>
  <si>
    <t>Ikke for at I kan være karriere politikere 😡</t>
  </si>
  <si>
    <t>Det fandeme noget svineri ,men som det plejer når staten lokker til noget straffes man bag efter det så vi også med Dong billig strøm en uge så steg det ,og det bliver meget værre når alle har købt el, biler så får en på snotten som de plejer ,det er kun et spørgsmål hvem stemmer dem ind ,husk det snart er valg .</t>
  </si>
  <si>
    <t>Typisk igen bliver den alm borger taget hårdt i røven af det system vi fodre med penge, grådige og løgnagtige politikere gør igen som det passer dem..</t>
  </si>
  <si>
    <t>Er der snart flere penge den lorte regering kan hvie ud af den danske befolkning.</t>
  </si>
  <si>
    <t>Men der er ikke nogen problemer med at finde penge til at forgylde deres røv, og det gælder både deres egen pension og hvornår de kan gå af, og ikke mindst alle de goder og lukrative fradrag samt boliger de kan rage til sig.</t>
  </si>
  <si>
    <t>Fy for helved siger jeg bare.</t>
  </si>
  <si>
    <t>Hvorfor stemme, luk svindler BORGEN og start noget nyt.</t>
  </si>
  <si>
    <t>Smid alle politikere ud på arbejdsmarkedet, Nej der er for resten ikke plads til tosser der.</t>
  </si>
  <si>
    <t>Igen,,,, fucker regeringen/ ordentlige med os,,, vi lavede en aftale og ja, den holder de heller ikke,,, 😤</t>
  </si>
  <si>
    <t>Hold kæft mand, hvor er det til grin!</t>
  </si>
  <si>
    <t>IGEN bliver de danske borgere røvrendt af regeringen, fordi regeringen blir så fucking penge liderlige!</t>
  </si>
  <si>
    <t>Hold nu kæft mand en til grin regering vi har...</t>
  </si>
  <si>
    <t>🖕🏼🖕🏼🖕🏼</t>
  </si>
  <si>
    <t>Det er grotesk, at man aldrig kan stole på en regering i Danmark.</t>
  </si>
  <si>
    <t>Tåberne fra DF og regeringen ødelægger alt der hedder milijø og grøn omstilling, husk det til valget.</t>
  </si>
  <si>
    <t>Blå samfundsnassere.</t>
  </si>
  <si>
    <t>Det er så umenneskeligt.</t>
  </si>
  <si>
    <t>Undskyld jeg bragte dig ind i den, men det var for at understrege hvor sygt det hele er 😡😢</t>
  </si>
  <si>
    <t>Men I vælger at skabe angst for muslimer (det er ellers en IS mission?!)!</t>
  </si>
  <si>
    <t>Islam er en langsigtet trussel for lighed, frihed og demokrati.</t>
  </si>
  <si>
    <t>Hold nu op med det pis, Lars, og opfør dig som et voksent menneske.</t>
  </si>
  <si>
    <t>Så burde man fyres</t>
  </si>
  <si>
    <t>Du er utroværdig og uduelig</t>
  </si>
  <si>
    <t>hvorfor er der så inkompetente ansatte på jobcentrene?</t>
  </si>
  <si>
    <t>Spørgsmålet må være hvordan vi får stoppet udbredelse af den muslimske bosætterbevægelse her i Danmark,vor fjollede regering fortsætter blot tidligere tider politik, dets støtteparti ville miste sin eksistensberettigelse hvis de dårligst tilpassede blev sendt retur til hjemlandet</t>
  </si>
  <si>
    <t>Danske klap hatte politiker ser os udlændinge som en byrde!</t>
  </si>
  <si>
    <t>Det er islamofober der ikke kan opføre sig ordenligt.</t>
  </si>
  <si>
    <t>Sikke en gang fordrukkent ævl.</t>
  </si>
  <si>
    <t>SOLCELLE AFREGNING, I HAR NU BEVIST AT I KAN TAGE RØVEN PÅ HVEM I MÅTTE ØNSKE, HÅBER SGU I RYGER UD VED NÆSTE VALG, OG AT DEN STÆVNING I HAR FÅET BEVIRKER I BLIVER FYRRET HELE BANDEN, I ER JO HELT UDE I HAMPEN,</t>
  </si>
  <si>
    <t>Så snakkes vi ved når du laver endnu en stråmand profil #DFkælling</t>
  </si>
  <si>
    <t>Heller ikke had og apartheid lignende tilstande og en minister der lyver fra blå blok</t>
  </si>
  <si>
    <t>du og dine ligeså uduelige venner i , har selv været en del af dette, så i kan ikke høste billige stemmer her op til valget (Som vi snart ser før end beregnet), løbet er sikkert kørt for elendig Venstre politik, så mon ikke i er Datid i DKpol efter valget !</t>
  </si>
  <si>
    <t>Arghh😡</t>
  </si>
  <si>
    <t>Hvis I kan tæske løs på de svage kan i også indføre sanktioner overfor de stærke...</t>
  </si>
  <si>
    <t>Hvis ikke man var en løgnagtig lille fedtklump, ville en straksopbremsning være en bedre løsning.</t>
  </si>
  <si>
    <t xml:space="preserve">Jeg bliver rasende! </t>
  </si>
  <si>
    <t>Det snigende fremmedhad er en giftgas</t>
  </si>
  <si>
    <t>Bliver så trist af denne konstante negative retorik.</t>
  </si>
  <si>
    <t>Så dumme og ondskabsfulde er de blåsorte nemlig</t>
  </si>
  <si>
    <t>Og ikke blot politikere der drømmer om fede job i det korrupte EU eller endnu mere korrupte FN.</t>
  </si>
  <si>
    <t>Islam er en reel trussel</t>
  </si>
  <si>
    <t>Nogen burde give dig en kindhest, og forklare dig at statsministerposten er forbundet med ansvar for befolkningen.</t>
  </si>
  <si>
    <t>Du går kun op i fucking tal og ikke en skid i indhold.</t>
  </si>
  <si>
    <t>er jo ikke os alle der er ondskabsfulde racister religionshaderer fasister nazister er jo nogle af os der har bedre ting at fortage os end at dømme og fordømme andre med anden herkomst end dansk og jo jeg har grund til at være extrem vred her i landet blir vi squ umyndigjort</t>
  </si>
  <si>
    <t>lol, hvor du kan vende tingende rundt til egen fordel, tror du virkelig at Dansker er så snot dumme at de hopper på hvad som helst ?</t>
  </si>
  <si>
    <t>hvad er det du ikke fatter jeg kan ikke arbejde syntes du skla hoppe ned i dit hul istedet for lukke lort ud jeg er harmløs så smut med dig du ved ikke en skid om hvad du taler om idet du ikke kender os  så luk ægget</t>
  </si>
  <si>
    <t>Kan nok se at  er racist og reliongshader føj en mentalitet du skider jo alle de andre lige i hovedet føj har du da slet ingen hæmninger ingen respeskt for alle de andre der passer deres arbejde og gerne vil til Danmakr for at arbejde nej for du hader alle udefra føj</t>
  </si>
  <si>
    <t>du stinker laaaang væk af rascisme relionshader du bringer kun skam over Danmark du er dælme noget af en hykler racist fasist menneskehader så det er til at brække sig over tag du og pak samme og fis ud af Danmark istedet for at forbyde andre at komme ind</t>
  </si>
  <si>
    <t>Racist,Religionshader?</t>
  </si>
  <si>
    <t>Puha det her fører Ingen veje</t>
  </si>
  <si>
    <t>manipulation og halve sandheder👎🏼</t>
  </si>
  <si>
    <t>get a life du aner ikke hvad du taler om så hop du ned i dit hul igen hvor du kom fra vi taler squ for andre i samme situation som vi er i også der er nogle af os der ikke kan flytte ud af landet fat det og hop i dit hul</t>
  </si>
  <si>
    <t>I tåler squ ingen retskafne mennesker du ævler kun om danskere som arbejder men kommer de fra Gambia med en ren straffeattest eller et andet land så tåler i dem squ ikke hvor lavt er det så liiige extrem lavt i umyndigør squ alle og slår os hellere ihjel</t>
  </si>
  <si>
    <t xml:space="preserve">Og nej det er sku ik for at være racistisk, det vil jeg absolut ik kaldes!, </t>
  </si>
  <si>
    <t>Du må have et sørgeligt liv Sophia.</t>
  </si>
  <si>
    <t>så luk ægget istedet for at komme med udtalelser som du ikke kender en skid til tal for dig selv det er de kriminelle og dem som kommer illegale  der ik bør være her men vi søger squ lovligt og han har ren straffeattest og han vil arbejde osv</t>
  </si>
  <si>
    <t>Jeg er  dansker med dansk afstamning  jeg kan squ godt se forskel på gode og dårlige mennesker og jeg foragter racisme religionshader og alle der ingen respekt har for andre kulturer så afstumpet kun at nævne hvor mange dansker der komme i arbejde hvad så med dem i ikke tåler</t>
  </si>
  <si>
    <t>Tag dig sammen...</t>
  </si>
  <si>
    <t>sprøjt din galde ud et andet sted.</t>
  </si>
  <si>
    <t>Du er fuld af løgn som sædvanlig Lars Løkke</t>
  </si>
  <si>
    <t>FÆJ FOR SATAN; I ER STORSLEMME ;-(((((</t>
  </si>
  <si>
    <t>FØJ et parti i er blevet FØJ for satan.......</t>
  </si>
  <si>
    <t>Pia Kjærsgaard er en mavesur gammel dame</t>
  </si>
  <si>
    <t>Kan vi ikke snart slippe for Abdel Mahmoud,s kvalme propaganda for islam.</t>
  </si>
  <si>
    <t>Dagens kommentar om det massive - venstreorienterede - krav om udstilling af borgerlige bidragsydere, der vil lukke for bidrag til de borgerlige partier https://t.co/As9llsUgoO</t>
  </si>
  <si>
    <t>Det sekundtyrrani vi lever under legitimeret af kravet om åbenhed er undergravende og kvalmefremkaldende.</t>
  </si>
  <si>
    <t>Føøjjjj, hvor er hele denne tråd bare uhyggelig 😰</t>
  </si>
  <si>
    <t>LA har valgt en, i hovedbestyrelsen, som ikke kunne være mere ligeglad med voldtægt og overgreb af kvinder</t>
  </si>
  <si>
    <t>Træt, modløs og uden tillid, er følelsen jeg sidder tilbage med 🤕💔🤕💔</t>
  </si>
  <si>
    <t>Folketinget har aldrig ved forslag om lønstigninger til sig selv mmforslagef til 3behandling, men vedtager det straksafgrædelses salærer er tilsyneladende også en helt anden sag for ELPartistøtte får altså pissef tilsat koge</t>
  </si>
  <si>
    <t>Men du synes korrupte politikere vlak er ok</t>
  </si>
  <si>
    <t>Indtil vores korrumperede politikere begynder at tænke sig bare lidt om</t>
  </si>
  <si>
    <t>De Er Korrupte Mange Af Dem Med Deres Fine Gaver Fra Såkaldte ''Sponsorer'' Fede Skiferier På Luksus Hoteller Bruger Statens Penge På At Flytte En Hest Med Flyver Det Betalte Vi💩 Lobbyister Yyaaah 😵😱😈💩</t>
  </si>
  <si>
    <t>men hr og fru leverpostej skal ikke betale gildet! #stop #passiv #forsørgelse</t>
  </si>
  <si>
    <t>...med ar på livet, der gjorde det svært at indgå i samfundet.</t>
  </si>
  <si>
    <t>Så kan man jo ikke bruge din oprindelige kommentar.</t>
  </si>
  <si>
    <t>Og som jeg ser det, så prøver du ligeledes at pålægge ham ansvaret for, når det globalt går skidt.</t>
  </si>
  <si>
    <t>Løs  Brexit kom nu.🤕</t>
  </si>
  <si>
    <t>Som Miguel skriver, så er alternativet at flytte til Gambia😕</t>
  </si>
  <si>
    <t>Jeg synes bare at proportionerne af aftalen er grotesk, når vi har så mange velfærdsområder, som trænger til et løft - herunder også dagtilbud og skoler.</t>
  </si>
  <si>
    <t>Det undrer desværre ikke at du undres.</t>
  </si>
  <si>
    <t>Der er åbenbart nogle der er flove over at støtte disse partier, derfor har de brug for anonymitet.</t>
  </si>
  <si>
    <t>og du har ikke ret Søren Pind.</t>
  </si>
  <si>
    <t>Det er naivt at tro at kravet kun kommer fra venstrefløjen.</t>
  </si>
  <si>
    <t>Ikke rigtigt ...</t>
  </si>
  <si>
    <t>Hvorfor så den store modstand mod gennemsigtighed ifm partistøtte</t>
  </si>
  <si>
    <t>Simpel svar nej</t>
  </si>
  <si>
    <t>Pudsigt nok var bankassistentens arbejde efter 40 år med dårlig albue og kroniske smerter ikke nok, resten af kroppen fejlede jo ingen ting</t>
  </si>
  <si>
    <t>Der er vel kun hjemsendelse der virker nu</t>
  </si>
  <si>
    <t>Derudover kan alle andre erhvervsfolk afregne moms hver halve år - men åbenbart ikke solcelleejere....</t>
  </si>
  <si>
    <t>Efter min overbevisning er en med årsag den, at de rige kommuner eksporterer omkostningsfulde borger til de fattige kommuner ......</t>
  </si>
  <si>
    <t>Alle ved det ingen gør noget, måske fordi at dem som kan gøre noget selv bor i de rige kommuner .....</t>
  </si>
  <si>
    <t>Regeringen skal jo sikre parti støtten til næste valg...</t>
  </si>
  <si>
    <t>Køb solceller og vindmøller sagde de...</t>
  </si>
  <si>
    <t>Som jeg har set det, har det desværre ikke ført til færre kontanthjælpsmodtagere.</t>
  </si>
  <si>
    <t>Kompetencerne er ikke opfyldt hverken de erhvervsfaglig ej heller de faglige som de personlige...</t>
  </si>
  <si>
    <t>Så få styr velfærden!</t>
  </si>
  <si>
    <t>Selv en blind høne kan finde korn...</t>
  </si>
  <si>
    <t>Løsningen er, at din integrationsminister begynder at integrere.</t>
  </si>
  <si>
    <t>Istedet for at sikre at vi har et velfungerende velfærdssamfund..</t>
  </si>
  <si>
    <t>Hvor er de politikere, der tør have nogle ambitioner på klimaets vegne??</t>
  </si>
  <si>
    <t>Jo, i forstår man diskriminationens u-ædle kunst.</t>
  </si>
  <si>
    <t>Valgflæsk</t>
  </si>
  <si>
    <t>Så pisken virker ikke.</t>
  </si>
  <si>
    <t>Hvis man lukker af for samtlige af de 6 sanser mennesket er udstyret med har du sikkert ret</t>
  </si>
  <si>
    <t>Stor dyr uddannelse der aldrig er blevet brugt til noget.</t>
  </si>
  <si>
    <t>Men alligevel blir der flere og flere med angst og depression, diagnoser mm.</t>
  </si>
  <si>
    <t>Det må man ikke.</t>
  </si>
  <si>
    <t>“I SF tager vi et hvilket som helst populistisk standpunkt for at komme tættere på taburetterne”...</t>
  </si>
  <si>
    <t>Du er med på du retter en alvorlig inkriminerende og injurierende påstand mod statsministeren?</t>
  </si>
  <si>
    <t>Du er virkelig blevet ynkelig at høre på.</t>
  </si>
  <si>
    <t>Klassisk politikerfinte “hvis jeg har gjort noget forkert hvorfor er jeg så ikke blevet anholdt”.</t>
  </si>
  <si>
    <t>Når jeg stemmer håber jeg på at de vil føre min politik igennem, hvilket sjældent sker.</t>
  </si>
  <si>
    <t>Det er en mærkelig påstand.</t>
  </si>
  <si>
    <t>Argh, suk altså</t>
  </si>
  <si>
    <t>Jeg hører store ord og ingen konkrete tiltag, der kunne gavne alle, der får behovet, fra nogen af parterne</t>
  </si>
  <si>
    <t>Glem det</t>
  </si>
  <si>
    <t>Hvorfor skal politikker altid have særregler.</t>
  </si>
  <si>
    <t>Han er sku nok ik den eneste der bliver afvist.</t>
  </si>
  <si>
    <t>Jeg er ikke Løkke-fan, men den der tror jeg du står helt alene med...</t>
  </si>
  <si>
    <t>Du kan ikke en skid andet end at flå landet sammen med DF..</t>
  </si>
  <si>
    <t>Danmarks veteranbane er noget af det ældste og dårligste i Europa !!</t>
  </si>
  <si>
    <t>I skulle DÆLME skamme jer.</t>
  </si>
  <si>
    <t>Med den politik der er blevet ført og måden det er sket på, kan man sgu da ikke afvise at korruption har fundet sted?</t>
  </si>
  <si>
    <t>Lad være med at blive til en stædig dinosaurus - please !</t>
  </si>
  <si>
    <t>Det er det vi betaler jer for, ikke for at fnidre imod hinanden på twitter.</t>
  </si>
  <si>
    <t>Så når jeg siger ja, så mener jeg, ''Ja, jeg accepterer din præmis men jeg deler den ikke.''</t>
  </si>
  <si>
    <t>wowwwwww what a news 😒</t>
  </si>
  <si>
    <t>Jeg synes at danske medier bør være mere informative og objektive tak!</t>
  </si>
  <si>
    <t>Viser jo bare så tydligt, at det intet har med CO2 og miljø eller at spare på resurserne, men som altid drejer det sig KUN om at hive penge ud af befolkningen, det samme er sig jo gældende med El-biler, hvor ganske få politiker støtter op om denne type transport, de holder jo alle fast i deres tyveri fra borgerene i from af deres latterlige tårnhøje afgifter, hvor interesseret er man så lige i miljøet og klimaet😡</t>
  </si>
  <si>
    <t>Asylstop og hjemsendelser, tak🍀🇩🇰</t>
  </si>
  <si>
    <t>Nå man skal jo passe på ikke at komme med ideer</t>
  </si>
  <si>
    <t>Hvis man synes det, så er sagen jo klar: Stig piben ind Margrethe Vestager.</t>
  </si>
  <si>
    <t>Shut up beta male, and go join your women in the kitchen.....xD</t>
  </si>
  <si>
    <t>Understøtte de ressourcestærke og så må resten sejle sin egen sø.</t>
  </si>
  <si>
    <t>indvandrere</t>
  </si>
  <si>
    <t>Hvorfor i alverden skal de “superstuderende” havde bedre vilkår end alle andre ?</t>
  </si>
  <si>
    <t>Og så er det da også dumt at tilskrive midler til eliten, når de sommerskoler m.m. kunne gøre SÅ MEGET MERE for de børn som ikke er helt så dygtige.</t>
  </si>
  <si>
    <t>De der de har gang i, er at gøre de kloge klogere, og de ''dumme'' dummere</t>
  </si>
  <si>
    <t>Se det er der råd til, men at give folkepensionisterne der blot har pension og lidt atp deres penge tilbage som regeringer og folketing har stjålet siden 1900 får vi ikke.</t>
  </si>
  <si>
    <t>Brug pengene til dem der kæmper i stedet for, de super gode skal nok klare sig..</t>
  </si>
  <si>
    <t>Ja de upopulær beslutninger kan man jo snige uden om demokratiet eller mørklægge dem.</t>
  </si>
  <si>
    <t>- ærligt hvad er grunden så til at man har stemmeret når folkets stemme ikke bruges?</t>
  </si>
  <si>
    <t>Så kan jeg godt forstå, at unge mennesker ikke tror på demokratiet længere.</t>
  </si>
  <si>
    <t>En betænkelig afkobling af de demokratiske procedurer, der har præget dansk politik siden de neoliberale statsfjender i Venstre fik magten i 2001.</t>
  </si>
  <si>
    <t>En træningstur skal vel for pokker ikke igennem folketingen</t>
  </si>
  <si>
    <t>Det er det samme som og afgive et af vores forbehold ,det må ikke ske .</t>
  </si>
  <si>
    <t>Jeg kan godt forstå, at mange synes det er et latterligt forbud, fordi i ikke vil styres.</t>
  </si>
  <si>
    <t>Men fra et ikke ryger perspektiv, så er det ekstrem belastende at være i et klasse lokale, hvor 90% ryger.</t>
  </si>
  <si>
    <t>Der var altid problemer med pauserne, fordi rygerne ikke fik nok tid til at ryge, og de kom altid forsent ind og forstyrrede.</t>
  </si>
  <si>
    <t>Det er helt op til en selv om man vil ryge, men når man tvinger det ned på andre, så er det et problem.</t>
  </si>
  <si>
    <t>I masser af år har passiv rygere ikke haft noget personlig frihed, når det kom til at indånde rygeres røg</t>
  </si>
  <si>
    <t>Det er deres liv og penge, hvorfor skal vi andre blande os i det??</t>
  </si>
  <si>
    <t>Synes det var bedre at lave forbud imod de drukfester der holdes, hvor der udskænkes sprut til 15 årige</t>
  </si>
  <si>
    <t>Det er helt tosset at børn må ryge på deres skoler, og det er forbudt for forældrene.</t>
  </si>
  <si>
    <t>enhedslisten</t>
  </si>
  <si>
    <t>Selvsamme menneskerettigheder, som blå blok vil have et opgør med?</t>
  </si>
  <si>
    <t>Vrøvl, Jehovas Vidner bryder selv de demokratiske rettigheder ved fraråde medlemmerne at deltage i demokratiske valg, samt social kontrol og udstødelse.</t>
  </si>
  <si>
    <t>Et land som har et af de mest fremmedfjendske regeringer i Europa, som har indført Burka forbud og tvungen håndtryk med det klar formål at genere herboende muslimer, som vil indføre et “paradigmeskift” i udlændinge politikken og som flere gange har snakket om et opgør med menneskerettigheder kan ikke forvente ar blive taget alvorligt når de skælder andre lande ude for ikke at beskytte religionsfrihed og for at overtræde menneskerettigheder.</t>
  </si>
  <si>
    <t xml:space="preserve">Øhh vi skal vel ikke blande os i russisk lovgivning, ligesom de ikke skal blande sig i vores! </t>
  </si>
  <si>
    <t>Lidt dobbeltmoralsk, når reglerne bliver brudt herhjemme ifht Lindholm...</t>
  </si>
  <si>
    <t>siger samme politikere der har kritiseret menneskerettighederne og lader sig støtte af dansk Folkeparti som vil ophæve menneskerettighederne det lyder hult i kan ikke tale med stor røst som førhen og det er jeres egen skyld</t>
  </si>
  <si>
    <t>Russisk dom til Jehovas vidne er et angreb på menneskerettigheder.</t>
  </si>
  <si>
    <t>Men Jehovas Vidner er altså også et angreb på samme rettigheder.</t>
  </si>
  <si>
    <t>Menneskerettigheder er interessante kun udenlands og når det krænkes danskernes rettighed</t>
  </si>
  <si>
    <t>Den seng har han selv redt,lov er lov..rusland eller danmark.</t>
  </si>
  <si>
    <t>Skæld ud på russerne.</t>
  </si>
  <si>
    <t>Bare ikke tale for højt om burkaforbud.......</t>
  </si>
  <si>
    <t>For det er jo noget helt andet.........</t>
  </si>
  <si>
    <t>Marie Krarup</t>
  </si>
  <si>
    <t>Ikke kære hykleriske Hækkerup?</t>
  </si>
  <si>
    <t>Johavas Vidner anser jeg for væsende en farlig sekt, som burde forbydes.</t>
  </si>
  <si>
    <t>- Når de der rettigheder som flere politikere gang på gang vil kigge på og træde ud af fordi de ikke lige passer ind i deres sko?</t>
  </si>
  <si>
    <t>flygtnininge</t>
  </si>
  <si>
    <t>den digitale prøvevagt</t>
  </si>
  <si>
    <t>SF</t>
  </si>
  <si>
    <t>Glimrende.</t>
  </si>
  <si>
    <t>Andre elever bliver ikke mindre uddannede af, at man vælger at støtte elever som udmærker sig.</t>
  </si>
  <si>
    <t>Det er positivt, at det ikke kun er inden for universitetsfagene, man begynder at støtte de dygtigste til at tilegne sig mere læring og erfaring.</t>
  </si>
  <si>
    <t>Han glemmer skam bare at mange af de unge som innoverer Danmark og skaber overskrifter i udlandet, er lang fra at tilhøre top 2% af eliten rent bogligt.</t>
  </si>
  <si>
    <t>Mange af dem har faktisk droppet uddannelse!</t>
  </si>
  <si>
    <t>Så længe politikerne har særlige regler for sig selv, skal de bare tie stille.</t>
  </si>
  <si>
    <t>Rigtig godt, så sparer vi vel bare mere på de svageste, eller dem der pga f.eks ordblindhed har det svært.</t>
  </si>
  <si>
    <t>Det burde ikke være lovligt at de kan lave love der ikke gælder for dem selv.</t>
  </si>
  <si>
    <t>Hvorfor skal folketingsmedlemmer gå tidligere på pension end os andre?</t>
  </si>
  <si>
    <t>De der ''objektive kriterier'' (algoritmer) giver ikke mening, det er kassetænkning - altså at man putter mennesker i kasser - for at få det til at passe til budgetter og regneark, men ikke til mennesker.</t>
  </si>
  <si>
    <t>Jeg synes det kan blive et fint initiativ.</t>
  </si>
  <si>
    <t>Blå blok hjælper de store IT giganter med at snyde i skat.</t>
  </si>
  <si>
    <t>Det er ekstra penge der bliver tilført unge talenter.</t>
  </si>
  <si>
    <t>Som om de IT firmaer ikke har penge nok.</t>
  </si>
  <si>
    <t>Hvis Enhedslisten er imod....</t>
  </si>
  <si>
    <t>så er jeg helt tryg ved dette.</t>
  </si>
  <si>
    <t>Blå blok er intet andet end håndlangere for hyper-griske kapitalister.</t>
  </si>
  <si>
    <t>Uden at have læst alle kommentarerne, er jeg ret sikkert på, at de fleste ikke forholder sig til emnet: beskatning af de store, internationale IT-virksomheder - men udelukkende handler om, at populisterne vil lufte deres modstand mod EU.</t>
  </si>
  <si>
    <t>Min mening er klar: Det er alt for let for store koncerner, som de omtalte, at køre rundt med deres overskud mellem enkeltlande for derved at undgå at betale skat.</t>
  </si>
  <si>
    <t>Endvidere finder jeg, at det er en skændsel, at selskaberne betaler så lidt, gentager 9.5%!</t>
  </si>
  <si>
    <t>Spilde Folketingets tid ifht militær indsats?</t>
  </si>
  <si>
    <t>Er det iøvrigt ikke også de selskaber der får billigere strøm på deres nye byggerier i Jylland ?</t>
  </si>
  <si>
    <t>De har jo tid nok til PR spørgetid mv.</t>
  </si>
  <si>
    <t>Vi må have sat Venstre uden for indflydelse, hvis vi vil have et retfærdigt samfund!</t>
  </si>
  <si>
    <t>Mon ikke de kunne finde tid til dette også.</t>
  </si>
  <si>
    <t>Med regeringens beskæmmende nedlæggelse af Irak kommissionen, er der behov for størst mulig åbenhed og inddragelse af hele Folketingets inden vi bringer vore soldater i spil internationalt.</t>
  </si>
  <si>
    <t>Det er dybt betænkeligt, fordi man udvander demokratiet, lyder det fra Enhedslisten.</t>
  </si>
  <si>
    <t>Læs Tynell's Mørkelygten.</t>
  </si>
  <si>
    <t>Vis udrigspolitisk nævn har flertal for en defensiv opgave, så går jeg ud fra der også vil være det i Folketinget, grundet parti disciplin.</t>
  </si>
  <si>
    <t>Og så er det vel ok.</t>
  </si>
  <si>
    <t>:)</t>
  </si>
  <si>
    <t>Jo men hvad med den personlige frihed?</t>
  </si>
  <si>
    <t>Ja hvad med den?</t>
  </si>
  <si>
    <t>Nu er jeg ikke-ryger.</t>
  </si>
  <si>
    <t>Men lad dem dog ryge hvor de vil.</t>
  </si>
  <si>
    <t>Måske det ville være mere relevant at se på personalets kompetencer fremfor rygevaner?</t>
  </si>
  <si>
    <t>Selvfølgelig skal der være rygning forbudt for vores børn.</t>
  </si>
  <si>
    <t>Det er da endnu vigtigere at børnene ikke ryger.</t>
  </si>
  <si>
    <t>Problemet ved den udtalelse er bare at man ikke er privatperson i den rum tid man befinder sig på skolens matrikel i skoletiden.</t>
  </si>
  <si>
    <t>Ingen styre andres privatliv.</t>
  </si>
  <si>
    <t>Rektoren beslutter derimod, hvad reglerne er på den matrikel, han har ansvaret for.</t>
  </si>
  <si>
    <t>Hvilket er noget helt andet.</t>
  </si>
  <si>
    <t>De skal stoppe! Deres forbandet formynderi!! Og ryger ryg alt det i vil og drik kaffe til.</t>
  </si>
  <si>
    <t>🚬</t>
  </si>
  <si>
    <t>Dobbeltmoral er dobbelt så godt.</t>
  </si>
  <si>
    <t>En udlændinge der kommer til landet som missionær for at udbrede en religion som betragtes som ekstremistisk?</t>
  </si>
  <si>
    <t>Hvordan vil selvsamme politikere reagere hvis det var i Danmark?</t>
  </si>
  <si>
    <t>vor er vi bare smarte til at kritisere andre stater.</t>
  </si>
  <si>
    <t>Det er nok fordi vi ikke gider det der EU-cirkus❗️❗️❗️❗️❗️❗️❗️❗️❗️❗️❗️❗️</t>
  </si>
  <si>
    <t>Hvor ville det have været smukt, hvis man startede med sig selv.</t>
  </si>
  <si>
    <t>👎</t>
  </si>
  <si>
    <t>Øhh vi skal vel ikke blande os i russisk lovgivning, ligesom de ikke skal blande sig i vores! Der er religionsfrihed for det enkelte individ, men det er forbudt at være prædikant</t>
  </si>
  <si>
    <t>Indtil videre har Magrethe Vestagers indsats betydet at mindre virksomheder har fået betydeligt dårligere vilkår for annoncering på nettet Ifht. til store.</t>
  </si>
  <si>
    <t>Hun er som en elefant i en glasbutik, men alle de jantelovsglade hopper af glæde.</t>
  </si>
  <si>
    <t>En skat vil give dyrere produkter som vil ramme forbrugerne.</t>
  </si>
  <si>
    <t>Og i USA har de dødsstraf og waterboarder fanger der ikke har været for en dommer.</t>
  </si>
  <si>
    <t>Venstre politikere har jo før udvist manglende interesse og omhu for det danske skattesystem og det har jo bl.a. kostet de danske skatteydere 112 milliarder til udbytte svindlere.</t>
  </si>
  <si>
    <t>I Mellemøsten koster det en hånd at stjæle og I Kina spiser de hunde og.....</t>
  </si>
  <si>
    <t>En skat vil blot øge brugernes betaling for en i forvejen dyr it service.</t>
  </si>
  <si>
    <t>Men det blander vi os ikke i ....</t>
  </si>
  <si>
    <t>sådan er det jo, vi er sateme også skuffet over hende, specielt dagpengemodtagere, og de sygemeldte</t>
  </si>
  <si>
    <t>Hvorfor skulle vi gøre en undtagelse her?</t>
  </si>
  <si>
    <t>Vi ved lyver dette land er ødelagt Fogh startede og DF forsatte LAer uhyggeligt</t>
  </si>
  <si>
    <t>Fordi det er hos Putin?</t>
  </si>
  <si>
    <t>Jeg troede at Danmark var for lille til du gad bekymre dig om os!</t>
  </si>
  <si>
    <t>Eller fordi det handler om overtro?</t>
  </si>
  <si>
    <t>Margrethe!!!!!😣😣😣</t>
  </si>
  <si>
    <t>Typisk Danmark - vi vil helst have alle fordele, men hvis der er noget vi synes er øv, her - så stemmer vi nej.</t>
  </si>
  <si>
    <t>Det kan man jo godt får det til.</t>
  </si>
  <si>
    <t xml:space="preserve">Vi vil til gengæld gerne, de andre betaler den skat!!! </t>
  </si>
  <si>
    <t>Og dem har en del danske politikere forresten et totalt afslappet forhold til.</t>
  </si>
  <si>
    <t>Menneskerettigheder,ha ha.</t>
  </si>
  <si>
    <t>Vi er meget bedre end dem!</t>
  </si>
  <si>
    <t>Menneskerettigheder?</t>
  </si>
  <si>
    <t>Vi skal stadig have politikeres pensionsalder op på samme plan som alle andre stillesiddende som det første.</t>
  </si>
  <si>
    <t>Alt andet giver ikke mening.</t>
  </si>
  <si>
    <t>Så husk at stem korrekt!😉</t>
  </si>
  <si>
    <t>hub skal vel stoppes inden hun bliver alt for populaer, saadan er Danmark endnu engang.</t>
  </si>
  <si>
    <t>og korruptionen er blot ikke noet danmark vil hoere om selvom det er saa udbredt.</t>
  </si>
  <si>
    <t>Jaja lad os nu se, når de kommer til magten.</t>
  </si>
  <si>
    <t xml:space="preserve">den danske regering har sat sig på tværs i forhold til at indføre en fælles digital serviceskat i EU. </t>
  </si>
  <si>
    <t>Hvis man kan gå på pension efter hvor hårdt arbejde man har/haft.</t>
  </si>
  <si>
    <t>Så skal politikerne jo aldrig gå på pension.</t>
  </si>
  <si>
    <t>Hvis det skal være rimeligt, skal det selvfølgelig være helbredmæssige kriterier, og ikke andet.</t>
  </si>
  <si>
    <t>Troede at du vidste at DK skat Betaler dem for at være her !</t>
  </si>
  <si>
    <t>Hvis Vestager er skuffet, kan man være 100% sikker på man er på rette vej.</t>
  </si>
  <si>
    <t>jamen det er jo hvad der sker når man har en fucked op skatte lov med så mange huller i som de store firmaer kan bruge hvis i nu lukkede de huller sååå ville vi jo måske slet ikke har brug for sådan noget fancy noget</t>
  </si>
  <si>
    <t>Men tilbage til sagen: Synes man virkelig, at det er i orden, at nogle af verdens største virksomheder betaler 9,5% i skat?</t>
  </si>
  <si>
    <t>HUN PRØVER BARE AT STJÆLE FRA DANMARK.</t>
  </si>
  <si>
    <t>Vi andre er skuffede over at EU SKAL BESTEMME OVER DAÑMARK</t>
  </si>
  <si>
    <t>Danmark er skuffet over Vestager i spørgsmålet om vilkårene for modtagere af kontanthjælp og dagpenge ! :-D</t>
  </si>
  <si>
    <t>Hvis ikke, tror man så, at de enkelte EU-lande, hvoraf mange er små som Danmark, kan hamle op med giganterne Facebook, Google og få dem til at betale mere til samfundets kasse?</t>
  </si>
  <si>
    <t>Nej, for hvis vi går med så rammer vi jo regeringens bon- kammerater, fy-da, føj fy-da føj 🤔🤔</t>
  </si>
  <si>
    <t>Igen uduelighed fra politikernes side...</t>
  </si>
  <si>
    <t>Ja, selvfølgelig er vi det, SUK</t>
  </si>
  <si>
    <t>Kom nu hænderne op af lommen, derinde: Jeres eftergivenhed er en alvorlig trussel imod fair play på markedet, hvor danske medier lades i stikken.</t>
  </si>
  <si>
    <t>Føj for en pibende vejrhane!</t>
  </si>
  <si>
    <t>Derfor skal EU-landene finde sammen i et fælles fodslag.</t>
  </si>
  <si>
    <t>Det er en rød/radikal fetich at staten skal vokse mest muligt, så eliten lever fedest muligt.</t>
  </si>
  <si>
    <t>Det gælder også Danmark.</t>
  </si>
  <si>
    <t>Det sker jo kun fordi vores politikere står på spring til efter endt valgperiode, at kunne få fod under bordet i koncernernes bestyrelser og så vil det jo ikke se godt ud hvis man har støttet sådan en bøderegn...</t>
  </si>
  <si>
    <t>Hvordan er det gået med Putins oliefup ?</t>
  </si>
  <si>
    <t>Godt, at vi har EU.</t>
  </si>
  <si>
    <t>Man kunne fristes til at tro, at regeringen har lovet giganterne skattefordele i Danmark, til gengæld fr de store datacentraler de bygger.</t>
  </si>
  <si>
    <t>Godt at vi har Vestager!</t>
  </si>
  <si>
    <t>Trist at se, at politikerne ødelægger danskernes indsats for miljøet, fordi økonomien ses som førsteprioritet.</t>
  </si>
  <si>
    <t>Det er altså en ommer.</t>
  </si>
  <si>
    <t>De blev snydt.</t>
  </si>
  <si>
    <t>Vi vil meget heller slippe ud af EU cirkuset 😂</t>
  </si>
  <si>
    <t>Vi blev snydt.</t>
  </si>
  <si>
    <t>Det er en sviner af format.</t>
  </si>
  <si>
    <t xml:space="preserve">Det skal simpelthen stoppes! </t>
  </si>
  <si>
    <t>Nej vi har bare en borgerlig regering, som ikke vil røre finanssektoren</t>
  </si>
  <si>
    <t>En ting er at ingen tør satse på VE hvis politikerne ikke overholder løfterne.</t>
  </si>
  <si>
    <t>Er det iøvrigt ikke også de selskaber der får billigere strøm på deres nye byggerier i Jylland ?som jo også skal betales af skatteborgerne ?</t>
  </si>
  <si>
    <t>Det kan selv politikere ikke løbe fra.</t>
  </si>
  <si>
    <t xml:space="preserve">Men nu får vi et ordentligt rap af en kæp for at tænke på vores børns fremtid og vort fælles klima!! </t>
  </si>
  <si>
    <t>Alle grønne tiltag skal beskattes så ikke det er en fordel at være grøn hvad fanden er det for noget.?</t>
  </si>
  <si>
    <t>Det vir som om energiselskaber ikke vil have konkurrenter og at regeringerne støtter det.</t>
  </si>
  <si>
    <t>Det kan ikke være rigtigt, at der skal være monopol på energiforsyning.</t>
  </si>
  <si>
    <t>Ja de vasker ikke kun hænder de politikere..</t>
  </si>
  <si>
    <t>de polerer også hullet hvor vi andre har anstændighed, moral og etik siddende</t>
  </si>
  <si>
    <t>Men at man ikke kan lave en aftale med det offentlige, som burde være noget af det mest nagelfaste, er fuldstændig uhørt.</t>
  </si>
  <si>
    <t>Men i forhold til det offentlige kan den ene part uden videre ændre betingelserne!!!</t>
  </si>
  <si>
    <t>Det er sidste gang at vi hopper med på en grøn ide fra regeringen 😥😥</t>
  </si>
  <si>
    <t>inden de tog røven på folk 😂😂😂</t>
  </si>
  <si>
    <t>Ministeren skævvrider det fuldstændigt.</t>
  </si>
  <si>
    <t>Endnu en bevis på at politiker IKKE arbejder for borgerne men for energiselskaber og banksterne</t>
  </si>
  <si>
    <t>Jamen, har folk ikke snart opdaget, at LØGNEBORGEN ikke forærer borgerne noget.</t>
  </si>
  <si>
    <t>Tværtimod , man lokker først, for derefter at ribbe borgerne</t>
  </si>
  <si>
    <t>Det er op ad bakke med grøn omstilling på mange måder.</t>
  </si>
  <si>
    <t>Man lader kollektiv trafik helt i stikken med et skræmmende prisniveau.</t>
  </si>
  <si>
    <t>Jeg forstår godt solcelleejerne er vrede, så jeg håber der kommer en regering med mere fornuftige tanker og idéer, som kan holde lidt bedre langsigtet til gavn for os alle.</t>
  </si>
  <si>
    <t>Jeg indgår aldrig en grøn aftale mere , med de utroværdige politikere vi har.</t>
  </si>
  <si>
    <t>Det er vel heller ikke fair vi andre skatteborgere skal være med til at financiere andres solcelleeventyr?</t>
  </si>
  <si>
    <t>Det kommer ikke til at koste it giganterne noget, kun forbrugeren.</t>
  </si>
  <si>
    <t>Bare vi kunne blive enige om ikke at stemme på de der sidder i Folketinget nu.</t>
  </si>
  <si>
    <t>Ja det er ret komisk og sørgeligt at de skriver stolpe op og ned om at vi skal være mere miljøvenlige og når folk så gør noget for det så skal de ha hugget og betale ved kasse 1.</t>
  </si>
  <si>
    <t>Få nu indført en progressiv omsætningsskat og fjern skat på virksomheders overskud, den kommer de til at betale gennem omsætningsskatten.</t>
  </si>
  <si>
    <t>Så tar de med næb og kløer......</t>
  </si>
  <si>
    <t>Samtidig kan momsen nedsættes eller hel fjernes.</t>
  </si>
  <si>
    <t>Underlig retning de udstikker på Borgen: Solceller &amp; el-biler kan ikke betale sig...</t>
  </si>
  <si>
    <t>En virksomhed der har underskud er ikke levedygtig og skulle lukke, i stedet for at kunne suge penge ud af skattevæsnet ved hjælp af sit underskud.</t>
  </si>
  <si>
    <t>Husk at stemme andet end regeringen til valget</t>
  </si>
  <si>
    <t>Smaapenge i det store billede men hovedrystende forkert af politikerne konstant at aendre reglerne ...</t>
  </si>
  <si>
    <t>Der er nok en grund til de så gerne vil være i DK.</t>
  </si>
  <si>
    <t>Det er en svinestreg af den anden verden og jeg håber de solcelleejer får medhold.</t>
  </si>
  <si>
    <t>Typisk dansk, politisk spil i det hele taget, at fuppe folk og fratage muligheden for, at gøre noget for sig selv.</t>
  </si>
  <si>
    <t>INGEN skal have nogen fordele af noget som helst, og alt skal pumpes og malkes til det sidste.</t>
  </si>
  <si>
    <t>KUN politikerne skal have fordele og mange muligheder..</t>
  </si>
  <si>
    <t>Vi vil til gengæld gerne, de andre betaler den skat!!! Øhhhhhh.</t>
  </si>
  <si>
    <t>Alt det pis med, at vi skal omstille os til grønt, går åbenbart også kun til, at nogen i virkeligheden finder på løsninger, så ska' det nemlig også fjernes...</t>
  </si>
  <si>
    <t>Så må folk nok gå fra hus og hjem.</t>
  </si>
  <si>
    <t>Vestager bestemmer ikke over Danmarks regering.</t>
  </si>
  <si>
    <t>Gid der var nogen der ville have stævnet regeringen for at ændre i efterlønnen...</t>
  </si>
  <si>
    <t>Ordningerne laves udelukkende af image-mæssige årsager.</t>
  </si>
  <si>
    <t>Det er spild af penge og man gør nar af borgerne med disse ordninger.</t>
  </si>
  <si>
    <t>Derfor laves korte ordninger, hvilket ingen mening giver.</t>
  </si>
  <si>
    <t>Men vores pensioner skal udhules og modregnes i alle ender, og kander, selv efterlønnen er smadret for pøplen skal bare arbejde til de styrter så er der flere penge til deres plat.</t>
  </si>
  <si>
    <t>den danske regering har sat sig på tværs i forhold til at indføre en fælles digital serviceskat i EU. Sådan er det jo med borgerlige regeringer.</t>
  </si>
  <si>
    <t>Vi Dansker er nogen kyllinger.</t>
  </si>
  <si>
    <t>Det er kun gået ned ad bakke med vilkårene for solcellerne 🙄🙄🙄</t>
  </si>
  <si>
    <t>Politikerne har aldrig arbejdet for borgerne kun for dem selv.</t>
  </si>
  <si>
    <t>Ej, ej, ej det går den forkerte vej.</t>
  </si>
  <si>
    <t>Det er helt sort.</t>
  </si>
  <si>
    <t>Det er bondefangeri og ligger ikke op til mere grøn omlægning fra borgernes side.</t>
  </si>
  <si>
    <t>Men sandheden er nok, at ingen af jer der har investeret i solcelleenergi havde gjort det, hvis ikke det var økonomisk rentabelt og evt. statsstøttet.</t>
  </si>
  <si>
    <t>Hvad helvede regner folk med?</t>
  </si>
  <si>
    <t>Så planen om at få solcelletag på mit hus sgu ligeså godt være ligemeget.</t>
  </si>
  <si>
    <t>så kan de lære det troede de blev klogere efter at de forringede dagpenge efterløn og førtidspensionen politikerne er kun folkets venner til de er valgt efter gør de modsat især hvis de mangler penge til vennerne der er jo snart valg.</t>
  </si>
  <si>
    <t>I den kommune som jeg bor i, monterede de masser af solceller på de kommunale bygninger, inden de havde fået tilladelse til det 😡</t>
  </si>
  <si>
    <t>Men selvfølgelig blev det godkendt af myndighederne senere 😡</t>
  </si>
  <si>
    <t>Jeg hørte vores arrogante miljøminister i Radioavisen: ''selvfølgelig skal man betale moms når man køber sin egen strøm''.</t>
  </si>
  <si>
    <t>Vanvittigt at snyde på dette område....</t>
  </si>
  <si>
    <t>global opvarmning Tippingpoint point of no return gør at vores børn ikke kan overleve på jordkloden....</t>
  </si>
  <si>
    <t>Det næste bliver vores sundhedsvæsenet som bukker under</t>
  </si>
  <si>
    <t>Overskriften om 'fattige' kommuner er misvisende.</t>
  </si>
  <si>
    <t>Så bliver der nok snart lavet en ny udgave af ''På røven...i Hørsholm''.</t>
  </si>
  <si>
    <t>Jeg mener ikke det giver et retvisende billede af kommunernes økonomi.</t>
  </si>
  <si>
    <t>Det er sgu sørgeligt, at vi overhovedet har fattige kommuner i DANMARK.</t>
  </si>
  <si>
    <t>Hørsholm har Store problemer med integrationen i bestemte områder i kommunen.</t>
  </si>
  <si>
    <t>Sjælland må siges at have problemer...</t>
  </si>
  <si>
    <t>Jeg synes også at den kommunale udligning er gået for vidt, og er i øvrigt meget bekymret for hvad der sker med Københavns økonomi, når By og Havn går konkurs, fordi de overhovedet ikke tjener penge nok på salg af byggegrunde til at betale for metroen.</t>
  </si>
  <si>
    <t>Jamen de har da bare brugt for mange peng</t>
  </si>
  <si>
    <t>Mere skat på firmaer der har monopol vil ikke hjælpe.</t>
  </si>
  <si>
    <t>Hvis I forstod lidt mere af dette felt ville I ikke være tvunget til at komme med 117 lovforslag hvert år rettet mod problemer I selv har bidraget til med manglende rettidig omhu &amp; bevidste juridiske benspænd https://t.co/LwumudqBAT</t>
  </si>
  <si>
    <t>Udskriv nu det VALG inden Venstre ødelægger mere.</t>
  </si>
  <si>
    <t>Hjælp mindre firmaer med at komme bedre i gang med at udvide og udfordre firmaer med monopol eller med stor markedsandel i stedet for, det skaber konkurrence og bedre vilkår for forbrugerne.</t>
  </si>
  <si>
    <t>Hun kunne starte med at tale pænt og lære befolkningen respekt for det der ikke er dansk.</t>
  </si>
  <si>
    <t>Det vil vel også ramme alle andre it firmaer</t>
  </si>
  <si>
    <t>Og så forstår I ikke det går galt?</t>
  </si>
  <si>
    <t>Det tog kun 30 år at ændre Danmark for altid og det har S behændigt undgået at tage ansvar for..</t>
  </si>
  <si>
    <t>Danmark har jo lige inviteret dem indenfor med stort indirekte statstilskud.</t>
  </si>
  <si>
    <t>Nyrup får stadig lov at tone frem og udtale sig nedladende om alle der ikke deler hans mening....</t>
  </si>
  <si>
    <t>For stuerene blir I aldrig</t>
  </si>
  <si>
    <t>Lyder super godt.</t>
  </si>
  <si>
    <t>Tåbeligt at anvende relativ fattigdom som grundlag.</t>
  </si>
  <si>
    <t>Kortsigtet er og bliver Islam en belastning</t>
  </si>
  <si>
    <t>Det ender med vi får en ny skat, EU skat på arbejde.</t>
  </si>
  <si>
    <t>Men hvordan hjælper kontanthjælpsloft, strengere straffe og tvangsvuggestue, hvis “folk” er på førtidspension.</t>
  </si>
  <si>
    <t>Fælles skat, fælles økonomi, fælles forsvar, et Fælles Europa med fælles sprog.</t>
  </si>
  <si>
    <t>D graver dybere grøfter, som i sidste ende rammer hele DK’s befolkning.</t>
  </si>
  <si>
    <t>Mange hvide danske beboere er træt af få deres hjem omtalt som negativ belastning.</t>
  </si>
  <si>
    <t>Er det det vi ønsker.?</t>
  </si>
  <si>
    <t>Yup, gennem statsministerens retorik og fantasikonstruktion kommer ''ghettoen'' til at fremstå som det danske samfunds moralske fjende.</t>
  </si>
  <si>
    <t>Vestager må da vide at Danmark is a lille land and do not understand !!! what have you learnt in schooll today my lille friend ???</t>
  </si>
  <si>
    <t>Ergo vil det trække arbejdsløsheden op...🤦🏽‍♀️</t>
  </si>
  <si>
    <t>Nothing !!</t>
  </si>
  <si>
    <t>Sagt på en anden måde Hvis jeg gentagne gange har fået en sej og uspiselig bøf i den lokale butik, så er det mod al sund fornuft at blive ved med at handle der, så hellere gå til slagteren der har forstand på det han laver, den sammenligning kunne i ha lært meget af !</t>
  </si>
  <si>
    <t>Behændigt ikke-svar...og endda af den personlige slags.</t>
  </si>
  <si>
    <t>Alt er digitalt i dag.</t>
  </si>
  <si>
    <t>Spiller du ofte Bull-shit-bingo her på Twitter?</t>
  </si>
  <si>
    <t>Nej, gud forbyde at vi udviser ansvar frem for, som i vælger det, at gøre folk fattigere.</t>
  </si>
  <si>
    <t>Så hvordan skal den brancheskat fungere og hvem vurderer hvad der er digitalt og hvad der ikke er?</t>
  </si>
  <si>
    <t>Det skal nok hjælpe fedt at gøre folk så fattige at kriminalitet, osv.</t>
  </si>
  <si>
    <t>borgerforslag</t>
  </si>
  <si>
    <t>Og ..?</t>
  </si>
  <si>
    <t>Nej men det er vel næppe heller at få endnu flere herop, der så kan modtage kontanthjælp og dansk velfærd #greencard</t>
  </si>
  <si>
    <t>Mindre EU mere Danmark og selvbestemmelse</t>
  </si>
  <si>
    <t>Når du nu er igang med at tilsmudse andre partier, kan du ikke lige så godt erklære valg.</t>
  </si>
  <si>
    <t>Kunne man forvente andet fra Venstre.</t>
  </si>
  <si>
    <t>I det han sagde i 1983 - og ja du har desværre ret, det kommer snigende stille og roligt dag for dag - se blot Sverige, Tyskland,England, Frankrig osv.</t>
  </si>
  <si>
    <t>Nej, din ''løsning'' var jo at forære 40+ mia.</t>
  </si>
  <si>
    <t>(af LEJERNES penge) henover 20 år til aka Putin &amp; øvrige kriminelle jf.</t>
  </si>
  <si>
    <t>Jeg synes hun skal lave om på det og lave om på artikel 13 &amp; 15(internet)</t>
  </si>
  <si>
    <t>Indgår i L140 som vedtages i uge 8, dog først ikrafttræden 1 januar 2020, da KL ikke kan følge med, i de konstante ændringer, som jo er tegn på en famlende regering, der ikke aner hvad de egentligt vil, glem ikke at IS har indrømmet at ydelsen ikke er lovkonform i 2016.</t>
  </si>
  <si>
    <t>Vi har de politikere vi har fortjent.</t>
  </si>
  <si>
    <t>kan forstå at du ikke har hørt om forebyggelse af yderligere sygdom.</t>
  </si>
  <si>
    <t>De lader gerne USA bestemme vores politik.</t>
  </si>
  <si>
    <t>Så hvis folk ikke kan klare det, overse det, integration af disse mennesker, så er man simpelthen ikke værdig til sit job.</t>
  </si>
  <si>
    <t>...skovlede penge til sig selv under diverse politiske tiltag!</t>
  </si>
  <si>
    <t>Og så tales der om ekstra-beskatning - ja, hvem skal nu betale?..</t>
  </si>
  <si>
    <t>Kan de ikke bare spise kage?</t>
  </si>
  <si>
    <t>Hvis problemet er manglende integration, er løsningen næppe at statsministeren ukritisk lader EB sætte tonen.</t>
  </si>
  <si>
    <t>Hav lidt respekt.</t>
  </si>
  <si>
    <t>Hvis man pålægger it-giganter skat, øger de såmænd bare indtjeningen fra forbrugerne.</t>
  </si>
  <si>
    <t>Igen sure miner, blot et behov for at give udtryk for hvad jeg ser-</t>
  </si>
  <si>
    <t>Så du kommer til at betale for skatterne.</t>
  </si>
  <si>
    <t>Stands kontanthjælpen, så må de forsørge sig selv eller forsvinde.</t>
  </si>
  <si>
    <t>Hvis der er nogen der er samfundsbyrde i dette samfund så er d politikerne!</t>
  </si>
  <si>
    <t>boykot</t>
  </si>
  <si>
    <t>Men udvis alle kriminelle udlændinge, så vil du se et helt andet positivt samfund hvor danskere og nydanskere kan leve i tryghed !</t>
  </si>
  <si>
    <t>(Det kniber tit for jer der ikke kan lide fremmede)</t>
  </si>
  <si>
    <t>Ekstra skatter er ikke smart - nej, så er der meget smartere at private firmaer pålægges at skrabe skatterne ind.</t>
  </si>
  <si>
    <t>Problemet er dig, eu og en masse uønskede muslimer..</t>
  </si>
  <si>
    <t>Vi skal da bare selv beskatte dem, hvis EU ikke vil være med.</t>
  </si>
  <si>
    <t>Ingen har ej næppe fået et job af at blive hjemløse, så og rive gode boliger ned, er jo det glade vanvid.</t>
  </si>
  <si>
    <t>Og når en økonomisk indvandrer kan være på bistandshjælp i + 20 år, uden og have lært dansk, så siger det vel mere om politikerne i DK end om indvanderen.</t>
  </si>
  <si>
    <t>Hm🤔 Nej, lader også bare være med at kommentere på DEN!😂😂</t>
  </si>
  <si>
    <t>Men er det løsningen at gøre dem fattige?</t>
  </si>
  <si>
    <t>Det skal du ikke være fru.</t>
  </si>
  <si>
    <t>Immigrantbyrden vil kun vokse.</t>
  </si>
  <si>
    <t>Vestager , der købes da, bare nyt , lige ved at skriv det er altså helt yt</t>
  </si>
  <si>
    <t>Det er samme problemer som her bare værre</t>
  </si>
  <si>
    <t>Det har da tydeligvis ikke været løsningen, at gøre dem fattige som er jeres politik.</t>
  </si>
  <si>
    <t>Men jeres egne tal i den tilbagetrukne rapport, viste jo også at selv med kreativ matematik, kunne kun 190 fuldtids''personer'' væk fra kontanthjælpen tilskrives loftet.</t>
  </si>
  <si>
    <t>Held og lykke med at få folk med på grønne forslag næste gang.</t>
  </si>
  <si>
    <t>Har jeg forstået det rigtigt, at man vil bekæmpe fattigdom ved at rive de fattiges boliger ned?</t>
  </si>
  <si>
    <t>Kom ud til os i virkeligheden istedet for at gemme dig bag Twitter.</t>
  </si>
  <si>
    <t>Hvad har dit parti gjort for at fremme integrationen andet end symbolpolitik?</t>
  </si>
  <si>
    <t>Mine forældre købte anparter i vindmøller for mange år siden.</t>
  </si>
  <si>
    <t>Trist .ikke kan andet end håndtryk og kage fejringer.</t>
  </si>
  <si>
    <t>Tror du virkelig, at mennesker får nemmere ved at komme i job, hvis man fattiggør dem?</t>
  </si>
  <si>
    <t>Jamen Greg skal vi så ikke bare aftale jeg blokere dig nu..</t>
  </si>
  <si>
    <t>Når familiesammenføringerne er fuldendt, giver det 100.000 ekstra muhamedanere her i landet.....</t>
  </si>
  <si>
    <t>Hvis du ikke forstår almindelig dansk så er der godt nok langt hjem for dig.</t>
  </si>
  <si>
    <t>Vi købte solceller i 2012.</t>
  </si>
  <si>
    <t>Klart ja - jeg er da hverken blevet spurgt om det er ok og bruge 150 milliarder årligt på ikke vestlig indvandring og til totalt uintegrerbare typer, jeg er ej heller blevet spurgt om jeg ønsker og spise halal slagtet kød, og da slet ikke om jeg vil betale en afgift til samme.</t>
  </si>
  <si>
    <t>Så I ikke rammer mennesker der gerne vil men ikke kan...</t>
  </si>
  <si>
    <t>Det er de forkerte mennesker I sætter i skammekrogen 😢</t>
  </si>
  <si>
    <t>flygtninge</t>
  </si>
  <si>
    <t xml:space="preserve">Specielt forældre der benytter stuearrest - de skal ud!! </t>
  </si>
  <si>
    <t>Det skal simpelthen stoppes! En aftale er en aftale.</t>
  </si>
  <si>
    <t>Læs lige ghettoplanen igen, denne gang med briller.</t>
  </si>
  <si>
    <t>Du er åbenbart helt okay med at finansiere Putin og kumpaner via Danske Bank for lejernes penge?</t>
  </si>
  <si>
    <t>Om to sekunder har vi stramninger, der kun bidrager til yderligere fattigdom.</t>
  </si>
  <si>
    <t>En anden og mere fundamental ting er at en aftale er en aftale.</t>
  </si>
  <si>
    <t>Hvis problemet er for mange arbejdsløse udlændinge og efterkommere i vores ghettoer, så er løsningen næppe højere overførsler som oppositionen foreslår...</t>
  </si>
  <si>
    <t>Nej, dem der ikke vil arbejde, som er kommet til DK for at få overførsel, de skal såmænd bare ud igen :)</t>
  </si>
  <si>
    <t>Det kan ikke være rigtigt, at man kan bo i Danmark i så mange år ,og ikke tale dansk, og vil man ikke arbejde , og helst vil gå hjemme, er det for egen regning, mange kvinder gik hjemme i nittenhundrede og halvtredserne, men det var så sandelig for egen regning.</t>
  </si>
  <si>
    <t>Gi’ den gas, kære Denfo advokater.</t>
  </si>
  <si>
    <t>Man kan nu sige meget om Lars Løkke og hans politik, men ikke noget godt.</t>
  </si>
  <si>
    <t>Han er et typisk produkt af ''Venstres Unge Løver'', hvilket vil sige, personer der tror, at liberalisme og Egoisme er en og samme ting.</t>
  </si>
  <si>
    <t>Vi har både investeret i solceller og en Nissan Leaf, som kunne køre på vores overproduktion om sommeren.</t>
  </si>
  <si>
    <t>Hun er nøjagtig ligeså dansk som mig, men hvis hun fik den tilbudt KUNNE det være udslagsgivende ift at stemple området som ghetto.</t>
  </si>
  <si>
    <t>Men nu får vi et ordentligt rap af en kæp for at tænke på vores børns fremtid og vort fælles klima!! Hvor er de politikere, der tør have nogle ambitioner på klimaets vegne??</t>
  </si>
  <si>
    <t>Måske I skulle animere arbejdsgiverne om at give nogle af disse mennesker er fair chance.</t>
  </si>
  <si>
    <t>Hvis problemet er for mange politikere og efterkommere i vores folketing, så er løsningen næppe højere vederlag - deres pensionsalder burde tvinges ned...</t>
  </si>
  <si>
    <t>Hvor er de, der tør vise vejen for en fælles grønnere fremtid?</t>
  </si>
  <si>
    <t>Og er man udstyret med en så minimal intellektuel kapacitet burde man bruge lidt ekstra tid på at svare</t>
  </si>
  <si>
    <t>Nedlæg alle offentlige ydelser, så bliver der også masser af ledige almene boliger i kan konvertere til ejerboliger til de velhavende.</t>
  </si>
  <si>
    <t>Alt det med dårlige vilkår for solenergi m.fl.</t>
  </si>
  <si>
    <t>den nye form for aktivering og ikke social politiske system, falder i gennem.</t>
  </si>
  <si>
    <t>Lars ord men ingen handling når man behandler symptomer og ikke sygdommen er jo sandsynligheden stor at det bare bliver være det kan bare løses inden for EU UN NATO &amp;gt;20MM er på vej– ord men ingen handling ”når hesten er ude af stalden er det for sendt”</t>
  </si>
  <si>
    <t>Tidligere ville jeg hælde til, at det var pga dårlig politik.</t>
  </si>
  <si>
    <t>Hvad er det Danmark vil.?</t>
  </si>
  <si>
    <t>Prop i hullet og hjemsendelser.</t>
  </si>
  <si>
    <t>Nu kan du blokere om du vil.</t>
  </si>
  <si>
    <t>penge mangel skaber sygdom det går i en nedad gående spiral, fremtiden bliver dyr for samfundet jo flere ødelagte mennesker jo højere bliver prisen.</t>
  </si>
  <si>
    <t>Næsten 4 år på posten i denne omgang, og et støtteparti som er med på alt, når det handler om udlændinge.</t>
  </si>
  <si>
    <t>Danmark tør ikke tage den 100% til grøn omstilling næste gang så stem dem ind som tør lave den grønne omstilling!</t>
  </si>
  <si>
    <t>Men lad os bare ødelægge det helt for dem, lad os gøre dem hjemløse-det skal i hvert fald hjælpe på sagen.</t>
  </si>
  <si>
    <t>Så vi kan få de selvforsynende huse, de miljørigtige biler, højere krav til co2 udledning for virksomheder osv.</t>
  </si>
  <si>
    <t>Lige nu mener Venstre, at er du 1/8 udlænding, er du en efterkommer der skal holdes øje med.</t>
  </si>
  <si>
    <t>der er ved at miste min tillid og en form for værdihed.</t>
  </si>
  <si>
    <t>Man investerer 100.000 kr i et solanlæg dels for at spare på sin energiudgift, men også for at skåne miljøet.</t>
  </si>
  <si>
    <t>Så lad os da sænke lønnen i toppen, er du vimmer de bliver motiverede så!</t>
  </si>
  <si>
    <t>#suk</t>
  </si>
  <si>
    <t>Det koster over 1000 kr pr måned at afdrage anlægget i en årrække.</t>
  </si>
  <si>
    <t>Utroligt, når hovedparten af dem er hjernekirurger, ingeniører og raketforskere......eller det var måske også løgn?</t>
  </si>
  <si>
    <t>Bag efter ændrer Både regering og energiselskaber betingelserne.</t>
  </si>
  <si>
    <t xml:space="preserve">Yeah, ALDRIG! </t>
  </si>
  <si>
    <t>Tænker egentlig du har ret, men der har været en V-statsminister i 14 af de sidste 18 år, så det er sgu for nemt at tørre ansvaret af på andre!</t>
  </si>
  <si>
    <t>I taler og lovgiver i et væk, men handling er der for lidt af.</t>
  </si>
  <si>
    <t>Og det ved du jo godt, det er blot en afledningsmanøvre.</t>
  </si>
  <si>
    <t>Og så har vi ikke Ghettoer i Danmark, hvad tænker du dog på at bruge det udtryk.</t>
  </si>
  <si>
    <t>Hvorfor skulle de i det hele taget ind i landet til at starte med?!</t>
  </si>
  <si>
    <t>Vi kan for fanden ikke kræve jobs.</t>
  </si>
  <si>
    <t>Derfor du har alle de strå mand konti?</t>
  </si>
  <si>
    <t>Jeg har også solceller og kan godt forstå at den ordning man lavede, var uholdbar.</t>
  </si>
  <si>
    <t>Jeg er rasende over i så mange år, at skulle betale til folk, der kun er her pga de gratis penge.</t>
  </si>
  <si>
    <t>Hva med dem der har været her i årtier uden at komme i arbejde?</t>
  </si>
  <si>
    <t>Vi skal ikke fortsætte med at stoppe penge i lommen på disse mennesker, 36 mia kr får vi meget velfærd for</t>
  </si>
  <si>
    <t>Vi mangler politikere med nosserne, kort og godt.</t>
  </si>
  <si>
    <t>Det nemmeste er nok at tvinge de rigeste1% ud af landet eller bedre endnu fængsle dem og konfiskere deres formuer (på ægte socialistisk manér) så har vi jo elimineret fattigdommen i DK</t>
  </si>
  <si>
    <t>#idioterSmadrerDanmark</t>
  </si>
  <si>
    <t>Spørg i de 55 lande islam har erobret, de Kristne og hinduer, Budister om truslen var reel.</t>
  </si>
  <si>
    <t>Hvis to private parter laver en kontrakt løber den hele løbetiden.</t>
  </si>
  <si>
    <t>Prøv med lidt bedre argumenter🤪</t>
  </si>
  <si>
    <t>Brug lidt ekstra tid før du svarer.</t>
  </si>
  <si>
    <t>Det ville styrke dine argumenter så du ikke behøvede at kaste fornærmelser og istedet fremstod begavet</t>
  </si>
  <si>
    <t>Hvad med at prøve noget andet end stramninger?</t>
  </si>
  <si>
    <t>Du kunne jo - som ansvarlig chef - sørge for, at din såkaldte Integrationsminister passede sit arbejde med integration, fremfor hun bruger tiden på at lyve og bage #dkpol</t>
  </si>
  <si>
    <t>Hver god mod miljøet sagde de.</t>
  </si>
  <si>
    <t>EB ved godt at udenlandske emigranter vil ikke arbejde.</t>
  </si>
  <si>
    <t>Sådan noget pjat at skrive om...</t>
  </si>
  <si>
    <t>Gå ind for grønt miljø sagde de.</t>
  </si>
  <si>
    <t>Problemet er at du og Tulle gør alt for at integrationen skal mislykkes.</t>
  </si>
  <si>
    <t>uddannelse</t>
  </si>
  <si>
    <t>..Det er ikke de nyes skyld det hele.</t>
  </si>
  <si>
    <t>Nogle gange er det en som mig, der er der er født i DK, der trækker ned i den, der såkaldte ghetto statistik, samtidig med globalisering, teknologisk fremstød osv, øger krav på arbejdsmarkedet.</t>
  </si>
  <si>
    <t>Du opfører sig som om du er med i et reality show.</t>
  </si>
  <si>
    <t>Kommunerne har misbrugt en god boligform og de har fået lov.</t>
  </si>
  <si>
    <t>Det handler om at man i dag kan bruge sin egen strøm først og lagre resten som man kan hente tilbage når man skal bruge den igen - om vinteren f.eks.</t>
  </si>
  <si>
    <t>Hvor var politikerne, længe før disse boliger blev til ‘ghettoer’?</t>
  </si>
  <si>
    <t>Det var det den gamle aftale gik ud på.</t>
  </si>
  <si>
    <t>Så er der jo nok også et job til dig når du efter #afskedsvalg melder dig på Jobcenteret.</t>
  </si>
  <si>
    <t>Det nye er at man har brugt momsloven til at lave ordningen om, så man i dag altid skal købe el fra nettet først og bliver afregnet for sin egen efterfølgende per måned til en reduceret pris ift. den indkøbte el.</t>
  </si>
  <si>
    <t>Dvs. at i dag kan man vaske gratis når solen skinner .</t>
  </si>
  <si>
    <t>Vi andre må nøjes med, at kopiere statistik', på jeres omgåelse af reglerne på donationer..</t>
  </si>
  <si>
    <t>fremover skal man købe - en dyrere - el end den man bliver afregnet for.</t>
  </si>
  <si>
    <t>Så jeg ved altså ikke hvad det er for en virkelighed du lever i!!!!</t>
  </si>
  <si>
    <t>Grimt</t>
  </si>
  <si>
    <t>#CalmTheFuckDown Kvinde!</t>
  </si>
  <si>
    <t>Du kan da sagtens flyt til et andet land med posttraumatisk stresslidelse, ligesom du kan sidde her og plabre op, og have tid til at blaim Lars.</t>
  </si>
  <si>
    <t>Vi har slukket vores varmepumpe, og tændt op i brændeovnen.</t>
  </si>
  <si>
    <t>Det er dig der ik forstår der er love og termer i DK.</t>
  </si>
  <si>
    <t>Slap nu af og stop den harm, find et arbejde hvor du bare skal sidde og svare på surveys daligt.</t>
  </si>
  <si>
    <t>Så får ministeren noget af sit elskede co2.</t>
  </si>
  <si>
    <t>Er fuldstændig ligeglad med flere arbejdspladser hvis det betyder flere indvandrere.</t>
  </si>
  <si>
    <t>Heller et sundt land med flere penge end et sygt land med fede kapitalister.</t>
  </si>
  <si>
    <t>vi har fået afslag i 3 år udelukkkende pga af jeres racisytiske regler forbud love kan i komme til jeg er førtids og bliver fobudt at have min Gambianske forlovede her i lorte Danmark pga jer jeg kan end ikke arbejde osv og så forbyder i min forlovede at komme</t>
  </si>
  <si>
    <t>nej gør jeg squ ikke hvad er det du ikke lige forstår</t>
  </si>
  <si>
    <t>Du kan jo påføre noget logisk til den her ''samtale'', som du kalder det.</t>
  </si>
  <si>
    <t>at føde verdens største off sektor er jo ikke en succes</t>
  </si>
  <si>
    <t>Din forlovede ikke kan få opholdstilladelse, i gammeldags kaldt arbejdstilladelse, og det er Du sur over.</t>
  </si>
  <si>
    <t>Jeg ville gerne have solceller på mit hus, men det bliver kun til noget hvis regeringen viser opbakning til det...</t>
  </si>
  <si>
    <t>Det virker ikke 🤔 Jobcentrene er inkompetente efter min mening.</t>
  </si>
  <si>
    <t>Så du mener altså at Løkke skal udvises, så din gambianske kæreste kan komme ind?!</t>
  </si>
  <si>
    <t>hvilket der slet ikke er i dag...</t>
  </si>
  <si>
    <t>du er måske racist siden du lukker den slags ud</t>
  </si>
  <si>
    <t>måske om 10-20 år...</t>
  </si>
  <si>
    <t>hvad er det for en kommentar at komme med du ved vist ikke hvad det vil sige det vi og andre ligestillede går igennem så nemt at dømme os der ikke har ondskabsfulde fordomme du kender squ ikke noget til os som mennesker der er squ andre end kun dansker der arbejder i danmark</t>
  </si>
  <si>
    <t>måske....</t>
  </si>
  <si>
    <t>Dig du vil end ikke tåle at min forlovede kommer til Danmark og bo han kommer jo fra Gambia dig og inge støjberg er så meget skyld i at han ikke er her i danmark han vil squ arbejde i danmark og han vil ikke forsørges af mig i tåler jo ingen her i landet vel</t>
  </si>
  <si>
    <t>og han er mere retskaffen end og Inge Støjberg og DF osv Han vil ikke forsørges af mig han vil selv tjene penge og lære dansk mere end mange andre vil og gør</t>
  </si>
  <si>
    <t>Hva Lars skulle du ikke overveje at få opdateret dit profil billede på Twitter da det du bruger nu er outdated og reflekterer IKKE sandheden.</t>
  </si>
  <si>
    <t>Her gælder det så incitamenter til at satse på fossilfri energiforsyning...</t>
  </si>
  <si>
    <t>jeg vil ikke finde mig i at vi bliver behandlet som kriminelle når vi begge har rene straffeattester måske skulle du leve med kronisk ptsd  angst migræne smerter 24 timer i døgnet vores grunde er reelle nok</t>
  </si>
  <si>
    <t>Hvad med et hjernecelleanlæg på Borgen?</t>
  </si>
  <si>
    <t>Udskriv nu VALG inden Venstre ødelægger mere.</t>
  </si>
  <si>
    <t>Kors altså...</t>
  </si>
  <si>
    <t>Det er da tydeligvist ikke alle man ønsker i arbejde Lars, for så invaliderede man os jo ikke med Epoxy i vores hjem for siden helt at ødelægge dem med sprøjtegifte, nervegas &amp; industrielle affaldskemikalier vel Lars ?</t>
  </si>
  <si>
    <t>Pas på hvis de en dag eks, kommer med et løsnings forslag med en billig el bil .</t>
  </si>
  <si>
    <t>Man forfulgte os vel heller ikke overalt med samme kemi vel ?</t>
  </si>
  <si>
    <t>Og han vil ikke sætte mit i liv i fare ved at bosætte mig i hans hjemland hvor han end ikke kan forsørge mig og beskytte mig  og derudover er der også helbredsmæssige årsager til at jeg ikke kan flytte til Gambia eller andre steder i udlandet jeg for også medicin</t>
  </si>
  <si>
    <t>De laver bare aftalen om når bilen er købt.</t>
  </si>
  <si>
    <t>Alle de jobs der forsvandt på jeres vagt under krisen (inkl mit), er det noget du tage noget af æren og noget ansvaret for?</t>
  </si>
  <si>
    <t>Helt ok.</t>
  </si>
  <si>
    <t>Tal du hellere om hvorfor den nye omfartsvej er en god ting for andre end ham den rødmossede Kim.</t>
  </si>
  <si>
    <t>Kæft i vasker hinandens ryg hva.</t>
  </si>
  <si>
    <t>Jehovas Vidner</t>
  </si>
  <si>
    <t>Det er da Lars Løkke's politik der har skabt det opsving, udelukkende (ironi kan forekomme), men til gengæld nok også hans skyld at min mor sidder i en plejebolig i Assens og bliver vanryktet, alt lukker, selv ældrecentret.</t>
  </si>
  <si>
    <t>Så når det går skidt, så er det Venstres skyld, men når det går godt, så er det andres skyld?</t>
  </si>
  <si>
    <t>Som jeg ser det, har du stadig ikke forstået pointen og nu skyder du mig i så skoene det som Venstre konstant gør.</t>
  </si>
  <si>
    <t>Det ville kun blive bedre med 179 nye politikere</t>
  </si>
  <si>
    <t>måske du skulle ta og flytte ud af landet i stedet for</t>
  </si>
  <si>
    <t>Jeg investerede aldrig i miljø mere, og elbiler skal jeg ikke have.</t>
  </si>
  <si>
    <t>Jeg kan squ ike bare flytte til Gambia idet jeg er førtids Han vil squ arbejde her i landet og lære dansk han vil end ikke forsørges af mig og han har squ ren straffeattest de umyndigør squ retskafne mennesker og min forlovede er squ mere retskaffen end @larsloekke</t>
  </si>
  <si>
    <t>hvad er det som du ikke forstår jeg er førtids og personlig har jeg ptsd og andre ting som gør at jeg ikke kan bo i udlandet hvenm siger jeg kun er sur jeg er harm over at mennesker i vores situation blir afvist men det forstår du jo ik</t>
  </si>
  <si>
    <t>Vi kan lige så godt bare bruge løs, hver gang et grønt tiltag bliver en for go forretning for borgeren eller dårlig for staten så skal det reguleres- i 90erne sparede vi os selv til en 40 % stigning på elregningen - og der er flere eksempler 👎</t>
  </si>
  <si>
    <t>Fordi V var da bestemt årsag til den globale krise..</t>
  </si>
  <si>
    <t>Det er sgu fordi os Danskere er blevet dovn og sender andre her op til dk for at de kan gøre det for os</t>
  </si>
  <si>
    <t>Ja og hvor mange job mistede vi i de kommuner der ikke har fået en udligningsreform?</t>
  </si>
  <si>
    <t>De fyrer , kassen er tom👎  #dkpol #fyens</t>
  </si>
  <si>
    <t>Farvel til middelalderen, som du fik indført.</t>
  </si>
  <si>
    <t>Ansvarlig politik på miljøområdet, sundhed, uddannelse, social sikkerhed er helt væk, efter alle de år med dig.</t>
  </si>
  <si>
    <t>Er det ikke vores politikere der skal tænke langsigtet og sikre miljøet længere frem end deres egen tid på taburetten?</t>
  </si>
  <si>
    <t>Hvis du fik styr på det ville folk nok blive så glade at det vil gavne den vækst, du tror så meget på, gør os glade.</t>
  </si>
  <si>
    <t>igen igen og 300 x igen, ser vi en presset fremture med sine ''lånte fjer'' , få det nu overstået, kom med det valg, så du og dit parti kan blive datid i Dansk politik, når vælger sætter krydset med fornuften !</t>
  </si>
  <si>
    <t>Tag nu ansvar for vores fremtid - det er det I er stemt ind for! Ikke for at I kan være karriere politikere 😡</t>
  </si>
  <si>
    <t>Ret skal være ret, men at Løkkes regering er skyld i dette, forekommer mig som valgflæsk.</t>
  </si>
  <si>
    <t>ALTING SEJLER I LØKKELAND</t>
  </si>
  <si>
    <t>#dkpol</t>
  </si>
  <si>
    <t>Syntes i selv skulle prøve leve bare 1 måned i Gambia under samme betingelser som dem så kunne det være i fandt ud af at de arbejder mere end dansker og mærkede på jeres egne kroppe hvordan livet er der jeg har været dernede så jeg ved squ godt hvordan det føles at være dernede</t>
  </si>
  <si>
    <t>#politikerlede</t>
  </si>
  <si>
    <t>Og 64.000 fattige børn, besparelse på skoler, uddannelse, sygehuse, ældre, handicappede og syge ...</t>
  </si>
  <si>
    <t>Hvad gode konjunkturer dog kan gøre for en...!#dkpol</t>
  </si>
  <si>
    <t>Der er sku andre end kun danskerer som arbejde i Danmark</t>
  </si>
  <si>
    <t>Andet emne:</t>
  </si>
  <si>
    <t>Du virker mig nu ellers ret så ondskabsfuld og dømmende, ud fra dine tweets her.</t>
  </si>
  <si>
    <t>Hva kan vi bruge alt dit ævl til hvis i ikke laver andet end højhuse og motorveje!?</t>
  </si>
  <si>
    <t>Hvorfor bremser man, at flere private får solceller ?</t>
  </si>
  <si>
    <t>Det er spild med vores penge på mange af de aftaler laver derinde på socialkontoret i København</t>
  </si>
  <si>
    <t>I tænker kun på  stemmer til komme Folketingets valg</t>
  </si>
  <si>
    <t>Det er vel ønskværdig med hensyn til vores klima, at FLERE får grøn strøm.</t>
  </si>
  <si>
    <t>Ja, det sejler sku fuldstændigt i den plan</t>
  </si>
  <si>
    <t>Nej det har det ikke de tænker kun på stemmer til Folketingets valg</t>
  </si>
  <si>
    <t>Mon de så køber nogle flere tog der ikke kan køre !!!</t>
  </si>
  <si>
    <t>Alt for megen tid går til spilde i trafikkøer og forsinkede tog.</t>
  </si>
  <si>
    <t>Som gammel butiksmand, så må jeg indrømme at det at fjerne lukkeloven gør det ikke nemmere.</t>
  </si>
  <si>
    <t>Ikke noget at sige til at man efterhånden kun bliver betjent af unge under 25 uden familie🤨</t>
  </si>
  <si>
    <t>Men det har måske ikke helt samme interesse 🤔</t>
  </si>
  <si>
    <t>goer som Norge og goder det dog attraktivt permanent at vaelge den groenne vej alle partier haevder at staa for...</t>
  </si>
  <si>
    <t>Nej tak til at ødelægge smukke Egholm.</t>
  </si>
  <si>
    <t>dvs. paa biler, sol, vind, geothermal osv</t>
  </si>
  <si>
    <t xml:space="preserve">Nåeee i mister stemmer på jeres prioriteringer !! </t>
  </si>
  <si>
    <t>Ja ja, I er dømt ude, længe inden der sker noget.</t>
  </si>
  <si>
    <t>Vi investerede i solceller i 2012 på den på det tidspunkt gunstige ordning og solgte vores hus i januar inden de fik det her vedtaget.</t>
  </si>
  <si>
    <t>Total disrespekt for Folketingets formand!</t>
  </si>
  <si>
    <t>Vi overvejede solceller på vores nye hus for at bringe på br2020 standard men det kunne slet ikke svare sig.</t>
  </si>
  <si>
    <t>Så går man sgu i små sko hvis man ikke kan klare det</t>
  </si>
  <si>
    <t>Regeringen lover og lover.</t>
  </si>
  <si>
    <t>At bruge billeder af sit barn og en folketingsbetjent i en teenageagtig hetz over, hun blev irettesat, gavner på ingen måde Folketinget.</t>
  </si>
  <si>
    <t>Det er kun egnet til fnidder på arbejdspladsen, og det giver et billede af en umoden pige, der ikke er opgaverne voksen.</t>
  </si>
  <si>
    <t>Løkke stod frem og sagde: der er ikke plads til løgnere i min regering.</t>
  </si>
  <si>
    <t>#mansplaining er ikke forbeholdt hankøn...</t>
  </si>
  <si>
    <t>Så Løkke og Co kan der ikke stemmes på til det kommende valg.</t>
  </si>
  <si>
    <t>Du forstår jo heller ingenting, derfor får du heller ikke flere stemmer.</t>
  </si>
  <si>
    <t>Forkælede politikere!</t>
  </si>
  <si>
    <t>Så der vil være meget få politikere tilbage.</t>
  </si>
  <si>
    <t>Kære Asmus - når du i din bio skriver “konservative” - er det så “kvinderne tilbage til kødgryderne” konservativ eller hvordan skal det forstås?</t>
  </si>
  <si>
    <t>Vi må håbe at de tager de solceller op til gennemgang igen.</t>
  </si>
  <si>
    <t>En lillebitte sag bliver, igen, blæst HELT ud af proportioner.....</t>
  </si>
  <si>
    <t>Selvom vi er i 2019 og alt det der så kan man godt bevare respekten for nogle institutioner.</t>
  </si>
  <si>
    <t>Solceller kan jo både skaffe strøm og varme og så kan de jo spare alle de grimme vindmøller væk</t>
  </si>
  <si>
    <t>Ikke mit Danmark og mine værdier, helt ærligt må man ikke sidde med sit barn i folketinget nu - Hvad sker der lige.</t>
  </si>
  <si>
    <t>fanansielle sektor</t>
  </si>
  <si>
    <t>Det er helt klart at uændrede vilkår betyder noget bestemt - også selv om det kun drejer sig om 40 millioner.</t>
  </si>
  <si>
    <t>Og siden hvornår har vi bedt udlændinge som dig om at blande dig i vores interne anliggender?</t>
  </si>
  <si>
    <t>Teenageagtig hetz?</t>
  </si>
  <si>
    <t>Selv så små beløb anses med rimelighed for en ændring.</t>
  </si>
  <si>
    <t>Jeg er med til at betale din hyre - gør dit arbejde, uden børn til at distrahere !!!</t>
  </si>
  <si>
    <t>Så de har en sag.</t>
  </si>
  <si>
    <t>Ærlig talt -mener du, det er ansvarligt at tage børn med i Folketingssalen, derefter bruge barnet og en folketingsbetjent politisk og koge det op til en hetz mod formanden?</t>
  </si>
  <si>
    <t>Jeg finder det helt uforståeligt at i er det parti der har størst fravær når der skal stemmes, som der skulle i dag https://t.co/Rctf6jiaex</t>
  </si>
  <si>
    <t>I SF synes vi det klæder folketingssalen med børn, og vi synes reaktionen fra formanden er helt uforståelig #dkpol https://t.co/JXObcFdlvp</t>
  </si>
  <si>
    <t>Kom nu ud i den virkelige verden</t>
  </si>
  <si>
    <t>Er det ikke på tide at stoppe med at stritte imod og bare få skabt det Mellemøsten, som så mange af jer ønsker?</t>
  </si>
  <si>
    <t>Synes egentlig bare at DR bliver mere og mere kedeligt så jeg opvejer kraftig at opsige det..</t>
  </si>
  <si>
    <t>Ser man en mulighed for, at få lidt ekstra kroner i skattekassen, så gør man da det.</t>
  </si>
  <si>
    <t>Mon formanden for Nye Borgerlige ville få så meget taletid, hvis det havde været en halvskaldet, tyk gammel mand?</t>
  </si>
  <si>
    <t>To kæmpe egoer med frelser kompleks for fulde skrald</t>
  </si>
  <si>
    <t>Så lad os afskaffe den hemmelige afstemning samtidig.</t>
  </si>
  <si>
    <t>Eller - det siger du egentligt nok bare, fordi det nu gang på gang er dit forhenværende parti , der bliver taget med fingrene i kagedåsen</t>
  </si>
  <si>
    <t>Det er lidt det samme som at sige at hvis man har en skov og fælder et træ om sommeren, så skal man sælge det, istedet for at gemme træet til brændeovnen om vinteren</t>
  </si>
  <si>
    <t>Lad os dog forbedre mulighedsbetingelserne for korruption.</t>
  </si>
  <si>
    <t>Solceller anskaffer man hvis man på er klimavenligt grundlag, økonomisk set er det en dårlig forretning.</t>
  </si>
  <si>
    <t>Bestemt, hvis altså ikke der dukker en masse skidt frem i lyset ...</t>
  </si>
  <si>
    <t>Det er omgåelse og smart på den ulækre måde.</t>
  </si>
  <si>
    <t>Det må tages op og drøftes til det kommende folketingsvalg og så må de enkelte partier jo give et bud på hvad de mener om solcelle afregning🤔</t>
  </si>
  <si>
    <t>Du tager det der cybersheriff lidt for alvorligt, hvis du også samtidig er dommer.</t>
  </si>
  <si>
    <t>Fedt Søren, at du både går ind for bedre betingelser for korruption samtidigt med at du ønsker at censurere dine opponenter.</t>
  </si>
  <si>
    <t>Hvis de skal sælge den overskydende strøm til spotpris, og tilbagekøbe til spotpris, er det så ikke mest en bureaukratisk papir omvej?</t>
  </si>
  <si>
    <t>Det ville klæde debatten om vi lod være med at strø om os med ubegrundede anklager om injurier.</t>
  </si>
  <si>
    <t>Eller er det i tilbagekøbe øt at momsen pludselig pålægges?</t>
  </si>
  <si>
    <t>Hvis ikke du vil have modspil i debatten, så skulle du måske holde dig til at debattere med din au pair.</t>
  </si>
  <si>
    <t>klimastrejke</t>
  </si>
  <si>
    <t>Ja, jeg tør ikke støtte borgerlige partier økonomisk hvis det kommer frem i lyset.</t>
  </si>
  <si>
    <t>Det er jo max 400-500 kr pr. solcelleejer i snit.</t>
  </si>
  <si>
    <t>Men vi ved jo at Støjberg lyver, vi ved at der blev fordrejet i kvotekongesagen.</t>
  </si>
  <si>
    <t>Hvis transparens lukker for bidragene, så bør man i den grad overveje om man burde havde taget imod de bidrag til at begynde med!</t>
  </si>
  <si>
    <t>- At frame kravet som venstreorienteret er for langt ude.</t>
  </si>
  <si>
    <t>Dette er et eksempel godt på, at støtteordninger helt generelt ikke fungerer på lang sigt.</t>
  </si>
  <si>
    <t>Kenneth er der selvfølgelig også eksempler på, men du lyder jo helt tvangsnaiv: læs den her engang (citaterne er fra ''Transparency International'' dem der som vi oftest bygger vurderingerne af hvor korrupt danmark ikke er på).</t>
  </si>
  <si>
    <t>For hvis ordningerne får succes, lukkes de ned.</t>
  </si>
  <si>
    <t>Hvad rager det egentlig dig?</t>
  </si>
  <si>
    <t>Hvad er det der er så galt med åbenhed.</t>
  </si>
  <si>
    <t>Det er lidt slapt når folk ikke tør stå ved sine meninger.</t>
  </si>
  <si>
    <t>Der gælder omtrent det samme med el-biler.</t>
  </si>
  <si>
    <t>Magt korrumperer.</t>
  </si>
  <si>
    <t>Man tør ikke rigtig gøre dem billige, for så mister staten for mange indtægter.</t>
  </si>
  <si>
    <t>Det er et faktum, at forvaltningen af magten i det seneste årti er blevet mere lukket.</t>
  </si>
  <si>
    <t>Mulighederne for kontrol er blevet mindre og pt.</t>
  </si>
  <si>
    <t>Lukketheden gør, at beviserne ikke kommer frem i lyset.</t>
  </si>
  <si>
    <t>Grøn omstilling er nødvendig, men det er efterhånden en kendsgerning, at det ikke kan lade sig gøre inden for det eksisterende skattesystem.</t>
  </si>
  <si>
    <t>Selv når lovbrud er klokkeklare sker der ingenting, da man dækker over sine venner.</t>
  </si>
  <si>
    <t>Hvad rager det dig og andre hvem, der giver bidrag, så længe det er inden for lovens rammer.</t>
  </si>
  <si>
    <t>Tror ikke det handler om manglende vilje i forhold til miljøet.</t>
  </si>
  <si>
    <t>Du kunne også bare spille med åbne kort, Søren.</t>
  </si>
  <si>
    <t>Hvis man vil støtte et parti eller en organisation i hemmelighed mener jeg man selv har et problem</t>
  </si>
  <si>
    <t>Men blot, at ingen af vores nuværende politikere evner at se hvordan det skal løses, da det ikke handler om at flytte lidt rundt på midlerne, men kræver en fuldstændig omlægning af hele skattesystemet.</t>
  </si>
  <si>
    <t>Jeg synes det er noget pjat, at gøre det til et højre-venstre spørgsmål, at kræve åbenhed om bidrag.</t>
  </si>
  <si>
    <t>Grøn omlægning med hvad det medfører kan ikke løses ved symptombehandling, men kræver radikal nytænkning og omlægning af hele skattesystemet.</t>
  </si>
  <si>
    <t>Vi kan jo politianmelde hende og så se hvad undersøgelsen afdækker...</t>
  </si>
  <si>
    <t>Flere solceller på hustagene, betyder færre svineri-afgifter til levebrødspolitikernes gammeldags- ambitioner.</t>
  </si>
  <si>
    <t>Uha da det ville være skidt....</t>
  </si>
  <si>
    <t>Løkkefonden</t>
  </si>
  <si>
    <t>Du har helt tabt sutten https://t.co/paqtIBZusB</t>
  </si>
  <si>
    <t>som i den grad ville tvinge dem til, at tænke nyt omkring den grønne omstilling.</t>
  </si>
  <si>
    <t>Hvis de har været sådan i 30 år, så er det da VIRKELIG også på tide de bliver reviderede.</t>
  </si>
  <si>
    <t>Er der overhovedet andre love og praksiser man ikke har revideret i mere end 30 år?!</t>
  </si>
  <si>
    <t>Det er en kriminel anklage.</t>
  </si>
  <si>
    <t>Men det er mere spændende at høre at du syntes at det er helt ok fordækt at vaske bidrag anonyme ved hjælp af erhversklubber og cvr numre.</t>
  </si>
  <si>
    <t>Det er inurier uden nogen form for bevis - og dermed er det dig, der er den kriminelle.</t>
  </si>
  <si>
    <t>Enten sletter du selv eller også blokerer jeg dig.</t>
  </si>
  <si>
    <t>Mon ikke vi skal købe nogen gule veste så vi også bliver Set og Hørt.</t>
  </si>
  <si>
    <t>Hvorfor blokerer du folk som er uenige med dig?!</t>
  </si>
  <si>
    <t>🤔</t>
  </si>
  <si>
    <t xml:space="preserve">Er det ikke en lidt luset og kujonagtig måde at debattere på?! </t>
  </si>
  <si>
    <t>3) Glidebane fejlslutning, de to har ingen sammenhæng!</t>
  </si>
  <si>
    <t>Modtog du selv penge fra samme donor via forskellige kanaler for at undgå offentlighed, Søren?</t>
  </si>
  <si>
    <t>Trusler om blokering, hvis ikke selvcensur?</t>
  </si>
  <si>
    <t>Helt som købere har ret til vide hvis de støtter slavelignende forhold blandt børn i kakaoplantager i Elfenbenskysten hver gang de køber Toms Chokolade.</t>
  </si>
  <si>
    <t>Og det synes jeg er stærkt problematisk og ultimativt udemokratisk.</t>
  </si>
  <si>
    <t>Du tænker, det er for sjov, at GRECO igen og igen kritiserer Danmark for ikke at leve op til egne løfter og internationale standarder om gennemsigtighed i forhold til politikeres private interesser?</t>
  </si>
  <si>
    <t>Det kaldes korruption @sorenpind</t>
  </si>
  <si>
    <t>Det er sjovt at se så forargede folk er her i tråden.</t>
  </si>
  <si>
    <t>Det er udemokratisk at skjule for vælgerne, hvem der finansiere vores folkevalgte.</t>
  </si>
  <si>
    <t>Glem ikke, Søren, i et demokrati arbejder politikerne for folket.</t>
  </si>
  <si>
    <t>At købe indflydelse = ''bestikkelse''</t>
  </si>
  <si>
    <t>Som alt andet der har med ''grøn'' energi at gøre, hvis det besluttes politisk så kommer det til at ske.</t>
  </si>
  <si>
    <t>Det er en farlig balancegang.</t>
  </si>
  <si>
    <t>Selv om borgerne har retten på deres side, som politikerne siger - Hva vil du gøre ved det.</t>
  </si>
  <si>
    <t>Vel ikke ligefrem inspirerende.</t>
  </si>
  <si>
    <t>Så kan pamperne fra venstrefløjen ikke manipulere med resten,</t>
  </si>
  <si>
    <t>Mærkeligt</t>
  </si>
  <si>
    <t>Denne “sag” giver simpelthen ingen mening</t>
  </si>
  <si>
    <t>Allerede i '97 blev han kaldt ''En anonym edderkop''</t>
  </si>
  <si>
    <t>Holder ikke til at læse den</t>
  </si>
  <si>
    <t>De er da nød til at ændre på hvor de skal få pengene fra..</t>
  </si>
  <si>
    <t>Og vil helst fortrænge hele sagen😐😐😑</t>
  </si>
  <si>
    <t>De ser penge i ALT!</t>
  </si>
  <si>
    <t>Han er dømt for hærværk og sidder blai Nationalbankens repræsentantskab og med det tweet understreger han ønsket om flere ben at gnaver</t>
  </si>
  <si>
    <t>Misundelse - Det er en pampe</t>
  </si>
  <si>
    <t>Jeg taler kun ud fra minegen erfaring, men det påstår du altså ikke er virkelighed</t>
  </si>
  <si>
    <t>Nej, det virker som et selvmål af format</t>
  </si>
  <si>
    <t>Faktisk kun uhyggelig læsning på twitter i dag</t>
  </si>
  <si>
    <t>Hmmnn🤔</t>
  </si>
  <si>
    <t>Øh, så der er et moralsk tipping point a la “Alle ved han er nazist så det giver ikke mening at kritisere ham for det”</t>
  </si>
  <si>
    <t>Bankpakkerne var muligvis “danmarkhistoriens største bankrøveri” men noget tyder på at Dongsalget er en runner-up https://tco/HLGbYqN8N3</t>
  </si>
  <si>
    <t>Nej, det gør jeg ikke, men når det kommer fra pampere som [NAVN], mister jeg al respekt</t>
  </si>
  <si>
    <t>Tror du store virksomheder betaler hundrede tusinder kroner uden at regne med at få noget til gengæld</t>
  </si>
  <si>
    <t>Vi skal passe på at naivitet ikke blokerer for sandheden</t>
  </si>
  <si>
    <t>Nåå er det sådan det er, når man ikke lige får det som man personligt gerne vil ha det</t>
  </si>
  <si>
    <t>Nej han ønsker at udstille dobbeltmoralen og den korruptive tankegang hos sine modstandere</t>
  </si>
  <si>
    <t>Skal man så også betale moms når man hiver sine egne gulerødder op ude i haven?</t>
  </si>
  <si>
    <t>Det har ikke noget med pamperi at gøreI Ehlfår man heller ikke det samme ud af pamperi som i andre partier</t>
  </si>
  <si>
    <t>Historier om grumsede penge har det med at involvere denne sære, lyssky bagmand og hans tradition for hyggelige frokoster</t>
  </si>
  <si>
    <t>ind imellem tvivler man selv på det :/</t>
  </si>
  <si>
    <t>Ved ikke hvad de kalder det i Italien, men hér hedder det korruption😎</t>
  </si>
  <si>
    <t>Tragikomisk</t>
  </si>
  <si>
    <t>Medmindre de ikke synes at det er nødvendigt med et folketingsvalg 🤔</t>
  </si>
  <si>
    <t>Det er så skummel en sag</t>
  </si>
  <si>
    <t>At er rådne er ingen nyhed</t>
  </si>
  <si>
    <t>Det samme som i Danmark, korruption</t>
  </si>
  <si>
    <t>Det skyldes alene den kommunale udligning.</t>
  </si>
  <si>
    <t>Den gamle myte om at Danmark ikke er korrupt som andre lande, er efterhånden degraderet til en dårlig joke😂🤔 #dkpol</t>
  </si>
  <si>
    <t>Uden den ville alle de blå kommuner i Jylland gå bankerot.</t>
  </si>
  <si>
    <t>Stop med at have statslige selskaber</t>
  </si>
  <si>
    <t>Dumt</t>
  </si>
  <si>
    <t>Nå ja Fritz Schurmanden der fyrede Anders Eldrup fordi han var imod Schurs scoreplan med salg af Dongnå ja Dong som blev solgt til 1/3 af sin værdiden Fritz</t>
  </si>
  <si>
    <t>Men de ville i så fald også få et vide, at de kunne rende og hoppe</t>
  </si>
  <si>
    <t>Det er jo den vej det går, når alle vil have skatte lettelser.</t>
  </si>
  <si>
    <t>Penge og sex er altid drivkraft i en eller anden forstand 😂</t>
  </si>
  <si>
    <t>Desværre er det virkelighed, men du må have din tro</t>
  </si>
  <si>
    <t>Fra spin-manualen: sig ''udlændinge og terror'', og bland de to meget forskellige problemstillinger sammen</t>
  </si>
  <si>
    <t>Samtidig ser du bort fra embedsmænd, lokalpolitikere, politi og andre</t>
  </si>
  <si>
    <t>Dagsordenen må være den alt-igennem-trængende rådenskab, der hærger højrefløjen</t>
  </si>
  <si>
    <t>Korruption og lovløshed (logning) er åbenbart det man stemmer på#dkpol</t>
  </si>
  <si>
    <t>Der er tale om likviditet og ikke velstand.</t>
  </si>
  <si>
    <t>Tåber</t>
  </si>
  <si>
    <t>Det bliver spændende at se om man vil slå på de samme stereotyper denne gang.</t>
  </si>
  <si>
    <t>Selvfølgelig er det en dårlig ide, det ved alle</t>
  </si>
  <si>
    <t>Svineri</t>
  </si>
  <si>
    <t>Og stadig skal Sjælland sende penge til Jylland.</t>
  </si>
  <si>
    <t>Man kaster efterhånden op i munden dagligt pga ''vores'' politikkeres moral</t>
  </si>
  <si>
    <t>Nu er det blevet påpeget i årevis at udligningsprincipperne ikke er rimelige og her er så resultatet.</t>
  </si>
  <si>
    <t>det kan godt være der ikke er nogen juridisk overskridelse af reglerne, men det er fifleri af værste skuffe som folketingsmedlemmer burde være hævet over, både med Brit Bager og Knuth</t>
  </si>
  <si>
    <t>I DK kalder vi det skamfuldt</t>
  </si>
  <si>
    <t>Der tales om likviditet.</t>
  </si>
  <si>
    <t>Er du sikker på at du ved, hvad ordet pamper betyder</t>
  </si>
  <si>
    <t>Den rettighed er vist kun for de få</t>
  </si>
  <si>
    <t>Stop nu det bad mouthing</t>
  </si>
  <si>
    <t>Når det er sagt, har det længe været en kendt ''hemmelighed'', at københavnske udsatte flytter til syd- og vestsjælland i takt med at resten af landets ressourcestærke flytter til københavn.</t>
  </si>
  <si>
    <t>Når man er så elitær og afkoblet fra egen befolkning, at man tror en skolelærer og murer bliver slidt lige meget i et arbejdsliv 🤭🤘</t>
  </si>
  <si>
    <t>Mon ikke du skal skifte batterier i regnemaskinen</t>
  </si>
  <si>
    <t>Dette skyldes vel bl.a også bloktilskuddene.</t>
  </si>
  <si>
    <t>Hvis man kigger på politikken igennem de sidste 10 år, kan man jo kun udlede, at i er fuld af løgn</t>
  </si>
  <si>
    <t>Nå for pokker - ''Den rådne banan'' er blevet til ''Det rådne æble'' eller hvad?</t>
  </si>
  <si>
    <t>Det burde være ganske enkelt, for @SpolitikDesværre er det ikke gældene for deres politik, at være enkelt det har jeg selv oplevede som hjemløs</t>
  </si>
  <si>
    <t>Hvilken mudder skal vi smide i dag🤭</t>
  </si>
  <si>
    <t>😊</t>
  </si>
  <si>
    <t>Hvorfor er det ved midnat, den debat skal tages  og så på twitter Ses i ikke i dagstimerne på Borgen</t>
  </si>
  <si>
    <t>Whiskybæltet gik fri 🤣</t>
  </si>
  <si>
    <t>Landbrug</t>
  </si>
  <si>
    <t>Så kommer du her med dine ''skalaer'' og dine gammeldags ord og blander dig i Mettes fine graf</t>
  </si>
  <si>
    <t>De ældre har jo ikke råd til at bo i og omkring hovedstaden så derfor vil omkringliggende kommuner opleve større ældre pres end andre</t>
  </si>
  <si>
    <t>Jammerligt at og fokuserer så meget på hinandens formænd i valgkampenMan gruer virkelig for niveauet, når valget udskrives</t>
  </si>
  <si>
    <t>Løkke stoler jeg ikke på</t>
  </si>
  <si>
    <t>Men faktisk stoler jeg ikke på en eneste politikerjeg er skeptisk til det sidste</t>
  </si>
  <si>
    <t>Hvordan kan Hørsholm og Rudersdal have dårlig økonomi?</t>
  </si>
  <si>
    <t>Dælme også et dårligt spørgsmål</t>
  </si>
  <si>
    <t>(Læses kortet rigtigt?)</t>
  </si>
  <si>
    <t>den rammerbare skævt</t>
  </si>
  <si>
    <t>Men der er åbenbart forskel på folk hos @Spolitik#dkpol</t>
  </si>
  <si>
    <t>Ca 2849 flere end du bryder dig om, du kender vist ikke til at gå på arbejde med smerte, ud over tømmermænd</t>
  </si>
  <si>
    <t>Det er da dagens dummeste kommentar, med mindre det er noget helt andet, end forslaget fra S du kommenterer på</t>
  </si>
  <si>
    <t>Ja....</t>
  </si>
  <si>
    <t>Vi aner ikke, hvad vi får med jeres varme luft statements eller 😬</t>
  </si>
  <si>
    <t>Er I virkelig så glade for, at jeres formand scorer under middel på troværdighed#dkpol</t>
  </si>
  <si>
    <t>hvordan er det nu lige det er gået med de kommuner ??</t>
  </si>
  <si>
    <t>I kan slet ikke være med når der skal slynges vilde og ukonkrete løfter ud</t>
  </si>
  <si>
    <t>Ja for Frederiksund fik en kæmpe øknomisk lussing da et kæmpe projekt med en ny bydel - Vinge ikke gik som det skulle så kommunen løb med regningen for det der var sat igang.</t>
  </si>
  <si>
    <t>Rødt valgflæsk er populært</t>
  </si>
  <si>
    <t>Skam jer👎</t>
  </si>
  <si>
    <t>Valgflæsk Mette Fredriksen i ved jo ikke engang hvem og hvor mange der får glæde af det du har forklaring problem</t>
  </si>
  <si>
    <t>Men gider I ikke godt holde op med at lege præsidentvalg</t>
  </si>
  <si>
    <t>Samt den er stærkt koncervertiv.</t>
  </si>
  <si>
    <t>Og stop den idiotiske ''vores kandidat smiler, jeres er sur''-propaganda#dkpol</t>
  </si>
  <si>
    <t>Så selvfølgelig er der ikke den bedste økonomi i de kommuner.</t>
  </si>
  <si>
    <t>Gælder det så også mig der allerede tidligt indså at jeg ikke kunne noget villen i og aldrig mødte op til som arbejdSSelv og efterfølgende blev diskvalificeret fordi jeg slet ikke var klar til endnu at finde ud af om jeg så erkendte dét til sidst i ikke at ville eller blive👶</t>
  </si>
  <si>
    <t>Dog kniber det gevaldigt med tilliden</t>
  </si>
  <si>
    <t>Der er vist grund til at checke om likviditet giver et retvisende billede af økonomien når Hørsholm kommune ender på listen over fattige kommuner.</t>
  </si>
  <si>
    <t>S har simpelthen ikke styr på deres tal</t>
  </si>
  <si>
    <t>“Stol aldrig på en statistik du ikke selv har manipuleret med” - Churchill</t>
  </si>
  <si>
    <t>Virker useriøst at I bruger en meningsmåling fra https://tco/bOnmwIVkfP, et nyhedsmedie som det er meget svært at kalde objektivt</t>
  </si>
  <si>
    <t>Jeg ved ikke hvilke krystalkuglen I benytter jer af i , men det er sgu svært at sige hvem de er på stående fod</t>
  </si>
  <si>
    <t>Hørsholm???</t>
  </si>
  <si>
    <t>Vi har jo ligesom set det før, men måske kommer der “en god løsning i morgen”</t>
  </si>
  <si>
    <t>Det ville da være det mest usmageligeøhjeg menertaktiske</t>
  </si>
  <si>
    <t>Er det ikke én af landets rigeste kommuner med landets største indtægter?</t>
  </si>
  <si>
    <t>Hvordan er disse beregninger mon lavet?</t>
  </si>
  <si>
    <t>Hvor mange der er røget fra kontanthjælp til ressourceforløb førtidspension og er uden ydelse ..</t>
  </si>
  <si>
    <t>Nu er det også kommunalt og ikke kun regionalt ..</t>
  </si>
  <si>
    <t>Sorry men du modsiger dig sig</t>
  </si>
  <si>
    <t>Tror du missede min pointe...</t>
  </si>
  <si>
    <t>Er tiden kommet til at staten adminstrere de eksterne politikerer.</t>
  </si>
  <si>
    <t>Så her er din hypotese 100 forkert.</t>
  </si>
  <si>
    <t>er vel nærmere, hvorfor I er så forhippede på at holde jeres donorer skjult?</t>
  </si>
  <si>
    <t>Omgåelse er kriminelt.</t>
  </si>
  <si>
    <t>Hvad sker der?😳</t>
  </si>
  <si>
    <t>Injurier er vel i sig selv strafbart - og  dermed alvorligt.</t>
  </si>
  <si>
    <t>Men hvis loven er overholdt, og donationen er uproblematisk, hvorfor så ikke bare oplyse det nu?</t>
  </si>
  <si>
    <t>Man må håbe Simon Emil sætter Halsnæs under administration eller gøre som Slangerup der slukker gadebelysningen</t>
  </si>
  <si>
    <t>- Tror mange røde partier vil få langt flere problemer end visa versus, hvis sådan en lov blev aktuel.</t>
  </si>
  <si>
    <t>Hvorfor skal man stå frem?</t>
  </si>
  <si>
    <t>Når vi taler overvågning af borgerne hører man ofte at man “intet har at frygte, hvis man intet har at skjule”</t>
  </si>
  <si>
    <t>Kære Lars Løkke</t>
  </si>
  <si>
    <t>Hvem er det som har/får ret til tidligere pension</t>
  </si>
  <si>
    <t>Så vidt jeg ved, så skal ytringen krænke en enkeltpersons ære.</t>
  </si>
  <si>
    <t>Det gør de rigeste vist også😉</t>
  </si>
  <si>
    <t>Tror du der kommer så mange fra habit hærene???</t>
  </si>
  <si>
    <t>😎</t>
  </si>
  <si>
    <t>Lucky all of us! 😂😂😍😘😘</t>
  </si>
  <si>
    <t>Kommunerne har selv skabt disse ghettoer, det er dem, som har henvist og sat beboerne samme.</t>
  </si>
  <si>
    <t>debatindlæg</t>
  </si>
  <si>
    <t>Personligt ansvar bør afskaffes!</t>
  </si>
  <si>
    <t>Ikke ret mange.</t>
  </si>
  <si>
    <t>Der er flere der ikke gider ansætte flygtninge</t>
  </si>
  <si>
    <t>Venstre kom til magten i 2001,fattigdomsydelser som først ramte flygtninge senere alle med 300 timers regel,loft på ydelser,sanktioner.</t>
  </si>
  <si>
    <t>Det var der vist ingen der skrev..</t>
  </si>
  <si>
    <t>Der er brug for mere relations arbejde</t>
  </si>
  <si>
    <t xml:space="preserve">Det kommer da helt an på hvilke statistikker du bruger! </t>
  </si>
  <si>
    <t>Hvis problemet er, at en statsrevisor ikke passer sit arbejde, vil det så være en løsning med et lavere honorar?</t>
  </si>
  <si>
    <t>Så fedt at komme i The Guardian med sådanne en omtale 😢</t>
  </si>
  <si>
    <t>eller helt rimeligt!!!!!!!!</t>
  </si>
  <si>
    <t>Hun er jo nok ikke formand efter valget.😉</t>
  </si>
  <si>
    <t>Det er selvfølgelig heller ikke deres egen skyld?</t>
  </si>
  <si>
    <t>Hvis problemet er som du beskriver, så hjælper det næppe heller at skrive under på FN's migrationspagt.</t>
  </si>
  <si>
    <t>Jeg ser for mig, et bedre samfund for fremtidige generationer..( sarkasme kan forekomme. )</t>
  </si>
  <si>
    <t>Lad os nu vise vejen og indføre den fulde shariapakke.</t>
  </si>
  <si>
    <t>Det er ofte nemmere at forhindre problemer i at opstå end at løse dem, når de først har vokset sig store.</t>
  </si>
  <si>
    <t>Mere burka, flere barnebrude, forkvaklede æresbegreber, halal, bederum, moskeer, social kontrol osv.</t>
  </si>
  <si>
    <t>storbritannien</t>
  </si>
  <si>
    <t>Se bare på landbruget....</t>
  </si>
  <si>
    <t>Niks, du giver alle mulighed for at bidrage og høste gevinst, modsat nu, hvor mange bidrager, men kun een høster.</t>
  </si>
  <si>
    <t>Eller til Lindholm.</t>
  </si>
  <si>
    <t>Ansvar og ???</t>
  </si>
  <si>
    <t>Fordi de vidste at Islam aldrig ville kunne integreres i Kristendom</t>
  </si>
  <si>
    <t>Nyrup får stadig lov at tone frem og udtale sig nedladende om alle der ikke deler hans mening....For stuerene blir I aldrig</t>
  </si>
  <si>
    <t>#WarsawSayNoToMullahs</t>
  </si>
  <si>
    <t>#dkpol #dkmedier #idioterSmadrerDanmark</t>
  </si>
  <si>
    <t>Om 2 sekunder indføres at man skal have 50% af medianindkomsten i 3 år i træk for at være fattig.</t>
  </si>
  <si>
    <t>#Fejl40</t>
  </si>
  <si>
    <t>Vupti, fattigdom er halveret.</t>
  </si>
  <si>
    <t>Nej det tror du da ikke på eller gør du</t>
  </si>
  <si>
    <t>Selvom alle fik 1 mio fra staten ville vi stadig have lige mange fattige.</t>
  </si>
  <si>
    <t>Pia besidder ingen af delene.</t>
  </si>
  <si>
    <t>Jeg forstår ikke helt hvorfor at Søren vælger at skrive "Det er så lidt uklart i første program, om mærkatet »kontroversiel« gælder begge de kvindelige kamphøner eller bare Pernille Vermund?" Når han senere skriver "Er det, vi ser, i virkeligheden en kvinde (Pernille Vermund), der pludselig - gennem årtierne - genkender en gammel veninde (Khankan), men også en offentlig person, der som hende selv er vant til at få tæsk, men alligevel står fast?".</t>
  </si>
  <si>
    <t>Benægter du, at der eksisterer korruption i dansk politik?</t>
  </si>
  <si>
    <t>Selvfølgelig.</t>
  </si>
  <si>
    <t>#vetdensmestreikorruption</t>
  </si>
  <si>
    <t>Vis mig bare én vælger som synes det er i orden med skjulte partibidrag;)</t>
  </si>
  <si>
    <t>Det er ret logisk</t>
  </si>
  <si>
    <t>Hvordan er lige knap 3, under middel på en skala til 5</t>
  </si>
  <si>
    <t>….de fortjener ros og anerkendelse både for arbejdsindsatsen, men også for at kunne rumme en, som mig, der prøver, men ikke lykkes.</t>
  </si>
  <si>
    <t>Vi skal have ændret den tankegang, og arbejdsgiveren har et ansvar heri</t>
  </si>
  <si>
    <t>Det er jo nemt at sige her før et valg</t>
  </si>
  <si>
    <t>Når det er sagt, så er et konstruktivt forslag fx, at skrue hele jobkonsulent møllen sammen på en anden måde.</t>
  </si>
  <si>
    <t>ARBEJD!</t>
  </si>
  <si>
    <t>Jeg har været arbejdsløs to gange..c</t>
  </si>
  <si>
    <t>Min holdning er den, at man kan ikke altid være enige men man kan til gengælde føre en ordentlig dialog og tone.</t>
  </si>
  <si>
    <t>I 1400 år har europæerne kæmpet for at holde islam ude af Europa.</t>
  </si>
  <si>
    <t>Ungdomshus</t>
  </si>
  <si>
    <t>Så skal du lige klare den her, så er vi klar med en ny rekord næste måned og næste igen ;) https://t.co/7kNFjnNXLQ</t>
  </si>
  <si>
    <t>De sidste 25år har vist de havde ret.</t>
  </si>
  <si>
    <t>Venstrefløjens rene sjæle.</t>
  </si>
  <si>
    <t>Jeg ææææælsker jer begge to, Annette og Boss! 😍😍😍</t>
  </si>
  <si>
    <t>Her der hjælper kager ol.</t>
  </si>
  <si>
    <t>Troels Lund Poulsen siger flere økonomiske stramninger får folk i arbejde.</t>
  </si>
  <si>
    <t>Hvad med børnene?</t>
  </si>
  <si>
    <t>Pind ved ikke, hvad der sker med dig pt.</t>
  </si>
  <si>
    <t>Hvis “folk” er nyankomne.</t>
  </si>
  <si>
    <t>- Det sidste er iøvrigt ikke et gyldigt argument.</t>
  </si>
  <si>
    <t>Og hvis der ikke er et job til “folk”.</t>
  </si>
  <si>
    <t>what have you learnt in schooll today my lille friend ???</t>
  </si>
  <si>
    <t>Godt og meget relevant spørgsmål..</t>
  </si>
  <si>
    <t>Kom og tjek selv😜Vh Ibrahim</t>
  </si>
  <si>
    <t>Har I undersøgt, hvor stor en andel er førtidspensionister, som ikke skal ''motiveres''?</t>
  </si>
  <si>
    <t>I 2015 var ledigheden på ca 190000.</t>
  </si>
  <si>
    <t>De indgår i statistikken, men er irrelevante for problemstillingen.</t>
  </si>
  <si>
    <t>Du ved du gerne vil.</t>
  </si>
  <si>
    <t>Nu har regeringen jo været så smarte, at afskaffe beløbsgrænsen for fattigdom, og Wupti var der ingen fattige, hvordan kan der så være ghettoer?</t>
  </si>
  <si>
    <t>Egentlig kunne jeg bare kopiere det samme tweet måned efter måned, for beskæftigelsen fortsætter med at sætte danmarksrekord.</t>
  </si>
  <si>
    <t>Der vil være nedslidte indenfor alle grupper af arbejdsmarkedet</t>
  </si>
  <si>
    <t>😍😘😘🙏 det lover jeg ikke at være!</t>
  </si>
  <si>
    <t>Husk jeg tror ikke på tallene!</t>
  </si>
  <si>
    <t>At føre parallel retorik gavner ikke medborgerskabet &amp; fælleskabet.</t>
  </si>
  <si>
    <t>Behændigt ikke-svar 😉</t>
  </si>
  <si>
    <t>Skal jeg spørge igen?</t>
  </si>
  <si>
    <t>Well, der har man hørt før :)</t>
  </si>
  <si>
    <t>husk at mere vej =flere biler = tidsspild igen - prøv at kaste blikket mod Kina?</t>
  </si>
  <si>
    <t>Måske skulle forældre kunne stemme på vegne af deres børn 🤔</t>
  </si>
  <si>
    <t>Alle kan bidrage med noget godt, og d skal de evt med hjælp!</t>
  </si>
  <si>
    <t>Fint, men hvad er det præcis modellen går ud på</t>
  </si>
  <si>
    <t>Hvem får denne ret til “værdig tilbagetrækning” og hvem får ikke</t>
  </si>
  <si>
    <t>Aktierne stiger måske også?</t>
  </si>
  <si>
    <t>P.S i artiklen Løkke henviser til, er kontanthjælpsmodtagere og førtidspensionister i samme pulje.</t>
  </si>
  <si>
    <t>Hvis muslimerne er her for at gøre DK udansk, er det den mest langsomme og ublodige revolution, vi endnu har oplevet.</t>
  </si>
  <si>
    <t>Har du fået udsovet nu ?</t>
  </si>
  <si>
    <t>En del af dem du omtaler vil i jo sende hjem.</t>
  </si>
  <si>
    <t>Vestager må da vide at Danmark is a lille land and do not understand !!!</t>
  </si>
  <si>
    <t>der er bare termer man skal opfylde, kan man ik det er man ikke kvalificeret.</t>
  </si>
  <si>
    <t>DSB</t>
  </si>
  <si>
    <t>Der er religionsfrihed for det enkelte individ, men det er forbudt at være prædikant</t>
  </si>
  <si>
    <t>som jo også skal betales af skatteborgerne ?</t>
  </si>
  <si>
    <t>Øhhhhhh.</t>
  </si>
  <si>
    <t>er en faktuelt brugbar løsning for folk ifht.</t>
  </si>
  <si>
    <t>Sådan er det jo med borgerlige regeringer.</t>
  </si>
  <si>
    <t>En aftale er en aftale.</t>
  </si>
  <si>
    <t>at sætte mad på bordet.</t>
  </si>
  <si>
    <t>sundhedsreform</t>
  </si>
  <si>
    <t>Jaaa, og jeg dig ❤️...</t>
  </si>
  <si>
    <t>din lille snack 😂</t>
  </si>
  <si>
    <t>Udskriv nu det valg!</t>
  </si>
  <si>
    <t>https://t.co/qA1g9oQzWT</t>
  </si>
  <si>
    <t>familiesammenføring</t>
  </si>
  <si>
    <t>Så må du skrive tydeligt</t>
  </si>
  <si>
    <t>Me lucky most!😘😂😍</t>
  </si>
  <si>
    <t>Menneskesmuglere</t>
  </si>
  <si>
    <t>https://t.co/t3QvgmtunK</t>
  </si>
  <si>
    <t>..., at jeg ikke har lykkes med at finde arbejde, endnu.</t>
  </si>
  <si>
    <t>Der bor mange danskere, som mig i mit område med en historie, hvor alt ikke har været sjovt, samtidig bor der mange resource stærke nytilkomne, som arbejder r.....</t>
  </si>
  <si>
    <t>ud af bukserne, og er en skjult sucesshistorie….c</t>
  </si>
  <si>
    <t>😂😂😂😂😂</t>
  </si>
  <si>
    <t>den oprindelige ''ghetto''-plan.</t>
  </si>
  <si>
    <t>da manglende ernæringsmæssigt relevante fødevarer ikke kan skaffes på integrationsydelse</t>
  </si>
  <si>
    <t>Løsningen er massiv hjemsendelse Hr Rasmussen</t>
  </si>
  <si>
    <t>https://t.co/Igk7C9Ovko</t>
  </si>
  <si>
    <t>Næ jeg har såmænd kontrolleret det.</t>
  </si>
  <si>
    <t>1, 2, 2, 3, 5, 8, 12, 15, 1000000.</t>
  </si>
  <si>
    <t>Median 5 deraf 3 fattige.</t>
  </si>
  <si>
    <t>Uanset om den er relativ eller ej, kan man fint udrydde den, hvis man vil.</t>
  </si>
  <si>
    <t>Der synes at være god brug for gratis arbejdskraft</t>
  </si>
  <si>
    <t>Udgangspunktet var, at det ikke *kunne* lade sig gøre.</t>
  </si>
  <si>
    <t>Det kan det sagtens.</t>
  </si>
  <si>
    <t>Hvordan bunden skal hæves er et separat spørgsmål, som jeg ikke tager stilling til her.</t>
  </si>
  <si>
    <t>Det er efterhånden veldokumenteret, at man ikke kan sulte folk til at få et job.</t>
  </si>
  <si>
    <t>Gulerødder og jobs virker meget bedre.</t>
  </si>
  <si>
    <t>Du forudsætter de rige at taget noget fra de fattige.</t>
  </si>
  <si>
    <t>Bill Gates har vel ikke taget noget fra dig?</t>
  </si>
  <si>
    <t>Du har frivilligt købt hans produkt (hvis du har en windows pc) og derved er han blevet rig?</t>
  </si>
  <si>
    <t>Hvis du elininere muligheden for rigdom får du færre nye opfindelser/services.</t>
  </si>
  <si>
    <t>Hvor rejser du hen?</t>
  </si>
  <si>
    <t>baby i folketinget</t>
  </si>
  <si>
    <t>…hvem ved hvad børnebørn siger i fremtiden, om den måde vi behandler dem, som har brug for systemet på i dag, indirekte.</t>
  </si>
  <si>
    <t>Kikker de tilbage på en, og rynker næse af en, og siger: Jamen mormor, vi har jo ikke brug for sådan noget mere.</t>
  </si>
  <si>
    <t>Sagde I virkelig det om mennesker...c</t>
  </si>
  <si>
    <t>Kære statsminister, hvor mange af de såkaldte hvide vestlige er på overførselsindkomster?</t>
  </si>
  <si>
    <t>hvilke tiltag har der været gjort for at åbne arbejdsmarkedet mere for de omtalte grupper?</t>
  </si>
  <si>
    <t>Jeg mangler svar for</t>
  </si>
  <si>
    <t>Det er jo bare noget han kan sige, fordi der er så få arbejdsløse.</t>
  </si>
  <si>
    <t>Når arbejdsløsheden stiger igen, så skyldes det naturligvis udefrakommende forhold</t>
  </si>
  <si>
    <t>https://t.co/VAniHIXxFi Ansvarlig klimapolitik, Venstre?</t>
  </si>
  <si>
    <t>#klimadk #grøntvalg</t>
  </si>
  <si>
    <t>Folk uden penge bor hvor der er billigt at bo?</t>
  </si>
  <si>
    <t>Terrorisme</t>
  </si>
  <si>
    <t>….</t>
  </si>
  <si>
    <t>uden uddannelse er virkelig svært, især med skånebehov.</t>
  </si>
  <si>
    <t>Jeg vil virkelig gerne have et arbejde, hvilken som helts arbejde, og er samtidig egentligt glad for at bo et sted, hvor et fællesskab tros alt kan rumme mig, fordi det er nødt til det, på trods af...c</t>
  </si>
  <si>
    <t>Det er ikke ghettoer, det er folks hjem.</t>
  </si>
  <si>
    <t>We want to regime change</t>
  </si>
  <si>
    <t>https://t.co/25tZPzGzaq</t>
  </si>
  <si>
    <t>..generationer, hvis de spørger mig, der hedder: Ja pga. det og det fandt jeg ikke arbejde, eller det tog tid, men jeg har levet et godt og ligeværdigt liv.</t>
  </si>
  <si>
    <t>Jeg har boet i Danmark.-</t>
  </si>
  <si>
    <t>VH Majbritt Press</t>
  </si>
  <si>
    <t>Så skal man ikke betale husleje, og det giver råd til et jakkesæt, når man skal til jobsamtale.</t>
  </si>
  <si>
    <t>Det er SÅ smart.</t>
  </si>
  <si>
    <t>https://t.co/hRlx29Cn40</t>
  </si>
  <si>
    <t>regering</t>
  </si>
  <si>
    <t>Fleire i jobb</t>
  </si>
  <si>
    <t>😂😂😂 arh come on, Dorte! Du ved du gerne vil.</t>
  </si>
  <si>
    <t>Bliver man mindre arbejdsløs af at blive smidt ud af sin bolig?</t>
  </si>
  <si>
    <t>https://t.co/PQpdCzFXmR</t>
  </si>
  <si>
    <t>Hvor mange er der af dem?</t>
  </si>
  <si>
    <t>Gad vide hvor meget skat, moms, punkt afgift ressource stærke dansker betale til den danske kasse!</t>
  </si>
  <si>
    <t>Gad vide hvor mange penge DKpolitiker...</t>
  </si>
  <si>
    <t>Næ.</t>
  </si>
  <si>
    <t>Rød blok</t>
  </si>
  <si>
    <t>Flyt</t>
  </si>
  <si>
    <t>I Vietnam har de en chinatown, som blev grundlagt for mere end 1000 år siden, indbyggerne lever stadigvæk deres eget liv.</t>
  </si>
  <si>
    <t>Så det kan godt blive til en del generationer, før man ikke er efterkommer mere.</t>
  </si>
  <si>
    <t>Det behøves jeg ikke.</t>
  </si>
  <si>
    <t>Jeg nævner ikke et ord om sygdom</t>
  </si>
  <si>
    <t>Ja, men så læg fire til.</t>
  </si>
  <si>
    <t>5, 6, 6, 7, 9, 12, 16, 19, 1000004.</t>
  </si>
  <si>
    <t>Median 9 deraf 0 fattige.</t>
  </si>
  <si>
    <t>Det var blot for at illustrere, at man sagtens kan have fordelinger, hvor ingen er under 50% af medianen.</t>
  </si>
  <si>
    <t>Ja og med PN 5 år i EU så har han sit på det tørre - Mogens Glistrup advarede danskerne om ikke vestlig indvandring i 1983, Brøndby's borgmester var også fremme, han var liste A, men ingen ville lytte til dem dengang, MG har desværre fået ret i sine påstande fra dengang.</t>
  </si>
  <si>
    <t>Når det gælder muslimer, er der givetvis tale om x antal generationer, mens det samme hverken gælder for jøder og reformerte.</t>
  </si>
  <si>
    <t>så få kroner udbetalt betyder ingen medicin altså forbliver man udenfor arbejdsmarkedet Regeringen vælger at det skal være sådan.</t>
  </si>
  <si>
    <t>så din teori holder ikke i den virkelige verden</t>
  </si>
  <si>
    <t>Uden at have lært dansk.</t>
  </si>
  <si>
    <t>Hvis man ikke er syg har man ikke brug for medicin.</t>
  </si>
  <si>
    <t>Jeg nævner ikke et ord om sygdom.</t>
  </si>
  <si>
    <t>JA, det vil du!😘❤️</t>
  </si>
  <si>
    <t>Og det er ikke en teori.</t>
  </si>
  <si>
    <t>Pengemangel motiverer til at arbejde (eller at skaffe penge på anden måde).</t>
  </si>
  <si>
    <t>Det er et fact.</t>
  </si>
  <si>
    <t>Hvor lang tid er man “efterkommere” i Venstres optik?</t>
  </si>
  <si>
    <t>Hvor mange generationer taler vi om?</t>
  </si>
  <si>
    <t>og det ved du godt..</t>
  </si>
  <si>
    <t>Man kan sagtens beskatte rigdom langt hårdere, men i og med, at vi bruger medianen, gør det ikke den store forskel i forhold til vores definition af fattigdom.</t>
  </si>
  <si>
    <t>Hvorfor foreslår du det?</t>
  </si>
  <si>
    <t>https://t.co/SICN8h1XKb</t>
  </si>
  <si>
    <t>Det er langt fra, hvad du ellers deler.</t>
  </si>
  <si>
    <t>Forklar de fattigste i samfundet det.</t>
  </si>
  <si>
    <t>Måske det forkerte forum at diskutere problemet.</t>
  </si>
  <si>
    <t>Jeg var i et ghetto område og det var som om, lige om hjørnet, der var en portal som sendte mig til Mellemøsten.</t>
  </si>
  <si>
    <t>Se imod Frankrig.</t>
  </si>
  <si>
    <t>Meget :)</t>
  </si>
  <si>
    <t>Ja hr Lars Løkke, hvad gør vi uden at det kommer til at ligne en gammel cowboy film fra 50 erne , har du nogle fornuftige forslag over for disse mennesker der er i nød?</t>
  </si>
  <si>
    <t>Af hensyn til uligheden kan det stadig være en god idé.</t>
  </si>
  <si>
    <t>Løsningen er vel næppe at skære i ydelserne og rive boligerne ned, som i gerne vil.</t>
  </si>
  <si>
    <t>Hvad med om I fik identificeret de reelle problemer og løst dem.</t>
  </si>
  <si>
    <t>Arbejdsløsheden er en konsekvens af andre problemer.</t>
  </si>
  <si>
    <t>Vi har ingen problemer med immigranter.</t>
  </si>
  <si>
    <t>Dem der kommer ind i landet er det dobbelte antal af folketingsmedlemmer.</t>
  </si>
  <si>
    <t>sundhedsvæsen</t>
  </si>
  <si>
    <t>Jeg er en af dem, som bor i en ghetto, og ''trækker de andre ned'' med manglende arbejde.</t>
  </si>
  <si>
    <t>Min historie rummer et sygdomsforløb, afbrudt uddannelse, men også ny start i form af en flexjob godkendelse.</t>
  </si>
  <si>
    <t>Problemet er bare, at det at få et fx flex job uden....</t>
  </si>
  <si>
    <t>.har været regeringsparti i 14 af 18 år.</t>
  </si>
  <si>
    <t>Tror du man motiverer folk til at arbejde ved at give dem rigeligt med gratis penge?</t>
  </si>
  <si>
    <t>Grunden til min respons er, at jeg som ''markmus'' oplever et system, der ...c</t>
  </si>
  <si>
    <t>Og hvad er dit forslag?</t>
  </si>
  <si>
    <t>Jeg tror godt vi er klar over at i er uenige om ting.</t>
  </si>
  <si>
    <t>Kunne I ikke målrette det lidt bedre?</t>
  </si>
  <si>
    <t>Regeringen burde gøre noget ved de regler der er for boligselskabernes ventelister 80 % af lejemålene i boligområder som alm mennesker har råd til at bo i bliver tilbudt arbejdsløse.</t>
  </si>
  <si>
    <t>Tror lige denne trænger til en præcisering.</t>
  </si>
  <si>
    <t>“Udvis alle kriminelle, så vil du se et helt andet positivt samfund hvor danskere og nydanskere kan leve i tryghed”.</t>
  </si>
  <si>
    <t>;-)</t>
  </si>
  <si>
    <t>Jeg formoder og håber den bliver ledig snart - dog senest 17.</t>
  </si>
  <si>
    <t>rusland</t>
  </si>
  <si>
    <t>Uvidimsya v adu!! #dkpol</t>
  </si>
  <si>
    <t>TAK TIL VENSTRE FOR AT I SPRINGER I MÅLET, MTH.</t>
  </si>
  <si>
    <t>det bliver mere og mere presserende med en opfølgning.</t>
  </si>
  <si>
    <t>Stadigvæk...</t>
  </si>
  <si>
    <t>Det nemmeste må være at eliminere den ene dybt problematiske procent der altid udpeges som årsag til al dårligdom i DK.</t>
  </si>
  <si>
    <t>Fjerner man rigdom fjerner man også dens modsætning</t>
  </si>
  <si>
    <t>Nogen af dem, som er læger kan ikke bruge deres uddannelse her, før det har fået danske papirer på at de har den uddannelse</t>
  </si>
  <si>
    <t>Hvis du vil skrive til mig så gør det på dansk, jeg tvivler på din eller min mening interesserer Putin eller Danske Bank, og forøvrigt har jeg ingen getto plan læst.</t>
  </si>
  <si>
    <t>Anmoder om straks at få oplyst hvor i al lovgivning en arbejdsgiver er pligtig til at ansætte enhver der anmoder om det.</t>
  </si>
  <si>
    <t>Mens vi venter på intet, er det juridiske grundprincip om individuel behandling fjernet fuldstændigt, hvilket jo ikke helt stemmer overens med GrL § 75 stk.</t>
  </si>
  <si>
    <t>Tallet er lavere end nogensinde</t>
  </si>
  <si>
    <t>I Deres optik er løsningen vel igen igen nedsættelse af ydelserne til ''udlændinge og efterkommere'' (hvem taler De i grunden om?).</t>
  </si>
  <si>
    <t>I iltempo lovforslag om ny nedsættelse.</t>
  </si>
  <si>
    <t>Det kan nås inden valget!</t>
  </si>
  <si>
    <t>Du behøver jo ikke lægge det samme til alle steder.</t>
  </si>
  <si>
    <t>Højere ydelser vil sandsynligvis isolere dem endnu mere i parallelsamfundet, som sigende vil medføre en større og større afstand til det omkringliggende samfund og arbejdsmarkedet.</t>
  </si>
  <si>
    <t>#dkpol https://t.co/9OQGW0yReq</t>
  </si>
  <si>
    <t>Get a room, you two! Three...</t>
  </si>
  <si>
    <t>Du må da glæde dig over, at de lukkede i omegnen af 25.000 nye borgere ind i landet i efteråret 2015.</t>
  </si>
  <si>
    <t>four?</t>
  </si>
  <si>
    <t>Uddannelse</t>
  </si>
  <si>
    <t>Når familiesammenføringerne er fuldendt, giver det 100.000 ekstra muhamedanere her i landet.....hvor bliver det dog dejligt multietnisk og flerkulturelt.....</t>
  </si>
  <si>
    <t>Whatevar...</t>
  </si>
  <si>
    <t>Lækre crispy nordjyske snacks ❤️</t>
  </si>
  <si>
    <t>Arbejdsgiverne ansætter, hvis behovet er til stede.</t>
  </si>
  <si>
    <t>Løkke vil nu importere billig arbejdskraft fra Indien og Pakistan.</t>
  </si>
  <si>
    <t>Behændigt ikke-svar 😉 Skal jeg spørge igen?</t>
  </si>
  <si>
    <t>...jeg er vokset op i et system, jeg har stolet på, og har mærket bag mig, skubbet mig konstruktiv frem, når jeg var låst fast, osv, lige gyldig hvilken statsminister, som var ved magten.</t>
  </si>
  <si>
    <t>Han påstår arbejdsgiverne mangler arbejdskraft..........</t>
  </si>
  <si>
    <t>Nej paatvunget præventions beskyttelse mod folkelig udvanding af menneskeligheds begrebet paa vegne af absurd kulturen folkelig som sædvanlig i Undergangens klæde fremtid.</t>
  </si>
  <si>
    <t>Jamen...</t>
  </si>
  <si>
    <t>det står ingen steder 😂.</t>
  </si>
  <si>
    <t>Man ved aldrig 😂</t>
  </si>
  <si>
    <t>❤❤❤ https://t.co/uVQqgPg1s1</t>
  </si>
  <si>
    <t>Hmm, 40% af beboerne i ghettoen arbejder ikke.</t>
  </si>
  <si>
    <t>Ja, det er fra 2014, så det er meget højere i dag.</t>
  </si>
  <si>
    <t>Ja selvfølgelig...</t>
  </si>
  <si>
    <t>Alt er politikernes ansvar...</t>
  </si>
  <si>
    <t>Lad os forestille os, at ex.</t>
  </si>
  <si>
    <t>og jeg søgte samme lejlighed.</t>
  </si>
  <si>
    <t>Godt 🤗🤗🤗😘😘</t>
  </si>
  <si>
    <t>Vi var begge arbejdsløse, men kun én af os kunne få lejligheden.</t>
  </si>
  <si>
    <t>Ikke lige sikker på din 2.</t>
  </si>
  <si>
    <t>tilbyd dem til vores unge studerende, de er Danmarks fremtid, uanset baggrund.</t>
  </si>
  <si>
    <t>talrække.</t>
  </si>
  <si>
    <t>De to er godbidder👏🏻👍😇</t>
  </si>
  <si>
    <t>Hvis du lægger 1 til alle tal er der stadig 3 fattige, eller?</t>
  </si>
  <si>
    <t>Måske man skulle føre socialpolitik i stedet for beskæftigelsespolitik</t>
  </si>
  <si>
    <t>Husk vi er nordjyder...</t>
  </si>
  <si>
    <t>Specielt forældre der benytter stuearrest - de skal ud!! Eller til Lindholm.</t>
  </si>
  <si>
    <t>Danskere som har klingende navne går på arbejde hvis de r ikke syge, over 65 år eller traumatiseret.</t>
  </si>
  <si>
    <t>😂😂😂...</t>
  </si>
  <si>
    <t>Hvis problemet er at basere landbrugspolitik på frivillighed, så er løsningen næppe mere af dette.</t>
  </si>
  <si>
    <t>Nåh nej.</t>
  </si>
  <si>
    <t>Landbruget har jo @regeringDK</t>
  </si>
  <si>
    <t>i sin hule hånd</t>
  </si>
  <si>
    <t>https://t.co/yeqSHkj9fV</t>
  </si>
  <si>
    <t>storebælsbro</t>
  </si>
  <si>
    <t>Det eneste jeg er sikker på i alt dette er...c</t>
  </si>
  <si>
    <t>..</t>
  </si>
  <si>
    <t>det var ikke de nytilkomne, der gjorde, at jeg ikke kunne finde job og stadig prøver.</t>
  </si>
  <si>
    <t>Pudsigt nok.</t>
  </si>
  <si>
    <t>Jeg fortæller alt dette fordi..c</t>
  </si>
  <si>
    <t>https://t.co/o7HGNYL7vF</t>
  </si>
  <si>
    <t>Man kan ikke andet end at være vilde med dem👍❤️</t>
  </si>
  <si>
    <t>:D &amp;lt;3</t>
  </si>
  <si>
    <t>Og man slipper for at støvsuge, hvilket giver én endnu mere tid og overskud til at være topmotiveret og højeffektiv i sin jobsøgning.</t>
  </si>
  <si>
    <t>Halleluja!</t>
  </si>
  <si>
    <t>Hvad er dit problem ?</t>
  </si>
  <si>
    <t>https://t.co/dCiorybicG</t>
  </si>
  <si>
    <t>Du må aldrig være i tvivl om vi holder af dig ❤️</t>
  </si>
  <si>
    <t>Det er en del af problemet.</t>
  </si>
  <si>
    <t>Jeg ændrede lidt på min holdning da jeg rejste rundt i Europa og så, at de samme problemer herskede alle vegne.</t>
  </si>
  <si>
    <t>Jeg har ikke en løsning men det som har været prøvet i hele EU virker ikke</t>
  </si>
  <si>
    <t>I to nordjyske snacks 🤗😉</t>
  </si>
  <si>
    <t>Hvad med at få dem i arbejde</t>
  </si>
  <si>
    <t>Der er kun een løsning, Lars.</t>
  </si>
  <si>
    <t>Hvad har MG fået ret i?</t>
  </si>
  <si>
    <t>Gør du bare det men husk på at det var dig der skrev til mig og ikke omvendt.</t>
  </si>
  <si>
    <t>Jeg er indifferent desangående</t>
  </si>
  <si>
    <t>hvilke andre lovlige måder at skaffe penge på er der?</t>
  </si>
  <si>
    <t>Hvad er gået galt Hr. Statsminister, siden udfordringerne stadig er noget vi taler om ?</t>
  </si>
  <si>
    <t>Hovedparten af de mennesker vil kunne komme på arb.markedet på ingen tid hvis der var en smule vilje til det.</t>
  </si>
  <si>
    <t>Mon vi ikke ser i valgkampen, at det skrues op til 1/16.</t>
  </si>
  <si>
    <t>Nå din tråd tog liiiige spring der 😂😂😂😂😂.</t>
  </si>
  <si>
    <t>Og glem så det ghetto hejs!</t>
  </si>
  <si>
    <t>De 36 mia., er vidt tal som er flere år gamle.</t>
  </si>
  <si>
    <t>Very crispy</t>
  </si>
  <si>
    <t>Det er sket igennem 20 år, uafhængelig af hvem, som var statsminister.</t>
  </si>
  <si>
    <t>Jeg elsker dig sgu ❤️😊</t>
  </si>
  <si>
    <t>Jeg bebrejder ikke, men prøver at forklare, hvad jeg oplever i mødet med systemet på nuværende tidspunkt.</t>
  </si>
  <si>
    <t>Skal vi snart til bryllyp😉😂</t>
  </si>
  <si>
    <t>En ting står fast i mit sind: ..C</t>
  </si>
  <si>
    <t>Den konstruktion forudsætter tesen om, at arbejdsløshed skyldes økonomisk tilstrækkelighed hos den arbejdsløse.</t>
  </si>
  <si>
    <t>For at dit argument skal være logisk gyldigt mangler vi en tese der bakker den første op.</t>
  </si>
  <si>
    <t>😔</t>
  </si>
  <si>
    <t>Herr statsminister jeg har været i arbejdsmarkedet fra 1987 til 2014.Jeg blev valgt til kurset medico operatør 2004 som deres ven B.Haarder var U.minister og gjorde stor reklame ud af det.I sidste 5 søgte jeg næsten 1000 job som De https://t.co/IUkiAsIMaF det min skyld?@PiaOlsen</t>
  </si>
  <si>
    <t>Noooooo...</t>
  </si>
  <si>
    <t>Hvordan vil du løse problemet med muslimske ghettoer med mere muslimsk indvandring?</t>
  </si>
  <si>
    <t>Når du kommer til Danmark som hjemmegående husmor, så er du det stadig indtil andet er bevist.</t>
  </si>
  <si>
    <t>Det er okay at være husmor ......</t>
  </si>
  <si>
    <t>på SoMe ikke.</t>
  </si>
  <si>
    <t>Men det er ikke det der er problemet.</t>
  </si>
  <si>
    <t>tag den lige med dine familie medlemmer også</t>
  </si>
  <si>
    <t>Så er løsningen vel heller næppe skattelettelse i den Nordsjællandske ghetto?</t>
  </si>
  <si>
    <t>Nej ďet er jo arbejdsgiverne der ikke ansætter.</t>
  </si>
  <si>
    <t>Hmm, og det skulle så ta flere år at få styr på?</t>
  </si>
  <si>
    <t>Vi er hårde i filten 😂</t>
  </si>
  <si>
    <t>Endnu en invitation til dig til Danmarks smukkeste ghetto i Tåstrup for at overbevise dig“live”, at de tal og påstande som du refererer til er forkete.</t>
  </si>
  <si>
    <t>den må du uddybe for det virker ikke rigtig i Nordjylland med 4873,- kr udbetalt til alt..</t>
  </si>
  <si>
    <t>virker det rimeligt efter mere end 58,49 År i Danmark jeg bliver kun mere syg</t>
  </si>
  <si>
    <t>Danskere som har klingende navne går på arbejde hvis de r ikke syge, over 65 år eller traumatiseret.Kom og tjek selv😜Vh Ibrahim</t>
  </si>
  <si>
    <t>Kan ikke læse.</t>
  </si>
  <si>
    <t>Du er Løkke fonden!</t>
  </si>
  <si>
    <t>I know ❤️</t>
  </si>
  <si>
    <t>Hør og læs tråden https://t.co/BQ1DlskFOH</t>
  </si>
  <si>
    <t>Elsker sgu også dig 🥰</t>
  </si>
  <si>
    <t>Løsningen er heller ikke flere af disse personager til landet, noget, som bl.a. er eksponent for.</t>
  </si>
  <si>
    <t>Everyone to work.</t>
  </si>
  <si>
    <t>Snow needs to be removed.</t>
  </si>
  <si>
    <t>The leaves must be raked.</t>
  </si>
  <si>
    <t>You need to collect the papers from the street.</t>
  </si>
  <si>
    <t>The fruit needs to be picked.</t>
  </si>
  <si>
    <t>With fruit you do not need to talk in Danish.</t>
  </si>
  <si>
    <t>Men Peter dit eksempel kræver en større kage og det er sker jo ikke med nulvækst og misundelse</t>
  </si>
  <si>
    <t>Integrationsminister?</t>
  </si>
  <si>
    <t>Er den stilling ikke vakant, efter at Inger er blevet eksklusionsminister?</t>
  </si>
  <si>
    <t>;)</t>
  </si>
  <si>
    <t>Skal folk der ikke arbejder have flere penge end folk der arbejder?</t>
  </si>
  <si>
    <t>Der findes ikke islamofober.</t>
  </si>
  <si>
    <t>Somaliere har en overkriminalitetsrate på 770%</t>
  </si>
  <si>
    <t>Kære Statsminister man kan os indre sig over de mange arbejdsløse Danskere og dem der bliver fastholdt på kontanthjælp er det ikke på tide vi gør noget ved det</t>
  </si>
  <si>
    <t>De er jo mennesker.</t>
  </si>
  <si>
    <t>' -Man gjorde det i Staunings tid, og jeg håber ikke den kategoritisering af mennesker og umyndiggørelse bliver til virkelighed igen.</t>
  </si>
  <si>
    <t>Jeg håber jeg har et svar til de fremtidige...c</t>
  </si>
  <si>
    <t>Hvis EB har fået et så er en nyhed</t>
  </si>
  <si>
    <t>Så derfor kan det ikke kommer bag på EB...</t>
  </si>
  <si>
    <t>Men vel heller ikke lavere?</t>
  </si>
  <si>
    <t>...Den første gang havde jeg arbejde i løbet af 2 uger, fordi sagsbehandleren var kommunel ansat, og fokus var på, at hjælpe med kontakter og ansøgninger, og ikke som i anden omgang- en slags overvågning af indsats forløb.</t>
  </si>
  <si>
    <t>PUNKTUM.</t>
  </si>
  <si>
    <t>#DKpol #FV19 #ValgNu</t>
  </si>
  <si>
    <t>...c</t>
  </si>
  <si>
    <t>Undre*</t>
  </si>
  <si>
    <t>Nu har vi dem, og jeg observerer blot, at arbløse ikke får job af at miste den bolig de er blevet anvist.</t>
  </si>
  <si>
    <t>Hahaha! Seriøst, I er simpelthen FOR SØDE! 😍😍😍 Hvis jeg nogensinde har en dårlig dag, så kan jeg bare regner med, at I altid er her.</t>
  </si>
  <si>
    <t>Det er alt!</t>
  </si>
  <si>
    <t>Ja lyder godt,men det kommer end på hvilken statistisk du bruge.</t>
  </si>
  <si>
    <t>Tak, tak og atter tak.</t>
  </si>
  <si>
    <t>I 2019 er ledigheden faldet til ca 159000 svarende til et fald på ca 31000 i 4 år.</t>
  </si>
  <si>
    <t>Af hele hjertet, tak! 😍😍❤❤</t>
  </si>
  <si>
    <t>Svarende til ca 7500 på år.</t>
  </si>
  <si>
    <t>Jeg bruger AKU ledige.</t>
  </si>
  <si>
    <t>Okay, den GIF kan så afkøle mig lidt igen😂😂</t>
  </si>
  <si>
    <t>Hvilket har du brugt?</t>
  </si>
  <si>
    <t>Selv tak, din dejlige quinde ❤️</t>
  </si>
  <si>
    <t>Der er da ellers mange arbejdsløse og helt almindelige jobs opslået på jobindex modtager op 200 ansøgninger.</t>
  </si>
  <si>
    <t>Og hvilken slags job er det?</t>
  </si>
  <si>
    <t>Men stadigt er kun 28 procent af de somaliske indvandere i arbejde.</t>
  </si>
  <si>
    <t>Hvorfor nu det når I siger, at I er så gode til at skabe arbejdspladser og til at integrere?</t>
  </si>
  <si>
    <t>De bryder mønstrene smukt, hvor i mod sådan en som mig, pga.</t>
  </si>
  <si>
    <t>#dkpol #dkmedier</t>
  </si>
  <si>
    <t>Dem jeg tror der tænkes mest på, når han skriver dette, er timelønnede og ufaglærte.</t>
  </si>
  <si>
    <t>Jeg oplever i lager og logistik branchen, at der bliver ansat flere og flere chauffører og det samme gælder lagerfolkene.</t>
  </si>
  <si>
    <t>De kommer alle hovedsageligt fra arbejdsløshed.</t>
  </si>
  <si>
    <t>Du skriver at hvis der ikke er flere arbejdsløse, så kan du ikke forstå antallet af ansøgere kan være så højt.</t>
  </si>
  <si>
    <t>Folk der ønsker at skifte job er jo ikke i ligningen.</t>
  </si>
  <si>
    <t>Det drejer sig om folk som kommer fra intet job til et job🤨</t>
  </si>
  <si>
    <t>Der opstod et problem med afsendelsen; Modtageren er tilsynladende ikke helt til stede.</t>
  </si>
  <si>
    <t>Kan vi ikke snart få nogle nye tal på ''fattige''?</t>
  </si>
  <si>
    <t>Alle bruger jo stadig 2017 tal.</t>
  </si>
  <si>
    <t>2018 må da have vendt bøtten...</t>
  </si>
  <si>
    <t>Følgende er kun hvad jeg er bekendt med:</t>
  </si>
  <si>
    <t>- diverse HR stillinger</t>
  </si>
  <si>
    <t>- undervisningsjob på voksenuddannelse, HF og gymnasium og videregående uddannelser (her fyrer man for tiden)</t>
  </si>
  <si>
    <t>- specialkonsulentjob</t>
  </si>
  <si>
    <t>- studie- og karriere vejlederjobs</t>
  </si>
  <si>
    <t>- flere forskellige administrative job</t>
  </si>
  <si>
    <t>Husk stadig at alle ledige også har brug for at komme til samtale, for at få en chance til.</t>
  </si>
  <si>
    <t>og find du nogle andre ofre</t>
  </si>
  <si>
    <t>😂😂</t>
  </si>
  <si>
    <t>Den oplyste vælger ville spørge hvorfor grafen ikke er opdelt imellem off.</t>
  </si>
  <si>
    <t>og private arbejdspladser...</t>
  </si>
  <si>
    <t>Sååå hvor mange PRIVATE arbejdspladser er det så?</t>
  </si>
  <si>
    <t>Okaaaaay.</t>
  </si>
  <si>
    <t>👏🏻👏🏻👏🏻</t>
  </si>
  <si>
    <t>Hvad er din holdning til det?</t>
  </si>
  <si>
    <t>Kunne godt lide at se tallene.</t>
  </si>
  <si>
    <t>tænker den del også er en del af de 8100</t>
  </si>
  <si>
    <t>Så kan det godt undre mig, at der stadig skal skæres ned overalt 😳</t>
  </si>
  <si>
    <t>Man må dog modsat undre sig over at den generelle velstand ikke er øget i de seneste år hvis man ser på ældre omsorgen, plejehjemspladser, sygehusvæsenets tilsyneladende underbemanding, fortsat brandskatning af bilejere og ekspropiering af ejendom via beskatningen?</t>
  </si>
  <si>
    <t>Som i helt alene!</t>
  </si>
  <si>
    <t>han vil arbejde og der er andre som er i præcis samme båd som vi er har i ingen skam i livet</t>
  </si>
  <si>
    <t>Hvorfor kan du ikke flytte til Gambia.</t>
  </si>
  <si>
    <t>Er det fordi, at du ikke kan få førtidspension i Gambia?</t>
  </si>
  <si>
    <t>Jeg mangler fastansættelse.</t>
  </si>
  <si>
    <t>Vil du ændre lovgivning, så en fleksjobbevilling er fleksibel med et spænd på fx 4 timer?</t>
  </si>
  <si>
    <t>Lige nu vil jeg gerne bevilges til 12 timer, men de fleste skoler har kun råd til at ansætte mig i 8 timer.</t>
  </si>
  <si>
    <t>Lars, du skriver 'danskere' - kan det dokumenteres?</t>
  </si>
  <si>
    <t>Umiddelbart ser jeg kun 'lønmodtagere' i dst-tal og intet om nationalitet.</t>
  </si>
  <si>
    <t>Forstår du selv, hvad du mener?</t>
  </si>
  <si>
    <t>Men med den optik, så er det jo heller ikke fordi, at Løkke tager æren for statistikken - Han påpeger det bare.</t>
  </si>
  <si>
    <t>Hvorfor tager du ikke bare til Gambia, det er vel ikke et problem?</t>
  </si>
  <si>
    <t>Lidt nysgerrighed er vel ok.</t>
  </si>
  <si>
    <t>Hvad er det for nogle jobs du tænker på i den sammenhæng?</t>
  </si>
  <si>
    <t>og desuden så har vi i 3 år søgt visum så han kan komme lovligt til Danmark  og han har ren straffeattest</t>
  </si>
  <si>
    <t>V prøver konstant at tage æren eller ansvaret (her som forskel på holdning og standpunkt) for globalt opsving.</t>
  </si>
  <si>
    <t>Så mener jeg selvfølgelig det er rimeligt, at spørge om den logik også gælder for krisen.</t>
  </si>
  <si>
    <t>Udover at ledige uddannede danskere har svært ved at komme ind på arbejdsmarkedet igen, har vi Ca 10.000 højtuddannede udlændinge, som ikke er i job, men Mozhgan Gerayeli fra Mozhy Consult har knækket koden og fået 112 flyttet fra ufaglærte job tilbage til deres fagområder #dkpol</t>
  </si>
  <si>
    <t>Sophia, jeg vil lige minde dig om at Danmark tager gevaldigt mange ind årligt, men det er svært at komme til Danmark hvis man kommer udefra, og intet formål har i landet.</t>
  </si>
  <si>
    <t>Men han kan vel bare søge visum, ellers må du jo vise din kærlighed til ham og flyt til Gambia.</t>
  </si>
  <si>
    <t>Fint, men er det nu lokale, der får jobbene?</t>
  </si>
  <si>
    <t>Kun 1.300 er forsvundet fra bruttoledigheden i samme periode.</t>
  </si>
  <si>
    <t>Hvor kommer resten fra?</t>
  </si>
  <si>
    <t>??</t>
  </si>
  <si>
    <t>Balancen hænger ik helt sammen hr</t>
  </si>
  <si>
    <t>Tre ud af ti personer i alderen 15-64 år, der var uden for arbejdsstyrken i 2018, ønskede et arbejde.</t>
  </si>
  <si>
    <t>Dette er et fald på 6 procentpoint fra 2017, hvor andelen var 36 pct.</t>
  </si>
  <si>
    <t>Sød/sjov tråd😁 Statsministeren tweeter om Ghetto og indvandring, og så erklærer vi alle Bayar vores kærlighed❤️😂 Jeg elsker DET Danmark!</t>
  </si>
  <si>
    <t>Det samme ville ske uanset hvem der regere</t>
  </si>
  <si>
    <t>Jeg ku’ godt lade en kommentar falde, men tror det er bedst at lade være😂😍😘</t>
  </si>
  <si>
    <t>#dkpol https://t.co/6k6IDJ63pv</t>
  </si>
  <si>
    <t>Narh, lucky me!! 😍😍🙏🏽</t>
  </si>
  <si>
    <t>Hvormange er ansat på overenstkomst, og hvormange er gratis arbejdskraft for virksomhederne?</t>
  </si>
  <si>
    <t>Og Venstres måde at optælle på hvor blot 1 times beskæftigelse tæller som fuldtidsansat påvirker vel også?</t>
  </si>
  <si>
    <t>Sikken I kan😂😂😂</t>
  </si>
  <si>
    <t>I fjerde kvartal 2018 var 75,5 pct.</t>
  </si>
  <si>
    <t>Jeg vil ALTID være en del af dine gode eksempler.</t>
  </si>
  <si>
    <t>Du skal slet ikke undskylde ❤️😘</t>
  </si>
  <si>
    <t>af de 15-64-årige beskæftigede.</t>
  </si>
  <si>
    <t>Det er en lille stigning fra kvartalet før, hvor beskæftigelsesfrekvensen lå på 75,4 pct.</t>
  </si>
  <si>
    <t>Ja, og?</t>
  </si>
  <si>
    <t>Eller gælder det kun når det går godt?</t>
  </si>
  <si>
    <t>377 millioner.</t>
  </si>
  <si>
    <t>Det kan man.</t>
  </si>
  <si>
    <t>Fra december til januar faldt antallet af bruttoledige personer, omregnet til fuld tid, med 1.300 fra 104.000 til 102.700.</t>
  </si>
  <si>
    <t>Jeg bliver rasende! Det snigende fremmedhad er en giftgas</t>
  </si>
  <si>
    <t>Samtidig er bruttoledigheden for de seneste måneder blevet nedjusteret lidt.</t>
  </si>
  <si>
    <t>Hvad har det med fiskens pris at gøre?</t>
  </si>
  <si>
    <t>Jeg er ikke sikker på, hvordan jeg skal forstå dit udgangspunkt.</t>
  </si>
  <si>
    <t>Det er nogle dejlige kvinder i tråden, fulde af kærlighed.</t>
  </si>
  <si>
    <t>det hører under ingen omstændigheder vi skal afvises  du kender end ikke vores begrundelse osv du ved ikke hvad vi går igennem så  og desuden er vi ikke de kriminelle</t>
  </si>
  <si>
    <t>Jeg er også vild med dem.</t>
  </si>
  <si>
    <t>Efter sol kommer regn</t>
  </si>
  <si>
    <t>Så skal i flyt til et land hvor termerne er mindre.</t>
  </si>
  <si>
    <t>- Lad nu vær med at være så sur, der er regler det er der alle steder.</t>
  </si>
  <si>
    <t>Arbejderbevægelsens Erhvervsråd til, at en familie med to voksne og to børn har en årsindtægt på 253.000 kroner efter skat, mens en enlig har 120.000 kroner til rådighed om året efter skat.</t>
  </si>
  <si>
    <t>Det er 21000 og 10000 i hånden være mdr</t>
  </si>
  <si>
    <t>Hvad gør du ved manglen på arbejdskraft ?</t>
  </si>
  <si>
    <t>Lars påstår kløgtigt nok ikke at det er regeringens ansvar, men poster det vel i håb om at vi alligevel drager den konklusion</t>
  </si>
  <si>
    <t>Om jeg forstår, hvad jeg mener?</t>
  </si>
  <si>
    <t>Jeg er ikke sikker på, at jeg forstår hvad du mener i hvert fald.</t>
  </si>
  <si>
    <t>Måske ikke den globale.</t>
  </si>
  <si>
    <t>Nøjes med den danske.</t>
  </si>
  <si>
    <t>Tallene fortæller da ikke at det er danskere, i princippet kan de alle være kommet fra Polen eller andet EU-land.</t>
  </si>
  <si>
    <t>Arh, der var lige lidt for meget ananas i egen juice der LLR 😉</t>
  </si>
  <si>
    <t>Hør Sophia, hvis man skulle lukke alle ind i landet her, kræver det rigtig mange penge, fra den danske stat.</t>
  </si>
  <si>
    <t>Hver en medarbejder koster penge for staten ligesåvel som det gør for arbejdsgiveren.</t>
  </si>
  <si>
    <t>Og kommer der for mange ind, vil der ik være arbejde til de nyuddannede.</t>
  </si>
  <si>
    <t>Personligt tror jeg ikke på det er så lyserødt som Løkke gør det til.</t>
  </si>
  <si>
    <t>Men lad nu de kloge hoveder dissekrere tallene, så kommer sandheden vel frem.</t>
  </si>
  <si>
    <t>Fx siger Lars Løkke at det er nemt at få arbejde.</t>
  </si>
  <si>
    <t>Ahahaha! Ansvar og ???</t>
  </si>
  <si>
    <t>Det er det jo ikke når der er 200 ansøgere til hver jobopslag.</t>
  </si>
  <si>
    <t>Yeah, ALDRIG! Se bare på landbruget....</t>
  </si>
  <si>
    <t>Han siger også at det er en god situation for lønmodtagerne.</t>
  </si>
  <si>
    <t>Det er det da heller ifølge de tese hvis så mange søger nyt arbejde.</t>
  </si>
  <si>
    <t>Du burde skelne mellem private og offentlige jobs.</t>
  </si>
  <si>
    <t>Er de fleste private jobs besat</t>
  </si>
  <si>
    <t>af folk fra udlandet?</t>
  </si>
  <si>
    <t>Det er de på min privat arbejdsplads (ingeniør).</t>
  </si>
  <si>
    <t>Få nu bare udskrevet det valg.</t>
  </si>
  <si>
    <t>du skulle selv prøve stå i vores situation</t>
  </si>
  <si>
    <t>Flere lønmodtagere.</t>
  </si>
  <si>
    <t>lucky me 😂😘</t>
  </si>
  <si>
    <t>Hvad er stigningen i antal arbejdstimer?</t>
  </si>
  <si>
    <t>Vi er sgu alle nogle godbidder 😂😂😂</t>
  </si>
  <si>
    <t>Problemet er løst, hvis du flytter ned til din forlovede Sophia.</t>
  </si>
  <si>
    <t>Eller?</t>
  </si>
  <si>
    <t>jeg sagde ikke alle og enhver jeg taler udelukkende kun om mit og min forlovedes sag og andre som er i samme situation som vi er og vi er i fåtal hvor mange har rene strafffeattester min forlovede har ren straffeattest og desuden så vil han arbejde lære dansk</t>
  </si>
  <si>
    <t>Ja. Så dumme og ondskabsfulde er de blåsorte nemlig</t>
  </si>
  <si>
    <t>Sophia.</t>
  </si>
  <si>
    <t>og jeg er ikke kun sur jeg er så vred at  kun nævner dansker han glemmer lige alle dem som er udlændinge indvandrer som også arbejder her i Danmark men de bliver ikke nævnt og til det andet vdr min forlovedes afvisninger den slags afvisninger vil jeg ikke finde mig i</t>
  </si>
  <si>
    <t>Er det regeringens skyld?</t>
  </si>
  <si>
    <t>Der er ingen der holder dig tilbage fra at flytte til et andet land, hvis du er så utilfreds med Danmark.</t>
  </si>
  <si>
    <t>Man må jo formode at nogle af alle dem der søger er i arbejde men søger nyt🤔</t>
  </si>
  <si>
    <t>Det er ikke dumt, men hvordan forholder det sig i forhold til kvalitet vs kvantitet?</t>
  </si>
  <si>
    <t>Nope😂👍 de er så dejlige</t>
  </si>
  <si>
    <t>Er det lavbetalte vikarjobs eller ordentlige faste stillinger med ordentlige vilkår og løn?</t>
  </si>
  <si>
    <t>Synes at det er en ret vigtig distinktion IMHO</t>
  </si>
  <si>
    <t>Tænker egentlig du har ret, men der har været en V-statsminister i 14 af de sidste 18 år, så det er sgu for nemt at tørre ansvaret af på andre! Her der hjælper kager ol.</t>
  </si>
  <si>
    <t>Hved med de ældre?</t>
  </si>
  <si>
    <t>Hved med pædagogerne og de helt til grin nomeringer?</t>
  </si>
  <si>
    <t>Vi kan bestemt ikke tage hele æren, men vil omvendt heller ikke fralægge os hele ansvaret.</t>
  </si>
  <si>
    <t>Ja, men det beviser du ikke ved at påstå at dem der søger allerede har arbejde.</t>
  </si>
  <si>
    <t>Det er bare en hypotese.</t>
  </si>
  <si>
    <t>I øvrigt fyrer man inden for undervisningsområdet pga regeringens politik.</t>
  </si>
  <si>
    <t>Køen er laaaang😅😍😘❤️</t>
  </si>
  <si>
    <t>Desuden siger Lars Løkke meget mere med sin udmelding .</t>
  </si>
  <si>
    <t>.</t>
  </si>
  <si>
    <t>Så vidt jeg kan se er der siden starten af 2016 kommet 150.000 flere i arbejde, svarende til 2,6% af befolkningen.</t>
  </si>
  <si>
    <t>I USA 6.5 mio flere i arbejde svarende til 2% af befolkningen.</t>
  </si>
  <si>
    <t>Sværere i USA</t>
  </si>
  <si>
    <t>Det er begrænset, hvad der kan være af tog på skinnerne.</t>
  </si>
  <si>
    <t>Ååh taaaak søde annette😅❤️😘 Vi er en looooooove-bande😂</t>
  </si>
  <si>
    <t>Og det står busselskaber frit for at købe flere busser, hvis de kan leve af det.</t>
  </si>
  <si>
    <t>Nu kan det være der er forældre der kan komme hurtigere hjem og hente børnene i dagpleje😉</t>
  </si>
  <si>
    <t>Gode spørgsmål!</t>
  </si>
  <si>
    <t>Jeg kan aflevere børn i vuggestue/børnehave om morgenen.</t>
  </si>
  <si>
    <t>Må jeg bare sige Bayar er ikke bare smuk, hun er intelligent, empatisk og har et godt hjerte.</t>
  </si>
  <si>
    <t>Køre fra Midtjylland til København og holde tre møder.</t>
  </si>
  <si>
    <t>Det var politikerne der skulle holde deres kæft sætte sig ned og lytte til Bayar 😘🤗❤️</t>
  </si>
  <si>
    <t>Køre hjem til Jylland igen og hente børn inden institutionen lukker.</t>
  </si>
  <si>
    <t>Jeg synes normeringer og bedre vilkår for de ansatte er vigtigere.</t>
  </si>
  <si>
    <t>Lucky me😍❤️</t>
  </si>
  <si>
    <t>Nej tror jeg ikke i er.</t>
  </si>
  <si>
    <t>Glem nu ikke en hovedbanegård med tilhørende metroring i Thyregod.</t>
  </si>
  <si>
    <t>Tøhø</t>
  </si>
  <si>
    <t>Har du tænkt på at vi snart skal have #GrøntValg</t>
  </si>
  <si>
    <t>Det tror jeg alle har haft fokus på længe</t>
  </si>
  <si>
    <t>Fuldstændig rigtig..</t>
  </si>
  <si>
    <t>Osse udenfor en valgkamp</t>
  </si>
  <si>
    <t>Den kronologiske gang er svær at overse :)</t>
  </si>
  <si>
    <t>Hvad tog jer så lang tid</t>
  </si>
  <si>
    <t>Man kan være enig eller uenig med Niels H..</t>
  </si>
  <si>
    <t>https://t.co/yYRosa6btZ</t>
  </si>
  <si>
    <t>😆</t>
  </si>
  <si>
    <t>Hvis man skulle hjælpe forældrene, så burde man investere meget mere, og udvide åbningstiderne, så forældre med skæve arbejdstider har nemmere ved at få tingene til at hænge sammen.</t>
  </si>
  <si>
    <t>De fleste institutioner (i hvert fald der hvor jeg bor) tilgodeser primært 8-16 jobs.</t>
  </si>
  <si>
    <t>Det er ikke “vores” transportminister så spørg ham selv</t>
  </si>
  <si>
    <t>Nej det er det ikke det kun stemmer til Folketingets valg</t>
  </si>
  <si>
    <t>Hvad så @pelledragsted, hænger ikke rigtig sammen med hvad du skriver</t>
  </si>
  <si>
    <t>Fordi [NAVN] DF har et værtshus midt i Mariager, så mener i at VI danskere skal bruge lidt over 300 millioner på 1 by med et par DF`ere.</t>
  </si>
  <si>
    <t>Afvikling af køer kan ske med mere og bedre kollektiv trafik, ikke flere biler på vejene.</t>
  </si>
  <si>
    <t>Derfor investerer DF og regeringen 100 mia.</t>
  </si>
  <si>
    <t>kr i vores infrastruktur, så mobiliteten blir bedre i hele landet.</t>
  </si>
  <si>
    <t>#dkpol https://t.co/favbXFiJRc</t>
  </si>
  <si>
    <t>Vi er i 2019😉</t>
  </si>
  <si>
    <t>Jeg har i mange år holdt på at der burde være en form for takst for at benytte motorvejene, for dem der ikke betaler skat i DK.</t>
  </si>
  <si>
    <t>Eksempelvis som i Schweiz.</t>
  </si>
  <si>
    <t>Der køber man en mærkat til ruden, der gælder et år.</t>
  </si>
  <si>
    <t>De penge kunne bruges til disse projekter</t>
  </si>
  <si>
    <t>De kunne også godt bruge lidt mere tid i dagtilbud, skoler, sundhedsvæsenet og ældreplejen...</t>
  </si>
  <si>
    <t>Så hellere en rutebilstation i København.</t>
  </si>
  <si>
    <t>Hvis ønsket er mere fleksibilitet, så synes jeg det var mere hensigtsmæssigt at kigge på institutionernes åbningstider, som ikke har fulgt med udviklingen på arbejdsmarkedet.</t>
  </si>
  <si>
    <t>Billund: Langt bedre med motorvej, der er ikke mange der vil tage toget fra en anden by, og skifte tog i Vejle for at komme til Billund, og evt yderligere en bus til terminalerne.</t>
  </si>
  <si>
    <t>Vi skal ha motorvej både over Viborg til Aalborg, og Billund Vejle.</t>
  </si>
  <si>
    <t>Asfalt er vigtigt - når sygehuse  skoler ældrepleje sejler med nedskæringer.</t>
  </si>
  <si>
    <t>Forstår ikke jeres prioritering.</t>
  </si>
  <si>
    <t>DK kalder Øst</t>
  </si>
  <si>
    <t>Og så har Elvis ikke levet forgæves.</t>
  </si>
  <si>
    <t>Selv Niels H kan bruge hans musik.</t>
  </si>
  <si>
    <t>🤔😀😆</t>
  </si>
  <si>
    <t>Børn under 18 år udgør 20% af befolkningen, som i princippet ikke har en stemme.</t>
  </si>
  <si>
    <t>Selvfølgelig er der altid nogen der får glæde af mere asfalt.</t>
  </si>
  <si>
    <t>Kan vi ikke få en gangbro fra Tyskland til Sverige.</t>
  </si>
  <si>
    <t>Kan du garantere, der ikke bliver egenbetaling på 3.</t>
  </si>
  <si>
    <t>Limfjordsforbindelse?</t>
  </si>
  <si>
    <t>Wuuuhuuu, vi spreder kærlighed ud over det hele 😂</t>
  </si>
  <si>
    <t>Hvordan kan I pludselig have fundet 112 milliarder, når jeres transportminister 22/8-2018  afviste den totalt?</t>
  </si>
  <si>
    <t>Det sker af sig selv.</t>
  </si>
  <si>
    <t>Robotbiler der kommer ved tilkald vil halvere mængden af biler på vejende.</t>
  </si>
  <si>
    <t>Googles robotbiler kan feks idag kører 170.000 km uden indgriben.</t>
  </si>
  <si>
    <t>Nej grunden til det er i medierne er ikke Pia, men et andet kvindemenneske der har behov for, at bringe historien på SoMe så der kan blive kastet lid5 mudder.</t>
  </si>
  <si>
    <t>Man må respektere hvis ''Chefen'' ikke vil have et barn på jobbet.</t>
  </si>
  <si>
    <t>Laura lindahl også..</t>
  </si>
  <si>
    <t>2 minutter..</t>
  </si>
  <si>
    <t>Ind og ud..</t>
  </si>
  <si>
    <t>Jeg HAR læst den.</t>
  </si>
  <si>
    <t>Jobbet som folketingspolitiker er jo atypisk; afstemninger kan fx ikke udsættes pga.</t>
  </si>
  <si>
    <t>Må her give statsministeren ret</t>
  </si>
  <si>
    <t>barns sygedag.</t>
  </si>
  <si>
    <t>Og har selv haft barn med på job (offentligt ansat); fleksibiliteten i arbejdsvilkår øger produktivitet, arbejdsglæde, og integrationen på det ordinære arbejdsmarked.</t>
  </si>
  <si>
    <t>Det har intet med særregler at gøre blot situationsfornemmelse og rummelighed.</t>
  </si>
  <si>
    <t>Freddy..</t>
  </si>
  <si>
    <t>Hvor jeg er chef kan man..</t>
  </si>
  <si>
    <t>Men tak for forsøget..</t>
  </si>
  <si>
    <t>Og læs så op på hvad situationen handler om</t>
  </si>
  <si>
    <t>❤️❤️ Altid</t>
  </si>
  <si>
    <t>Kaldte du lige for “pige”?</t>
  </si>
  <si>
    <t>5 minutters afstemning</t>
  </si>
  <si>
    <t>Indkal bare tage den internt.</t>
  </si>
  <si>
    <t>Og så er vi dem, der mener, at små børn hører til i en vuggestue, børnehave eller anden plejeinstitution, medens forældrene arbejder.</t>
  </si>
  <si>
    <t>Børn skal ikke forstyrre arbejdet i FT.</t>
  </si>
  <si>
    <t>Det ligner et mediestunt og et forsøg på at teste formanden.</t>
  </si>
  <si>
    <t>Er der ikke allerede over 100 børn i den sal?</t>
  </si>
  <si>
    <t>#dkpol #dkmedier https://t.co/uUs5EXXEtU</t>
  </si>
  <si>
    <t>Så er den kære nok også gået på pension.</t>
  </si>
  <si>
    <t>Måske..🤔</t>
  </si>
  <si>
    <t>Men så længe formanden hedder Pia Kjærsgaard, så er det hende, der bestemmer.</t>
  </si>
  <si>
    <t>Øøøøhhh ......</t>
  </si>
  <si>
    <t>tvunget af omstændigheder, har jeg og min ex minimum tre gange, på to forskellige private arbejdspladser, haft et barn med.....</t>
  </si>
  <si>
    <t>Yeeeeaahhh 😂❤️❤️ https://t.co/Yvy4bkgfg9</t>
  </si>
  <si>
    <t>Fx en form for mentorordning hvor nyankomne flygtninge/invandrere får tilknyttet en mentor til at hjælpe dem ind i det danske samfund og hjælpe med jobsøgning m.v.</t>
  </si>
  <si>
    <t>uden problemer...🤔🤔</t>
  </si>
  <si>
    <t>Pia det var 5 minutter..</t>
  </si>
  <si>
    <t>Læs hendes fb beskrivelse af situationen.</t>
  </si>
  <si>
    <t>Laura lindahl fik lov i 2016</t>
  </si>
  <si>
    <t>Derfor bør man bevare en vis std.</t>
  </si>
  <si>
    <t>Medlemmerne må klare deres børnepasning på en anden måde</t>
  </si>
  <si>
    <t>Det er sjældent jeg er enig med formanden.</t>
  </si>
  <si>
    <t>Men det er jeg her.</t>
  </si>
  <si>
    <t>Skal der være en minimumsnormering?😊</t>
  </si>
  <si>
    <t>Håber I efter et valg ændre formandsskabet</t>
  </si>
  <si>
    <t>Skal der nu også gælde særregler for jer når i er på job?</t>
  </si>
  <si>
    <t>Er der en voksen til stede i SF og EL?</t>
  </si>
  <si>
    <t>Næææ Leif det er små sko..</t>
  </si>
  <si>
    <t>Hun går ind og trykker på knappen og går ud..</t>
  </si>
  <si>
    <t>Børn op til 15 års alderen med på arbejde i Folketinget?</t>
  </si>
  <si>
    <t>Ja I er! Nu har jeg jo mødt dig👍🤗❤️</t>
  </si>
  <si>
    <t>Har flere gange oplevet kolleger eller chefer tage deres børn med på arbejde hvis de ikke kunne finde pasning</t>
  </si>
  <si>
    <t>Det handler kun om at der er trang til at belyse sagen for alle.</t>
  </si>
  <si>
    <t>Det bliver så tåkrummende</t>
  </si>
  <si>
    <t>Er det hendes tweet, der beskriver situationen, du kalder en hetz?</t>
  </si>
  <si>
    <t>Hvor skal grænsen gå?</t>
  </si>
  <si>
    <t>Skipper og Johanne skal så osse have lov til at medbringe børn ellers er det forskelsbehandling ikke?</t>
  </si>
  <si>
    <t>Hvad med børnebørn skal de osse med?</t>
  </si>
  <si>
    <t>Selv på lærerseminariet nægtede vi studerende, at nogen tog deres børn med til undervisning</t>
  </si>
  <si>
    <t>Og hvor i det private erhvervsliv.</t>
  </si>
  <si>
    <t>Tror du at man kan slæbe sine børn med på arbejde.</t>
  </si>
  <si>
    <t>Mon han har læst kapitel 19 i holes? 😂</t>
  </si>
  <si>
    <t>De er alle sammen, af den samme elite.</t>
  </si>
  <si>
    <t>Uanset om man er enig med Khankan eller ej, så kan man vel ikke rigtig tage fra hende at hun har været en kontroversiel person i mediebilledet.</t>
  </si>
  <si>
    <t>Særligt med det fokus der har været på hende de seneste år?</t>
  </si>
  <si>
    <t>. . man kan sige fremmedord.</t>
  </si>
  <si>
    <t>Uha.</t>
  </si>
  <si>
    <t>Love you too 😍😍😘</t>
  </si>
  <si>
    <t>Udstilling?</t>
  </si>
  <si>
    <t>Er det dét, der er tale om.</t>
  </si>
  <si>
    <t>Eller ønsker anstændige, demokratisk sindede folk transparens, så vi kan foretage vores valg på et åbent og oplyst grundlag?</t>
  </si>
  <si>
    <t>Ikke uenig i at der er udfordr!Kommunerne har misbrugt en god boligform og de har fået lov.</t>
  </si>
  <si>
    <t>Spg.</t>
  </si>
  <si>
    <t>De får vel ikke særbehandling...?</t>
  </si>
  <si>
    <t>Menneskers tillid til systemet og god moral fremmes ved gennemsigtighed</t>
  </si>
  <si>
    <t>Er Danmark ikke et af de få civiliserede lande der tillader anonyme bidrag til politiske partier?</t>
  </si>
  <si>
    <t>Det har ikke en dyt med højre-venstre at gøre.</t>
  </si>
  <si>
    <t>men dette ville selvfølgelig ikke være et argument.</t>
  </si>
  <si>
    <t>Ja lyder godt,men det kommer end på hvilken statistisk du bruge.I 2015 var ledigheden på ca 190000.</t>
  </si>
  <si>
    <t>Det er en menneskeret at man kan bidrage til politisk arbejde uden at blive udstillet i den moderne medieheksekedel.</t>
  </si>
  <si>
    <t>Det næste bliver krav om offentlig stemmeafgivning.</t>
  </si>
  <si>
    <t>Kan forstå at du syntes at 100.000 i donation, anonymt fra en person, er helt ok når de overføres gennem 5 cvr numre, når llr fond får 50.000 for et møde eller når erhvervsklubber anonymiserer kæmpe donationer.</t>
  </si>
  <si>
    <t>Det gør jeg ikke.</t>
  </si>
  <si>
    <t>Hvori består injurien?</t>
  </si>
  <si>
    <t>Du kan læse min bog der kommer til oktober, der er det uddybet.</t>
  </si>
  <si>
    <t>Jeg er ikke jurist, men Mikkel kan nok ikke dømmes for injurier.</t>
  </si>
  <si>
    <t>Har du læst indlægget?</t>
  </si>
  <si>
    <t>Der står det jo.</t>
  </si>
  <si>
    <t>Udstilling??</t>
  </si>
  <si>
    <t>Jeg kalder det demokratisk offentlighed.</t>
  </si>
  <si>
    <t>https://t.co/UnnhcUmMNn</t>
  </si>
  <si>
    <t>Nu har samfundet så også forandret sig en del på 30 år og populismen har gjort at pengestrømme kunne tænkes at have større indflydelse.</t>
  </si>
  <si>
    <t xml:space="preserve">Derfor synes befolkningen at transparency er tidssvarende ! </t>
  </si>
  <si>
    <t>En vis støtte herfor findes i Grundlovens bestemmelse om hemmelige valg.</t>
  </si>
  <si>
    <t>Men det begrunder ikke, at virksomheder, fagforeninger mv.</t>
  </si>
  <si>
    <t>skal kunne gøre det.</t>
  </si>
  <si>
    <t>Uha da da nej.😁</t>
  </si>
  <si>
    <t>Bliver mindet her om hvorfor jeg kan glemme det vemod.</t>
  </si>
  <si>
    <t>Du har ikke glemt politikertricksene</t>
  </si>
  <si>
    <t>Sagen er jo den at kan man tælle til 90 så går det hele nok</t>
  </si>
  <si>
    <t>Skal der ikke være en krænket før man kan tale om injurier?</t>
  </si>
  <si>
    <t>Transparens er et lovkrav mange steder, det er også praksis i næsten alle virksomheder.</t>
  </si>
  <si>
    <t>Hvad tror du formålet med foreningen var?</t>
  </si>
  <si>
    <t>Jeg mener, at kan man påvise konkret korrupt adfærd, skal man gør det - og ellers er det op til medlemmerne af den enkelte forening mm at beslutte hvad de vil.</t>
  </si>
  <si>
    <t>Politiske bidrag er ikke onde.</t>
  </si>
  <si>
    <t>Tror at du forstår at '''' hentyder til at der jo kun er tale om omgåelse af lovens ånd.</t>
  </si>
  <si>
    <t>Dermed ikke kriminelt.</t>
  </si>
  <si>
    <t>Bare anonymt og bekymrende at man kan ''købe'' (understøtte) danske politikere uden at stå frem.</t>
  </si>
  <si>
    <t>Det er ikke omgåelse.</t>
  </si>
  <si>
    <t>Omgåelse er, jf.</t>
  </si>
  <si>
    <t>glistrupdommen, som bekendt strafbart i dansk retspleje.</t>
  </si>
  <si>
    <t>Jeg er nysgerrig på beskyttelseshensynet.</t>
  </si>
  <si>
    <t>Hvornår har pressen forfulgt donorer?</t>
  </si>
  <si>
    <t>Er det ikke det forhenværende betyder?</t>
  </si>
  <si>
    <t>Men måske ville partiet ikke...</t>
  </si>
  <si>
    <t>''Juridisk kan man stramme loven på en eftermiddag, bl.a. ved at kræve åbenhed om alle beløb og donationer til enkeltkandidater.</t>
  </si>
  <si>
    <t>Og selvfølgelig er støtteforeningerne f.eks.</t>
  </si>
  <si>
    <t>en omgåelse af loven.</t>
  </si>
  <si>
    <t>Det er min klare anbefaling, at man strammer loven.'' https://t.co/csGsAOhET6</t>
  </si>
  <si>
    <t>Hvis magten  har bestemt at politiske bidrag kan være en ''diskret velgerning''.</t>
  </si>
  <si>
    <t>Så begrænser magten samtidig pressens muligheder for at undersøge politisk korruption.</t>
  </si>
  <si>
    <t>Den magt du vil være en del af?</t>
  </si>
  <si>
    <t>Synes du skulle købe dit et abonnement</t>
  </si>
  <si>
    <t>Schur?</t>
  </si>
  <si>
    <t>Saxobank?</t>
  </si>
  <si>
    <t>Ham manden der stod frem i sidste valgkamp og fortalte om manglen på arbejdskraft som I jog op og ned ud for Tivoli?</t>
  </si>
  <si>
    <t>#CalmTheFuckDown Kvinde! Han er sku nok ik den eneste der bliver afvist.</t>
  </si>
  <si>
    <t>Enig i pointen om nøgenhed (vælgeren har ikke ret til at vide alt), men det handler sagen ikke om.</t>
  </si>
  <si>
    <t>- Dette handler om retten til at vide hvem man stemmer på.</t>
  </si>
  <si>
    <t>- Vil du også argumenterer for Toms ret til at skjule for pressen hvis deres chokolade er lavet af Slaver?</t>
  </si>
  <si>
    <t>Jeg er borgerlig...</t>
  </si>
  <si>
    <t>Så har du da et arbejde</t>
  </si>
  <si>
    <t>Åbne kort.</t>
  </si>
  <si>
    <t>Løkke har vist bevist hvordan han manøvrerer i gråzonerne...</t>
  </si>
  <si>
    <t>Åbne kort</t>
  </si>
  <si>
    <t>Søren stemte også for offentlighedsloven, mest misvisende navn nogensinde, så naturligvis er det glimrende for ham, hvis politikerne kan omgåes loven og hælde lidt ekstra på vægten i ny og næ.</t>
  </si>
  <si>
    <t>Det har vi jo set gentagne eksempler på.</t>
  </si>
  <si>
    <t>Også i Danmark.</t>
  </si>
  <si>
    <t>foregår en udskamning af medierne.</t>
  </si>
  <si>
    <t>https://t.co/efUWpH3n8O</t>
  </si>
  <si>
    <t>Lidt bekymrende, synes du ikke?</t>
  </si>
  <si>
    <t>Det er jo netop det, der er problemet, Søren.</t>
  </si>
  <si>
    <t>Dermed er det jo umuligt at dømme.</t>
  </si>
  <si>
    <t>#3F #Falck.</t>
  </si>
  <si>
    <t>Hvad er ikke rigtigt?</t>
  </si>
  <si>
    <t>§ 31 og § 56 handler om forskellige ting.</t>
  </si>
  <si>
    <t>De øvrige paragraffer du nævner, ved jeg ikke hvordan har relevans.</t>
  </si>
  <si>
    <t>Nu kan jeg ikke læse dit indlæg pga.</t>
  </si>
  <si>
    <t>betalingsmuren, men hvorfor vil gennemsigtighed lukke for bidrag?</t>
  </si>
  <si>
    <t>Kan du ikke høre hvor fordækt det lyder ovenpå fiskekvoter mv.?</t>
  </si>
  <si>
    <t>I sidste uge skrev jeg tre artikler om Alternativets pengestrømme - fx den her https://t.co/Bri3jYi6A1</t>
  </si>
  <si>
    <t>Hvis du har viden om røde penge, vil jeg gerne undersøge det.</t>
  </si>
  <si>
    <t>Mig bekendt vil ingen - undtagen Alternativet - forbyde donationer.</t>
  </si>
  <si>
    <t>Spørgsmålet er, om det bør kunne ske anonymt</t>
  </si>
  <si>
    <t>:) Det er da ligeså mærkeligt, at kommentere på noget man selv har skrevet, som alle ikke kan læse..</t>
  </si>
  <si>
    <t>Jeg kommenterede på det du skrev i tweetet.</t>
  </si>
  <si>
    <t>Det er da lige så væsentligt at partierne på venstrefløjens bidrag også bliver offentliggjort.</t>
  </si>
  <si>
    <t>Hvis du endelig skal bruge grundloven så skal vi diskutere paragraf § 56 ...</t>
  </si>
  <si>
    <t>det er muligt du kan bruge § 56, til at argumenterer imod overstående argument (det er den bedste stålmand jeg kan give 'Pinden').</t>
  </si>
  <si>
    <t>-  § 56 kontrasteres dog af § 31, stk.</t>
  </si>
  <si>
    <t>2 og § 33.</t>
  </si>
  <si>
    <t>Dejligt.</t>
  </si>
  <si>
    <t>Det sagde jeg heller ikke.</t>
  </si>
  <si>
    <t>Har du ikke repræsenteret venstre i din folketingstid eller husker jeg helt forkert?</t>
  </si>
  <si>
    <t>Det jeg glad for, givet diskussionens udgangspunkt i konkrete personers konkrete lovbrud.</t>
  </si>
  <si>
    <t>Var lidt i tvivl.</t>
  </si>
  <si>
    <t>Guldet fra Moskva er vel egentligt endnu et argument FOR transparens?</t>
  </si>
  <si>
    <t>...</t>
  </si>
  <si>
    <t>Dertil viser netop den pointe at et ønske om transparens ikke er isoleret til venstrefløjen.</t>
  </si>
  <si>
    <t>Det er jo også noget svært for pressen at undersøge om der er korruption, når man ikke kan se hvor pengene kommer fra.</t>
  </si>
  <si>
    <t>Nå indføre evalg 😬.</t>
  </si>
  <si>
    <t>Du blander tingene sammen.</t>
  </si>
  <si>
    <t>Partistøtte er jo en måde at få indflydelse på ved at give penge til et parti som så arbejder for ens synspunkt.</t>
  </si>
  <si>
    <t>Dansk ret har så vidt jeg husker ingen generel omgåelsesregel.</t>
  </si>
  <si>
    <t>Der findes vidst kun en generalklausul om skatteomgåelse (kaldet: skatteudnyttelse) - som rigtigt nok blev brugt i glistrupdommen.</t>
  </si>
  <si>
    <t>Nu køber man heller ikke indflydelse.</t>
  </si>
  <si>
    <t>Meget mere.</t>
  </si>
  <si>
    <t>1/2 Min mening om det er følgende: donationer til legitime partier er en velgerning.</t>
  </si>
  <si>
    <t>Ville man fremme åbenhed, kunne man give fradragsret for offentlige bidrag.</t>
  </si>
  <si>
    <t>Folk skal uden at blive forfulgt af jer samtidig kunne give - men i så fald uden at kunne trække det fra.</t>
  </si>
  <si>
    <t>Hvorfor ikke bare respektere, at alle ikke ønsker omtale, blot fordi de bakker op om et parti.</t>
  </si>
  <si>
    <t>https://t.co/4VTLFrPNqC</t>
  </si>
  <si>
    <t>Der er tre veje ud af politikerleden: åbenhed, åbenhed og åbenhed.</t>
  </si>
  <si>
    <t>Selvfølgelig skal vælgerne vide, hvor pengene kommer fra, uanset hvilke partier og politikere, der støttes.</t>
  </si>
  <si>
    <t>Folk må da have deres sympatier for den selv.</t>
  </si>
  <si>
    <t>Så du mener ikke, der skal være åbenhed om fagbevægelsens støtte til politiske partier?</t>
  </si>
  <si>
    <t>Jeg har aldrig troet, at fuldstændig nøgne politikere ville fremme demokratiet.</t>
  </si>
  <si>
    <t>Man kunne argumentere for, at opgøret med tillid netop vil undergrave det selvsamme.</t>
  </si>
  <si>
    <t>Vil du uddybe det?</t>
  </si>
  <si>
    <t>Så fortaleren for ordentlighed men, at så længe det ikke er ulovligt, så er det i orden?</t>
  </si>
  <si>
    <t>Bager har jo tydeligvis ønsket at undgå åbenhed og så må man jo spørge sig selv hvorfor?</t>
  </si>
  <si>
    <t>Jeg kan læse, du lavede en indsamlingsforening.</t>
  </si>
  <si>
    <t>Gav nogle af dine donorer mere end 20.000 kroner gennem den?</t>
  </si>
  <si>
    <t>Hvorfor antager du, jeg har meldt mig ud?</t>
  </si>
  <si>
    <t>Jeg tror nu ikke at der er nogen der vil løfte en finger over at jeg syntes at det et omgåelse.</t>
  </si>
  <si>
    <t>For det er vel det du mener.</t>
  </si>
  <si>
    <t>Hvorfor skal de så gemmes hvis de er et gode?</t>
  </si>
  <si>
    <t>1) Hvor er den menneskeret beskrevet?</t>
  </si>
  <si>
    <t>2) Meget politikere gør og folk der støtter politikere gør, falder under medieloven om ''særlig offentlig interesse''?</t>
  </si>
  <si>
    <t>Inden for samme kalenderår?</t>
  </si>
  <si>
    <t>Injurier?</t>
  </si>
  <si>
    <t>Over for hvem?</t>
  </si>
  <si>
    <t>Hvor demokratisk.</t>
  </si>
  <si>
    <t>Er du bekendt med ATEA-sagen?</t>
  </si>
  <si>
    <t>Tror du det er eneste tilfælde?</t>
  </si>
  <si>
    <t>Jeg er journalist.</t>
  </si>
  <si>
    <t>Stort tillykke til os alle.</t>
  </si>
  <si>
    <t>Var det inden for samme kalenderår, du modtog donation på over 20.000kr fra en enkelt donor gennem foreningen?</t>
  </si>
  <si>
    <t>Men hvis det er et krav i en lov at oplyse donors identitet, så er du enig i, at den lov skal overholdes?</t>
  </si>
  <si>
    <t>Jeg er liberal, og hvis virksomheder betaler for jeres politik, vil jeg vide det.</t>
  </si>
  <si>
    <t>Det afgør min stemme, og den er vigtig!</t>
  </si>
  <si>
    <t>https://t.co/o5zJjDpq7B</t>
  </si>
  <si>
    <t>Der er selvfølgelig interesser forbundet med støtte.</t>
  </si>
  <si>
    <t>Folket har ret til at vide hvilke interesser deres stemmer fremmer.</t>
  </si>
  <si>
    <t>Fordi I jo kun gider bruge kræfter på de borgerlige pengestrømme.</t>
  </si>
  <si>
    <t>Det er en velgerning at bidrage til legitimt politisk arbejde og en krænkelse hvis man mod sin vilje skal udstilles derfor.</t>
  </si>
  <si>
    <t>Jeg synes bare, det er mærkeligt at kommentere noget, man ikke har læst - men tidstypisk</t>
  </si>
  <si>
    <t>I USA skelner man mellem korruption (corruption) og bestikkelse (bribery).</t>
  </si>
  <si>
    <t>Jeg tror det ville gavne debatten med en tilsvarende dansk skelnen.</t>
  </si>
  <si>
    <t>sammenhængen er beskrevet her:</t>
  </si>
  <si>
    <t>Af Regeringen nedsatte udvalg i 2014 - om åbenhed om den økonomiske støtte til politiske partier - der netop fik til opgave at se på, hvordan der vil kunne skabes øget gennemsigtighed.</t>
  </si>
  <si>
    <t>Jeg overholder principielt alle love efter bedste evne - måske er der dog lidt med færdselsloven engang imellem.</t>
  </si>
  <si>
    <t>Ved rent uheld...</t>
  </si>
  <si>
    <t>2/2 måtte der så være korrupt adfærd - hvad jeg har svært ved at se al den stund Grundloven klart slår fast, at MFere ikke kan være inhabile - er det op til jer og den frie presse ved dygtigt arbejde at afdække dette.</t>
  </si>
  <si>
    <t>En velgerning ???</t>
  </si>
  <si>
    <t>Her er der behov for at citere Martin @thorborg, der præcis giver udtryk for, at det er naivt at mene, at der er nogle, der afleverer 100.000 til en politiker uden at få noget igen.</t>
  </si>
  <si>
    <t>Broderpartiet gentager gerne denne her, bare så der ikke er nogen som helst tvivl.</t>
  </si>
  <si>
    <t>Hvordan blev Saxo og Schur forfulgt?</t>
  </si>
  <si>
    <t>Altså, hvad var urimeligt i pressens dækning af deres politiske tilhørsforhold?</t>
  </si>
  <si>
    <t>Tivoli-sagen kender jeg/husker jeg ikke.</t>
  </si>
  <si>
    <t>Har vi set det?</t>
  </si>
  <si>
    <t>Hvilke politikere er dømt for den alvorlige kriminelle - injurierende - anklage, du rejser?</t>
  </si>
  <si>
    <t>Rigtigt men fremover vil man nok ikke lave så meget ''skidt'' når man ved at det kan ses</t>
  </si>
  <si>
    <t>Ikke for virksomhederne.</t>
  </si>
  <si>
    <t>Mener du at det kun er venstre-orienterede partier, der går ind for demokrati?</t>
  </si>
  <si>
    <t>Er det godt at have i politik?</t>
  </si>
  <si>
    <t>Forhenværende parti?</t>
  </si>
  <si>
    <t>Hvor har du der fra?</t>
  </si>
  <si>
    <t>Folk stemmer på, og giver bidrag til dem de er mest enige med.</t>
  </si>
  <si>
    <t>Det er der intet beskidt i.</t>
  </si>
  <si>
    <t>Jeg er interesseret i at høre om langvarige kontanthjælpsmodtagere&amp;reformerne og især dem som er på fattigdomsydelserne.</t>
  </si>
  <si>
    <t>Og hvor skulle jeg i øvrigt vide det fra?</t>
  </si>
  <si>
    <t>teserne er ude.</t>
  </si>
  <si>
    <t>næse til pindsvinet og pas på blodtrykket</t>
  </si>
  <si>
    <t>Nu er det jo ikke sådan at vi er det mindst korrupte land grundet manglende transparans.</t>
  </si>
  <si>
    <t>- Vil iøvrigt lige minde om den her, selv om den er ved at være gammel (det er fra folkene der står bag undersøgelserne om at vi er det mindst korrupte samfund):</t>
  </si>
  <si>
    <t>Hvorfor vil det lukke for bidrag?</t>
  </si>
  <si>
    <t>Er det suspekt at give politiske bidrag, noget man ikke vil stå ved?</t>
  </si>
  <si>
    <t>Det er jo ikke kun ''blå'' bidrag der skal frem, det er alle.</t>
  </si>
  <si>
    <t>Tag Amerika og se hvad indflydelse penge har på deres politik.</t>
  </si>
  <si>
    <t>Men venstrefløjen skal huske at opgive deres donorer (fagforeninger etc)</t>
  </si>
  <si>
    <t>En rigmand, der ofte udpeges til bestyrelsen for statslige selskaber, overfører 40000 krtil politiker, og deler donationen op i mindre portioner for at undgå offentlighed om donationen</t>
  </si>
  <si>
    <t>Hvad mon vi ville kalde det, hvis det foregik i fx Italien</t>
  </si>
  <si>
    <t>Alle ved Knuth er medlem af Venstre</t>
  </si>
  <si>
    <t>Alle ved Schur støtter Venstre</t>
  </si>
  <si>
    <t>(Børsens nyhedsmagasin, Årg13, nr15 (Flemming Højbo)</t>
  </si>
  <si>
    <t>Men var klar over fra dag 1, at staten ville tabe penge på handlen</t>
  </si>
  <si>
    <t>Jo da</t>
  </si>
  <si>
    <t>Har du opfattelsen at jeg mener de ikke må det :)</t>
  </si>
  <si>
    <t>Så du mener altså at Løkke skal udvises, så din gambianske kæreste kan komme ind?! Jeg er ikke Løkke-fan, men den der tror jeg du står helt alene med...</t>
  </si>
  <si>
    <t>Han er måske bare lidt genert, og skyer offentlighed</t>
  </si>
  <si>
    <t>Sex</t>
  </si>
  <si>
    <t>Ja, det er jo demokrati</t>
  </si>
  <si>
    <t>Narhhh lige denne gang er jeg ikke sikker på det har noget med det at gøre</t>
  </si>
  <si>
    <t>Det er et problem jeg vi skal vise vores politiske flag offentligt</t>
  </si>
  <si>
    <t>Hvad med dem der gør det i Italien</t>
  </si>
  <si>
    <t>Læs: bestyrelsesposter i PostNord, SAS, Dong mmhvad mangler i ligningen</t>
  </si>
  <si>
    <t>Hvad kalder man kommunister der støtter Ø økonomisk</t>
  </si>
  <si>
    <t>Ripasso'Genbrug af brugte druer</t>
  </si>
  <si>
    <t>Også manden bag👇 https://tco/xah7Qgej8N</t>
  </si>
  <si>
    <t>Hvornår er det ret og vrang</t>
  </si>
  <si>
    <t>Nu kan du som borger vurdere og debattere det, og du kan sammenligne beløbet og den indflydelse, det har givet</t>
  </si>
  <si>
    <t>I Venstre vil de ikke have, at du kender afsender og beløb</t>
  </si>
  <si>
    <t>https://tco/JKwXAigxWA Sagde du højrefløjen🤨 Det er sgu alle hjørnerne</t>
  </si>
  <si>
    <t>Også hos Enhedslisten</t>
  </si>
  <si>
    <t>Det er herligt LLR, men har hørt at 6100 og 6400 skal spare gevaldigt,der skal nok være flere.</t>
  </si>
  <si>
    <t>Hvad ville man kalde 3F seneste kampagne i Italien</t>
  </si>
  <si>
    <t>Lars Løkke Rasmussen og hans lærling</t>
  </si>
  <si>
    <t>😇</t>
  </si>
  <si>
    <t>Føljeton har oprullet sagen</t>
  </si>
  <si>
    <t>Det er stærkt👍👍😊Keep it up.</t>
  </si>
  <si>
    <t>Læs “Kammerherrens nye klæder” om Fritz</t>
  </si>
  <si>
    <t>Eller Peru</t>
  </si>
  <si>
    <t>En italiensk donation</t>
  </si>
  <si>
    <t>husker sikkert hvor pengene kommer fra</t>
  </si>
  <si>
    <t>Få ting her i livet er gratis</t>
  </si>
  <si>
    <t>Hvorfor fik APMøller koncernen lov til at skrive sømandsskatteloven</t>
  </si>
  <si>
    <t>Lucca, Sergio, Maria</t>
  </si>
  <si>
    <t>Den slags foregår kun i Italien, det kan umuligt ske her i Danmark</t>
  </si>
  <si>
    <t>#verdensmindstkorrupte</t>
  </si>
  <si>
    <t>eller</t>
  </si>
  <si>
    <t>Prøv hos S i stedet</t>
  </si>
  <si>
    <t>Hvis man vil forstå ''ånden'' i den mørke side af partiet Venstre, så prøv at google Fritz Schur</t>
  </si>
  <si>
    <t>-&amp;gt;</t>
  </si>
  <si>
    <t>spaghetti carbonára 🙄</t>
  </si>
  <si>
    <t>FS er en rent seeker af guds nåde</t>
  </si>
  <si>
    <t>Adgang til Lars Løkke 24/7 og kunne kom med på besøg i udland samme med statminister og tjener flere penge</t>
  </si>
  <si>
    <t>Du behøver jo ikke 50000 underskrifter for at få ordet i kom med et lovforslag</t>
  </si>
  <si>
    <t>En Silvio</t>
  </si>
  <si>
    <t>Abbastanza normale#HeltNormalt Men ville muligvis også involvere et hesthoved🐴</t>
  </si>
  <si>
    <t>Il giornalista sarebbe stato pagato x non ne scrivere</t>
  </si>
  <si>
    <t>Så vi har i det mindste det tilbage</t>
  </si>
  <si>
    <t>Jeg tror faktisk det her billede viser en vigtig del af historien</t>
  </si>
  <si>
    <t>Der er en god grund til  holder tæt med hvem, der vil købe hende og hendes kreds</t>
  </si>
  <si>
    <t>Det er ikke en særlig pæn grund men vi kan godt regne den ud</t>
  </si>
  <si>
    <t>My bad, højrefløjen er for upræcist</t>
  </si>
  <si>
    <t>Finder du lige tilsvarende for for de var ikke nævnt i dit link</t>
  </si>
  <si>
    <t>Du kan ikke sige terror, den er brugt af Henrik Dahl i denne uge 😂</t>
  </si>
  <si>
    <t>Hvorfor skulle de være et problem, at oplyse at man støtter Knuth</t>
  </si>
  <si>
    <t>Der skal være transparens hvis man skal lave politiske donationer</t>
  </si>
  <si>
    <t>Jeg har i hvert fald aldrig nogen sinde oplevet, at nogen ønskede noget som modydelse, for de tilskud de gav mig i mine valgkampe</t>
  </si>
  <si>
    <t>Dine antydninger er ren #konspirationeteori</t>
  </si>
  <si>
    <t>Are you a crook</t>
  </si>
  <si>
    <t>I'm not Schur</t>
  </si>
  <si>
    <t>Hvor der du tegn på korruption</t>
  </si>
  <si>
    <t>Kunne ligeså godt have spurgt: Et fagforbund, der ofte deltager i overenskomstforhandlinger med staten overfører 2,7 mio til Politisk ungdomsparti og forventer at borgerne ikke mistænker, at det handler om “indflydelse”</t>
  </si>
  <si>
    <t>Euro</t>
  </si>
  <si>
    <t>Så kan du formentlig med held afspore enhver progressiv debat, specielt i en #fv19 valgkamp med debuttanter fra Nye Borgerlige og Partiet KRP#dkpol #ironi</t>
  </si>
  <si>
    <t>https://t.co/i0L4SvlJ6G</t>
  </si>
  <si>
    <t>Du må bare ikke regne med at vi andre er enige</t>
  </si>
  <si>
    <t>Pointen er, at demokratiet netop ikke vinder, når vælgerne ønske åbenhed og deres folkevalgte ikke lytter</t>
  </si>
  <si>
    <t>Der er vel ikke forskel på, om man støtter den ene eller den anden</t>
  </si>
  <si>
    <t>Det handler mere om, hvad man så modtager til gengæld</t>
  </si>
  <si>
    <t>Kravet om gennemsigtighed vil jo ramme alle partier og dermed også Enhedslisten</t>
  </si>
  <si>
    <t>Det blev ikke et klimavalg alligevel</t>
  </si>
  <si>
    <t>Jeg kalder det en økonomisk finte</t>
  </si>
  <si>
    <t>Så må jeg have misforstået dig</t>
  </si>
  <si>
    <t>Så kan du vel kalde dem Jakob, Peter, Karen eller hvad der nu står i deres pas</t>
  </si>
  <si>
    <t>Det samme som vi ville kalde det i DK, hvis det kan trøste 🙈🙊🙉</t>
  </si>
  <si>
    <t>Almindeligt</t>
  </si>
  <si>
    <t>Ligesom blyant penge</t>
  </si>
  <si>
    <t>Formentlig lovligtOg</t>
  </si>
  <si>
    <t>Det samme som hvis det sker i Danmark</t>
  </si>
  <si>
    <t>Matzfixing-))</t>
  </si>
  <si>
    <t>Må kommunister da ikke støtte partier efter din mening</t>
  </si>
  <si>
    <t>Jeg kan pege på min 90 folkevalgte</t>
  </si>
  <si>
    <t>https://t.co/RetVQFWqSZ</t>
  </si>
  <si>
    <t>Så spørgsmålet er hvorfor vil V og S ikke lave reglerne om</t>
  </si>
  <si>
    <t>Whataboutism</t>
  </si>
  <si>
    <t>Nå nej, det var dit tweet jeg tænkte på</t>
  </si>
  <si>
    <t>OK, men i det aktuelle tilfælde af donation til folketingskandidaters valgkamp</t>
  </si>
  <si>
    <t>Der er bare forskel på en organisation med tusinder af medlemmer med fælles politiske mål og virksomheder, som jo ikke repræsenterer de ansattes politik</t>
  </si>
  <si>
    <t>De får derimod udstillet deres politiske mål med fare for at blive udskammet i medierne eller boykottet af forbrugerne</t>
  </si>
  <si>
    <t>Blanår embedsmænd inviteres med til formel 1 løb i Monaco, hvilket er i den lette ende, eller byrådsmedlemmer der hjælper enkelte virksomheder for en tjeneste</t>
  </si>
  <si>
    <t>Der er mange eksempler og nogle af dem når ovenikøbet pressen</t>
  </si>
  <si>
    <t>Hvis du syntes det er en dårlig regel Pelle så lav den om, du sidder i #dkpol</t>
  </si>
  <si>
    <t>Det er det her der giver politikker lede</t>
  </si>
  <si>
    <t>Kommer fra dem der bruger dobbeltvederlag og går direkte fra politik til job men mener det modsatte</t>
  </si>
  <si>
    <t>Opkonjonktur  :)</t>
  </si>
  <si>
    <t>Tillykke til de mange syge slidte psykisk plaget og sikkert flere til fremover</t>
  </si>
  <si>
    <t>Opkonjonktur</t>
  </si>
  <si>
    <t>https://t.co/c8BMN89hQq</t>
  </si>
  <si>
    <t>Han deltog også i Bilderberg mødet i 2008, tror også at han er så dygtig til forskellige selskabs konstruktioner at han sagtens kan have smidt flere gange 20000 kr ind fra andre selskaber som måske er registreret steder hvor de ikke kan kobles til ham</t>
  </si>
  <si>
    <t>Jeg tror ikke nogen ville gide beskæftige sig med 40000</t>
  </si>
  <si>
    <t>Var det med et 0 mere, så måske</t>
  </si>
  <si>
    <t>Just præcis - den Fritz</t>
  </si>
  <si>
    <t>PiaK  var hurtigt ude med Folketingets værdighed da der kom en baby i salen  #dkpol</t>
  </si>
  <si>
    <t>Pelle er da ikke en pamper</t>
  </si>
  <si>
    <t>Om nogen så er han endda langtfra</t>
  </si>
  <si>
    <t>Lærerne stoppede med at være stolte i 2013, da de blev kørt over af blaMette Frederiksen</t>
  </si>
  <si>
    <t>Hvorfor går skalaen ikke op til 5, når det er spændvidden i undersøgelsen</t>
  </si>
  <si>
    <t>Hvilket ville afsløre at både Mette og Lars scorer pauvert</t>
  </si>
  <si>
    <t>Der står faktisk at ''alle har ret til en værdig tilbagetrækning''Det betyder vel alle</t>
  </si>
  <si>
    <t>Pengene rækker jo kun til 2850 mennesker</t>
  </si>
  <si>
    <t>Hvem er det som skal være de heldige og hvem skal fortsætte i jobbet#dkpol</t>
  </si>
  <si>
    <t>Er det væsentligt for hans spørgsmål, eller er du ude for at mudre</t>
  </si>
  <si>
    <t>Ved frk Schouboe, hvad de brave folk  i 3F og Falck kan forvente præcistSå lad os da endelig høre</t>
  </si>
  <si>
    <t>8.100 flere i job i januar! Egentlig kunne jeg bare kopiere det samme tweet måned efter måned, for beskæftigelsen fortsætter med at sætte danmarksrekord.</t>
  </si>
  <si>
    <t>Hvem er de 2800 som S  vil give lov til at sende gør på pension</t>
  </si>
  <si>
    <t>😄 Tillykke til alle de danskere, der nu kan møde ind til kollegaer og arbejde hver morgen.</t>
  </si>
  <si>
    <t>Det er vel Mette der skal invitere, det er jo hendes forslag 🤣</t>
  </si>
  <si>
    <t>Hej Finn Skou</t>
  </si>
  <si>
    <t>Racist,Religionshader?Puha det her fører Ingen veje</t>
  </si>
  <si>
    <t>Mener du, sagsbehandlingstiderne i det offentlige er for lange, for hurtige eller tilpas i Danmark</t>
  </si>
  <si>
    <t>Skalaen går til 5</t>
  </si>
  <si>
    <t>Dejligt 💚 så håber jeg bare i ka holde på de penge folk betaler i skat 😃 så er der nemlig lidt ekstra til de fattige 😃</t>
  </si>
  <si>
    <t>Altså må 2,5 være middel</t>
  </si>
  <si>
    <t>Mette scorer luge i underkanten af 3</t>
  </si>
  <si>
    <t>Løkke-Lars scorer så omkring 2, hvilket må siges at være under middel</t>
  </si>
  <si>
    <t>Mon ikke du skulle spørge</t>
  </si>
  <si>
    <t>Det kommer da helt an på hvilke statistikker du bruger! Du kan ikke en skid andet end at flå landet sammen med DF..</t>
  </si>
  <si>
    <t>Skal man køre sig helt til syge sengen før man kan få denne gave eller hvem kan få det</t>
  </si>
  <si>
    <t>Virker lidt uklart</t>
  </si>
  <si>
    <t>Jeg har haft manuelt arbejde, kan jeg få</t>
  </si>
  <si>
    <t>Tjaaa</t>
  </si>
  <si>
    <t>Skal knap 3000 mennesker altså 2850 have tidlig pension</t>
  </si>
  <si>
    <t>For det burde gælde alle, ellers er der forskelsbehandling</t>
  </si>
  <si>
    <t>https://t.co/xZzKUcY1vV</t>
  </si>
  <si>
    <t>Og skal kun visse faggrupper have retten</t>
  </si>
  <si>
    <t>Hvorfor ikke alle</t>
  </si>
  <si>
    <t>Kun fysisk nedslidte, hvad med de job, der slider folk op psykisk</t>
  </si>
  <si>
    <t>Så indfør en ekstra pensionsopsparing for disse grupper så de kan betale for det,tak</t>
  </si>
  <si>
    <t>Det er en for få, eller for dyrt</t>
  </si>
  <si>
    <t>Så når jeg siger ja, så mener jeg, ''Ja, jeg accepterer din præmis men jeg deler den ikke.'' Husk jeg tror ikke på tallene!</t>
  </si>
  <si>
    <t>https://t.co/8iPyWUPDWy</t>
  </si>
  <si>
    <t>Så det går UFATTELIGT godt! Aktierne stiger måske også?</t>
  </si>
  <si>
    <t>Det er i sandhed en god nyhed😄</t>
  </si>
  <si>
    <t>Og nej det er sku ik for at være racistisk, det vil jeg absolut ik kaldes!, der er bare termer man skal opfylde, kan man ik det er man ikke kvalificeret.</t>
  </si>
  <si>
    <t>Med det sprogbrug du udviser her, bør du overveje om ikke du skulle flytte ned til Gambia ( i øvrigt et dejligt land)</t>
  </si>
  <si>
    <t>Positivt, håber det fortsætter ✔</t>
  </si>
  <si>
    <t>Tag dig sammen...sprøjt din galde ud et andet sted.</t>
  </si>
  <si>
    <t>Fint.</t>
  </si>
  <si>
    <t>Herlig samtale så.</t>
  </si>
  <si>
    <t>I er jo begyndt med jeres valgkampagne 😊</t>
  </si>
  <si>
    <t>flot flot 👏🏻👏🏻</t>
  </si>
  <si>
    <t>Jeg forstår godt din frustration.</t>
  </si>
  <si>
    <t>Hurra👍👍</t>
  </si>
  <si>
    <t>https://t.co/bvHrqkrC4L</t>
  </si>
  <si>
    <t>Så må der snart være plads til skattelettelser ☺️☺️</t>
  </si>
  <si>
    <t>Så få styr velfærden! Hvad med børnene?</t>
  </si>
  <si>
    <t>😄</t>
  </si>
  <si>
    <t>Så det er da ret godt må man sige, specielt når man i DK kan klare sig med 1 job.</t>
  </si>
  <si>
    <t>👍🏻, men der skal jo asfalt til, så ambulancer kan komme frem til de hårdt belastede sygehuse.😋</t>
  </si>
  <si>
    <t>https://t.co/eCeOOIlpdZ</t>
  </si>
  <si>
    <t>Men godt at i endelig fortæller jeres vælgere om den økonomi der er, istedet for at fortælle den ned.</t>
  </si>
  <si>
    <t>Men han er sjov..</t>
  </si>
  <si>
    <t>Du kunne måske invitere til et møde i @StatsminDet var egentlig sådan, jeg troede, at man gjorde sådan noget #dkpol</t>
  </si>
  <si>
    <t>Mon de så køber nogle flere tog der ikke kan køre !!! Danmarks veteranbane er noget af det ældste og dårligste i Europa !!</t>
  </si>
  <si>
    <t>Læs tilbagetrækningsreformen</t>
  </si>
  <si>
    <t>https://t.co/kNuBrB8clX</t>
  </si>
  <si>
    <t>Gå nu bare ind i et samarbejde om de nedslidte på arbejdsmarked</t>
  </si>
  <si>
    <t>Det bliver vel via et lotteri blandt 3Fs medlemmerDe resterende får en billet til en Brøndby kamp 😜</t>
  </si>
  <si>
    <t>Altså, jeg er i tvivl</t>
  </si>
  <si>
    <t>Eftersom hun ikke har gjort noget endnu</t>
  </si>
  <si>
    <t>MEN</t>
  </si>
  <si>
    <t>Det er vel det som S har snakket om de seneste par måneder</t>
  </si>
  <si>
    <t>Prøv at lav én med hvem er bedst til st lave skattelettelser</t>
  </si>
  <si>
    <t>Hørte Mette Frederiksen sige i folketingssalen at det skulle en rettighed til de stolte danske lønmodtagere</t>
  </si>
  <si>
    <t>Det sikrer man bedst selv, gennem arbejdsmarkedspensionen</t>
  </si>
  <si>
    <t>Hvad er de præcise kriterier</t>
  </si>
  <si>
    <t>Var du færdiguddannet som akademiker i en alder af 18 år</t>
  </si>
  <si>
    <t>Det er da stadig ikke højt</t>
  </si>
  <si>
    <t>Det er jo stadig regeringen “udgangspunkt”Den er grundlag for de blå’ holdning (er i øvrigt vedtaget bredt)</t>
  </si>
  <si>
    <t>Hvor er det sørgeligt at S nu vil dele den arbejdende befolkning op i A og B mennesker</t>
  </si>
  <si>
    <t>Ja og skatteyderne betalerfor fagforeningskontingentet trækker de jo fra</t>
  </si>
  <si>
    <t>Well, der har man hørt før :) husk at mere vej =flere biler = tidsspild igen - prøv at kaste blikket mod Kina?</t>
  </si>
  <si>
    <t>Jeg vil gerne se noget nyt, noget visionært !</t>
  </si>
  <si>
    <t>Det kan vi godt være enige i.</t>
  </si>
  <si>
    <t>Nåeee i mister stemmer på jeres prioriteringer !! I skulle DÆLME skamme jer.</t>
  </si>
  <si>
    <t>Måske skulle forældre kunne stemme på vegne af deres børn 🤔 Teknisk set var det jo retfærdigt nok.</t>
  </si>
  <si>
    <t>Så sparer vi mange penge i asyl.</t>
  </si>
  <si>
    <t>Så bliver der mange penge til infrastruktur og miljø😉</t>
  </si>
  <si>
    <t>https://t.co/R2481trZRh https://t.co/iouKfn4QGY</t>
  </si>
  <si>
    <t>Flere på min arbejdsplads har fået stor glæde af udvidelse på E45.</t>
  </si>
  <si>
    <t>Flere vil få glæde ved næste udvidelse.</t>
  </si>
  <si>
    <t>Min kone får nemmere ved at hente børn, hvilket gør mig mere fleksibel til overarbejde.</t>
  </si>
  <si>
    <t>Der er mange der får glæde af dette😉</t>
  </si>
  <si>
    <t>Det har du ret i</t>
  </si>
  <si>
    <t>Gudskelov........</t>
  </si>
  <si>
    <t>ARBEJD! Det er det vi betaler jer for, ikke for at fnidre imod hinanden på twitter.</t>
  </si>
  <si>
    <t>Win-win...</t>
  </si>
  <si>
    <t>Folketinget er en af de vigtigeste hvis ikke den vigtigeste for et fortsat demokrati.</t>
  </si>
  <si>
    <t>Tak Pia Kjærsgaard for så fed en omtale 😯</t>
  </si>
  <si>
    <t>Jeg er helt enig med - der er da nødt til at være nogle regler.</t>
  </si>
  <si>
    <t>Danskerne er ikke i tvivl</t>
  </si>
  <si>
    <t>Denne valgkamp er på lavt niveau viser nye undersøgelser😂</t>
  </si>
  <si>
    <t>Har man behov for at fjerne focus fra 1000 ikke eksisterende sygeplejesker</t>
  </si>
  <si>
    <t>Der er hundredevis af andre navne end Mette og Lars på stemmesedlen</t>
  </si>
  <si>
    <t>Forslaget går ud på at skabe en rettighed, for dem der har været længst på arbejdsmarkedet, så der er en ekstra mulighed for at trække sig efter x antal år, helst inden man er helt nedslidt, de endelige kriterier skal aftales de berørte</t>
  </si>
  <si>
    <t>Har du et andet forslag @larsloekke😊</t>
  </si>
  <si>
    <t>'de endelige kriterier'' - ja men det er jo netop spørgsmålet</t>
  </si>
  <si>
    <t>Skal jeg - akademiker - som kan dokumentere at have været på arbejdsmarkedet uafbrudt nu i 42 år (og ikke fyldt 60) have den rettighed, så</t>
  </si>
  <si>
    <t>Eller skal jeg være tæt på nedslidt og hvordan nedslidt</t>
  </si>
  <si>
    <t>Så du mener at nogen arbejder 40 år, og andre 50 år er lige</t>
  </si>
  <si>
    <t>Det er respektfuld tilbagetrækning med fokus på den enkeltes ressourcer</t>
  </si>
  <si>
    <t>Vi skal naturligvis give dem der slet ikke kan førtidspension#dkpol</t>
  </si>
  <si>
    <t>wowwwwww what a news 😒 Jeg synes at danske medier bør være mere informative og objektive tak!</t>
  </si>
  <si>
    <t>Alt andet lige er den vel lidt over middel</t>
  </si>
  <si>
    <t>Men Hans</t>
  </si>
  <si>
    <t>Det er jo cirka 2700 personer bedre end den seniorførtidspension du er blevet advaret i mod rigtigt mange gange</t>
  </si>
  <si>
    <t>I vil jo kun centralisere og nedskære</t>
  </si>
  <si>
    <t>Ghfghug</t>
  </si>
  <si>
    <t>2Og så skal vi sætte massivt ind på at undgå at folk bliver nedslidte</t>
  </si>
  <si>
    <t>Hver gang vi bruger 100 kroner går måske kun 2-3 kroner til forebyggelse</t>
  </si>
  <si>
    <t>De mest nedslidte</t>
  </si>
  <si>
    <t>Men altså, mudder er måske sidste chance</t>
  </si>
  <si>
    <t>Bliver det først efter valget vi skal høre om hvem der får muligheden for den tidligere tilbagetrækning🤨</t>
  </si>
  <si>
    <t>Vil jo gerne på omdrejningshøjde med Mette, men har bare endnu ikke fået helt greb om den konkrete model</t>
  </si>
  <si>
    <t>Folkepension er jo ikke noget man skal visiteres til, men en rettighed, jeg er helt enig i at sagsbehandlingen i øvrigt er urimelig lang</t>
  </si>
  <si>
    <t>Den er jo gammel</t>
  </si>
  <si>
    <t>Vi taler om en ny diskussion</t>
  </si>
  <si>
    <t>Samtidig med det var hun os med til at slagte kontanthjælps loftet</t>
  </si>
  <si>
    <t>Hvad er regeringens model</t>
  </si>
  <si>
    <t>Bare sådan af nysgerrighed</t>
  </si>
  <si>
    <t>Mon ikke de venter med en konkret afsløring til efter valget</t>
  </si>
  <si>
    <t>https://t.co/hMLzF56tG9</t>
  </si>
  <si>
    <t>Nej vent</t>
  </si>
  <si>
    <t>Det klogeste</t>
  </si>
  <si>
    <t>Eller</t>
  </si>
  <si>
    <t>Det har selvfølgelig INTET med valget at gøre</t>
  </si>
  <si>
    <t>Jeg vil give dig ret så langt, at private personer skal kunne give bidrag anonymt.</t>
  </si>
  <si>
    <t>Det er vel over middel</t>
  </si>
  <si>
    <t>Det vil klæde dig</t>
  </si>
  <si>
    <t xml:space="preserve">Ahahaha! </t>
  </si>
  <si>
    <t>hvor bliver det dog dejligt multietnisk og flerkulturelt.....</t>
  </si>
  <si>
    <t>Ja, fedt Hr. Pind.</t>
  </si>
  <si>
    <t>I kæmper sejt for jeres venner i Falck og 3F#dkpol</t>
  </si>
  <si>
    <t>Det giver sindssyg god mening.</t>
  </si>
  <si>
    <t>Præcis ✔</t>
  </si>
  <si>
    <t>Ikke uenig i at der er udfordr!</t>
  </si>
  <si>
    <t>Teknisk set var det jo retfærdigt nok.</t>
  </si>
  <si>
    <t>En velgerning, som man - selvfølgelig gerne står ved - og ligeså partiet :))</t>
  </si>
  <si>
    <t>Hvis jeg kunne skyde hundredetusind kroner efter et parti, ville jeg da stolt stå ved det!!</t>
  </si>
  <si>
    <t>Vi er en looooooove-bande😂</t>
  </si>
  <si>
    <t>Keep it up.</t>
  </si>
  <si>
    <t xml:space="preserve">Dejligt 💚 </t>
  </si>
  <si>
    <t>så håber jeg bare i ka holde på de penge folk betaler i skat 😃</t>
  </si>
  <si>
    <t>så er der nemlig lidt ekstra til de fattige 😃</t>
  </si>
  <si>
    <t>Ja.</t>
  </si>
  <si>
    <t>😂😂😂 arh come on, Dorte!</t>
  </si>
  <si>
    <t>8.100 flere i job i januar!</t>
  </si>
  <si>
    <t>Derfor synes befolkningen at transparency er tidssvarende ! Lad være med at blive til en stædig dinosaurus - please !</t>
  </si>
  <si>
    <t>😀 Godt svar.</t>
  </si>
  <si>
    <t>Jeg er helt enig, men jeg har ikke læst selve indlægget, og jeg kan ikke afvise at Søren Pind kommer med et fremragende argument for at det er helt ok med fordækt støtte i et demokrati:)</t>
  </si>
  <si>
    <t>Godt skrevet 😉</t>
  </si>
  <si>
    <t>:)))</t>
  </si>
  <si>
    <t>Spændende med bogprojekt</t>
  </si>
  <si>
    <t>Jeg har mine klare øjeblikke:)</t>
  </si>
  <si>
    <t>Jeg har heppet på dig vs Politikkens holdning til lov og orden.</t>
  </si>
  <si>
    <t>Sorry.</t>
  </si>
  <si>
    <t>Det er et godt spørgsmål!</t>
  </si>
  <si>
    <t>Nu har reglerne været sådan i 30 år og Danmark er verdens mindst korrupte samfund.</t>
  </si>
  <si>
    <t>Danmark er næsten uden korruption ja, men det skyldtes måske netop vores regler om åbenhed.</t>
  </si>
  <si>
    <t>elsker konspiratorikere.</t>
  </si>
  <si>
    <t>Du ved bedre</t>
  </si>
  <si>
    <t>Det fine ved det er, at du jo netop kender afsender, modtager og beløbets størrelse</t>
  </si>
  <si>
    <t>Åbenbart ikke nok, demokratiet vinder</t>
  </si>
  <si>
    <t>Håber meget I kan stoppe dette</t>
  </si>
  <si>
    <t>Ja, selvfølgelig gør jeg det</t>
  </si>
  <si>
    <t>Jeg mener også man skal tro på det gode i mennesket, man skal bare ikke være blind</t>
  </si>
  <si>
    <t>Hvis du har en anden erfaring så er den jo sand for dig</t>
  </si>
  <si>
    <t>Skønt med en som dig, der ved, hvad der er dumt, og hvad der ikke er</t>
  </si>
  <si>
    <t>Løkkes spørgsmål er ret rimeligt</t>
  </si>
  <si>
    <t>Men den er jo langt langt fra til alle og jeg synes da at skolelærerne også bør være stolte</t>
  </si>
  <si>
    <t>Mette er nu bedst her</t>
  </si>
  <si>
    <t>Mega fed idé, men fra en person søger tidlig folkepension, til hun/han modtager sit afslag, går der flere år, medmindre I ansætter xxx sagsbehandlere, der alle skal have orlov, seks ugers ferie, barns-første-sygedag, fri 1maj, efteruddannes osv osv osv</t>
  </si>
  <si>
    <t>Er fint lille pensionsforslag I har; ikke tilstrækkeligt, men dog noget</t>
  </si>
  <si>
    <t>https://t.co/r0h4BLzp8n</t>
  </si>
  <si>
    <t>Ja da.</t>
  </si>
  <si>
    <t>Sød/sjov tråd😁</t>
  </si>
  <si>
    <t>Statsministeren tweeter om Ghetto og indvandring, og så erklærer vi alle Bayar vores kærlighed❤️😂</t>
  </si>
  <si>
    <t>Jeg elsker DET Danmark!</t>
  </si>
  <si>
    <t>Ååh taaaak søde annette😅❤️😘</t>
  </si>
  <si>
    <t>Ja I er!</t>
  </si>
  <si>
    <t>Nu har jeg jo mødt dig👍🤗❤️</t>
  </si>
  <si>
    <t>Det er stærkt👍👍😊</t>
  </si>
  <si>
    <t>Så det går UFATTELIGT godt!</t>
  </si>
  <si>
    <t>Hahaha!</t>
  </si>
  <si>
    <t>Seriøst, I er simpelthen FOR SØDE! 😍😍😍</t>
  </si>
  <si>
    <t>Hvis jeg nogensinde har en dårlig dag, så kan jeg bare regner med, at I altid er her.</t>
  </si>
  <si>
    <t>Helt enig</t>
  </si>
  <si>
    <t>De er gode.</t>
  </si>
  <si>
    <t xml:space="preserve">En velgerning, som man - selvfølgelig gerne står ved - og ligeså partiet :))  Hvis jeg kunne skyde hundredetusind kroner efter et parti, ville jeg da stolt stå ved det!! </t>
  </si>
  <si>
    <t>Mail</t>
  </si>
  <si>
    <t>Glæder mig du fastholder dit synspunkt også her.</t>
  </si>
  <si>
    <t>Tak :)</t>
  </si>
  <si>
    <t>Men du lyder som et ordentligt menneske og det er det vigtigste, selv om vi ikke er enige</t>
  </si>
  <si>
    <t>...men i Corydon/Thorning/Vestager-regeringen var hun en katastrofe for Danmark</t>
  </si>
  <si>
    <t>😡🤮</t>
  </si>
  <si>
    <t>Alle venligboerne som hindrer varylernes hjemsendelse, ved at insistere på opreholdelsen af forældede konventioner, kan ud fra nærhedsprincippet sendes ned til Lindholm for at tage sig af dem.</t>
  </si>
  <si>
    <t>Da kun fordi de ved de er intet uden s</t>
  </si>
  <si>
    <t>Danmark er jo et svindler land hvor alle åbenbart snyder og bedrager.</t>
  </si>
  <si>
    <t>Danmarks Farligste parti 😡😡😡</t>
  </si>
  <si>
    <t>Danske politikere lader Danmark trække rundt i sølet af et par hundrede dybt kriminelle udlændinge.</t>
  </si>
  <si>
    <t>Der findes intet parti som er mere uansvarligt end dem.</t>
  </si>
  <si>
    <t>Det ene fjols erstatter det andet !</t>
  </si>
  <si>
    <t>Det er en fed og plat løgn de prøver at bilde folk ind og kun valgflæsk - glem nu ikke hvor meget de fik ødelagt sidste gang 👎😡</t>
  </si>
  <si>
    <t>Det er helt uacceptabelt i et demokratisk samfund.</t>
  </si>
  <si>
    <t>Det er langt over stregen at overvåge en privat computer.</t>
  </si>
  <si>
    <t>Det er super problematisk, at vi smider med mistillid og overvågning, som tendensen er i uddannelsessystemet på nuværende tidspunkt.</t>
  </si>
  <si>
    <t>Det er uhørt!</t>
  </si>
  <si>
    <t>Det lyder komplet fejldesignet.</t>
  </si>
  <si>
    <t>Det parti kan jo ikke tåle regeringsansvar.</t>
  </si>
  <si>
    <t>Det vigtigste spørgsmål er ikke Magrethe Vestager får lov til at slå flere tomme slag i luften som ikke har en reel betydning ud over at fylde EU's slunkne kasse, hvis det da kan lade sig gøre at kradse bøderne hjem.</t>
  </si>
  <si>
    <t>Det virker fuldstændig irrationelt.</t>
  </si>
  <si>
    <t>Det virker som om der er gået nsa i undervisningsministeriet.</t>
  </si>
  <si>
    <t>Det virker utroligt naivt.</t>
  </si>
  <si>
    <t>Det viser blot at DF er et diktatur, hvor alle dolker hinanden i ryggen.</t>
  </si>
  <si>
    <t>F... de gymnasieelever</t>
  </si>
  <si>
    <t>Forbyd SF.</t>
  </si>
  <si>
    <t>Fyr hele bundtet.</t>
  </si>
  <si>
    <t>Helt i tråd med den klassiske nazisme vil DF have kz-lejre hvor de kan spærre brune mennesker inde på ubestemt tid.</t>
  </si>
  <si>
    <t>Hvad fanden betyder det de er alle lige "Undskyld" et ord jeg ikke bruger ellers på FB " Hjernedøde" og Dum Nationalistiske</t>
  </si>
  <si>
    <t>Hvad med om de blev et rigtigt parti for de mange prekære i Danmark og ikke kun et halehæng til SuicidalDemokraterne?</t>
  </si>
  <si>
    <t>Hvad om Vælgerne Vågnede og Fyrede Arrogant Dahl...</t>
  </si>
  <si>
    <t>Hvis nepotisme slår igennem hos de to store partier som skal forestille at tegne bredden af Danmark, er det katastrofalt på et niveau som Danmarks erhvervsliv ikke må sidde overhørig.</t>
  </si>
  <si>
    <t>Hvorfor er det så åndssvag fra venstrefløjen at stille op med at stille betingelser i stedet for at snakke sammen og få fælles fodslag??!!</t>
  </si>
  <si>
    <t>I ly at natten tag dem i hoved og røv og strips dem.</t>
  </si>
  <si>
    <t>Individet er, som alle DF'ere, fyldt med modbydelige holdninger ...</t>
  </si>
  <si>
    <t>Jeg græmmes</t>
  </si>
  <si>
    <t>Jeg håber at DF ryger helt ud ved valget, vi stemmer ikke på dem mere, de er så ligeglad med befolkningen, bare se det stor læs de har sidende som aldrig har lavet noget som helst, de er helt ligeglade med alle de ældre som har været med til at give dem deres løn, hvad ville de gøre hvis hele Danmark stoppede med lave noget, så skulle de selv til prøve hvordan det var at lave noget, alle de politikkere har alle sammen foræret Danmark væk, vi er blevet indtaget af fjenden men det folk åbenbart det er helt iorden, der er ikke noget der hedder modstand, det gider man ikke, der mangler enighed i hele Befolkningen, selv om der er rigtigt mange der er blevet fattig, der absolut ingen modstand hos den Danske befolkning, de har nok i sig selv Gud bevare Danmark.</t>
  </si>
  <si>
    <t>Kvalmende!</t>
  </si>
  <si>
    <t>Kvinderne kan se frem til en klam tid i politik;</t>
  </si>
  <si>
    <t>Lad dem skrige pisse på gulvet og hvad de ellers finder på.</t>
  </si>
  <si>
    <t>Man håber bare, at han snart er væk igen, inden han får lavet de helt fatale ulykker.</t>
  </si>
  <si>
    <t>Manden er en katastrofe for Dansk politik og et godt eksempel på folk der ikke er behov for i folketinget.</t>
  </si>
  <si>
    <t>Men det er vel ret symptomatisk at man er hensynsløs og ligeglad med reglerne og andre mennesker.</t>
  </si>
  <si>
    <t>Men det ville jo gøre barnepigestaten mindre og politikere en tand mere overflødige ....</t>
  </si>
  <si>
    <t>NEJ !</t>
  </si>
  <si>
    <t>Nej det vigtigste er hvor hurtigt vi kan få lov at stemme os ud af cirkus EU Www.daxit.eu</t>
  </si>
  <si>
    <t>Nej nej og atter nej til totalitære tilstande .........</t>
  </si>
  <si>
    <t>Nej, det er langt fra i orden.</t>
  </si>
  <si>
    <t>Nej!!!!</t>
  </si>
  <si>
    <t>Nu er det det jo fordi Anders Vistisen snart skal brumme sammen med MesserHeileren og æggehovedet. #Messershit</t>
  </si>
  <si>
    <t>Når de forsvinder fra den anden fængsel så viser det jo klart at øen er det helt rigtige sted for dem og så uden færge til personer det vil bare være det helt rigtige helt perfekt</t>
  </si>
  <si>
    <t>Når det går op for folk hvor lidt de får i folkepension , er det få der for råd til det , folkepensionen er 6500kr før skat, hvorimod seniorordninger er 18500 før skat , senior ordningen er ikke brugt , men kunne bruges til nedslidte, modsat førtidspensionen , er udelukkende til syge, men det siger Socialdemokratiet ikke en lyd om, det virker som ren valgflæsk.</t>
  </si>
  <si>
    <t>Og mega uhyggelig</t>
  </si>
  <si>
    <t>Overvågning må og kan aldrig forsvares!</t>
  </si>
  <si>
    <t>Overvågningssamfundet er i fuld gang, mens vi går på kompromis med demokratiet og frihed.</t>
  </si>
  <si>
    <t>Pigerne skulle have rottet sig sammen , og gennembanket ham , så han lige huskede episoden lidt bedre, den tanke er dog passé idag , og dog ????😎😉</t>
  </si>
  <si>
    <t>På ingen måder i orden!</t>
  </si>
  <si>
    <t>På samme måde som DF dolker danskerne i ryggen.</t>
  </si>
  <si>
    <t>Radikal "sidde i rundkreds" med krigsforbrydere og massemordere.</t>
  </si>
  <si>
    <t>Regerings symbol politik koster os milliarder.</t>
  </si>
  <si>
    <t>Sexchikane: Frank Jensen kyssede og slikkede</t>
  </si>
  <si>
    <t>SF er nogle hyklere.</t>
  </si>
  <si>
    <t>SF= slut, færdig</t>
  </si>
  <si>
    <t>Spild af penge og ren symbolpolitik så Skinger Støjsender og Tulle Dulle sælge det som stramninger for deres landsbytosser.</t>
  </si>
  <si>
    <t>STASIs våde drøm!</t>
  </si>
  <si>
    <t>Stop al den unødvendig overvågning 😡😡😡😡😡😡</t>
  </si>
  <si>
    <t>Så find en anden ø, eller anden måde at spærre disse vanvittige kriminelle inde på, ud blandt deres ofre skal de ikke, og de skal heller ikke have mulighed for at lave nye ofre.</t>
  </si>
  <si>
    <t>Så kan de helt blive udraderet efterflg.</t>
  </si>
  <si>
    <t>Tro på det, vi har IKKE demokrati!</t>
  </si>
  <si>
    <t>Tænk blot på Erik Scavenius og "samarbejdspolitik" med tyske nationalsocialister under Danmarks besættelse fra 1940-45.</t>
  </si>
  <si>
    <t>tåbelige knægte🤮</t>
  </si>
  <si>
    <t>Uha, uha, det er fandeme uhyggeligt, du, med alle de politiske skeletter, der falder ud af skabene i de forskellige partier...</t>
  </si>
  <si>
    <t>Umuligt, vi taler om Lars Løkke og Mette Frederiksen, de mest smålige politikere i mands mindre.</t>
  </si>
  <si>
    <t>Ustruktureret, usympatisk og ustabil person.</t>
  </si>
  <si>
    <t>Utroligt at eu har syltet i 3 år mod Morten mesesmith det viser så klart at eu ikke selv har rent mel i posen ellers var der lavet det arbejde færdigt eu er et syltekrukke kan man bare konstatere nu</t>
  </si>
  <si>
    <t>Utroligt I falder I Mette Frederiksens nu-nævner-jeg-en-masse-vælgergrupper-som-jeg-gerne-vil-have-stemmer-på-mig fælde!</t>
  </si>
  <si>
    <t>VI skal UD af EU. -</t>
  </si>
  <si>
    <t>Viser vel, at de regner med at tabe mandater og sørger for, at deres "führerschicht" ikke behøver at tage ansvaret for tabet.</t>
  </si>
  <si>
    <t>Væk med ham</t>
  </si>
  <si>
    <t>Gad vide hvor mange af deres egne privilegier de indoktrinerede curlingunger selv vil ofre.</t>
  </si>
  <si>
    <t>Hvor er det ynkeligt med den nedgørelse af de unge.</t>
  </si>
  <si>
    <t>Så er man selv 100% lige så skyldig som dem der har produceret produkterne.</t>
  </si>
  <si>
    <t>Folk forsætter med at købe nyt tøj, ny telegon og andet elektronik de ikke har brug for, folk rejser som de plejer, overforbruger og smdier væk, og så tror de at de klarer samvittigheden ved at detlage i en klimastrejke, og købe en pakke "red maden" pålæg på sidste salgsdato en gang imellem.</t>
  </si>
  <si>
    <t>Så længe det er accepteret og folk bare trækker på skuldrene og kalder det drengestreger og uskyldig humor, vil det kun eskalere og vi kan kigge langt efter lov om samtykke og psykisk vold 😢</t>
  </si>
  <si>
    <t>Jeg kan ikke forstå mænd og deres liderlige og ondskabsfulde tankegange.</t>
  </si>
  <si>
    <t>Håber aldrig de bliver valgt til noget</t>
  </si>
  <si>
    <t>Dårlig opdraget, dårlig stil, møghvalpe af værste karakter.</t>
  </si>
  <si>
    <t>Da Liberal Alliances Ungdom havde en lignende møgsag, var der mange ude og påstå at det var et produkt af klam neoliberalisme.</t>
  </si>
  <si>
    <t>Et produkt af ækel socialisme?</t>
  </si>
  <si>
    <t>Ved ikke hvad der er værst; at de må trække sig, for at være mennesker i privaten, eller at folk er så vanvittige, at de synes, at dét skal straffes..</t>
  </si>
  <si>
    <t>eller helt rimeligt!!!!!!!! Pind ved ikke, hvad der sker med dig pt.</t>
  </si>
  <si>
    <t>- Men ok, Venstrefløjen aner jo ikke hvad den selv vil, så udslag af vanvid som dette er jo forventeligt.</t>
  </si>
  <si>
    <t>Det er sjovt nok tit historier om mennesker der vil magt, det være sig politisk eller økonomisk, som har et afstumpet menneskesyn.</t>
  </si>
  <si>
    <t>Den her kultur er syg, det var også derfor jeg meldte mig ud af DSU.</t>
  </si>
  <si>
    <t>Ungdomspolitik er generelt 80 % druk og ballade, 20 % seriøsitet.</t>
  </si>
  <si>
    <t>Når man ser mænds opførsel i trafikken, undrer det mig ikke, at der også dumme svin blandt politikere.</t>
  </si>
  <si>
    <t>Det er groveste mobning!</t>
  </si>
  <si>
    <t>Er der overhovedet andre love og praksiser man ikke har revideret i mere end 30 år?! - Det sidste er iøvrigt ikke et gyldigt argument.</t>
  </si>
  <si>
    <t>De mænd bør aldrig vælges til tillidsposter igen</t>
  </si>
  <si>
    <t>De er SÅ ulækkert!</t>
  </si>
  <si>
    <t>Tænk overhovedet at tænke disse udsagn, men at sige dem højt og ikke mindst, at skrive dem og dele dem med andre.</t>
  </si>
  <si>
    <t>Ækle dyr!</t>
  </si>
  <si>
    <t>Føj👿</t>
  </si>
  <si>
    <t>Det handler jo ikke " blot" om jokes, det handler om total mangel på respekt for kvinder i politik.</t>
  </si>
  <si>
    <t>Udsagn som " for mange kvinder på talerstolen" og postulatet om at det kun er bøsser der lytter når kvinder taler siger en hel del!</t>
  </si>
  <si>
    <t>Ikke nu igen 🤮🤮🤮🤮 Hvad skal der blive af Danmark.</t>
  </si>
  <si>
    <t>Åndeligt og moralsk forfald 🤮🤮🤮🤮</t>
  </si>
  <si>
    <t>Men når det er sagt, så skal den tone overhovedet ikke findes, hverken i det politiske liv eller i samfundet overhovedet.</t>
  </si>
  <si>
    <t>Hvad er det for en opdragelse de fyre har fået,det er en skamplet på Socialdemokratiet, der bør øjeblikkeligt bortvises</t>
  </si>
  <si>
    <t>STOP JER SELV!!</t>
  </si>
  <si>
    <t>foj for pokker, skam - det har intet at gøre med drengetreger, det er kulturen i vores samfund, desværre, der undertrykker kvinder alle vegne og det får hep fra magten.</t>
  </si>
  <si>
    <t>Er I vanvittige I unge mennesker?</t>
  </si>
  <si>
    <t>Ja, så ser man hvilken type, der ender i folketinget, HA, de andre er bare ikke blevet afsløret.</t>
  </si>
  <si>
    <t>ffs en flok idioter.</t>
  </si>
  <si>
    <t>Det er kvalmende!!!!</t>
  </si>
  <si>
    <t>Fucking mænd!!!</t>
  </si>
  <si>
    <t>🤬</t>
  </si>
  <si>
    <t>Idioter!</t>
  </si>
  <si>
    <t>[NAVN] [NAVN] hvor er det dog en USSEL opførsel!!!</t>
  </si>
  <si>
    <t>🤮</t>
  </si>
  <si>
    <t>👎👎</t>
  </si>
  <si>
    <t>Racisme</t>
  </si>
  <si>
    <t>Er det ikke en lidt luset og kujonagtig måde at debattere på?! Med den politik der er blevet ført og måden det er sket på, kan man sgu da ikke afvise at korruption har fundet sted?</t>
  </si>
  <si>
    <t>Føj for sa...</t>
  </si>
  <si>
    <t>😬😡</t>
  </si>
  <si>
    <t>🤮🤮🤮🤮🤮🤮🤮🤮</t>
  </si>
  <si>
    <t>De ekstreme til højre forbliver komplette tåber uanset hvad.</t>
  </si>
  <si>
    <t>Nu er EL jo ikke de skarpeste i skuffen så hvad de kommer med kan ma kun grine af 🤡</t>
  </si>
  <si>
    <t>Der er ikke nogen man kan stole på 👎👎</t>
  </si>
  <si>
    <t>Ha TOTAL til GRIN tsk tsk politikere 🕶💤👎😠😡😨</t>
  </si>
  <si>
    <t>Ud af det lort !</t>
  </si>
  <si>
    <t>Meget kan man sige om briterne, men gode til at spilde andres tid og samtidig holde dem for nar, det er de sgu godt nok!</t>
  </si>
  <si>
    <t>Kors for en flok ynkelige kujoner.</t>
  </si>
  <si>
    <t>Og nu tør de ikke tage konsekvenser af deres løgne.</t>
  </si>
  <si>
    <t>Demokrati min bare røv...</t>
  </si>
  <si>
    <t>Men mon ikke de svag pisser i EU bukker under.</t>
  </si>
  <si>
    <t>Alt politik er pis og papir</t>
  </si>
  <si>
    <t>Samme fjolser skal nu ud og kæmpe om pladserne i EU-parlamentet --- narrehatte</t>
  </si>
  <si>
    <t>Der er ingen, der tør tage et ansvar, og alle vil kunne stå med håneretten, når problemerne melder sig.</t>
  </si>
  <si>
    <t>Smid dem ud, de forrædere.</t>
  </si>
  <si>
    <t>Underhuset er en bande brøndpissere.</t>
  </si>
  <si>
    <t>Den farce er uden ende.</t>
  </si>
  <si>
    <t>Ud med dem.</t>
  </si>
  <si>
    <t>Det er til grin 😱</t>
  </si>
  <si>
    <t>Det er så vildt, at Danmark pt. ledes af et parti, som på alle måder søger efter huller i den lovgivning, som de selv skal være med til at definere.</t>
  </si>
  <si>
    <t>Man hører ikke andet end om ulovligheder fra den minister.</t>
  </si>
  <si>
    <t>Statsministeren er uden holdning , uden rygrad og skygge af moral.</t>
  </si>
  <si>
    <t>Der skal ikke flere fra inkompatible ikke vestlig kultur ind i DK.</t>
  </si>
  <si>
    <t>Vi skal ud af EU: Systemmet er rådent, og vores politikere er uduelig, naive, dumme, og/eller styret af kortsigtet selvinteresse.</t>
  </si>
  <si>
    <t>Det ender i borgerkrig og at vi bliver omdannet til middelælderlige fattige 3. verdens tilstand pga af en indvandring der bærer en inkompatible konflikt skabende kvinde undertrykkende ideologi med sig.</t>
  </si>
  <si>
    <t>Politikerne herhjemme, er virkelig til grin...</t>
  </si>
  <si>
    <t>Jeg er EU tilhænger, men vi skal den ondtenfløjteme ikke have flere af de ikke-integrerbare kulturer ind i landet.</t>
  </si>
  <si>
    <t>Sorry, vi har prøvet det, men det er endt helt, helt galt.</t>
  </si>
  <si>
    <t>Mere EU vi har snart ingenting at skulle have sagt, vi bliver udnyttede i hoved og bagdel</t>
  </si>
  <si>
    <t>Smid dem alle for mennskerettighedsdomstolen.</t>
  </si>
  <si>
    <t>Niveauet er ekstremt lavt hos Politiken.</t>
  </si>
  <si>
    <t>SKRÅT OP MED EU DOMSTOLEN 🖕</t>
  </si>
  <si>
    <t>Så får andre fred for hendes skrigeri!</t>
  </si>
  <si>
    <t>var baby højrøstet, eller ville konen vise sin MAGT?</t>
  </si>
  <si>
    <t>Håber hun snart ryger ud fra hendes Trone , hun tror hun er noget 😡👎😡</t>
  </si>
  <si>
    <t>Pia K er et kæmpe fjols.</t>
  </si>
  <si>
    <t>Hvad fanden tænker kvinde på Slæbe sin baby med på arbejde</t>
  </si>
  <si>
    <t>I guder det kvindemenneske - smid hende og hendes bedre halvdel ud af Danmark....</t>
  </si>
  <si>
    <t>hun er jo rablende vanvittig......</t>
  </si>
  <si>
    <t>Da utrolig dårlig måde at få omtale på, Abildgaard!!!</t>
  </si>
  <si>
    <t>Abildgaard er helt galt på den hun kunne have ladet babyen blive hos sekretæren mens hun stemte men nu fik hun jo gratis omtale i alle medier føj</t>
  </si>
  <si>
    <t>Men vi ER vel enige om at Pia K er kravlet op fra helvede en dag hvor porten var ubevogtet..??</t>
  </si>
  <si>
    <t>Nazisme</t>
  </si>
  <si>
    <t>infrastruktur</t>
  </si>
  <si>
    <t>Endhedslisten</t>
  </si>
  <si>
    <t>kunst</t>
  </si>
  <si>
    <t>Omskæring</t>
  </si>
  <si>
    <t>Når vi taler overvågning af borgerne hører man ofte at man “intet har at frygte, hvis man intet har at skjule”Hvorfor så den store modstand mod gennemsigtighed ifm partistøtte</t>
  </si>
  <si>
    <t>Pudsigt nok var bankassistentens arbejde efter 40 år med dårlig albue og kroniske smerter ikke nok, resten af kroppen fejlede jo ingen tingHvem er det som har/får ret til tidligere pension</t>
  </si>
  <si>
    <t>Pension</t>
  </si>
  <si>
    <t>meningsmåling</t>
  </si>
  <si>
    <t>Præcis ✔ Der vil være nedslidte indenfor alle grupper af arbejdsmarkedet</t>
  </si>
  <si>
    <t>el</t>
  </si>
  <si>
    <t>1Vi skal hjælpe de nedslidte der ikke kan arbejde fuld tid længere, til at gå ned i tid, få et fleksjob eller et seniorjob</t>
  </si>
  <si>
    <t>Fint, men hvad er det præcis modellen går ud påHvem får denne ret til “værdig tilbagetrækning” og hvem får ikke</t>
  </si>
  <si>
    <t>- Der blev gjort plads til migranter på livs lang forsørgelse.</t>
  </si>
  <si>
    <t>- Ikke hvis politikerne mener det alvorligt at bekæmpe stress.</t>
  </si>
  <si>
    <t>LA</t>
  </si>
  <si>
    <t>- Men udsigten til en evt regering med SocDem plus SF og RV vil formentlig afholde en hel fra at stemme på S, og dermed holde Lars Løkke ved magten.</t>
  </si>
  <si>
    <t>- Og alle de mange milliarder der bruges til dem.</t>
  </si>
  <si>
    <t>- Så vi ikke behøver tale sammen eller interessere os for hinandens liv.....</t>
  </si>
  <si>
    <t>- Tror I på nogen af vores partier ?</t>
  </si>
  <si>
    <t>;-9</t>
  </si>
  <si>
    <t>!!!</t>
  </si>
  <si>
    <t>...er så træt af denne indspiste klub</t>
  </si>
  <si>
    <t>...og imens samles alle gode kræfter om at få Danmark ud af EU</t>
  </si>
  <si>
    <t>...så behold hende bare nede i EU</t>
  </si>
  <si>
    <t>Klima</t>
  </si>
  <si>
    <t>"Fremtidens Europa: Der er ingen over og ingen ved siden af Margrethe Vestager."</t>
  </si>
  <si>
    <t>"Muh privatliv"</t>
  </si>
  <si>
    <t>"Nu"</t>
  </si>
  <si>
    <t>"Over for Ritzau uddyber Pia Olsen Dyhr, at skulle Mette Frederiksen efter en første forhandlingsrunde nå frem til, at hun fortsat helst ser en soloregering med S, vil SF fortsat pege på S-formanden."</t>
  </si>
  <si>
    <t>"Systemfejl"</t>
  </si>
  <si>
    <t>(jvf. tidligere regeringserfaringer) 😂</t>
  </si>
  <si>
    <t>[NAVN]</t>
  </si>
  <si>
    <t>[NAVN] "det gør de på uni".</t>
  </si>
  <si>
    <t>[NAVN] [NAVN] [NAVN] [NAVN] Exam Monitor 😂🤔</t>
  </si>
  <si>
    <t>[NAVN] [NAVN] gæt en tidligere folkeskolelærer på kongehøj😂</t>
  </si>
  <si>
    <t>[NAVN] 🤓</t>
  </si>
  <si>
    <t>[NAVN] Apropos GDPR</t>
  </si>
  <si>
    <t xml:space="preserve">[NAVN] De får nervesammenbrud når de starter uni jo så🤣😅 </t>
  </si>
  <si>
    <t>[NAVN] Det jeg ævlede om i går.</t>
  </si>
  <si>
    <t>[NAVN] its fucked up</t>
  </si>
  <si>
    <t>[NAVN] min datter, er berørt af denne situation.</t>
  </si>
  <si>
    <t>[NAVN] når nu du overvejer det, så er her endnu en god grund 😊</t>
  </si>
  <si>
    <t>[NAVN] vildt smart at få en grund til at boykotte eksamen</t>
  </si>
  <si>
    <t>[NAVN], det du nævnte ☝️</t>
  </si>
  <si>
    <t>%andelen af elever der snyder berettiger slet ikke den slags overvågning af det store flertal.</t>
  </si>
  <si>
    <t>💪</t>
  </si>
  <si>
    <t>🤨</t>
  </si>
  <si>
    <t>🤪😂🤪😂🤪😂 ....</t>
  </si>
  <si>
    <t>😀</t>
  </si>
  <si>
    <t>😎😉</t>
  </si>
  <si>
    <t>😛🤣</t>
  </si>
  <si>
    <t>😜</t>
  </si>
  <si>
    <t>😱😱😱 Nu overtog visti vist efter morten???</t>
  </si>
  <si>
    <t>🙄😖</t>
  </si>
  <si>
    <t>🙄🙄🤔</t>
  </si>
  <si>
    <t>1) få installeret midlertidig overvågning på egen maskine</t>
  </si>
  <si>
    <t>2) leje maskine af skolen</t>
  </si>
  <si>
    <t>3) skrive i hånden</t>
  </si>
  <si>
    <t>99% af de studerende render allerede rundt med en smartphone som overvåger dem, men hvis fe er så bange for deres uddannelsesinstitutioner, så kan de da bare finde blyant og papir frem.</t>
  </si>
  <si>
    <t>Ældreminister</t>
  </si>
  <si>
    <t>Ak ja...</t>
  </si>
  <si>
    <t>Aldrig i mit liv ville jeg installere dét på min personlige PC.</t>
  </si>
  <si>
    <t>Alle der har behov bør kunne få uden skelen!</t>
  </si>
  <si>
    <t>Alle deres input logges - incl fx deres nemid.</t>
  </si>
  <si>
    <t>Alt andet er bare en uansvarlig omgang “12 minutter”</t>
  </si>
  <si>
    <t>Alt der kan forhindre eksamens snyd er i orden.</t>
  </si>
  <si>
    <t>Altid spændende at følge Kristian fra Thuleselskabet Dahl!</t>
  </si>
  <si>
    <t>Altså bare for at undgå snyd.</t>
  </si>
  <si>
    <t>Altså politiker?</t>
  </si>
  <si>
    <t>Antallet i 2018: 1,1 mio, Antallet i 2040: 1,5 mio. En stigning fra 15% til næsten 25% af befolkningen er en helt overvældende stigning og en udfordring der bør fremhæves i alle dabatter om tilbagetrækning fra arbejdsmarkedet!</t>
  </si>
  <si>
    <t>At de ikke kan komme til tiden, er vel deres eget hovedpine.</t>
  </si>
  <si>
    <t>At der helt sikkert ikke er penge til dette er så et andet problem 😉</t>
  </si>
  <si>
    <t>At lade vær at stemme, er også en stemme, nok den vigtigste, da du ikke afgiver dem din mandat til folk som røvrender dig endnu gang, fordi vi IKKE har demokrati.</t>
  </si>
  <si>
    <t>At tale om "privatliv" og "borgerrettigheder" i den sammenhæng er noget sludder.</t>
  </si>
  <si>
    <t>Baby-Tulle...!!</t>
  </si>
  <si>
    <t>Bare få det gjort.</t>
  </si>
  <si>
    <t>Behovet er der.</t>
  </si>
  <si>
    <t>Betingelser Du må højest være 5 år fra folkepensionsalderen.</t>
  </si>
  <si>
    <t>Blev venst 180˚ efter Valget på Bagsædet af Ministerbilerne.....</t>
  </si>
  <si>
    <t>Blå blok griner sin røv i laser over denne børnehave, fornuft Tak.</t>
  </si>
  <si>
    <t>Borgerløn!</t>
  </si>
  <si>
    <t>Brainstorm everyone , kom med et eller andet".</t>
  </si>
  <si>
    <t>Børn...Børn...elevrådsvalg ?</t>
  </si>
  <si>
    <t>De behøver ikke være bange for at SF bliver borgerlige, og vi vælgere har før oplevet løftebrud , og hvad har SF gjort for pensionisterne ?</t>
  </si>
  <si>
    <t>De er jo ikke ærlige og prøver at snyde.</t>
  </si>
  <si>
    <t>De fortsætter med garanti deres snyderi helt ind i tandlægestolen</t>
  </si>
  <si>
    <t>De hjemlige mangler ligefrem format !</t>
  </si>
  <si>
    <t>De radikale hyler op :-)</t>
  </si>
  <si>
    <t>De skal være under lås og slå, det skal de bare have at vide hvis de ikke vil rejse. Så er valget deres.</t>
  </si>
  <si>
    <t>Teknologi</t>
  </si>
  <si>
    <t>De sletter dog data automatisk efter 5 år :D</t>
  </si>
  <si>
    <t>De vil undgå at valget kommer til at omhandle migranter.</t>
  </si>
  <si>
    <t>De ældre omtrent pensionsalderen er en voksende vælger-skare, som partier vil bruge at samle stemmerne hos.</t>
  </si>
  <si>
    <t>dejlige politikere vi har os</t>
  </si>
  <si>
    <t>Dem der holder syge og handicappede i ressourceforløb, udhuling af førtids og folkepension, gensidig forsørgertvang og ingen regulering af vores pensioner ?</t>
  </si>
  <si>
    <t>DEN lov må da i allerhøjeste grad hjælpe de dansker som er nedslidt .</t>
  </si>
  <si>
    <t>Den ubeboede Hesselø vil være en billigere og bedre lokalitet udstyret med beboelses- og opholdscontainere, der kan sejles ud med et landgangsfartøj og bringes på plads med en bulldozer.</t>
  </si>
  <si>
    <t>Deniorpensionen er jo lavet for ikke at virke.</t>
  </si>
  <si>
    <t>Der bliver ikke i dette univers.</t>
  </si>
  <si>
    <t>Der er DF 🤡 Who cares??! 🙄🙄</t>
  </si>
  <si>
    <t>Der er ikke en eneste Tech virksomhed som har betalt så meget som en krone i bøde.</t>
  </si>
  <si>
    <t>Der er ikke noget med, at en ren S-regeringen ikke bliver med SF som støtteparti, kun at det ikke bliver det i første omgang.</t>
  </si>
  <si>
    <t>Der er ikke råd til mere.</t>
  </si>
  <si>
    <t>Der er ingen besparelse ved andet hverken finansielt eller menneskeligt et følge af familien vil kunne komme og det koster også at de berørte kommer i chok over behandlingen af deres familiemedlemmer, derved de kan gå ned som følger af grim behandling!</t>
  </si>
  <si>
    <t>Der er pengene det kan være han har fået nogle gode råd hvordan han ikke bliver opdaget?)</t>
  </si>
  <si>
    <t>Der er snart valg.</t>
  </si>
  <si>
    <t>Der er så meget kontrol i forvejen til de skriftlige fordi det hele skal afleveres og hentes og skrive nogle tilfælde online og der går vagterne rundt hele tiden og tjekker ens skærme tænker det er rigeligt overvågning ...</t>
  </si>
  <si>
    <t>Der er således ikke tale om en ny form for førtidspension, men en måde at søge på.</t>
  </si>
  <si>
    <t>Der er to reelle muligheder.</t>
  </si>
  <si>
    <t>Der et et fint eksamens net, hvor alt andet end hjemmesiden med eksamener er lukket ned og kan ikke bruges.</t>
  </si>
  <si>
    <t>Der foregår altså noget i vores politiske system, som vi skal have fundet ud af.</t>
  </si>
  <si>
    <t>Der har altid været en vagt ved prøver - i det 21. århundrede hvor det hele ordnes via pc'en, så er det da helt på sin plads - og især når poderne snyder mere og mere....</t>
  </si>
  <si>
    <t>Der har været 229 formodninger om snyd blandt omtrent 200.000 deltagende til de skriftlige prøver, og derfor vil man ty til masseovervågning.</t>
  </si>
  <si>
    <t>Der skal selvfølgelig være frit valg:</t>
  </si>
  <si>
    <t>Derfor må de finde sammen om velfærden , og fjerne loftet , så vi får børnene igen løftet ud af fattigdom , og giver vores udsatte en ydelse de kan leve af uden at spare på tandlæge besøg og medicin mv for at få mad på bordet ...!</t>
  </si>
  <si>
    <t>Desuden vil seniorerne gerne arbejde .</t>
  </si>
  <si>
    <t>Desuden virker alt andet net ikke ret godt i områder, hvor folk er til eksamen.</t>
  </si>
  <si>
    <t>Det burde ikke være nødvendigt med spyware på elevernes computere.</t>
  </si>
  <si>
    <t>Det burde være nok med eksamensvagter.</t>
  </si>
  <si>
    <t>Det en bedste som har hændt EU ..!</t>
  </si>
  <si>
    <t>Det er beboerne der har et problem.</t>
  </si>
  <si>
    <t>det er begrænset hvad man kan nå og snyde på to min</t>
  </si>
  <si>
    <t>Det er da fint at tage SF med.....</t>
  </si>
  <si>
    <t>Det er da muligt, men det skal for enhver pris være uden de Radikale.</t>
  </si>
  <si>
    <t>Det er det samme som fjerne alle menneskers kønsorganer for at undgå voldtægt</t>
  </si>
  <si>
    <t>Det er efter min mening under al kritik at eleverne skal installere programmer som kan afbillede skærmen og indholdet på computeren.</t>
  </si>
  <si>
    <t>Det er en farlig glidebane som hurtigt vil brede sig til andre områder.</t>
  </si>
  <si>
    <t>Det er en håbløs opgave de er ude i.</t>
  </si>
  <si>
    <t>Det er en sølle forsamling, vi har siddende på tinge.</t>
  </si>
  <si>
    <t>Det er et problem for retssikkerheden.</t>
  </si>
  <si>
    <t>Det er et stunt fra SF side , og hvorfor skulle Socialdemokraterne føje SF?</t>
  </si>
  <si>
    <t>Det er et tiltag der giver er big brother samfund.</t>
  </si>
  <si>
    <t>Det er frivilligt at gå i gymnasiet.</t>
  </si>
  <si>
    <t>Det er helt i orden...</t>
  </si>
  <si>
    <t>Det er ikke ok at forlange adgang til privat.</t>
  </si>
  <si>
    <t>Det er invasion af privatlivets fred, og det har teenagere altså også ret til.</t>
  </si>
  <si>
    <t>Det er jo dem de røde og blå hidtil har keret sig om de seneste 30-40 år.</t>
  </si>
  <si>
    <t>Det er jo rent spyware.</t>
  </si>
  <si>
    <t>det er jo set før.....</t>
  </si>
  <si>
    <t>Det er jo tydeligt, tilmed i selve formuleringen af kravet, at SF ikke mener det alvorligt.</t>
  </si>
  <si>
    <t>Det er synd at de befinder sig et sted hvor de kan genere et lokalsamfund.</t>
  </si>
  <si>
    <t>Det er så stupidt et forslag.</t>
  </si>
  <si>
    <t>Det er såmænd regeringen og DF i finanslovsforliget fra 2017 , så hvorfor skulle Danmarks førtidspension og folkepensionister stemme på SF Pia Olsen Dyhr?</t>
  </si>
  <si>
    <t>Det er trist for det latterlige Politiken segment, men Trump bliverr sandsynligvis genvalgt.</t>
  </si>
  <si>
    <t>Det er vel ige som mange andre.</t>
  </si>
  <si>
    <t>Det er virkeligt betryggende at der åbenbart er en tendens til grænseoverskridende adfærd hos landets kommende politikere.</t>
  </si>
  <si>
    <t>Det gode ved historien er så, at Kofod formentlig ikke stiller op for DF til næste folketingsvalg ;-)</t>
  </si>
  <si>
    <t>Det gælder hvis alle øboer i Danmark.</t>
  </si>
  <si>
    <t>Det gør ingen forskel.</t>
  </si>
  <si>
    <t>Det går godt i tråd med linien på Christiansborg.</t>
  </si>
  <si>
    <t>det har man kunnet før så det man selvfølgelig gøre igen ...</t>
  </si>
  <si>
    <t>Det hele er et spil for galleriet.</t>
  </si>
  <si>
    <t>Det hele klinger bare lidt hult når der ikke bliver taget højde for at politikerne, især ministrene får en uforholdsmæssig høj pension og tidligere pensionsalder</t>
  </si>
  <si>
    <t>Det kan de fleste af os jo nå endnu.</t>
  </si>
  <si>
    <t>Det kan de glemme alt om.</t>
  </si>
  <si>
    <t>Det kan ikke hjælpe noget at samfundet skal betale millioner om året for folk som slet ikke skal være her.</t>
  </si>
  <si>
    <t>Det kan sgu kun ske pga et smuthul i vores GDPR lov.</t>
  </si>
  <si>
    <t>Det kan vi selvfølgelig ikke have..</t>
  </si>
  <si>
    <t>Det ligner DDR.</t>
  </si>
  <si>
    <t>Pia Kjærsgaard viser sit og hendes partis sande ansigt som værende de mest usympatiske og uempatiske individer i Folketinget :( Jeg håber de snart bliver sat uden for indflydelse - først og fremmest af vælgerne - men sandelig også af en ny Regering.</t>
  </si>
  <si>
    <t>Igen et fjols fra KONSERVATIV DOLKE PARTI.</t>
  </si>
  <si>
    <t>Det lyder som en ommer.</t>
  </si>
  <si>
    <t>Få jer dog et liv.</t>
  </si>
  <si>
    <t>Det lysner.</t>
  </si>
  <si>
    <t>Og nej, det er ikke i alle jobs, der er den mulighed, men det er der altså nogle steder, så jeg synes ikke, at der var grund til at sende mor og barn ud i den situation, men Kjærsgaard elsker jo at vise sin magt.</t>
  </si>
  <si>
    <t>Fru Kjærsgård er og bliver et usympatisk fascistisk menneske, så hører mere hjemme i et fængsel, end i Folketinget......</t>
  </si>
  <si>
    <t>Det mest relevante spørgsmål, som skal afkræves alle politikere er deres holdning til fakta: Antallet af pensionister/over 70 årige i 2008 : 870.000-</t>
  </si>
  <si>
    <t>Det har længe været en børnehave inde på borgen , nu er det sgu også blevet en vuggestue , det er virkelig et useriøst arbejde overfor alle vælgere .</t>
  </si>
  <si>
    <t>Det gør man sguda ikke!</t>
  </si>
  <si>
    <t>Pia Kjærsgaard er lige så uværdig til at være medlem af folketinget som hun er uværdig til at være formand for folketinget</t>
  </si>
  <si>
    <t>Nej nu stopper alle i forstokkede mennesker 😱 skal vi ikke have yngre kvinder og mænd i folketinget 🙏</t>
  </si>
  <si>
    <t>Konklusionen må være, at Pia Kjærsgaard igen har misbrugt sin magt og har benyttet lejligheden til at skabe drama.</t>
  </si>
  <si>
    <t>Hun er en skændsel for folkestyret.</t>
  </si>
  <si>
    <t>Hvis det stod til mig, var det Pia Kjærsgaard,  der røg ud på røv og albuer.</t>
  </si>
  <si>
    <t>Jeg forstår simpelthen ikke, at de øvrige medlemmer ikke rejste sig og gik sammen med  mor/barn og lod den ubehagelige og ondskabsfulde Kjærsgaard sidde ALENE tilbage i salen.</t>
  </si>
  <si>
    <t>Ingen  SOLIDARITET i Folketinget</t>
  </si>
  <si>
    <t>Det minder alt for meget om "der er valg lige straks og vi har ikke nogen sager udover at Løkke er dum.</t>
  </si>
  <si>
    <t>Men du fik godt nok sat dig selv i fokus, har du virkelig så meget brug for det før valget, ville personligt heller kende dig for dine sager på tinget, men der aner jeg ikke hvem du er.</t>
  </si>
  <si>
    <t>væk med den gimpe</t>
  </si>
  <si>
    <t>Kæft hvor har folk for meget social medie fritid til ligegyldig mudderkast - gal hvor ka der diskuteres ligegyldigheder - hvorfor kommentere det - hvem mon læser det I skriver- ligesom min kommentar her- ingen læser det - det spild af tid- løb ud på gaden og råb jeres ytringer ude på gaden- så kunne man også se hinanden i øjnene istedet og lur mig om der så ville være så mange som herinde som reelt set havde en mening til det - kors hvor er det dansk det her.</t>
  </si>
  <si>
    <t>Det samme med DF 😁</t>
  </si>
  <si>
    <t>Det er da en uendelig arbejdsmoral at have ,den mor hører heller ikke til i folketinget.</t>
  </si>
  <si>
    <t>Tandlæge</t>
  </si>
  <si>
    <t>Det sker jo ikke på nuværende tidspunkt i Polen og Ungarn.</t>
  </si>
  <si>
    <t>Det var helt forkert</t>
  </si>
  <si>
    <t>Det sker også, at der er nogle i regeringen som snyder, det kunne være med fiskekvoter eller andet.</t>
  </si>
  <si>
    <t>Hvad tænker hun dog på!?</t>
  </si>
  <si>
    <t>Det var godt, vi fik hende sendt til EU!</t>
  </si>
  <si>
    <t>Stik nu piben ind!</t>
  </si>
  <si>
    <t>Det andet, herunder overskriften her, er bare løgn og fordrejning af sagen !!!!!</t>
  </si>
  <si>
    <t>Det ville måske være rart med præcise detaljer om hvad der var foregået.</t>
  </si>
  <si>
    <t>Snart kræver de mest ubegavede ( EL &amp; AL ) at der må ammes på talerstolen i ligestillingens navn !!</t>
  </si>
  <si>
    <t>Det ville være bedre.</t>
  </si>
  <si>
    <t>Smid Pia ud i sted for , vil en million gange hellere have Babyen ;-).</t>
  </si>
  <si>
    <t>det sender bare det forkerte signal til alle andre nybagte mødre om at de skal akynde sig på job for alt i verden , at man ikke kan se det , er sikkert den forstokkede virkelighed konservative lever i ....</t>
  </si>
  <si>
    <t>det har været en lang kamp at få de rettigheder som barsel indebærer og det pisser hun fuldstændigt på , nu er hun fandme også i aftenshowet for at promovere sig selv ....</t>
  </si>
  <si>
    <t>Hun er en person som har så stort EGO at det må gøre ondt i hovedet når man står op om morgenen</t>
  </si>
  <si>
    <t>Det viste hun også sammen med Helle T.</t>
  </si>
  <si>
    <t>Man kan ikke lave noget seriøst arbejde, hvis en unge skal sidde og skrige i en forsamling, så det kan jeg sgu godt forstå.</t>
  </si>
  <si>
    <t>DF er ikke hvad de var da Pia sad ved roret og styrede og jeg syntes Thulesen Dahl slinger lidt for meget og leger med socialdemokratiet og Mette og trækker løkke rundt som en cirkus hest der får en ordre fra DF</t>
  </si>
  <si>
    <t>Pia K.. ærligt talt så synes jeg at du er ganske ubehagelig..</t>
  </si>
  <si>
    <t>DF har gentagne gange pointeret, at partiet er topstyret.</t>
  </si>
  <si>
    <t>og ikke værdig til din stilling.</t>
  </si>
  <si>
    <t>DF ønsker sig supergruppe yderst til højre i Europa-Parlamentet https://www.altinget.dk/.../179099-df-oensker-sig...</t>
  </si>
  <si>
    <t>At moderen ligefrem tænker på det, får mig til at tvivle om hun kan opfostre et barn ordentligt.</t>
  </si>
  <si>
    <t>Din arbejdsevne skal være varigt nedsat i et sådan omfang at alle muligheder for at forsørge dig selv er udtømt, herunder mulighederne for fleksjob.</t>
  </si>
  <si>
    <t>Vi er alt for blødsødne og bliver krænket over ingenting.....</t>
  </si>
  <si>
    <t>Disse snart valgtider.</t>
  </si>
  <si>
    <t>Der er da masser af arbejdspladser der er fleksible jeg synes det er fint Johanne møder op, Pia Kjærsgaard emmer jo heller ikke af at være en empatisk person, tværtimod, det er muligt hun i kraft af alder og ancinitet er berettiget til sit job, men efter min mening er hun en skamplet for Demokratiet🙄🙄🙄</t>
  </si>
  <si>
    <t>Disse unge velpolerede smartasser!!</t>
  </si>
  <si>
    <t>Hvis det hade været en stramning på udlændingeloven hun skulle stemme ja til kunne hun tage 10 unger med uden koen hade sagt noget til det</t>
  </si>
  <si>
    <t>Sikken en magtdemonstration🤮 Føj, hvor er det pinligt Pia K., kom nu ind i kampen 2019</t>
  </si>
  <si>
    <t>Djøfisering og socialdemokratisering.</t>
  </si>
  <si>
    <t>Sig mig lige er de jerne dø man tager ikke sit barn med på arbejde hvis man ikke kan få den passet skulle man nok ikke have børn</t>
  </si>
  <si>
    <t>DN formanden for Vordingborg er også ligeglad med forholdene på Møns Klint.</t>
  </si>
  <si>
    <t>Det er dybt uprofessionelt at medbringe en baby i Folketinget - nu må de altså tage sig sammen.</t>
  </si>
  <si>
    <t>Du er dobbeltmoralsk, ud over alle grænser.</t>
  </si>
  <si>
    <t>Dog burde huskes: gabet mellem det nuværende og de noget illusorisk forekommende startaldre for otium og den statistiske livsforventning er voksende!</t>
  </si>
  <si>
    <t xml:space="preserve">For mig at se har Pia Kjærsgaard med de seneste optrædender, helt klart overskredet sidste anvendelsesdato, og bør absolut afskediges fra formandsposten og forbydes, at have noget med politik at gøre i al fremtid. </t>
  </si>
  <si>
    <t>Du skal have en langvarig og aktuel tilknytning til arbejdsmarkedet 20-25 år.</t>
  </si>
  <si>
    <t>Du skal opfylde de generelle betingelser for ret til social pension, som handler om bopælstid og statsborgerskab.</t>
  </si>
  <si>
    <t>Hendes optræden og ansigtsudtryk vil jeg kategorisere som værende super egoistisk, stærkt narcisistisk, diktatorisk, der absolut ikke hører hjemme i det danske demokrati og folketing.</t>
  </si>
  <si>
    <t>Pia er et pattebarn og bør ikke være i salen.</t>
  </si>
  <si>
    <t>Så kører den rød/radikale presse lige en hetz mod P. Kjærsgaard.</t>
  </si>
  <si>
    <t>Stop!</t>
  </si>
  <si>
    <t>Smid den sure kælling ud hun er en skændsel for folkestyret</t>
  </si>
  <si>
    <t>Hvad er det for en populistisk overskrift - "smed ud"?</t>
  </si>
  <si>
    <t>Smid Pia ud hun er den mest usympatiske person i DK.👎👎👎😡</t>
  </si>
  <si>
    <t>Hvorfor er der så mange sure kællinger?</t>
  </si>
  <si>
    <t>Pia, Det er misbrug af din post, og uværdigt.</t>
  </si>
  <si>
    <t>Magtmisbrug fra Pia K's side.</t>
  </si>
  <si>
    <t>Fuldstændig vanvittigt.</t>
  </si>
  <si>
    <t>Flyt på plejehjem Pia Kjærsgaard.</t>
  </si>
  <si>
    <t>Typisk uintelligent overskrift over alle danske medier...</t>
  </si>
  <si>
    <t>B.T Hold da helt kæft...</t>
  </si>
  <si>
    <t>skyd jer selv i røven</t>
  </si>
  <si>
    <t>det er ikke en fucking vuggestue/børnehave ..</t>
  </si>
  <si>
    <t>tør øjnene tudefjæs!!</t>
  </si>
  <si>
    <t>Syge kælling</t>
  </si>
  <si>
    <t>Det kvindemenneske er og bliver ufordragelig</t>
  </si>
  <si>
    <t>hvda fande laver en baby i det cirkus det er sku ikke for børn</t>
  </si>
  <si>
    <t>Ud for helvede hvad fanden bilder hun sig ind🤬</t>
  </si>
  <si>
    <t>Hun er da blevet mega sær med alderen 😁</t>
  </si>
  <si>
    <t>Arrogant tæve, håber hun ryger ud af folketinget !</t>
  </si>
  <si>
    <t>Pia Kjærsgaard er ubehagelig!</t>
  </si>
  <si>
    <t>Hun er jo talentløs og ikke egnet til at være formand</t>
  </si>
  <si>
    <t>Magtsyge kælling</t>
  </si>
  <si>
    <t>Hun skulle nok aldrig havde været formand!!!!</t>
  </si>
  <si>
    <t>smid pia ud af folketinget</t>
  </si>
  <si>
    <t>forrykt</t>
  </si>
  <si>
    <t>Hun er ubehagelig !!!!!</t>
  </si>
  <si>
    <t>Rappenskralde 😩😩😩</t>
  </si>
  <si>
    <t>Konen har fået storhedsvanvid</t>
  </si>
  <si>
    <t>🤮Det var Så Dumt</t>
  </si>
  <si>
    <t>Start en verdenskrig! 👏🏻👏🏻👏🏻</t>
  </si>
  <si>
    <t>😡 hun er dum med dum på 😡🤮</t>
  </si>
  <si>
    <t>Pias sko er blevet for små 😣😴😞😡</t>
  </si>
  <si>
    <t>Absolut ikke i orden</t>
  </si>
  <si>
    <t>🤮😡</t>
  </si>
  <si>
    <t>Idiotisk</t>
  </si>
  <si>
    <t>Dum kællingen</t>
  </si>
  <si>
    <t>🤮💩🤮💩🤮💩🤮💩</t>
  </si>
  <si>
    <t>Vi har en regering der fortjener at blive væltet</t>
  </si>
  <si>
    <t>Jeg boykotter næste valg.</t>
  </si>
  <si>
    <t>Det er som om de er gået koma og selvsving og rystelserne ingen ende vil tage, men det skal vælgerne ved det kommende valg nok sørge for får en ende - inden Danmark ender med at blive "splittet" ad i atomer med alle disse her og nu hovsa løsninger...........</t>
  </si>
  <si>
    <t>Man får næsten kvalme, når LLR-regeringen + DF står frem og lover befolkningen gule og grønne skove med en sundhedsreform.</t>
  </si>
  <si>
    <t>Ja, den store overraskelse bliver, at I ryger ud hele bundtet, I er stærkt på vej til at ødelægge DK, og det har befolkningen indset.</t>
  </si>
  <si>
    <t>Lars Løkke er en farlig mand, han kan i den grad manipulere med folk, også inden for egne rækker.</t>
  </si>
  <si>
    <t>har vi ikke beslutnings dygtige folk i danmark til at træffe hurtige beslutninger eller skal alle ideer &amp; beslutninger gennempu.. før der sker noget?</t>
  </si>
  <si>
    <t>Eksamen er som udgangspunkt en konstrueret situation, som mennesker frivilligt sætter sig i, for at deres færdigheder og viden kan testes.</t>
  </si>
  <si>
    <t>Så er der måske blevet tid til at se den omsiggribende muslimske magtovertagelse i øjnene?</t>
  </si>
  <si>
    <t>Eller skal vi fortsætte udskiftningen af den danske kultur!</t>
  </si>
  <si>
    <t>Ekstra Bladet afslører: Overborgmester Frank Jensen (S) var så nærgående til julefrokost på rådhuset, at flere kvindelige medarbejdere følte sig chikaneret</t>
  </si>
  <si>
    <t>Deres bedsteforældre og oldeforældre, vender sig i graven af skam, over at de er ude af stand ,til at tænke på andre end dem og deres🤢🤢😡</t>
  </si>
  <si>
    <t>DE HAR ØDELAGT TRYKHEDEN I DANMARK.</t>
  </si>
  <si>
    <t>Eller en nærigrøv</t>
  </si>
  <si>
    <t>NEJ IKKE FOR DE RIGE.</t>
  </si>
  <si>
    <t>De er en skændsel for Danmark.</t>
  </si>
  <si>
    <t>Eller en tandlæge der ikke liiige har styr på hvor visdomstanden sidder.</t>
  </si>
  <si>
    <t>Jeg mener, at den anden side er omend endnu mere ubrugelige.</t>
  </si>
  <si>
    <t>Eller laver vi seriøst regler nu der godt må tilsidesættes hvis et ministerium har lyst til at lege supermagt for en dag eller?</t>
  </si>
  <si>
    <t>De bærer alle det fulde ansvar for at vores land forgår.</t>
  </si>
  <si>
    <t>Det står virkelig skidt til på alle fronter og de fatter ikke en skid.</t>
  </si>
  <si>
    <t>Eller synes de det er nødvendigt for at undgå at folk nasser på staten?</t>
  </si>
  <si>
    <t>Vil vi tillade det, eller skal vi til at tage en væbnet kamp og fjerne dem alle ved et kup?</t>
  </si>
  <si>
    <t>Ellers tak.</t>
  </si>
  <si>
    <t>Sikke en gang mundbæ der kommer ud af deres mund💩💩</t>
  </si>
  <si>
    <t>En - efter min mening - uværdig forestilling.</t>
  </si>
  <si>
    <t>Der ellers bryster sig af, at velfærden er for alle🤬🤬🤬</t>
  </si>
  <si>
    <t>Er der ingen der kan stoppe noget i kæften på de mennesker og låse dem ned i en kasse, og smide nøglen væk!!!</t>
  </si>
  <si>
    <t>En 3.G’er har formået at hacke programmet - så kan andre der vil nok også.</t>
  </si>
  <si>
    <t>På et af sygehusene har man brugt 6 mill. Kr. blot til udsmykning af  receptionen, til gengæld er der ikke penge til at købe de nødvendige instrumenter, de skal hentes på de "gamle" sygehuse.</t>
  </si>
  <si>
    <t>Nu må der da snart blive valg, det er da utroligt hvor de vil få alle de nye medarbejdere læger og sygeplejersker fra og kommunerne kan dårligt klare de opgaver de har nu.</t>
  </si>
  <si>
    <t>En skam at Morten mesesmith ikke kan blive der de var rigtig bange for ham i EU han gik ikke med til alt og det piner eu partier meget</t>
  </si>
  <si>
    <t>Håber ikke det bliver til virkelig.</t>
  </si>
  <si>
    <t>En stigende problem med smartphones og tablets..skal de forbydes I eksamen som vi goer I USA?</t>
  </si>
  <si>
    <t>Stoler slet ikke på V og DF</t>
  </si>
  <si>
    <t>Det er sgu da et billed af de største hjernedøde personer i DK</t>
  </si>
  <si>
    <t>En super plan for alle</t>
  </si>
  <si>
    <t>Hvem gider stemme på de partier, der bekæmper demokratiet.</t>
  </si>
  <si>
    <t>Endnu en løgner, endnu en svindler?</t>
  </si>
  <si>
    <t>DF og regeringen, lægger op til en diktaturstat.</t>
  </si>
  <si>
    <t>Dansk politik har slået fejl, om man er rød eller blå gør ingen forskel.</t>
  </si>
  <si>
    <t>Enhver handling har været synlig og er blevet vurderet af vagter.</t>
  </si>
  <si>
    <t>Er der en journalist til stede?</t>
  </si>
  <si>
    <t>Er der virkelig nogen der tror, at Fadbamsen er i stand til at tænke ud over hvad der gavner (hans egne støtter i) Venstre og give et af de fedeste ben han råder over til en Radikal?</t>
  </si>
  <si>
    <t>Når nu der bliver udskrevet valg er det vigtigt at man ikke foranlediges til at stemme på nogle af dem der har magten i dag, det gælder den oprindelige blok, men ikke mindst de, alt hvad de sammen har lavet er så usmageligt, jeg begynder at se paralleller til da Løkke lavede regionerne, hvorfor skal alle forlig laves sent om aftenen, eller om natten, hvor meget tåler ikke dagens lys???????????????</t>
  </si>
  <si>
    <t>Tror de vi er idioter ???????</t>
  </si>
  <si>
    <t>Er det i orden at snyde?</t>
  </si>
  <si>
    <t>Er det fordi de tror at de igen har snørret befolkningen.</t>
  </si>
  <si>
    <t>Espørg dej selv😂😂 [NAVN]</t>
  </si>
  <si>
    <t>Regeringen lytter ikke på nogle som helst ud over sig selv og de forstår ikke hvad regionerne i virkeligheden laver.</t>
  </si>
  <si>
    <t>EU-politbureauet står over Folketinget!</t>
  </si>
  <si>
    <t>den mand og denne regering er landsskadelig !</t>
  </si>
  <si>
    <t>Ja så må vi se om de også får ødelagt sundhedsområdet, lige som de har gjort med Skat osv.</t>
  </si>
  <si>
    <t>Fake news.</t>
  </si>
  <si>
    <t>Det er helt til grin</t>
  </si>
  <si>
    <t>Faktum, er, og som beregningerne viser, at det kun vil være de ufaglærte som kan gå før tid.</t>
  </si>
  <si>
    <t>Fedest...</t>
  </si>
  <si>
    <t>For at undgå snyd i det offentlige, synes jeg vi skal have installeret et program som "Den digitale Prøvevagt" på samtlige offentlige computere.</t>
  </si>
  <si>
    <t>For Margrethe Vestager 👍🏼 alt andet vil være så dumt 🙏🏼</t>
  </si>
  <si>
    <t>For små, mellemstore og store virksomheder gør hun et kæmpe arbejde</t>
  </si>
  <si>
    <t>Forestil dig at du skal opereres af en, der har snydt til anatomieksamen og ikke ved hvor nyren egentlig er placeret!!!</t>
  </si>
  <si>
    <t>👎👎👎👎👎😤😤😤😤😤</t>
  </si>
  <si>
    <t>Klaphatte sikken en sang forening 👊🏻👊🏻👊🏻🤮🤮🤮🤮😡😡😡😡</t>
  </si>
  <si>
    <t>😱👎🏼💩</t>
  </si>
  <si>
    <t>Manden er jo helt væk.</t>
  </si>
  <si>
    <t>Det ændrer jo ikke ved at han stadig er et usympatisk kvaj!</t>
  </si>
  <si>
    <t>Svinet har tørret den af på sine medarbejdere, 6 stk er tiltalt i sagen.</t>
  </si>
  <si>
    <t>Han er simpelthen uværdig til dette embede.</t>
  </si>
  <si>
    <t>Han ødelægger alt hvad han rør ved og betaler hush money til alle der kender til hans kriminelle handlinger</t>
  </si>
  <si>
    <t>Alle de danske statsbetalte løgne-medier er til grin.</t>
  </si>
  <si>
    <t>Trump er stadig korrupt, kriminel og latterlig inkompetent.</t>
  </si>
  <si>
    <t>han er en skamplet på hans embede som præsident....</t>
  </si>
  <si>
    <t>lige som løkke er som statsmenister.....</t>
  </si>
  <si>
    <t>Forfremmet 🤣🤣🤣🤣🤣😂😂😂😂i bruxelles kan ingen høre dig skrige</t>
  </si>
  <si>
    <t>Formålet med ansøgningsmuligheden om seniorførtidspension er, at sikre, at personer, der er nedslidte eller har væsentlige helbredsproblemer efter et langt arbejdsliv, får en hurtigere og enklere adgang til førtidspension og dermed en hurtigere afklaring af deres fremtidige forsørgelsessituation.</t>
  </si>
  <si>
    <t>Forøvrigt kan man vel ikke fortænke Tulle i at vælge sin lillebror, som spidskandidat til EU-parlamentet, nu når hans anden lillebror har gjort sig utilbens?</t>
  </si>
  <si>
    <t>Fysisk kommer personlige data fra en stor del af en årgang af den danske befolkning til at ligge i en anden nation, hvis de bruger deres eget device.</t>
  </si>
  <si>
    <t>Føj for den</t>
  </si>
  <si>
    <t>Før i tiden, klarede man det fint med håndskrift!!</t>
  </si>
  <si>
    <t>Gad vide om dem der er up in arms over det her også synes det er uretfærdigt at kontanthjælpsmodtagere/arbejdsløse bliver overvåget?</t>
  </si>
  <si>
    <t>Gid Mette Frederiksen dog ville give os danskere massive skattelettelser, så vi selv kunne bestemme hvordan vi tilrettelagde vores liv..</t>
  </si>
  <si>
    <t>God fornøjelse med snyderne, hvis de bliver læger, tandlæger eller jurister.</t>
  </si>
  <si>
    <t>Gramse Frank skal vist til at passe på</t>
  </si>
  <si>
    <t>Grønskolding</t>
  </si>
  <si>
    <t>Guf og inspiration for DF haderne i Politikens primitive læsersegment😁</t>
  </si>
  <si>
    <t>Gymnasieelever har ALTID været overvåget ved eksamen.</t>
  </si>
  <si>
    <t>Halleluja -!</t>
  </si>
  <si>
    <t>Ham Anders bar vel involveret i deres fusk, så det kan vel ikke være nogen overraskelse ?</t>
  </si>
  <si>
    <t>Han er da den mest interessante og ærlige de har.</t>
  </si>
  <si>
    <t>Han er vist stadig våd bag ørerne😐</t>
  </si>
  <si>
    <t>Han går vel og får sig et spil lommebillard...</t>
  </si>
  <si>
    <t>Han kan jo bare sige nej til jobbet</t>
  </si>
  <si>
    <t>Han skal ud og have noget erhvervs og livs erfaring og komme retur når han har passeret 40 år.</t>
  </si>
  <si>
    <t>Har du oplevet det?</t>
  </si>
  <si>
    <t>Har godt hørt om ham fra en ung politisk interesseret kvinde ...</t>
  </si>
  <si>
    <t>Hatten af for seje Margrethe 👍🏻🙂</t>
  </si>
  <si>
    <t>HELE HOLDNINGEN TIL AT SNYDE ER IGEN FORÆLDRENE DER SKAL LÆRE DERES BØRN REGLER MED KÆRLIGHED OG OPMÆRKSOMHED.</t>
  </si>
  <si>
    <t>Hende bør vi alle være stolte af!</t>
  </si>
  <si>
    <t>Hende kan Danmark være stolt af😃</t>
  </si>
  <si>
    <t>Her er naturen truet og forstyrret af store sportsevents som marathonløb, paragliding, skywalks, mountainbiking, klinteklatring mm. Det klares heller ikke med hegn.</t>
  </si>
  <si>
    <t>Her fortæller Mona Striib om, hvad hun synes, der skal til.</t>
  </si>
  <si>
    <t>Her synes jeg også vi skal overvåge samtlige computere.</t>
  </si>
  <si>
    <t>Herre jemini.</t>
  </si>
  <si>
    <t>Hmmm den unge mand får indside viden om timg i det offentlige men vælger at tie -ham stoler jeg ikke på overhovedet</t>
  </si>
  <si>
    <t>Hold da fest med anti-df-kommentarer.</t>
  </si>
  <si>
    <t>Hold da op en frygtelig tone i denne tråd....</t>
  </si>
  <si>
    <t>http://nyheder.tv2.dk/.../2019-02-02-fagforbund-kommer...</t>
  </si>
  <si>
    <t>Hun får da formentlig også et makkerskab med DF, hvad det hele næppe bliver bedre af!</t>
  </si>
  <si>
    <t>Hun vil selv ha en minister taburet det ses da så tydeligt</t>
  </si>
  <si>
    <t>Hvad det her angår, tror jeg ikke andre partier er et hak bedre.</t>
  </si>
  <si>
    <t>Hvad er det egentlig du mener?</t>
  </si>
  <si>
    <t>Hvad i alverden er det for en arrogant overskrift (spørgsmål) I stiller??</t>
  </si>
  <si>
    <t>Hvad med noget livs- og arbejdserfaring.....??</t>
  </si>
  <si>
    <t>Hvad skal der til for at snydere IKKE snyder - ?</t>
  </si>
  <si>
    <t>Hver so synes jo bedst om sine grise!!</t>
  </si>
  <si>
    <t>Hvis den blev ommøbleret til rent faktisk at fungere efter hensigten, var der slet ikkebrug for Sossernes valgflæsk</t>
  </si>
  <si>
    <t>Hvis folk tror på det, er der vist mange, der bliver skuffede, så man bør nok lige overveje, om det ikke er valgflæsk, inden man råber hurra og stemmer på S af den grund!</t>
  </si>
  <si>
    <t>Hvis ikke Folketinget havde gjort det så svært at få førtidspension ved fysisk og psykisk funktionsnedsættelse, stod vi ikke i dette problem.</t>
  </si>
  <si>
    <t>Hvis vi ikke har tillid til vores elever, så bør vi heller ikke have tillid til andre.</t>
  </si>
  <si>
    <t>Hvor er det krav utroværdigt.</t>
  </si>
  <si>
    <t>Hvor er det let at skyde på "samarbejdspolitikken" knap 80år senere.</t>
  </si>
  <si>
    <t>Hvor faen skal de ellers bo?</t>
  </si>
  <si>
    <t>Hvorfor lave lov på lov ,hvorfor ikke bruge den lov ,der blev lavet for år tilbage .</t>
  </si>
  <si>
    <t>I øvrigt mener jeg man smides ud, hvis efterfølgende tages i bevidst snyd.</t>
  </si>
  <si>
    <t>Ikke just noget kønt syn for eftertiden!</t>
  </si>
  <si>
    <t>Ingenting , de har været med til udhulning af folkepensionen , så folkepensionisterne ca 300.000 har levet omkring fattigdomsgrænsen, og hvem er det der har stoppet den skændsel ?</t>
  </si>
  <si>
    <t>Ja, men hun er Desværre ikke kommet med noget Konkret.</t>
  </si>
  <si>
    <t>Ja, tag SF med, de fortryder alligevel efter kort tid.</t>
  </si>
  <si>
    <t>Ja, vi skal da nødigt have en levebrødspolitiker fra Venstre på posten.</t>
  </si>
  <si>
    <t>Jamen skulle vi så ikke også bare begynde, at installere spyware på samtlige arbejdscomputere?</t>
  </si>
  <si>
    <t>Jeg kalder valg propaganda</t>
  </si>
  <si>
    <t>Jeg kan ikke se hvordan det her ikke er et brud på GDPR.</t>
  </si>
  <si>
    <t>Jeg kan ikke se hvorfor man skulle protestere mod at blive det på PC'en, medmindre man har tænkt sig at snyde selvfølgelig.</t>
  </si>
  <si>
    <t>Jeg kan kun opfordre alle til at arbejde med computere der ikke anvender Windows og macOS, f.eks. Linux, iOS (f.eks. iPad), Android (mange tablets) eller Chrome OS (Chromebooks), for der virker "Den Digitale Prøvevagt" nemlig ikke, og prøven skal afholdes under skærpet tilsyn</t>
  </si>
  <si>
    <t>jeg må indrømme, at jeg ærligt talt havde håbet, at Anders Vistisen var blevet valgt som spidskandidat.</t>
  </si>
  <si>
    <t>Jeg stemmer på at Joachim B. Olsen skal gå på pension nu!</t>
  </si>
  <si>
    <t>Jeg tror nu hverken, at SF's vælgere og medlemmer eller særlig glade for en evt. kommende regeringsdeltagelse.</t>
  </si>
  <si>
    <t>Jov en af deres egne i stedet for den bedste, som er en banan stat værdig</t>
  </si>
  <si>
    <t>Kan de udenlandske falskspillere finde til Danmark, kan de vel også finde vej ud igen!</t>
  </si>
  <si>
    <t>Kan der ikke findes en ø der vitterligt ER øde, hvor der ikke er andre beboere i miles omkreds?</t>
  </si>
  <si>
    <t>Kommer der snart noget spyware som overvåger vores banker?</t>
  </si>
  <si>
    <t>Konfirmander i EU kan vi aldrig få for mange af...</t>
  </si>
  <si>
    <t>Kære #Undervisningsministeriet, hvad har I gang i...</t>
  </si>
  <si>
    <t>Lad ikke partipolitisk smålighed bestemme.</t>
  </si>
  <si>
    <t>Lad nu være med at “sælge skindet før bjørnen er skudt”, og pas på SF, at I ikke bliver “ædt” af den!</t>
  </si>
  <si>
    <t>landsbytosserne hygger sig rigtigt.</t>
  </si>
  <si>
    <t>Lyder ikke som om DF er et demokratisk parti</t>
  </si>
  <si>
    <t>Lægerne må ikke blande sig i hvornår mennesket er nedslidt 😱🙆‍♀️🤦‍♀️ https://m.youtube.com/watch?feature=youtu.be&amp;v=4shGnmemrx4</t>
  </si>
  <si>
    <t>Magrethe Vestager er sikkert god til drive sine jurister den vej EU-trojkaen ønsker det...</t>
  </si>
  <si>
    <t>Magrethe Vestager har ikke på 5 år vist et eneste politisk resultat, ja hun har rejst en del sager, som måske og måske ikke viser sig som realpolitik på et tidspunkt.</t>
  </si>
  <si>
    <t>Man klatrer op i et træ, og sætter sig til at surmule indtil man får sin ministerbil.</t>
  </si>
  <si>
    <t>Man risikerer at skabe tikkende bomber derovre.</t>
  </si>
  <si>
    <t>man ved jo aldrig, hvad Sosserne mener, for de vil jo aldrig konkretisere noget som helst.</t>
  </si>
  <si>
    <t>Med den nye GDPR så undrer det mig at det overhovedet er lovligt at bede om at installere sådan et program på sin pc</t>
  </si>
  <si>
    <t>Men de demokratiske dage er slut.</t>
  </si>
  <si>
    <t>Men hvem vil med i regering, Enhedslisten stiller jo selv med en statsminister kandidat og det gør alternativet jo også, så ærlig talt hvem udover jer i SF vil være med, og de Radikale håber jeg virkelig ikke skal med i regering igen.</t>
  </si>
  <si>
    <t>Men ja politikere er generelt ikke særlig empatiske.</t>
  </si>
  <si>
    <t>Men mon ikke snart OLOF får lukket ned for dem alle tre.</t>
  </si>
  <si>
    <t>Men opgaven kan ikke løses på den måde.</t>
  </si>
  <si>
    <t>Mette Frederiksen afskaffede Efterløn og skar ledigheds perioden ned til 2 år vel vidende at mange faldt ud af forsørgelses grundlaget eller til ægtefælles forsørgelse.</t>
  </si>
  <si>
    <t>Mette Frederiksen, kunne for min skyld gerne gå på en tidlig pension...</t>
  </si>
  <si>
    <t>Mette har talt og jeg er mega uenig...</t>
  </si>
  <si>
    <t>MV var en katastrofe i forrige regering, men gør det godt i EU med at komme efter de multinationale nasserøve.</t>
  </si>
  <si>
    <t>Måske bekvemt for PTD. at manøvre en ung dygtig politikker væk fra Christiansborg..!?</t>
  </si>
  <si>
    <t>Nej</t>
  </si>
  <si>
    <t>Nej det er ikke i orden.</t>
  </si>
  <si>
    <t>Nej det er ikke.</t>
  </si>
  <si>
    <t>Nej, det er det ikke.</t>
  </si>
  <si>
    <t>Nej, og hvordan søren kan det overhovedet lade sig gøre at differientiere retfærdigt.</t>
  </si>
  <si>
    <t>NIMBY-princippet lever i bedste velgående på Sydsjællland :-)</t>
  </si>
  <si>
    <t>Nogle mænd har det svært med at forvalte magt!</t>
  </si>
  <si>
    <t>Nu skal man huske på, at der også er ansatte i det offentlige som snyder, til stor skade for samfundet.</t>
  </si>
  <si>
    <t>Nå !!!</t>
  </si>
  <si>
    <t>Og den sparede milliard kunne istedet bruges på lidt velfærd til de mest trængende pensionister !</t>
  </si>
  <si>
    <t>Og desuden ødelægger personalet/politiet.</t>
  </si>
  <si>
    <t>Og hvad med alle de mennesker der er psykisk nedslidte - de mennesker er der jo lige så mange af.</t>
  </si>
  <si>
    <t>og ikke Mindst Fru Dyhr Togfond ...</t>
  </si>
  <si>
    <t>Og man har da lov til at håbe-at en ny regering som noget af det første standser det her vanvidsprojekt !</t>
  </si>
  <si>
    <t>OG sige NEJ til Bankunion og EU-hær.</t>
  </si>
  <si>
    <t>Og så mener jeg, at afviste asylsøgere ikke skal isoleres på en øde ø.</t>
  </si>
  <si>
    <t>Oh, hvor det er valgtaktisk ukonkrete!</t>
  </si>
  <si>
    <t>Overvågning kan være en løsning og øv for det,</t>
  </si>
  <si>
    <t>Politikens rekonstruktion af forløbet" Er det ikke det rene gætteri?</t>
  </si>
  <si>
    <t>Politikere, erhvervsspidser og velfærdsturister?</t>
  </si>
  <si>
    <t>Problemet er at hver 10.ende snyder til eksamener.</t>
  </si>
  <si>
    <t>S løfter er som sædvanlig tomme</t>
  </si>
  <si>
    <t>SF dropper jo alligevel ud, hvis ikke de andre regeringspartier følger deres linie.....</t>
  </si>
  <si>
    <t>SF, det krav er et latterligt indholdsløst forsøg på at profilere partiet.</t>
  </si>
  <si>
    <t>Sikken noget sluder</t>
  </si>
  <si>
    <t>Sjovt nok forsvinder de fra Kærshovedgård og ingen ved hvor de opholder sig,så det skanningssystem er intet værd.</t>
  </si>
  <si>
    <t>Skulle politikerne i smålighedens hjemland virkelig kunne vise sig at være fornuftige og vise storhed?</t>
  </si>
  <si>
    <t>Smid den bag i en c130 hercules og fly dem hjem ved magt og tvang.</t>
  </si>
  <si>
    <t>Socialdemokrater og sf og radekaler kunne ikke være i stue sammen sidst mån tingene nu har ændret sig det troer vel ingen med bare lidt fornuft i behold vil tro på nu så er de godt nok meget naive</t>
  </si>
  <si>
    <t>Som en pryglet hund der igen søger sin herre for nye ydmygelser.</t>
  </si>
  <si>
    <t>Spar færger der til så er det helt rigtige sted de kommer det skal vel ikke være ren luksus hotel de kremminele skal ha selv om det er det Mette Frederiksen gerne vil give de hårde kremminele indvandre</t>
  </si>
  <si>
    <t xml:space="preserve">Suk... </t>
  </si>
  <si>
    <t>Svinestregernes parkeringsplads 🤮</t>
  </si>
  <si>
    <t>Sænk nu den generelle pensions alder til et værdigt niveau!</t>
  </si>
  <si>
    <t>Så dem der ikke vil, må jo bare dumpe...</t>
  </si>
  <si>
    <t>Så er det konfirmandens tur, efter messershit, han har også gjort det godt😂</t>
  </si>
  <si>
    <t>Så er vi af med ham.</t>
  </si>
  <si>
    <t>Så fyret og fyret Bare nr 2 igen🤔</t>
  </si>
  <si>
    <t>Så Socialdemokratiets forkølede halehæng truer med præcist hvad?</t>
  </si>
  <si>
    <t>Tag samtlige afviste asylansøgere og folk på tålt ophold.</t>
  </si>
  <si>
    <t>Tidligere lød frasen - der er ingen over og ingen ved siden af Folketinget.</t>
  </si>
  <si>
    <t>Tiltaget er slet ikke i orden.</t>
  </si>
  <si>
    <t>Topstyring Og vennetjeneste .</t>
  </si>
  <si>
    <t>Typiske valgtaktiske, svampede, nærmest ubrugbare valgflæskede teser.</t>
  </si>
  <si>
    <t>Ud betyder ud når man har fået behandlet sin sag.</t>
  </si>
  <si>
    <t>Valget er meget forståeligt set i lyset af at resten af DF's gruppe i Europa-Parlamentet er knyttet til MELD og FELD svindlen.</t>
  </si>
  <si>
    <t>Vanvittigt.</t>
  </si>
  <si>
    <t>Ved ikke om det er samme program men på SDU er eksamen på egen pc hvor programmet tager et screenshot af din skærm med intervaller under selve eksamen, og du må være pænt skyldig hvis du har et problem med det!!</t>
  </si>
  <si>
    <t>Ved sidste EU valg fik han nemlig siger og skriver 8.315 stemmer, desværre kan unge Kofod hive flere stemmer til DF.</t>
  </si>
  <si>
    <t>Vi bør alle være modstandere af konsekvent overvågning, der intet formål tjener - andet end grobund for mistillid samt usikkerhed og utryghed vedrørende retssikkerhed og privatliv.</t>
  </si>
  <si>
    <t>vis dog noget tillid for pokker.</t>
  </si>
  <si>
    <t>Vis nu lidt politisk storsind og vid!</t>
  </si>
  <si>
    <t>Hvor er det fedt at se folk være mavesure bedrevidende "rigtige" voksne.</t>
  </si>
  <si>
    <t>Godt at de kan fortælle de unge at de er dumme, burde bruge tiden på at gå op i et "rigtigt" tidsfordriv og er letpåvirkelige mode-følgere som kun går op i hvad der lige er populært.</t>
  </si>
  <si>
    <t>De kan starte med at rydde op efter sig selv</t>
  </si>
  <si>
    <t>Hvorfor skal det altid være terror og mord der får førstepladsen.</t>
  </si>
  <si>
    <t>En ung pige blev i kl. 12 nyhederne spurgt af en journalist “hvad gør du selv for klimaet” hun svarede “ når jeg er på fast food restaurant , så tager jeg ikke sugerør, de forurener nemlig”</t>
  </si>
  <si>
    <t>I weekenden streamer de adskillige timer i døgnet, når de er færdige med at købe tøj, som de ikke har brug for.</t>
  </si>
  <si>
    <t>De aner bare ikke hvad der er virkeligheden eller hvad der er vigtigt</t>
  </si>
  <si>
    <t>Belastende har siddet i støj og larm og tekno musik hele dagen pga den demonstration.</t>
  </si>
  <si>
    <t>Så irriterende.</t>
  </si>
  <si>
    <t>Gad vide hvornår de/vi voksne fatter at vi svigter vores ansvar ved ikke at strejke sammen med børnene og de unge ?</t>
  </si>
  <si>
    <t>Det er sgu lidt gråt og trist derude :-)</t>
  </si>
  <si>
    <t>dette forslag om at plante træer, hvor borgerne kan via penge på en konto, til at der bliver plante træer, er nok mange på bogen og kommunerne ikke være med til at plante træer for de skal bygge huse.</t>
  </si>
  <si>
    <t>Så se, i gode gamle dage forstod de unge at pjække ordentligt og ikke for en 'sag'!</t>
  </si>
  <si>
    <t>Håber det pisser ned i København også</t>
  </si>
  <si>
    <t>Ja, I hylder vel også alle de såkaldte "engagerede" unge, der har efterladt et totalt overmalet svineri på Christiansborg Slotsplads.</t>
  </si>
  <si>
    <t>Tænk hvad det "koster" på klima og miljø at skulle rengøre det svineri.</t>
  </si>
  <si>
    <t>Imorgen drager de sydpå og forbruger co2 samt køber mer tøj.</t>
  </si>
  <si>
    <t>Det forstår politikerne bare ikke da de kun kan se 4 år frem i tiden!</t>
  </si>
  <si>
    <t>Der findes mange let påvirkelige mennesker, som har brug for en sag - klimaet er en af dem.</t>
  </si>
  <si>
    <t>Hvad skulle det hjælpe?</t>
  </si>
  <si>
    <t>Hvad gør disse folk faktisk for at hjælpe klimaet?</t>
  </si>
  <si>
    <t>Det hjælper ikke bare at skubbe ansvaret over på politikere, landmænd, industrien, Kina, osv., mens man selv forsætter med at købe produkter, der er produceret/transporteret uansvarligt.</t>
  </si>
  <si>
    <t>Vi skal starte med os selv og vores køb og smid væk kultur.</t>
  </si>
  <si>
    <t>Men ingen gider give afkald på nogen af den moderne livsstils bekvemligheder, hivs ikke alle andre gør det først.</t>
  </si>
  <si>
    <t>men for at være realistisk - hvilken forskel har regeringen gjort siden sidst?</t>
  </si>
  <si>
    <t>Klimaflagellanter...</t>
  </si>
  <si>
    <t>Og så undrer man sig over, at der ikke er flere kvinder i topposter 🤢</t>
  </si>
  <si>
    <t>De har jo den kultur og det menneskesyn fra nogen, så tror desværre det rækker meget højere op end vi overhovedet forestiller os.</t>
  </si>
  <si>
    <t>Det er jo rystende læsning.</t>
  </si>
  <si>
    <t>“Sjovt” nok er alle de grinende likes artiklen har fået fra mænd.</t>
  </si>
  <si>
    <t>🙄</t>
  </si>
  <si>
    <t>Får den tanke at sexisme er langt mere udbredt end vi til dagligt ønsker at se i øjnene.</t>
  </si>
  <si>
    <t>Og at mange her beklager at de ‘gik over stregen’, men ikke lægger op til at gøre op med det, som tråden er udtryk for...</t>
  </si>
  <si>
    <t>😢</t>
  </si>
  <si>
    <t>Mærkeligt at en klage over sådanne grovheder ikke blev undersøgt mere grundigt for tre år siden.</t>
  </si>
  <si>
    <t>Og aldrig nogenside kunne finde på at tale nedsættende om mænd 🤔🤔 Hold nu op med alt det bullshit ..</t>
  </si>
  <si>
    <t>Ingen af kønnene har noget at skulle lade hinanden høre når det gælder nedsættende adfærd !!</t>
  </si>
  <si>
    <t>Se hvordan higen efter magt har ført dk i krige og ulighed.</t>
  </si>
  <si>
    <t>Almindelige mennesker opfører sig ikke sådan</t>
  </si>
  <si>
    <t>Trist at de unge mandlige politikere heller ikke hæver niveauet - de havde jo chanchen🤔🤔🤔</t>
  </si>
  <si>
    <t>Gud fader i skuret.</t>
  </si>
  <si>
    <t>DET er grunde til, at kvinder har det dårligt i bestyrelser og ledelse.</t>
  </si>
  <si>
    <t>Det de trænger til, er ordentlige straffe der kan mærkes.</t>
  </si>
  <si>
    <t>Ikke det dér næse-samleri.</t>
  </si>
  <si>
    <t>Ham så Frederik Vad synes det er i orden at man skriver nedværdigende om kvinder idet han jo siger - »så grimme ting« om kvinder.</t>
  </si>
  <si>
    <t>Godt nok bekymrende at adskillige politiske ungdomsorganisationer er gennemsyret af sådan et kvindesyn.</t>
  </si>
  <si>
    <t>Jeg medgiver at sproget er grotesk og ekstremt vulgært , men derfra og til handling er der trods alt langt.</t>
  </si>
  <si>
    <t>Lidt vildt, der kan sidde folk i DSU med holdninger, så langt fra hvad jeg forbinder med DSU og Socialdemokratiet.</t>
  </si>
  <si>
    <t>Der er ikke tale om et nedladende kvindesyn eller lign..</t>
  </si>
  <si>
    <t>Hvaba?</t>
  </si>
  <si>
    <t>Sikke et sprog.</t>
  </si>
  <si>
    <t>Sikke en tankegang!</t>
  </si>
  <si>
    <t>Skam Jer!!!</t>
  </si>
  <si>
    <t>Sikke nogle perverse svin.</t>
  </si>
  <si>
    <t>-- Føj!</t>
  </si>
  <si>
    <t>Ksn det snart blive værre?</t>
  </si>
  <si>
    <t>I stedet for at rette søgelyset mod sådan en flok idioter -fortæl om de unge der går i demonstration i dag for KLIMAET -Det gælder vel også det åndelige ?</t>
  </si>
  <si>
    <t>Tja, der findes nok også en del narcissister i de kredse</t>
  </si>
  <si>
    <t>Der skulle have stået: "To lede DSU'ere" !</t>
  </si>
  <si>
    <t>Det er sq. Sørgelige typer, totalt umodne til politik.</t>
  </si>
  <si>
    <t>Jeg har da hørt langt værre, men folk nu om dage er desværre så utroligt sarte og mener det er deres ret ikke at blive fornærmet.</t>
  </si>
  <si>
    <t>Havde der været seriøsitet bag havde de nok sagt det til deres ansigter - det var i privaten og man bør derfor hellere være efter dem som har snaget i andres privatliv.</t>
  </si>
  <si>
    <t>[NAVN] Hmm, det minder mig om et andet sted, hvor kollegaer laver sjov med de emner 😒</t>
  </si>
  <si>
    <t>Uha DSU nu er det tid til at ryste posen 😡😡😡</t>
  </si>
  <si>
    <t>special form for humor de har i det parti</t>
  </si>
  <si>
    <t>Jamen farvel og på ingen måde savnet🤮</t>
  </si>
  <si>
    <t>Det er fordi de er hvide, liberale og kommer fra Rungsted.</t>
  </si>
  <si>
    <t>Er det en sex klub det er der noget der tyder på</t>
  </si>
  <si>
    <t>Der må være nogen forældre, som skammer sig!</t>
  </si>
  <si>
    <t>🤢</t>
  </si>
  <si>
    <t>jesus fucking kristensen</t>
  </si>
  <si>
    <t>Det kan ikke passe at de kan nøjes med at trække sig 😡</t>
  </si>
  <si>
    <t>Mere end skræmmmende😰</t>
  </si>
  <si>
    <t>😢😢😢</t>
  </si>
  <si>
    <t>Føj!!</t>
  </si>
  <si>
    <t>Endda Enhedslisten kan se, at enhver form for EU-exit er en dårlig ide.</t>
  </si>
  <si>
    <t>Det viser bare hvor store tosser de britiske politikkere er.</t>
  </si>
  <si>
    <t>logik for burhøns, og Pernille Skipper lad os få den afstemning og lad os komme ud af det gedemarked.</t>
  </si>
  <si>
    <t>Storbritannien kunne måske bedre komme ud af EU hvis de der kæmpede for Brexit var klar til at tage ansvar for landet.</t>
  </si>
  <si>
    <t>Og derfor skal vi heller ikke have afstemning i Danmark, for dem der vil have os ud, DF og Enhedslisten, tør ikke tage regeringsansvar.</t>
  </si>
  <si>
    <t>Tja, vi synker næppe i havet, men derudover er der nu ikke så meget positivt at melde; Vi vil blive tromlet eftertrykkeligt af store spillere som USA, Kina, Rusland - for slet ikke at nævne kæmpefirmaer som Facebook og Google.</t>
  </si>
  <si>
    <t>Men at ønske et EU-exit blot fordi et andet land ønsker det, er ren lemming-mentalitet.</t>
  </si>
  <si>
    <t>Det svarer til at hoppe ud fra en klippe, bare fordi man ser andre gøre det.</t>
  </si>
  <si>
    <t>hold da kæft !</t>
  </si>
  <si>
    <t>Statslederne fra De 27 tilbageværende EU-nationers loger kammeratlige opbagning til EU skræmmende behandling af Storbritannien, har det underlæggende formål også at skræmme EU-befolkningen fra, at ville følge den frihedstrang, som.</t>
  </si>
  <si>
    <t>Det mest skræmmende er, at det ser ud til EU magtelitens luskede skræmme taktik, ser ud til at virke.</t>
  </si>
  <si>
    <t>EU er et kapitalistisk og markedsøkonomisk projekt.</t>
  </si>
  <si>
    <t>Sgu ikke det verden har brug for.</t>
  </si>
  <si>
    <t>Det står for klassisk gå-tilbage-til-en-fuser-politik.</t>
  </si>
  <si>
    <t>Selvfølgelig skal vi ud af det.</t>
  </si>
  <si>
    <t>Håber at Enhedslisten benytter lejligheden til at få udformet en mere nutidig EU-politik, i stedet for pr automatik at klamre sig til et verdensbillede fra før murens fald.</t>
  </si>
  <si>
    <t>Hun har ikke tid Hun er på gymnasium og få børn til at lave optøjer mod regering</t>
  </si>
  <si>
    <t>Enhedslisten tør simpelt hen ikke mene noget selv af angst for at miste stemmer</t>
  </si>
  <si>
    <t>Lande kan sagtens lave aftaler uden de behøver at betale horible summer til Eu.</t>
  </si>
  <si>
    <t>Bedre lande seæv bestemmer med egbe lovgivninger og ik fjernstyres dikteres udefra.</t>
  </si>
  <si>
    <t>Denmark out of Eu and eu out of denmark.</t>
  </si>
  <si>
    <t>Dem kan nan da heller ikke regne med 😂😂</t>
  </si>
  <si>
    <t>Kære EL, her har i er møgprojekt....</t>
  </si>
  <si>
    <t>Hvad går der af Skipper Skræk?</t>
  </si>
  <si>
    <t>Dansk Illuminati journalistik er ond mod Smukkeste politiker i verden ✍️</t>
  </si>
  <si>
    <t>Buuuuuuuuuhhhhh!</t>
  </si>
  <si>
    <t>De har talt usandt om konsekvenserne, for deres vælgere.</t>
  </si>
  <si>
    <t>Selvfølgelig skal vi ikke betale for det hele og de bare vil have goderne.</t>
  </si>
  <si>
    <t>De må se og beslutte sig!!!</t>
  </si>
  <si>
    <t>De kan sku ikke bare leve på nas!!</t>
  </si>
  <si>
    <t>Mere fordi det bliver trætende at høre på, og der er massere af andre ting som EU kunne bruge tid på.</t>
  </si>
  <si>
    <t>men fårene vender vel bare den anden kind til...</t>
  </si>
  <si>
    <t>England skal bare gå ud.</t>
  </si>
  <si>
    <t>- Ingen grund til i alt evighed at være under EU.</t>
  </si>
  <si>
    <t>leave.</t>
  </si>
  <si>
    <t>Hvem risikerer at sidde med aben?</t>
  </si>
  <si>
    <t>Så hellere lade parlamentet og de gamle gå i opløsning.</t>
  </si>
  <si>
    <t>Vi skal være forenede, så vores herskere bedre kan styre os.</t>
  </si>
  <si>
    <t>En udsættelse ændrer ingenting.</t>
  </si>
  <si>
    <t>We want out - some time - maybe…...</t>
  </si>
  <si>
    <t>Hvorfor populisme ikke virker; Bevismateriale A</t>
  </si>
  <si>
    <t>Little Britain 🤣🤣🤣</t>
  </si>
  <si>
    <t>🤦🏼‍♂️</t>
  </si>
  <si>
    <t>Det være sig på udlændingeområdet, partistøtteområdet, miljøområdet, fiskekvoteområdet, regler for forbrug i forbindelse med rejser, på tøj osv. osv. På den måde er regeringens venstrefolk foregangsmænd for et kæmpe værdiskred.</t>
  </si>
  <si>
    <t>Næppe klogt på den lange bane.</t>
  </si>
  <si>
    <t>De er igang med at smadre det fine samfund generationer har slidt og kampet for at opbygge.</t>
  </si>
  <si>
    <t>Og utroligt nok, bliver de ved med at latterliggøre sig selv...</t>
  </si>
  <si>
    <t>Det er blevet et kæmpe cirkus, hvor det kun handler om at lave en masse nye og latterlige love, bare for at man selv kan komme i fokus.</t>
  </si>
  <si>
    <t>De holdt mig mange gange i fængsel.</t>
  </si>
  <si>
    <t>Jeg har set mange anti-juridiske begivenheder i Denmark.</t>
  </si>
  <si>
    <t>Nå....</t>
  </si>
  <si>
    <t>Masseovervågning</t>
  </si>
  <si>
    <t>Borgerforslag</t>
  </si>
  <si>
    <t>Socialdemokratiet</t>
  </si>
  <si>
    <t>https://sdu.exammonitor.dk/</t>
  </si>
  <si>
    <t>Motorcykler</t>
  </si>
  <si>
    <t>https://uvm.dk/.../den.../om-den-digitale-proevevagt</t>
  </si>
  <si>
    <t>Her er igen en lov, der fundamentalt strider mod befolkningens interesser, som skal skrottes.</t>
  </si>
  <si>
    <t>Skal vi nu tilbage til tvangs-, fætter-kusine og klanægteskaber med import af svært integrerbare ægtefæller som tidligere ?</t>
  </si>
  <si>
    <t>Vi er ikke herre i eget hus :(</t>
  </si>
  <si>
    <t>Sådan nogle kriminelle, der bryder lovene gang på gang burde udvises med det samme!</t>
  </si>
  <si>
    <t>Dem har vi ikke brug for her i Danmark! 🤪</t>
  </si>
  <si>
    <t>Jeg synes at de de sidste 10-15 år har fået politikere som ikke plejer vores demokrati og rettigheder.</t>
  </si>
  <si>
    <t>De er de eneste i dette land som faktisk må lyve i retten for at beskytte dem selv eller andre.</t>
  </si>
  <si>
    <t>Hvis den danske presse havde nosser nok til at smække den kendsgerning på forsiden af landets aviser, ville vi se et oprør som på strøelse med folkestrejken 1944!</t>
  </si>
  <si>
    <t>De bliver bashet, mens andre lande er ligeglade.</t>
  </si>
  <si>
    <t>Hvornår kommer det mistillidsvotum??</t>
  </si>
  <si>
    <t>https://www.bt.dk/politik/jeppe-kofod-taler-ud-om-sex-sag</t>
  </si>
  <si>
    <t>Hold nu op hvor er jeg træt af de politiker. 😠</t>
  </si>
  <si>
    <t>Manglende situationsfornemmelse !!</t>
  </si>
  <si>
    <t>Hun er bare kompetent, både fagligt og moralsk!</t>
  </si>
  <si>
    <t>Mig bekendt sidder Danmarks største baby derinde joachim B Olsen</t>
  </si>
  <si>
    <t>Hvad laver en baby os der.</t>
  </si>
  <si>
    <t>Hun er en politiker i høj høj klasse !</t>
  </si>
  <si>
    <t>Tænk at det er nødvendigt med retningslinjer.</t>
  </si>
  <si>
    <t>Hvor blev den sunde fornuft af?</t>
  </si>
  <si>
    <t>Det er landets parlament, ikke en ammestue</t>
  </si>
  <si>
    <t>Hun skal udnævnes igen.</t>
  </si>
  <si>
    <t>Det er sku da ik en vuggestue men en arbejdsplads</t>
  </si>
  <si>
    <t>De tror også de kan tillade sig alt i dag.</t>
  </si>
  <si>
    <t>Jeg synes ærligt talt, at Pia Kjærsgaard fører sig frem med magt i enhver henseende. For nyligt var det Pelle Dragsted som fik af pisken - og nu Mette Abildgaard.</t>
  </si>
  <si>
    <t>Kan forstå det hvis ungen skreg, så det generede processen, men ak!</t>
  </si>
  <si>
    <t>Husk det når i skal stemme ..</t>
  </si>
  <si>
    <t>Jeg kan dog se i tråden, at visse har  en begrænset rummelighed - det fatter jeg ikke.</t>
  </si>
  <si>
    <t>hvad De lovede før et Valg...</t>
  </si>
  <si>
    <t>Pia skulle smide sig selv ud af Folketingssalen!</t>
  </si>
  <si>
    <t>Så må hun da tage den barsel hun har krav på, fremfor at kører hetz med Folketingets formand.</t>
  </si>
  <si>
    <t>Hvad er der nu galt i lidt kontrol?</t>
  </si>
  <si>
    <t>nu er der bare lige endnu en der skal føle sig krænket....😉</t>
  </si>
  <si>
    <t>Det sgu da utrolig hvad en politikker kan tillade sig 😡</t>
  </si>
  <si>
    <t>Hvad er tallet på at "trække sig tidligere tilbage fra arbejdsmarkedet"?</t>
  </si>
  <si>
    <t>Det er sku da en arbejdsplads og ikke vuggestue 👍 Det er da kun rød stue der vil godkende dette.</t>
  </si>
  <si>
    <t>Hvad er vigtigst?</t>
  </si>
  <si>
    <t>En dårlig undskyldning fra moderen.</t>
  </si>
  <si>
    <t>Hvad faen skal man svare hende, hvordan skal man forholde sig?</t>
  </si>
  <si>
    <t>Det høre ingen steder hjemme.</t>
  </si>
  <si>
    <t>nu må det sgu stoppe..</t>
  </si>
  <si>
    <t>Hvad for årtier tilbage var 7, 8 år, er nu, afhængig af de idealiserede år for indtrædelsen til pension 10 til 13 år, og gabet vokser videre.</t>
  </si>
  <si>
    <t>Man kan vel selv tænke indenad!</t>
  </si>
  <si>
    <t>Hvad med alle håndværkere?</t>
  </si>
  <si>
    <t>Tager man en baby med på arbejde i netto ved kassen fx!</t>
  </si>
  <si>
    <t>Hvad med at forbyde akkord arbejde f.eks slagterier og tilbyde en ordentlig løn.</t>
  </si>
  <si>
    <t>Der er vel grænser for hvad der skal lovgives om "Det er tilladt at tænke SELV 😂😂😂</t>
  </si>
  <si>
    <t>Hvad med de reformer SF var med til under Thorning regimet ?</t>
  </si>
  <si>
    <t>Nu rabler det for forKVINDEN 🙏 Hvornår går det op for de 179 medlemmer af tinget at Pia er klar til pension...</t>
  </si>
  <si>
    <t>Når man har LÆST at der var helt styr på det, OG baby ikke larmer ellerforstyrre - så syntes jeg det er en meget trist måde Fru Kjærsgaard tackler det på....</t>
  </si>
  <si>
    <t>TRIST!!!</t>
  </si>
  <si>
    <t>Dette var en nødstilfælled, hvis der ikke skal mere til for at vælte demokratiet, da er vi ilde ude</t>
  </si>
  <si>
    <t>At hun skulle aflevere sit barn til en fremmede, det er hun selv skyld i , hun har påtaget sig et job, og enten er man på arbejde, ellers melder man sig syg</t>
  </si>
  <si>
    <t>Hvem afgør som er "mest nedslidte"?</t>
  </si>
  <si>
    <t>Det er en arbejdsplads ikke en vuggestue, selv om man til tider godt kunne tro det.</t>
  </si>
  <si>
    <t>Hvem har Glemt Søvndal Klanen...</t>
  </si>
  <si>
    <t>Det høre ingen steder hjemme at have sin baby med på job.</t>
  </si>
  <si>
    <t>Hvis de tager fra øen uden at kunne komme hjem igen.</t>
  </si>
  <si>
    <t>Babyen er gået forkert, det er jo ikke en vuggestue i Folketinget, det er jo en børnehave, så babyen må vente til den er 3 år og renlig. 🍼😉</t>
  </si>
  <si>
    <t>stop nu, det er en arbejdsplads!</t>
  </si>
  <si>
    <t>Så det er der ingen undskyldning for!</t>
  </si>
  <si>
    <t>Børn har intet at gøre i folketingssalen - heller ikke på andre arbejdspladser.</t>
  </si>
  <si>
    <t>Hvis det er et problem så må skolerne jo stille PC'er til rådighed med programmet så er den ged barberet.......</t>
  </si>
  <si>
    <t>Hvordan kan nogen dog undre sig over den bortvisning.</t>
  </si>
  <si>
    <t>😒😟</t>
  </si>
  <si>
    <t>Hvis det skal overholdes alle andre steder så skal det vel også her?</t>
  </si>
  <si>
    <t>At blæse det op i pressen, med Pia Kjærsgaard som syndebuk er usmageligt....</t>
  </si>
  <si>
    <t>Man kan ikke forvente at hun er 100% tilstede...</t>
  </si>
  <si>
    <t>Hvis eleverne har noget ingen må se, kan de jo fjerne det fra deres computer, før de tager den med ind til eksamen.</t>
  </si>
  <si>
    <t>endvidere er der ingen rimelighed i, at andre ansatte i forbindelse med hendes arbejde skal passe hendes barn....</t>
  </si>
  <si>
    <t>Børn hører ikke til i folketinget.</t>
  </si>
  <si>
    <t>Hvad ville det næste så blive ?</t>
  </si>
  <si>
    <t>Hvis gymnasierne ikke vil have at eleverne snyder når de bruger computeren, hvad så med at lave prøven skriftlig med papir og kuglepen i stedet?</t>
  </si>
  <si>
    <t>Utrolig dårlig situationsfornemmelse af dit job og din datters behov...</t>
  </si>
  <si>
    <t>Hvis ikke de genudnævner Margrethe Vestager ville det være en skandale.</t>
  </si>
  <si>
    <t>Man tager absolut ikke sit barn med på job .</t>
  </si>
  <si>
    <t>Babyer høre sku da heler ikke til på arbejds pladsen om du er politiker eller håndværker...</t>
  </si>
  <si>
    <t>Hvis man ikke snyder, så har man jo heller inter at tabe.</t>
  </si>
  <si>
    <t>Hvor er seriøsiteten i forhold til det, at være folkevalgt politiker.</t>
  </si>
  <si>
    <t>Havde det været hvilken som helst anden formand, var der ikke blevet en "hvad synes du" artikel ud af det</t>
  </si>
  <si>
    <t>Helt normalt og slæbe en baby på 5 mdr med på en arbejdsplads 🤡🤮</t>
  </si>
  <si>
    <t>Det er fordi børn ikke hører hjemme i folketingssalen.</t>
  </si>
  <si>
    <t>Hvor er det godt at de siger fra!</t>
  </si>
  <si>
    <t>Men så har hun jo netop ikke sit bagland i orden.</t>
  </si>
  <si>
    <t>Hvilket job mon faderen til barnet har, det er vigtigere end en afstemning i Folketinget?</t>
  </si>
  <si>
    <t>Nu er folketinget vel ikke nogen ammestue.</t>
  </si>
  <si>
    <t>hvor mange snyder rent faktisk?</t>
  </si>
  <si>
    <t>Bliv voksen !</t>
  </si>
  <si>
    <t>Hvor var Thyra Frank som er ældre minister</t>
  </si>
  <si>
    <t>og find ud af tingene i den virkelige verden.!!!!</t>
  </si>
  <si>
    <t>Hvorfor at uni-studerende ikke gjort oprør?</t>
  </si>
  <si>
    <t>Hvorfor så gå på en læringsinstitution?</t>
  </si>
  <si>
    <t>Håber hun bliver genudnævnt</t>
  </si>
  <si>
    <t>Håber VIRKELIG på den genudnævnelse....og at hun gerne vil fortsætte 💪🏿💪🏿💪🏿</t>
  </si>
  <si>
    <t>Hårdt fysisk arbejde eller ej, så tvivler jeg på at mit væsen kan levere samme analytiske og logiske sammenhæng med samme kvalitet om 32 år.</t>
  </si>
  <si>
    <t>I Deadline - DR forleden aften, var Mona Striib i studiet og talte om, at de nuværende pensionsordninger er for restriktive.</t>
  </si>
  <si>
    <t>I må allesammen komme og se mig skrive samfundsfag på tirsdag hvis I har lyst.</t>
  </si>
  <si>
    <t>Ingen af os kan stort set holde til hverken hårdt fysisk arbejde eller videnstungt arbejde i en høj alder!</t>
  </si>
  <si>
    <t>Ingen kan jo arbejde i 5 gear hele livet.</t>
  </si>
  <si>
    <t>Ingen nuværende dansk politiker kan erstatte Margrethe Vestager.</t>
  </si>
  <si>
    <t>især for fremtidsperspektivet.</t>
  </si>
  <si>
    <t>Iøvrigt er Radikale Venstres forkærlighed for diverse politbureauer i form af politiske despoter vel ikke just af nyere dato.</t>
  </si>
  <si>
    <t>Ja de bør tage de radikale med, det gik godt i det sorte tårn</t>
  </si>
  <si>
    <t>ja de skriver nogle gange svarene på armen,eller i hånden</t>
  </si>
  <si>
    <t>Ja det er i orden at overvåge gymnasieeleverne digitalt.</t>
  </si>
  <si>
    <t>Ja og man kan jo bare sørge for at der ikke ligger noget personligt på lige den computer man bruger til eksamen</t>
  </si>
  <si>
    <t>Ja selvfølgelig skal de da overvåges til en eksamen</t>
  </si>
  <si>
    <t>Ja selvfølgelig, at kunne google kræver jo ikke den helt store hjerne...</t>
  </si>
  <si>
    <t>Ja, alternativt kan de aflevere i hånden og få ordenskarakter..</t>
  </si>
  <si>
    <t>Ja, da - mens de er til eksamen er det da helt ok.</t>
  </si>
  <si>
    <t>Ja, Margrethe var jo også et bolværk, da hun var i regering med Helle Thorning....</t>
  </si>
  <si>
    <t>Jeg er desværre enig.</t>
  </si>
  <si>
    <t>Jeg er ligeglad.</t>
  </si>
  <si>
    <t>Jeg forstår dem godt.</t>
  </si>
  <si>
    <t>Jeg har sendt dette forslag til Vordingborg Kommune og DN om at gøre øen til naturreservat: https://dansknatur.wordpress.com/.../goer-lindholm-til.../</t>
  </si>
  <si>
    <t>Undervisningsministeriet</t>
  </si>
  <si>
    <t>Ikke alt her i livet starter med curling.</t>
  </si>
  <si>
    <t>Segmentet for fuld udblæsning... 😂</t>
  </si>
  <si>
    <t>Vi andre må sgu da heller ikke ha' ungerne med på job.</t>
  </si>
  <si>
    <t>Hvad er det for en adfærd Mette ---hun gør meget for at få presse-- sidst hed han ALI nu er det et barn .</t>
  </si>
  <si>
    <t>hvad bliver det næste hun finder på --og nej børn har intet at lave der .</t>
  </si>
  <si>
    <t>Tror kun det er Pia Kjærsgaard der er så sippet.</t>
  </si>
  <si>
    <t>Andre kan sidde og sove, det er sgu da meget værre.</t>
  </si>
  <si>
    <t>Jeg har utrolig svært ved at se, hvem vi har i DK, der bare når Vestager til sokkeholderne</t>
  </si>
  <si>
    <t>Jeg håber at Socialdemokraterne vælger og danne regering alene, så kan de arbejde med begge fløje, både SF. og DF. :-) :-)</t>
  </si>
  <si>
    <t>jeg kan oprigtigt godt forstå at naboerne til Lindholm ikke vil have denne flok uønskede personer på øen.</t>
  </si>
  <si>
    <t>Jeg kunne nævne Briatta Nielsen.</t>
  </si>
  <si>
    <t>Jeg som Socialdemokrat!</t>
  </si>
  <si>
    <t>Jeg synes at det er set før.</t>
  </si>
  <si>
    <t>Jeg vile installere en virtuel maskine, køre spywaren der inde i, og køre eksamen i den virtuelle maskine, så kan spywaren kun se det jeg ønsker den skal se</t>
  </si>
  <si>
    <t>Jeppe Koefoed har vel dannet skole.</t>
  </si>
  <si>
    <t>Jubii, godt for vort fædreland.</t>
  </si>
  <si>
    <t>Juh hue.</t>
  </si>
  <si>
    <t>Kan vi ikke også få en rekonstruktion af Jeppe Kofoeds forflyttelse til EU?</t>
  </si>
  <si>
    <t>Klart.</t>
  </si>
  <si>
    <t>Kan man ikke blive kendt for sin politik, så slæb barnet med ind i folketinget, og så blive kendt dén vej rundt🤔</t>
  </si>
  <si>
    <t>Dér har hun sgu tabt sutten...</t>
  </si>
  <si>
    <t>Konkret, hvad menes med "længst tid på arbejdsmarkedet"?</t>
  </si>
  <si>
    <t>Børn hører ikke til på en arbejdsplads.</t>
  </si>
  <si>
    <t>Kurven er ikke knækket endnu!</t>
  </si>
  <si>
    <t>Man tar ik børn med på arbejde ..</t>
  </si>
  <si>
    <t>Mon ikke de klarer det fint selv derinde, men så fik baby mor da lidt medie tid!</t>
  </si>
  <si>
    <t>Ubehageligt at aflevere sin baby til en folketingsbetjent, så lad dog være.</t>
  </si>
  <si>
    <t>hvis alle tog detes børn med derind blev det jo en vuggestue med sutteflasker amning skrål og legende børn....</t>
  </si>
  <si>
    <t>Lad os bevare havterne-og klyde kolonien på Lindholm.</t>
  </si>
  <si>
    <t>det kan ikke ske og slet ikke i  folketinget..</t>
  </si>
  <si>
    <t>Lad os nu se om han overhovedet kommer ind.</t>
  </si>
  <si>
    <t>Åhh Gud - brug skattekronerne på noget andet.</t>
  </si>
  <si>
    <t>Det næste er vel hunden eller sin gammel mor - nu stopper det.</t>
  </si>
  <si>
    <t>Og det kan da aldrig være en sekretær opgave at passe barn.</t>
  </si>
  <si>
    <t>Ligner han iøvrigt ikke “Nicky” fra Bedrag i uhyggelig grad.</t>
  </si>
  <si>
    <t>Det er da utroligt.</t>
  </si>
  <si>
    <t>At nogen gider sådan en ligegyldig diskussion.</t>
  </si>
  <si>
    <t>738 personer Tag dog stilling til noget vigtigt.</t>
  </si>
  <si>
    <t>Har I virkelig ikke andet at tage jer til?</t>
  </si>
  <si>
    <t>Eller er det fordi sagen har et niveau hvor I kan være med.</t>
  </si>
  <si>
    <t>Læs nu grundloven og dens historie!</t>
  </si>
  <si>
    <t>"SMED baby ud" haha haha nej nej hun KYLEDE baby ud ved at svinge baby rundt i benene, hun er så ond, puuuuuha da.😂😂</t>
  </si>
  <si>
    <t>Magrethe Vestager bliver ikke genudnævnt, og godt det samme med det.</t>
  </si>
  <si>
    <t>Så må hun sgu finde en der kan passe ungen..</t>
  </si>
  <si>
    <t>Hvad bliver det næste...</t>
  </si>
  <si>
    <t>Børn høre ikke hjemme på arbejdspladsen...</t>
  </si>
  <si>
    <t>Det er muligt, det var ubehageligt?</t>
  </si>
  <si>
    <t>Man har altid blevet overvåget og kontrolleret til eksamen.</t>
  </si>
  <si>
    <t>Der er rigeligt med børn i det galehus..</t>
  </si>
  <si>
    <t>Det kan godt somme tider opleves som en børnehave der inde👍🏻 så der behøves ikke være vuggestuer også😧</t>
  </si>
  <si>
    <t>Seriøst????</t>
  </si>
  <si>
    <t>Pas dit arbejde unge kvinde .</t>
  </si>
  <si>
    <t>Man kan også prøve at holde vejret.</t>
  </si>
  <si>
    <t>Man kan vel kende dem på de våde bukser så?</t>
  </si>
  <si>
    <t>DET HAR VI ANDRE GJORT .</t>
  </si>
  <si>
    <t>Man kunne jo lave eksamener håndskrevet ...</t>
  </si>
  <si>
    <t>Så lorte bleer hører til på hjemme fronten , eller på en institution .</t>
  </si>
  <si>
    <t>Man kunne overveje at kigge på hvordan DTU får det til at fungere.</t>
  </si>
  <si>
    <t>så NEJ..</t>
  </si>
  <si>
    <t>en baby skal ikke med på job....</t>
  </si>
  <si>
    <t>Man skal være meget syg for at komme i nærheden af sådan en ordning, som den er skruet sammen i dag.</t>
  </si>
  <si>
    <t>Hvorfor i alverden render hun så rundt med babyen?</t>
  </si>
  <si>
    <t>Der er en grænse for galskaben så bliv hjemme vi betaler og du skal yde det danske folk</t>
  </si>
  <si>
    <t>Sikke et ramaskrig der ville komme.</t>
  </si>
  <si>
    <t>Margrethe Vestager 💪💪💪 Pt den ENESTE danske politiker med international format.</t>
  </si>
  <si>
    <t>Det næste bliver vel at 2 polikere sider og snaver hinanden.</t>
  </si>
  <si>
    <t>Margrethe Vestager er indbegrebet af en person med integritet, og dem er der desværre ikke mange af i politik.</t>
  </si>
  <si>
    <t>Eller ammer, knipper under bordet.</t>
  </si>
  <si>
    <t>Det er jo i forvejen en vuggestue derinde i folketinget.</t>
  </si>
  <si>
    <t>Med hvert nyt fødselsår kommer 3 måneder til!</t>
  </si>
  <si>
    <t>Selvom man nogle gange syntes det i forvejen er en børnehave derinde - sååååå må der vel være en grænse😉</t>
  </si>
  <si>
    <t>Der er sket et skred et eller andet sted , at børnefamilier tror de er fredet i klasse a , at de kan tillade sig alt ,</t>
  </si>
  <si>
    <t>Stakkels barn.</t>
  </si>
  <si>
    <t>5 mdr gammel og moderen finder det ikke vigtig at være sammen med sit barn.</t>
  </si>
  <si>
    <t>Selvom danmarks største baby , Joachim B Olsen er der i forvejen ......</t>
  </si>
  <si>
    <t>Det sidste er det eneste, hun er rigtig god til.</t>
  </si>
  <si>
    <t>Men hun forestiller sig, at det kan lade sig gøre for 3 milliarder!</t>
  </si>
  <si>
    <t>Ikke under nogen omstændigheder kan man tillade at der er forstyrrende elementer som børn i folketingssalen, at det overhovedet kan være tvivl om det er jo uforståeligt 😵</t>
  </si>
  <si>
    <t>men igen så er det nok bare nemmere at eleverne medbringer deres egen PC og vi som samfund ser igennem øjnene med det ganske lille antal snydere</t>
  </si>
  <si>
    <t>Utrolig dårlig situationsfornemmelse Abildgaard udviser af af sit job og datters behov...</t>
  </si>
  <si>
    <t>stakkels barn</t>
  </si>
  <si>
    <t>Pia Kjærsgård har travlt med at misbruge sin magt.</t>
  </si>
  <si>
    <t>Men så må eleverne få stillet computere til rådighed i eksamenssituationen.</t>
  </si>
  <si>
    <t>Næ det er slet ikke i orden, slet ikke når man tænker på omstændighederne, og at hun lige der, ikke havde andre muligheder, end at have sin datter med.</t>
  </si>
  <si>
    <t>Men uanset hvad, så kommer DF altså i gruppe med de ekstremt højreradikale bl.a. Marie Le Pen, Wilders, AFD i Tyskland, og andre af slagsen</t>
  </si>
  <si>
    <t>Men!</t>
  </si>
  <si>
    <t>Jeg bliver helt skræmt</t>
  </si>
  <si>
    <t>Ikke i orden af Pia..😉</t>
  </si>
  <si>
    <t>Mette vi ved godt, du et Socialdemokrat.</t>
  </si>
  <si>
    <t>Mht. det rent tekniske i løsningen, så springer det i øjnene at man opbevarer data hos Amazon i skyen, og at man er nødt til at søge en slags aktindsigt for at kunne få oplyst hvad der er blevet registreret.</t>
  </si>
  <si>
    <t>Mig bekendt har både Google og Apple betalt.</t>
  </si>
  <si>
    <t>mon man har taget ved lære af jeppe kofoed 😁</t>
  </si>
  <si>
    <t>Måske de kunne holde et par år mere på arbejdsmarkedet.</t>
  </si>
  <si>
    <t>Måske det er den der kristne kultur, vi lige skal have undersøgt.....</t>
  </si>
  <si>
    <t>Måske man bare skulle droppe computere til eksamen.</t>
  </si>
  <si>
    <t>Måske Taktisk spil fra Thulesen Dahl..!?</t>
  </si>
  <si>
    <t>Nem løsning..</t>
  </si>
  <si>
    <t>Nemlig 💪</t>
  </si>
  <si>
    <t>Noter og andet der må bruges til eksamen kan så medbringes på en USB.</t>
  </si>
  <si>
    <t>Og afgør endelig rimeligheden i det udfra diverse principper, - der kan kodes ind i en computer.</t>
  </si>
  <si>
    <t>Og data skal ligge på serveren i 3 måneder.</t>
  </si>
  <si>
    <t>Og den har været diskuteret tidligere.</t>
  </si>
  <si>
    <t>Og det bør være logik for ænder fra andedammen? 😊</t>
  </si>
  <si>
    <t>Og det er udover, at CPR, som skal bruges, når man skal aflevere opgaven.</t>
  </si>
  <si>
    <t>Og det ønsker Socialdemokratiet at ændre på, så folk ikke skal igennem fem arbejdsprøvninger, et hav af lægeerklæringer, samtaler osv, før de kan gå på en tidligere pension.</t>
  </si>
  <si>
    <t>Og hvorfor ikke også telefoner, nu hvor vi er igang🤦🏼‍</t>
  </si>
  <si>
    <t>Og mange andre steder.</t>
  </si>
  <si>
    <t>Og så er der det med, at man skal bruge OS X eller Windows som styresystem for at få lov til at komme til eksaminationen for eller virker overvågningsprogrammet ikke.</t>
  </si>
  <si>
    <t>Og så kunne det da være ønskeligt hvis Peter Kofod også forsvarede at hvis man skal have midler fra EU, så skal man overholde retsstatsprincipper.</t>
  </si>
  <si>
    <t>papir går ikke "ned" papir kan man ikke snyde med ( ikke i sig selv i hvert fald) ...</t>
  </si>
  <si>
    <t>papir kan man ikke overvåge..papir man får udleveret på stedet glemmer man ikke i bussen....</t>
  </si>
  <si>
    <t>Papirprøver...</t>
  </si>
  <si>
    <t>PC som offentlig myndighed.</t>
  </si>
  <si>
    <t>Problematisk eller ej, så er faktum at uden overvågning så vil enhver nogenlunde IT kyndig elev kunne score en vilkårligt god karaktér i et vilkårligt fag, hvis der er fuldstændigt fri adgang til nettet uden kontrol af nogen art.</t>
  </si>
  <si>
    <t>Problemet ligger i, at overvågningsprogrammet tager alle data, koder mv. og gemmer dem på en server, der er lokaliseret i Irland.</t>
  </si>
  <si>
    <t>Prøver uden pc eller opgaver, der stilles så man ikke kan bruge info på nettet til noget i praksis.</t>
  </si>
  <si>
    <t>Psykologer socialrådgivere, læger you name it.</t>
  </si>
  <si>
    <t>pu ha</t>
  </si>
  <si>
    <t>Syntes lige hun skulle prøve at komme lidt ud i samfundet, hvad tror du andre forældre gør, når vi har syge børn, med den løn på tinget, burde der nok være råd til en barnepige.</t>
  </si>
  <si>
    <t>Åbenbart ikke gældende i den demokratiske forsamling! 😔</t>
  </si>
  <si>
    <t>Hendes tid er ovre.</t>
  </si>
  <si>
    <t>hun er væk efter valget..</t>
  </si>
  <si>
    <t>Men stem ikke på den unge dame til næste valg,hun har åbenbart ikke tid til at arbejde for sin løn.</t>
  </si>
  <si>
    <t>Selvfølgelig skal der ikke flere børn ind i den legestue.</t>
  </si>
  <si>
    <t>Man kan da ikke tage børn med på arbejde.</t>
  </si>
  <si>
    <t>det jo ikke en vuggestue selv om nogen opfør sig sådan,</t>
  </si>
  <si>
    <t>Undskyld de har ikk noget at lave der..</t>
  </si>
  <si>
    <t>en Baby ville ødelægge meget det de må have at høre ..</t>
  </si>
  <si>
    <t>Mon ikke vedkommende kunne få sit barn passet i stedet for at sætte sig selv i et dårligt lys</t>
  </si>
  <si>
    <t>Hun har passet sit job som Folketingets formand, og så skal hun kritiseres?</t>
  </si>
  <si>
    <t>Mon ikke der efterhånden sidder nogle ude i lille DK der ikke kan komme sig over Pias succes som politiker?</t>
  </si>
  <si>
    <t>Konservative Abildgaard hænger Pia Kjærsgaard ud i medier fordi hun ikke selv havde sørget for st få hendes 5 mdr gl datter passet.</t>
  </si>
  <si>
    <t>Haha selvom størstedelen er babyer i folketinget.</t>
  </si>
  <si>
    <t>Det ikke noget at udsætte så lille et barn for så stor en flok løgnere</t>
  </si>
  <si>
    <t>Hun smed IKKE en baby ud af folkeinget !!!!!!!!!!</t>
  </si>
  <si>
    <t>Kom dog videre nu har vi hørt nok om det pladder...</t>
  </si>
  <si>
    <t>Det er jo en børnehave i forvejen,, så hvad er problemet.!! 🙄 🤔 😁😁</t>
  </si>
  <si>
    <t>Så må Pia sgu beslutte sig</t>
  </si>
  <si>
    <t>På SDU bruges noget lignende</t>
  </si>
  <si>
    <t>Ja det er sgu en fed overskrift smed baby ud, må da håbe barnet ikke har taget skade.</t>
  </si>
  <si>
    <t>På uni er det standard at installere overvågning til eksamen.</t>
  </si>
  <si>
    <t>I betragtning af hvor sjældent politikerne egentlig møder op til afstemninger, så ligner den der seance fra Pia Abildgård mere et forsøg på at få iscenesat sig selv, så hun ikke går i glemmebogen nu inden valget kommer.</t>
  </si>
  <si>
    <t>stakkels barn .</t>
  </si>
  <si>
    <t>så får hun travlt med alle de røvhuller der sidder der inde.</t>
  </si>
  <si>
    <t>Men hva' fanden det er jo en børnehave, bare uden pædagoger og andre voksne ?..</t>
  </si>
  <si>
    <t>hun smed vel ikke en baby ud men en mor det for det første skabte uro og ikke kunne konsetræer sig om sit arbejde som hun igen får et alt for stort løn for at passe, hvis dog bare politikerne i folketinget ville lade som om at de ikke gik i et børnehave</t>
  </si>
  <si>
    <t>Ja, så er det tid at vende blikket den anden vej.</t>
  </si>
  <si>
    <t>Responderede at eleverne må have tillid til undervisere og ledere, lytte til deres anvisninger og argumentation.</t>
  </si>
  <si>
    <t>Der er lige vedtaget en lov der kan sende dig og mig i spjældet i op til 12 år for at sige noget dårligt om NATO.</t>
  </si>
  <si>
    <t>Men ih, uh, nej det er ikke så interessant at vores ytringsfrihed er blevet undermineret.</t>
  </si>
  <si>
    <t>hold nu op BT, Pia K, har ikke smidt en baby ud af folketinget, moderen, hun blev bare bedt om at følge regler..</t>
  </si>
  <si>
    <t>Åbenbart gøres der efterhånden alt i forsøges på at finde tåbelige krav på personlig promering</t>
  </si>
  <si>
    <t>Børn hører under ingen omstændigheder hjemme på en arbejdsplads</t>
  </si>
  <si>
    <t>Hun smed jo ikke barnet ud VEL ,men bad moderen ,om at gå ud med babyen,sådan</t>
  </si>
  <si>
    <t>BT hvorfor bruger i året smed baby, der var vist ikke nogen der smed nogen baby</t>
  </si>
  <si>
    <t>Nej pjat !</t>
  </si>
  <si>
    <t>Barnet kan jo få skader for livet !</t>
  </si>
  <si>
    <t>Men stadig var hun lige agressiv nok .</t>
  </si>
  <si>
    <t>Hvor der burde have et smil, blev man sur og smed barnet ud.</t>
  </si>
  <si>
    <t>Rådgiver her alle felter borgerne også ydelsesrådgiver med over 30 års erfaring på!</t>
  </si>
  <si>
    <t>For hun mangler pli.</t>
  </si>
  <si>
    <t>Nogle gange oplever man politikerne opfører sig som de sidder i en børnehave og ikke i folketingsalen ?</t>
  </si>
  <si>
    <t>S, DF og SF...</t>
  </si>
  <si>
    <t>S: »dem, der har været længst tid på arbejdsmarkedet, og er mest nedslidte, får ret til at trække sig tidligere tilbage fra arbejdsmarkedet«.</t>
  </si>
  <si>
    <t>Der er kun 1 derinde, der står for det ubehagelige i den situation</t>
  </si>
  <si>
    <t>Det var jo det det var, en NØDSITUATION!!</t>
  </si>
  <si>
    <t>Samtidig med at han “lammer” en DF-profil, der nærmest “truer” sig til at være selvudnævnt spidskandidat ..!?</t>
  </si>
  <si>
    <t>Herregud!!</t>
  </si>
  <si>
    <t>Sandsynligvis på en meget sikker server, med en rigtig bred forbindelse ;)</t>
  </si>
  <si>
    <t>Sikken en gammeldags indstilling til arbejdslivet.😏</t>
  </si>
  <si>
    <t>Spørgsmålet er, hvorfor de i modsætning til alle andre, har et helt års barsel med fuld løn?!</t>
  </si>
  <si>
    <t>Se blot filmen 9.April og du vil forstå, det var det rigtige at gøre.</t>
  </si>
  <si>
    <t>Folk skal forstå at det er stedet hvor de vigtigste debatter om samfundet tages op og folk som har børn bør ikke forstyrre med at tage børn ind i et forum.</t>
  </si>
  <si>
    <t>Sejt!</t>
  </si>
  <si>
    <t>Det er mere emsige forældre end det er børnenes ønske idet de ikke forstår en skid af hvad der bliver sagt og hvorfor.</t>
  </si>
  <si>
    <t>Og at det ikke får konsekvens.</t>
  </si>
  <si>
    <t>Selv om formanden for DN Vordingborg mener, at man bare skal indhegne kolonien, så mener jeg, at vi skal bevare naturen på Lindholm.</t>
  </si>
  <si>
    <t>Selvfølgelig er der i orden.</t>
  </si>
  <si>
    <t>Ta nu at vågn op Danmark</t>
  </si>
  <si>
    <t>Selvfølgelig medfører øget digitalisering af eksamener også nye former for kontrol.</t>
  </si>
  <si>
    <t>Det er ikke rimeligt overfor alle andre der knogler for en meget mindre løn.</t>
  </si>
  <si>
    <t>Selvfølgelig skal den danske stat da også støtte en monopolisering af styresystemer.</t>
  </si>
  <si>
    <t>Det er ren udnyttelse af systemet.</t>
  </si>
  <si>
    <t>Denne sag bidrager i hvert fald til min mistillid til politikerne ------ se nu at få strammet op derinde.</t>
  </si>
  <si>
    <t>Selvfølgelig skal hun vælges igen!</t>
  </si>
  <si>
    <t>Det skuda ik en børnehave</t>
  </si>
  <si>
    <t>Seniorpension .</t>
  </si>
  <si>
    <t>Der er en rigtig flot barselsorlov til både mor og far og udmærkede dagplejer og vuggestuer og der stod en sekretær parat til at tage over hvis barnet blev urolig - hvad er problemet ???</t>
  </si>
  <si>
    <t>Der er piske en stemning op over en selvfølgelighed.</t>
  </si>
  <si>
    <t>Det må være en masse df'ere der kommenterer her, hvis man skal vurdere ud fra stavefærdighederne i de fleste indlæg</t>
  </si>
  <si>
    <t>Folketinget er jo en stor barnehave.</t>
  </si>
  <si>
    <t>Som sådan, skulde jo alle vært smid ud</t>
  </si>
  <si>
    <t>Det er sgu børnehave nok i forevejen.</t>
  </si>
  <si>
    <t>Det eneste der mangler i folketinget det er nogle pædagoer så børnehaven blev holdt rigtig</t>
  </si>
  <si>
    <t>Hva fanden, det er jo lidt af en børnehave i forvejen, så en mere, gør ingen forskel. 🥵</t>
  </si>
  <si>
    <t>Børn skal snært slæbes med overalt, nej det er ikke ok de hører hjemme i en vuggestue.</t>
  </si>
  <si>
    <t>Folketinget kan på mange måder kaldes en børnehave.</t>
  </si>
  <si>
    <t>Men det er ikke ok, at slæbe sine små afkom med der ind på arbejde, det kunne være kønt, hvis 5 mødre eller fædre kom med små børn, sikke en uro der ville blive.</t>
  </si>
  <si>
    <t>Hvor svært kan det være ????</t>
  </si>
  <si>
    <t>Hun har det ikke - denne ophöjethed og basal kulturel dannelse , som bör vaere et kendetegn ved en formand for landets ting.</t>
  </si>
  <si>
    <t>Gudskelov er der nu om dage forståelse med har sit barn med arbejde, Pia er totalt gammeldags.</t>
  </si>
  <si>
    <t>Efter at have læst artiklen i Ekstra Bladet må man sige at moderen til barnet må have manglet ilt til hjernen under fødslen siden hun starter denne sag eller også er det simpelthen fordi denne politiker ikke kan se ud over egen næse.</t>
  </si>
  <si>
    <t>Folketinget er ikke en Børnehave det må forældrene kunne forstå ???</t>
  </si>
  <si>
    <t>Den mor har manglende situationsfornemmelse!!!</t>
  </si>
  <si>
    <t>Hun har siddet i folketinget for længe,ti år</t>
  </si>
  <si>
    <t>Ud</t>
  </si>
  <si>
    <t>Virker som om fruen har fået storhedsvanvid efter hun blev formand for Folketinget😢</t>
  </si>
  <si>
    <t>Folketinget er sku en STOR Børnehave!!</t>
  </si>
  <si>
    <t>SF skal sælge deres stemme dyrt uden det koster rød blok sejren og det er her det bliver svært at forende SF og socialdemokratiet .</t>
  </si>
  <si>
    <t>Det er socialt bedrageri ELLER HVAD????😕😕😕😕😕</t>
  </si>
  <si>
    <t>MEN der gælder måske andre regler for politikere!!!!!!!!!!</t>
  </si>
  <si>
    <t>Skal de 179 andre så ikke også ud der inde fra i stedet for at stjæle med arme og ben😇😇</t>
  </si>
  <si>
    <t>Der er sku da ingen arbejdspladser, hvor man bare tager sin baby med på. 😡</t>
  </si>
  <si>
    <t>Hmm tænk hvis de alle sad med skrigende babier.</t>
  </si>
  <si>
    <t>Sikke en larm og lugt.</t>
  </si>
  <si>
    <t>Skam dig Pia Kjærsgaard.</t>
  </si>
  <si>
    <t>Hallo Pia Kjærsgaard hvad har du lige gang i mig bekendt har der været babyer med på arbejdet på Christiansborg før det er ikke noget nyt på københavnsrådhus havde en borgerrepresentant Tine Smedes havde sin baby med til møderne i borgerrepræsentationen hvor hun også ammede babyen så er du ved at blive en sur ældre dame fordi du ikke kan styre folketingsmedlemmerne 🍀😊🌹🇩🇰🇩🇰</t>
  </si>
  <si>
    <t>Det ligner en bevidst planlagt provokation, der er iscenesat for at miskreditere Pia Kjærsgaard.</t>
  </si>
  <si>
    <t>de skal sku da ikke ha baby med på arbejde</t>
  </si>
  <si>
    <t>Udover størstedelen af politikkerne selv opfører sig som børn, så har deres børn ikke noget at gøre der.</t>
  </si>
  <si>
    <t>Hvordan mon det ville se ud, hvis alle tog børn eller børnebørn med?</t>
  </si>
  <si>
    <t>Det barn har altså intet at gøre i salen.</t>
  </si>
  <si>
    <t>Selv om det er en voksenbørnehave er det ikke i orden.</t>
  </si>
  <si>
    <t>Nu har kvinder jo fået deres barselsperiode og den kan de så give til deres mænd - gider ikke høre mere om forkælede kwinfolk, der også kan betale sig fra en baby-sitter, som man har gjort i de tidligere generationer.</t>
  </si>
  <si>
    <t>Det handler om mig - mig og mig !!</t>
  </si>
  <si>
    <t>Vi lever i 2019, prøv lige at udvise lidt rummelighed.</t>
  </si>
  <si>
    <t>Det er ikke en daginstitution😴</t>
  </si>
  <si>
    <t>Uforståeligt et barn i en børnehave burde ikke skabe panik.</t>
  </si>
  <si>
    <t>Åh hvor har hun dog travlt den h...</t>
  </si>
  <si>
    <t>Hun elsker magten ,så det blev en god dag for Pia.</t>
  </si>
  <si>
    <t>Man tager da ikke børn med på arbejde</t>
  </si>
  <si>
    <t>Helt ærligt har du dit barn med på job??????</t>
  </si>
  <si>
    <t>Jeg nægter at tro nogen blev SMIDT ud af folketingssalen.</t>
  </si>
  <si>
    <t>Folk tror de kan slæbe deres børn med alle steder.:(</t>
  </si>
  <si>
    <t>Nej nej Eva det må ikke har forskel med medlemmer.</t>
  </si>
  <si>
    <t>børn hører ikke til i folketinget</t>
  </si>
  <si>
    <t>Det er en arbejdsplads ikke en børnehave</t>
  </si>
  <si>
    <t>Åh nej nu har vi også curling politikere 😆</t>
  </si>
  <si>
    <t>Endnu en skævert fra konen i muddergrøften</t>
  </si>
  <si>
    <t>Ja,nu er det nok med det pylleri😭</t>
  </si>
  <si>
    <t>Det er sku ikke en børne eller vugge stue come on</t>
  </si>
  <si>
    <t>Hvorfor, det er jo i forvejen en børnehave</t>
  </si>
  <si>
    <t>Ha!</t>
  </si>
  <si>
    <t>Hva fan ....</t>
  </si>
  <si>
    <t>det jo EN stor børnehave alligevel !</t>
  </si>
  <si>
    <t>hvd bliver det næste at en rød klovn tager sin hund med</t>
  </si>
  <si>
    <t>Hun nyder magten i fulde drag 😴😡</t>
  </si>
  <si>
    <t>Det sq en syg høne der har lagt det æg</t>
  </si>
  <si>
    <t>Babyer høre ikke hjemme der</t>
  </si>
  <si>
    <t>Klart det er jo ikke nogen børnehave😫eller hva😛</t>
  </si>
  <si>
    <t>Hun skulle da selv smides ud</t>
  </si>
  <si>
    <t>Smid den gamle dame ud af folketinget</t>
  </si>
  <si>
    <t>Børn hører ikke hjemme i folketingssalen.!!</t>
  </si>
  <si>
    <t>smide!</t>
  </si>
  <si>
    <t>Hendes magtfuldkommenhed er komplet....</t>
  </si>
  <si>
    <t>Babyer hører ikke til der</t>
  </si>
  <si>
    <t>Hvad bliver det næste ❗️</t>
  </si>
  <si>
    <t>Hun er en kost</t>
  </si>
  <si>
    <t>Pia burde nok have smidt barnet ud af landet</t>
  </si>
  <si>
    <t>det var den forkerte der røg ud.</t>
  </si>
  <si>
    <t>Man diskuterer ikke med formanden...</t>
  </si>
  <si>
    <t>Baby'er høre heller ikke til i folketinget..</t>
  </si>
  <si>
    <t>Hvorfor ryger lerkovich ikke ud i stedet for</t>
  </si>
  <si>
    <t>Er det ikke ved at være lidt for meget😳</t>
  </si>
  <si>
    <t>Må man nu ikke tage børn med ind i den store børnehave ?</t>
  </si>
  <si>
    <t>Desværre nej Kim .</t>
  </si>
  <si>
    <t>Folk skal blande sig helt uden om.</t>
  </si>
  <si>
    <t>Order Order ooorrrderrrr🇩🇰</t>
  </si>
  <si>
    <t>Vad om de smider Pia Kjærsgaard ud af folketinget</t>
  </si>
  <si>
    <t>Godt nok er det en børnehave derinde men at der også skal være vuggestue det hører sig ikke til.</t>
  </si>
  <si>
    <t>Hun burde vide bedre.</t>
  </si>
  <si>
    <t>Stop nu....</t>
  </si>
  <si>
    <t>Man diskutere ikke med formanden 🧐🧐🧐🧐🧐🤣🤣🤣🤣🤣</t>
  </si>
  <si>
    <t>Børn skal ikke med på arbejde!</t>
  </si>
  <si>
    <t>jeg tænker der er sket en fejl,, det var da hende selv der skulle have været smidt ud,, sødt,, ikke</t>
  </si>
  <si>
    <t>Syntes du skal overveje om du ikke skal gå på pension Pia😕😕</t>
  </si>
  <si>
    <t>Hun burde nok have udvist konduite i dennne situation 🤔</t>
  </si>
  <si>
    <t>Retire please 🙄😩</t>
  </si>
  <si>
    <t>Uforskammet grænsende til politisk chikane</t>
  </si>
  <si>
    <t>tag jer nu sammen...</t>
  </si>
  <si>
    <t>Grov overskrift, synes jeg efter at ha læst artiklen</t>
  </si>
  <si>
    <t>Hvornår smidder I Pia ud</t>
  </si>
  <si>
    <t>Pia Kjærsgaard må ud!</t>
  </si>
  <si>
    <t>Pia er magtfuldkommen</t>
  </si>
  <si>
    <t>Synes det er forkert.</t>
  </si>
  <si>
    <t>#smidutpia #fyrpia</t>
  </si>
  <si>
    <t>Hun skal skiftes selv smides ud</t>
  </si>
  <si>
    <t>Overreagerer🙄</t>
  </si>
  <si>
    <t>Ikke i orden.</t>
  </si>
  <si>
    <t>en ny Gita Nørre by historie .</t>
  </si>
  <si>
    <t>Hun mangler mangfoldighed</t>
  </si>
  <si>
    <t>Skulle skamme sig</t>
  </si>
  <si>
    <t>Hun er for gammel!!</t>
  </si>
  <si>
    <t>Fy Pia, du er en hård formand!!</t>
  </si>
  <si>
    <t>Forkert</t>
  </si>
  <si>
    <t>Jeg synes rigtige forkert</t>
  </si>
  <si>
    <t>Hvornår bliver der revolution i Dk?</t>
  </si>
  <si>
    <t>De prøver igen, at få en forringelse, til at ligne noget godt.!</t>
  </si>
  <si>
    <t>Krampetrækningerne hos regeringen og DF tager til.</t>
  </si>
  <si>
    <t>Men tænker der er en bagtanke som kaldes valgflæsk.</t>
  </si>
  <si>
    <t>Vi mangler i den grad mennesker, der ikke selv rager til sig, men regerer, så alle føler, at de bliver behandlet ordentligt.</t>
  </si>
  <si>
    <t>og vælger-tæsk om kort tid, så det kan mærkes , spild af tid deres Sundhedsreform ......</t>
  </si>
  <si>
    <t>Ja en reform der i virkeligheden, bliver deres endeligt .</t>
  </si>
  <si>
    <t>Denne gang går den ikke .</t>
  </si>
  <si>
    <t>Gider i godt tage "den almindelige dansker" alvorligt, vi vil ikke finde os i jer mere og i kommer til at mærke det.</t>
  </si>
  <si>
    <t>Alle på det billede er en flok klaphatte ...</t>
  </si>
  <si>
    <t>Det er trods alt kun 179 idioter ...</t>
  </si>
  <si>
    <t>Tror i det bliver beder med en ny regering,tror jeg ikke.</t>
  </si>
  <si>
    <t>LLR har lige stået og fortalt at venstre var fadder til aftalen om supersygehusene.</t>
  </si>
  <si>
    <t>Der mangler både læger, sygeplejersker og sosu personale.</t>
  </si>
  <si>
    <t>Sparebanden uha man får kuldegysninger ,det sgu ikke trygt😱🤪</t>
  </si>
  <si>
    <t>Er tulle ved at sluge en kamel, ser lidt stram ud .</t>
  </si>
  <si>
    <t>Ja, de prøver at bilde Danskerne ind at det hele bliver så rosenrødt</t>
  </si>
  <si>
    <t>tror han får problemer med både bagland og vælgere , men når jeg nu vil være statsminister for enhver pris</t>
  </si>
  <si>
    <t>Ja, det bliver ik til noget.</t>
  </si>
  <si>
    <t>Enten sker der fornyelse af dansk politik ellers falder det hele sammen under dem.</t>
  </si>
  <si>
    <t>Regionerne kan ikke nedlægges, læs grundloven, men den betyder jo intet for venstre,</t>
  </si>
  <si>
    <t>Valg flæsk i tosser</t>
  </si>
  <si>
    <t>Valgflæsk andet er det ikke.</t>
  </si>
  <si>
    <t>Hvorfor ser de altid så selvglade og hovne ud ?</t>
  </si>
  <si>
    <t>Om det er rød blok eller blå blok rød blok vil jeg tænke på det skatter og afgifter der skal vil op hvis det i kommer til magten</t>
  </si>
  <si>
    <t>så de i gang med valgflæsk ; )</t>
  </si>
  <si>
    <t>De sidste 20år er gået så Godt vi er amerikanere alle sammen og må kun kigge en vej demokrati ...🤔</t>
  </si>
  <si>
    <t>Det bliver en dejlig dag når han trykker på valg knappen 😬</t>
  </si>
  <si>
    <t>Jeg får da kuller!</t>
  </si>
  <si>
    <t>NEJ sådan hænger det ikke sammen.</t>
  </si>
  <si>
    <t>Drop nu jeres politiske støtte til den siddende regering og prøv at forstå at det er KUN hvis de blå vinder valget, at disse ting indføres som en del af de delaftaler der er lavet nu.</t>
  </si>
  <si>
    <t>Delaftaler der er bekymrende for Danmarks fremtid på både sundhed, jordforurening og råstoffer.</t>
  </si>
  <si>
    <t>Glem det og lad os få arbejds ro men flere hænder er velkommen</t>
  </si>
  <si>
    <t>Hold da op hvor er de dygtige at de kan finde ud a det så bli'r der da først kaos rundt omkring hvor der skal tages beslutning for det kan de da heller ikke finde ud a i kommune så bare forsedt kaos Kaisa</t>
  </si>
  <si>
    <t>det er da lige DF styring af embedsmænd</t>
  </si>
  <si>
    <t>det er fint, at Løkke vil hjælpe de syge, men han forbigår fuldstændigt, at også landet er sygt !</t>
  </si>
  <si>
    <t>Rådgivende råd er i mine øjne tidsspilde.</t>
  </si>
  <si>
    <t>Mon Partisoldaterne fortsætter nuværende Slingrekurs....</t>
  </si>
  <si>
    <t>Banditter i habitter</t>
  </si>
  <si>
    <t>udskriv nu det valg.</t>
  </si>
  <si>
    <t>Så er der dømt valg flæsk</t>
  </si>
  <si>
    <t>Råd og rod</t>
  </si>
  <si>
    <t>Hvilken led flok.</t>
  </si>
  <si>
    <t>- Ego, ego, ego ...</t>
  </si>
  <si>
    <t>:(</t>
  </si>
  <si>
    <t>Paptud til Trumphaderne 😂🤡</t>
  </si>
  <si>
    <t>Må være så ærgerligt for alle Trump haters og især for TV2 og de andre medier</t>
  </si>
  <si>
    <t>Ærligt, så er det som en stor joke.</t>
  </si>
  <si>
    <t>Hvilket må betyde han ikke kan tolke de oplysninger han har fået.</t>
  </si>
  <si>
    <t>Han er ikke frikendt.</t>
  </si>
  <si>
    <t>En trist dag for alle Trump haderne.</t>
  </si>
  <si>
    <t>Det her beviser kun at manden er rigtig dygtig til at slette alle spor på hans kriminelle handlinger.</t>
  </si>
  <si>
    <t>Han er jo en mester mafiatype der har gjort det i flere årtier, så der skal nok mere kompetente folk til at finde de gode sager til at fælde ham. 😉</t>
  </si>
  <si>
    <t>Han har jo folk ansat til og slette sporene efter ham .</t>
  </si>
  <si>
    <t>Lad ham bare ødelægge USA, vi kan godt leve uden dem, spørgsmålet er om han og de, kan leve uden resten af verden 👺👺👺👺👺</t>
  </si>
  <si>
    <t>Trump bliver den første diktator i USA.</t>
  </si>
  <si>
    <t>Demå have gjort ondt.</t>
  </si>
  <si>
    <t>Der er intet ulovligt i den efterforskning.</t>
  </si>
  <si>
    <t>Men Trump er hævngerrig det har han vist før.</t>
  </si>
  <si>
    <t>Men det har aldrig været den rette plan at fører en rigsretssag imod ham med et republikansk senat.</t>
  </si>
  <si>
    <t>Hvad så alle i domme dags profeter.</t>
  </si>
  <si>
    <t>Så lukker de danske anti trump røven og sender hillerry i fængsel</t>
  </si>
  <si>
    <t>Hva skal han nu finde på at svine Trump til med?</t>
  </si>
  <si>
    <t>Man savner i alvorlig grad svar på, hvorfor alle Trumps medarbejdere og allierede den ene gang efter den anden konsekvent har løjet om deres forbindelser til Rusland.</t>
  </si>
  <si>
    <t>Nu sidder flere i fængsel for at have løjet.</t>
  </si>
  <si>
    <t>Når denne mand er fjernet , så vil rigtig mange juble !!!😖</t>
  </si>
  <si>
    <t>Hmm det lugter</t>
  </si>
  <si>
    <t>Ham og hans latterlige kampe.....</t>
  </si>
  <si>
    <t>Ufattelig så mange naive Trumpister der er her i landet.</t>
  </si>
  <si>
    <t>nej hvor er det sjovt at se skuffelsen hos dem i CNN studiet :)</t>
  </si>
  <si>
    <t>Hvorfor hader mennesker Trump ? - vil du ikke hjælpe mig til en større forståelse -</t>
  </si>
  <si>
    <t>Fake news ??? 😂</t>
  </si>
  <si>
    <t>Jeg tror ikke på sådan en dreng</t>
  </si>
  <si>
    <t>Fake news😜</t>
  </si>
  <si>
    <t>Fravær</t>
  </si>
  <si>
    <t>DF</t>
  </si>
  <si>
    <t>Siger jo også noget om standarden i soc.</t>
  </si>
  <si>
    <t>Sikke en ven....</t>
  </si>
  <si>
    <t>Skulle det være godt med alternativet, EL eller de radikale ?</t>
  </si>
  <si>
    <t>Smid dem derud og lav en battle Royale.</t>
  </si>
  <si>
    <t>Smid noget mad derned med faldskærm engang i mellem.</t>
  </si>
  <si>
    <t>Som voksne mennesker kan de vel klare sig selv, så man sparer personaleudgifter.</t>
  </si>
  <si>
    <t>Sorry, men det er nettets natur.</t>
  </si>
  <si>
    <t>Spørgsmål: Hvilke konkrete svar har partier, og hvordan vil de finansiere det?</t>
  </si>
  <si>
    <t>Staten gives alt over vågende magt.</t>
  </si>
  <si>
    <t>Statsministerkandidat!</t>
  </si>
  <si>
    <t>Stemmer sørme ikke på DF, så de kan gøre hvad de vil.</t>
  </si>
  <si>
    <t>Stilheden, fra de voksnes afdeling af partierne, er ganske sigende.</t>
  </si>
  <si>
    <t>subsidiært beholde vores forbehold</t>
  </si>
  <si>
    <t>Surt at S og V af partipolitiske ikke vil indstille hende.</t>
  </si>
  <si>
    <t>Syntes der skal være en fra alle partier i en regering.</t>
  </si>
  <si>
    <t>så er mandaterne vel hjemme.</t>
  </si>
  <si>
    <t>Så er PK da væk fra dansk politik for en tid.</t>
  </si>
  <si>
    <t>Så er valget deres.</t>
  </si>
  <si>
    <t>Så ingen folketingsplads under hans navn i næste folketingsvalg?</t>
  </si>
  <si>
    <t>Så kunne vi selv spare op og bestemme vores pensionstidspunkt.</t>
  </si>
  <si>
    <t>Så lad dem gøre det i skolen også.</t>
  </si>
  <si>
    <t>Så længe der er kæmpe forskel på Folke pension og Job så vil der være nogle der presser sig selv jeg har svært hved at se at jeg skal leve af 18.000 brutto på en ældre ydelse af et eller andet navn</t>
  </si>
  <si>
    <t>Så må de komme noget før.</t>
  </si>
  <si>
    <t>Så må man jo fra statens/gymnasiernes side stille funktionelle computere til rådighed til eksamen hvor programmet så er installeret, på den måde kan man bruge samme eksamensform og man kommer ud over problemet med overvågning på personlige computere.</t>
  </si>
  <si>
    <t>Så slipper vi da for ham</t>
  </si>
  <si>
    <t>Sådan er det jo også på mange arbejdspladser allerede...</t>
  </si>
  <si>
    <t>Sådan er folk forskellige 😉</t>
  </si>
  <si>
    <t>Sådan er politik</t>
  </si>
  <si>
    <t>Sådan kan man også komme af med sine uønskede partimedlemmer i folketinget😂</t>
  </si>
  <si>
    <t>Tag en backup af PC'en før prøven og gendan den igen efter prøven, hvis man er usikker på om programmet bliver ordentligt afinstalleret.</t>
  </si>
  <si>
    <t>Tillid frem for kontrol.</t>
  </si>
  <si>
    <t>Tja det er sku let at være Lars Løkke</t>
  </si>
  <si>
    <t>Tjuheeeej for en frisker fyr vi der har.</t>
  </si>
  <si>
    <t>Top-underholdning 🤣🤣 lad dem endelig blive ved til efter valget.</t>
  </si>
  <si>
    <t>Tror faktisk at NB har en seriøs chance, når alle andre skeptikere er røde i kanten.</t>
  </si>
  <si>
    <t>Twitter-time</t>
  </si>
  <si>
    <t>Tænk hvis der var flere af hendes format 💪💪</t>
  </si>
  <si>
    <t>Uanset, - så slæber vi os da selvfølgelig gladeligt på arbejde, selvom vi knapt kan gå eller stå.</t>
  </si>
  <si>
    <t>Ved at mange hoteller også kræver rent Værelse på 20 min. Deres ansatte holder da heller ikke i mange år.</t>
  </si>
  <si>
    <t>Ved ikke om jeg syntes om det bolværk ...!</t>
  </si>
  <si>
    <t>Verden har brug for unge, der viser hvad de kan uden at snyde.</t>
  </si>
  <si>
    <t>Vestager er et rasende godt bud! MEN mon ikke Løkke udnævner et ukendt venstremenneske med god kontakt til landbruget og landdistrikterne?</t>
  </si>
  <si>
    <t>Vestager er så sejd.</t>
  </si>
  <si>
    <t>Vi havde den samme debat, da Connie Hedegaard skulle forlade EU, hun var også så dygtig, at det halve kunne være nok.</t>
  </si>
  <si>
    <t>YESS 👍👍👍 Herligt med intern strid hos de højrenationale populist romantikere 💪💪💪</t>
  </si>
  <si>
    <t>Dejligt at de unge kan finde ud af det, når politikerne og forældregenerationen svigter og lader stå til 😊</t>
  </si>
  <si>
    <t>Jeg har det fandme ret godt med at klimaet er blevet populært at passe på.</t>
  </si>
  <si>
    <t>Skud ud til dem der tager stilling og siger fra!</t>
  </si>
  <si>
    <t>Nye mobilphones, kørt til skole/demostrationer, fast food og skiftet med veganermad, nyeste modetøj, rejser/ ferier, gå/ cykle i skole, lave temperatuer i klasselokalerne, meget færre nye spillekonsoller/ games osv ?</t>
  </si>
  <si>
    <t>Hvor dejligt at følge børn unges spirende politiske bevidsthed omkring miljøet og ilke mindst handle på det.</t>
  </si>
  <si>
    <t>I er så seje.</t>
  </si>
  <si>
    <t>Vi må så håbe, at der bliver lyttet til dem.</t>
  </si>
  <si>
    <t>Jeg var der også!</t>
  </si>
  <si>
    <t>En mormor!</t>
  </si>
  <si>
    <t>Skønne unger!</t>
  </si>
  <si>
    <t>Det er en vigtig arv i demokratiet, de unge løfter og demonstrerer her - en arv flere generationer vist glemte (eller overså, måske aldrig forstod?!?!):</t>
  </si>
  <si>
    <t>Dette at stå sammen og stå op for vigtige sager?!?!</t>
  </si>
  <si>
    <t>Det er lige før de unge og bedsteforældre-generationen her har en fælles platform?!?!</t>
  </si>
  <si>
    <t>Tips til forældre som har børn der strejker for miljøet i dag!</t>
  </si>
  <si>
    <t>Tag børnene alvorligt - Sæt det hele i perspektiv for dem.</t>
  </si>
  <si>
    <t>1) Ingen ferier sydpå de næste 5 år</t>
  </si>
  <si>
    <t>Alternativet</t>
  </si>
  <si>
    <t>2) Ingen ny Iphone de næste 5 år -</t>
  </si>
  <si>
    <t>3) Ingen ny PC/Mac de næste 5 år</t>
  </si>
  <si>
    <t>4) Bed dem cykle til fodbold/Håndbold/Ridning de næste 5 år</t>
  </si>
  <si>
    <t>5) Forklar dem at de for eftertiden når de er i byen må gå / cykle hjem fremfor at bruge CO2 svinene transportmidler</t>
  </si>
  <si>
    <t>6) Ferier bliver fra dags dato ferier hvor de skal samle affald ind på strande, gader og i skoven.</t>
  </si>
  <si>
    <t>7) Tag sagen op i skolebestyrelsen så temperaturen på skolen kan sættes ned til omkring de 15 grader, det vil spare miljøet for mange tons CO2, og ungerne kan jo bare tage mere tøj på.</t>
  </si>
  <si>
    <t>8) For eftertiden er det slut med eksotiske frugter der dyrkes i drivhuse eller importeres fra fjerne lande, de må lave med årstidens frugter og grøntsager</t>
  </si>
  <si>
    <t>9) find selv på flere</t>
  </si>
  <si>
    <t>Super sejt at de unge begynder at gøre oprør mod de det laden stå til, Flot 👍🌞</t>
  </si>
  <si>
    <t>[NAVN] tjek denne 😘</t>
  </si>
  <si>
    <t>Tak af hjertet❤️I giver mig håb🌎🌍🌏</t>
  </si>
  <si>
    <t>Hvorfor er denne globale handling om skolestrejke ikke tophistorien i dansk presse?</t>
  </si>
  <si>
    <t>Jeg var der også som bedsteforældre.</t>
  </si>
  <si>
    <t>En fin oplevelse at se så mange børn og unge stå sammen om en så alvorlig sag.</t>
  </si>
  <si>
    <t>🤗</t>
  </si>
  <si>
    <t>Dyb respekt for den unge generation, der nu kræver handling for at sikre et sundere klima i deres fremtid!</t>
  </si>
  <si>
    <t>👍👍👍</t>
  </si>
  <si>
    <t>Om lidt bliver de studenter og så rejser de jorden rundt med fly og rygsæk.</t>
  </si>
  <si>
    <t>De unge mennesker mener det godt og er ikke mere hykleriske end os gamle.</t>
  </si>
  <si>
    <t>Stærkt✊🏼🌲🌳</t>
  </si>
  <si>
    <t>Er der også tolerance overfor de unge, der ikke ønsker at støtte klima-demonstrationen?</t>
  </si>
  <si>
    <t>De har lovet ikke at købe flere smartphones og tage på backpackerrejser til oversøiske mål.</t>
  </si>
  <si>
    <t>Det er stærkt gået, synes jeg.</t>
  </si>
  <si>
    <t>Det er så sejt, og skønt at se unge mennesker der tager vore dages problemer alvorligt.</t>
  </si>
  <si>
    <t>Vi er nogle "gamle" 68ere der er stolte over jer.</t>
  </si>
  <si>
    <t>✊</t>
  </si>
  <si>
    <t>Tak unger!</t>
  </si>
  <si>
    <t>Dette er skolen for livet!</t>
  </si>
  <si>
    <t>Stor stor respekt❤️👍❤️</t>
  </si>
  <si>
    <t>Tak, tak og endnu mere tak ❤️</t>
  </si>
  <si>
    <t>Hvor er det dejligt at de demonstrer for bedre vejr.</t>
  </si>
  <si>
    <t>TOP 10</t>
  </si>
  <si>
    <t>De 10 fødevarer, der har det største klimaaftryk målt på CO2-udledning, er oplistet herunder.</t>
  </si>
  <si>
    <t>Lammekød: 21,4 kg</t>
  </si>
  <si>
    <t>Hummer: 20,2 kg</t>
  </si>
  <si>
    <t>Oksekød: 13,9 kg</t>
  </si>
  <si>
    <t>Smør: 10,6 kg</t>
  </si>
  <si>
    <t>Rejer (pillede, frosne): 10,5 kg</t>
  </si>
  <si>
    <t>Gul ost (31%): 9,6 kg</t>
  </si>
  <si>
    <t>Gul ost (17%): 8,8 kg</t>
  </si>
  <si>
    <t>Brie: 8,2 kg</t>
  </si>
  <si>
    <t>Feta (20%): 8,0 kg</t>
  </si>
  <si>
    <t>Fladfisk (filet, frossen): 7,8 kg</t>
  </si>
  <si>
    <t>Kilde: Institut for Agroøkologi, Aarhus Universitet i Foulum.</t>
  </si>
  <si>
    <t>SU</t>
  </si>
  <si>
    <t>I Hamborg begyndte demonstrationen efter skoletid kl. 14.00 og uden hærværk.</t>
  </si>
  <si>
    <t>Også en del flere denne gang, her i Aalborg</t>
  </si>
  <si>
    <t>Ja det er dejligt at børnene gør nåde fordi de voksne der født imellem 1900 og 1930 der forældre, mormor, morfar og oldeforældre der f.eks sad som politikere, klimaforskere, virksomhedsejer, grundforeninger, boligforening og nogen private haveejere der ikke har gjort nåde...</t>
  </si>
  <si>
    <t>Der har være til møde og skrive under på en aftale med rasten af verden, men ikke ...</t>
  </si>
  <si>
    <t>synes om at den aftalte ikke skal fyldes til døre</t>
  </si>
  <si>
    <t>Som jeg tænker at ..</t>
  </si>
  <si>
    <t>2 ting MÅ være på dagsordenen:</t>
  </si>
  <si>
    <t>☝️ klima/miljø-opgaven</t>
  </si>
  <si>
    <t>☝️ den sociale ulighed</t>
  </si>
  <si>
    <t>Det er stort og det giver håb 👍🏽</t>
  </si>
  <si>
    <t>Da jeg arbejdede som gymnasielærer i slutningen af 90'erne, var der et problem med fravær om fredagen.</t>
  </si>
  <si>
    <t>Det skyldtes ikke seriøs stillingtagen til et alvorligt globalt problem.</t>
  </si>
  <si>
    <t>Det var Tæskeholdets radioshow med bl.a. Gintbergs 'tale til nationen', der blev råbt ud med Megafon fra Radiohuset til de fremmødte, og fra skole fraværende, unge.</t>
  </si>
  <si>
    <t>#ironikanforekomme</t>
  </si>
  <si>
    <t>Så bliver de nok nomineret til Nobel`s Fredspris</t>
  </si>
  <si>
    <t>https://www.dr.dk/.../16-arig-svensk-klimaforkaemper-er...</t>
  </si>
  <si>
    <t>Hvor end vi vil, at de skal passe deres skole, gør de ret i ikke at stå ret.</t>
  </si>
  <si>
    <t>De må smide uniformerne på en skoledag, for ellers bliver de ikke hørt.</t>
  </si>
  <si>
    <t>Fremtiden er vigtigere end én skoledag.</t>
  </si>
  <si>
    <t>Og i den virkelige verden er der ingen overhovedet der ved, hvad der er menneskeskabt eller hvad der bare er naturens gang.</t>
  </si>
  <si>
    <t>Klimaet på denne jord har ændret sig adskillige gange op gennem tiden.</t>
  </si>
  <si>
    <t>Glem ikke det.</t>
  </si>
  <si>
    <t>Og i Odense sammen med bedsteforældre for klima og i Aalborg.</t>
  </si>
  <si>
    <t>Der er håb for fremtiden - som tilhører vores børn.</t>
  </si>
  <si>
    <t>det er jo altid dejligt med en fridag fra skolen.</t>
  </si>
  <si>
    <t>[NAVN] okay det er faktisk ret cool at der er 10 gange så mange som til sidste klima strejke!</t>
  </si>
  <si>
    <t>Hvor det bare fantastisk ❤️</t>
  </si>
  <si>
    <t>💪🏼💪🏼De unge gør det helt rigtige</t>
  </si>
  <si>
    <t>hvor mange af disse engagerede mennesker flyver på studietur og på ferie?</t>
  </si>
  <si>
    <t>Ungdommen said it!</t>
  </si>
  <si>
    <t>:-D</t>
  </si>
  <si>
    <t>Har aldrig i historien hørt om politikere der giver efter for 1 dags strejke.</t>
  </si>
  <si>
    <t>Der skal noget mere til</t>
  </si>
  <si>
    <t>ok, så de står for deres fødder ...</t>
  </si>
  <si>
    <t>Respekt❤️</t>
  </si>
  <si>
    <t>💥💥💥💥 ungdommen er WOKE AF</t>
  </si>
  <si>
    <t>[NAVN] vi havde været i avisen brormand, hvis vi havde taget derhen</t>
  </si>
  <si>
    <t>Stærkt!</t>
  </si>
  <si>
    <t>Seje unge mennesker 👏👏💪💪👍👍</t>
  </si>
  <si>
    <t>TAK 💚💚💚💚💚💚</t>
  </si>
  <si>
    <t>👍🏻💪</t>
  </si>
  <si>
    <t>💚💚💚💚</t>
  </si>
  <si>
    <t>Yes -</t>
  </si>
  <si>
    <t>Fint at der bliver ryddet op.</t>
  </si>
  <si>
    <t>Og glædeligt, at de pågældende godt kan se i dag, at de gik langt over stregen.</t>
  </si>
  <si>
    <t>Der er åbenbart langt hjem.</t>
  </si>
  <si>
    <t>Så er det da godt at alle kvinder er top moralske i privaten.</t>
  </si>
  <si>
    <t>Hvad er det her så?</t>
  </si>
  <si>
    <t>Nogle gange må man altså skelne imellem enkeltpersoner og deres politiske ståsted...</t>
  </si>
  <si>
    <t>"I to private tråde"..</t>
  </si>
  <si>
    <t>De fleste vil gerne leve i fred og fordragelighed med deres medborgere.</t>
  </si>
  <si>
    <t>Og sikkert repræsentativt for hele det politiske spektrum.</t>
  </si>
  <si>
    <t>Man skal kunne lave sjov med alt, men når man er mere end i en personlig omgangskreds bør man tænke sig om - specielt når det ender på skrift, da folk udefra næppe har forståelse for den sammenhæng det er skrevet i.</t>
  </si>
  <si>
    <t>Jeg synes det er vigtigt at læse det jeg har skrevet om det her: https://www.facebook.com/1139504338/posts/10216848405899327/</t>
  </si>
  <si>
    <t>Eller hvordan skal det forstås [NAVN] ?</t>
  </si>
  <si>
    <t>Bare så folk ikke misforstår ordet - så - i den sætning</t>
  </si>
  <si>
    <t>Unge af begge køn kan skride over grænserne for verbale ukvemsord, det hører til ungdomskulturen i dag - ord er ord - handling er noget andet!</t>
  </si>
  <si>
    <t>Mette SKAL være statsminister, så vi kan ikke bruge tid på at tale om sexovergreb og chikane af unge kvinder</t>
  </si>
  <si>
    <t>Der er tale om en privat gruppe hvor nogle har en lidt lumsk humor.</t>
  </si>
  <si>
    <t>That's it.</t>
  </si>
  <si>
    <t>Humor afspejler ikke ens holdninger på den måde.</t>
  </si>
  <si>
    <t>Undskyld mig.</t>
  </si>
  <si>
    <t>De kommende politikere???</t>
  </si>
  <si>
    <t>Hvad er en “privat Facebook-tråd”?</t>
  </si>
  <si>
    <t>Det er en form for humor.</t>
  </si>
  <si>
    <t>At nogle ikke forstår den gør den ikke mindre sjov for dem som gør.</t>
  </si>
  <si>
    <t>og det er dem der skal varetage vores land i fremtiden!</t>
  </si>
  <si>
    <t>[NAVN] tænkte på dig</t>
  </si>
  <si>
    <t>What???</t>
  </si>
  <si>
    <t>hvilken charmerende ungdom</t>
  </si>
  <si>
    <t>[NAVN] humor over respekt hahahahha, du havde helt ret</t>
  </si>
  <si>
    <t>Legende børn [NAVN]</t>
  </si>
  <si>
    <t>[NAVN] hmmmmm</t>
  </si>
  <si>
    <t>[NAVN] DSU kan rigtig nok også wow</t>
  </si>
  <si>
    <t>[NAVN] skynd dig nu ud</t>
  </si>
  <si>
    <t>Og det er netop forskellen på de ekstreme til venstre og de ekstreme til højre.</t>
  </si>
  <si>
    <t>De ekstreme til venstre tillader sig selv at blive klogere.</t>
  </si>
  <si>
    <t>EU har gjort alt for at de britiske politikere og borger i England ikke skulle melde sig ud af EU.</t>
  </si>
  <si>
    <t>For EU ved godt at det kan blive deres endelig hvis blot et land valgte EU fra og så ville der komme flere til og så ville EU være noget som en gang var.</t>
  </si>
  <si>
    <t>Danmark kan godt klare sig uden EU.</t>
  </si>
  <si>
    <t>Selvfølgelig skal vi ikke dexit.</t>
  </si>
  <si>
    <t>Vi skal forbedre og styrke EU.</t>
  </si>
  <si>
    <t>Banker</t>
  </si>
  <si>
    <t>"Danmark kan sagtens klare sig uden EU" lyder argumentet ofte for et Dexit.</t>
  </si>
  <si>
    <t>Verden er i dag hyper-globaliseret, dette vil ikke ændre sig ved at forlade en af de store klubber - for slet ikke at nævne at demontere den.</t>
  </si>
  <si>
    <t>Vi vil i høj grad blive nødsaget til, at give ubehagelige indrømmelser for at få handelsaftaler på plads - som det langt større England også snart vil indse bliver deres virkelighed.</t>
  </si>
  <si>
    <t>Internt i Europa vil Danmark også pludselig blive meget meget lille.</t>
  </si>
  <si>
    <t>Pt. er den politiske indflydelse i Europa langt mere udjævnet ift. enkeltstaternes størrelse.</t>
  </si>
  <si>
    <t>Pludselig er Danmark bare det halve af, hvad der bor i Paris og omegn.</t>
  </si>
  <si>
    <t>I EU har Danmark trods alt en eller anden form for indflydelse på Europæisk politik.</t>
  </si>
  <si>
    <t>Udenfor, not so much.</t>
  </si>
  <si>
    <t>Brexit er, bliver og har været et fremragende studie, og en unik mulighed for at se, hvorvidt et EU-medlemskab er gunstigt eller ej.</t>
  </si>
  <si>
    <t>Jeg er afgjort EU-tilhænger, det ligger jeg ikke skjul på, men derfor er det sundt at få sine holdninger til tryktest indimellem.</t>
  </si>
  <si>
    <t>Måske er det et udspring og måske er det selvmord.</t>
  </si>
  <si>
    <t>Men giv det som minimum 4-5 og lad os da se på det.</t>
  </si>
  <si>
    <t>Det er altid dejligt, når politikere ikke er bange for at udvikle sig og indrømme, når de har tager fejl.</t>
  </si>
  <si>
    <t>Bare der var flere, der gjorde det.</t>
  </si>
  <si>
    <t>lad os nu få den afstemning .</t>
  </si>
  <si>
    <t>og se fremtiden uden EU</t>
  </si>
  <si>
    <t>befolkningsflertallets i Storbritannien stemte sig til.</t>
  </si>
  <si>
    <t>I alt fald for en tid.</t>
  </si>
  <si>
    <t>Bedre at lave aftaæer med landene selv og så de penge bliver til mange flere flowpenge bedre lønninger bedre forhold bedre sygehuse bedre politi bedre mad til ældre og de bliver vasket hver dag.</t>
  </si>
  <si>
    <t>Politikere skal være af befolkningen med fornøden livserfaring, resultatløn og alm pension for resultater skabes af man stræber efter det</t>
  </si>
  <si>
    <t>Skipper der tar bestik af situationen ;-) Navigare necesse est, vivere non est necesse Jf. romerske general og konsul Pompejus den Store.</t>
  </si>
  <si>
    <t>Enhedslisten og England man har et standpunkt til man tager et nyt.</t>
  </si>
  <si>
    <t>Ja - kun ganske få lande er med i EU, og når Briterne nu river sig løs fra den lille EU-gruppe og tilslutter sig resten af verdens mange lande, kan vi Danskere lige så godt lige vente lidt endnu, inden vi gør det samme.</t>
  </si>
  <si>
    <t>Og den måde resterne af EU-sumpenes politikere ude i EU-paladserne på barnagtig måde har reageret på, kan vi jo i forbindelse med vores egne forarbejder til løsrivelse og selvstændighed udnytte.</t>
  </si>
  <si>
    <t>Briterne har med enhver tydelighed gjort opmærksom på, at de fortsat efter løsrivelsen vil tilstræbe et godt, ordentligt, fredeligt og hæderligt samarbejde med resterne af EU, resten af verden og ikke mindst med Danmark.</t>
  </si>
  <si>
    <t>Og Briterne, der har Europa's stærkeste militær, forbliver naturligvis i forsvarsalliancen NATO, hvor så godt som hele Europa og andre lande er medlemmer.</t>
  </si>
  <si>
    <t>Daxit Danexit Exit.</t>
  </si>
  <si>
    <t>Support england Brexit.</t>
  </si>
  <si>
    <t>Støt england og køb fortsat engelske varer produkter efter Brexit</t>
  </si>
  <si>
    <t>For engang skyld en fornuftig beslutning.</t>
  </si>
  <si>
    <t>🙃</t>
  </si>
  <si>
    <t>Det kommer vi aldrig.</t>
  </si>
  <si>
    <t>Vi skal ud af EU!</t>
  </si>
  <si>
    <t>Sammen står vi stærkest!</t>
  </si>
  <si>
    <t>EU🇩🇰🇪🇺</t>
  </si>
  <si>
    <t>[NAVN]  💁🏼‍♀️</t>
  </si>
  <si>
    <t>[NAVN] spændende</t>
  </si>
  <si>
    <t>England bør forlade EU uden en aftale.</t>
  </si>
  <si>
    <t>Så kan de senere ansøge om en ny aftale.</t>
  </si>
  <si>
    <t>Mon det engelske parlament har forvekslet EU med Fakta( brugsforening)De vil også gerne, at man bliver lidt længere😉</t>
  </si>
  <si>
    <t>UK har stemt for at forlade EU.</t>
  </si>
  <si>
    <t>UK må finde ud af, hvad de vil.</t>
  </si>
  <si>
    <t>Datoen er og bliver den 29 mats..</t>
  </si>
  <si>
    <t>Sæbeoperaen.</t>
  </si>
  <si>
    <t>Jeg håber ikke de får en udskydelse..</t>
  </si>
  <si>
    <t>De kan lave en afstemning mere.</t>
  </si>
  <si>
    <t>Vil folket ud = No deal..</t>
  </si>
  <si>
    <t>eller vil de blive...</t>
  </si>
  <si>
    <t>Så er det det.</t>
  </si>
  <si>
    <t>Hvad mon der sker, når der den 26 maj er valg til EU Parlamentet, og UK stadig er medlemsland på grund af udskydelsen?</t>
  </si>
  <si>
    <t>Håber ikke EU giver dem udsættelse.</t>
  </si>
  <si>
    <t>De har selv været ude om det.</t>
  </si>
  <si>
    <t>ny afstemning og noget ligegyldigt igen på onsdag.</t>
  </si>
  <si>
    <t>hvor ville jeg ønske eu ikke godtager deres ønske om forlængelse.</t>
  </si>
  <si>
    <t>De kommer ikke ud.</t>
  </si>
  <si>
    <t>Det vil EU og verdenseliten ikke tillade.</t>
  </si>
  <si>
    <t>Med hvilket formål ?</t>
  </si>
  <si>
    <t>få det dog overstået èn gang for alle.</t>
  </si>
  <si>
    <t>Lol muppet Show</t>
  </si>
  <si>
    <t>De har sagt nej en gang</t>
  </si>
  <si>
    <t>De skal stadig være ude frem 29. marts.</t>
  </si>
  <si>
    <t>Måske vil de slet ikke ud?</t>
  </si>
  <si>
    <t>Ud 29. marts som i ønsker - så EU kan komme videre</t>
  </si>
  <si>
    <t>Tag jer god tid.</t>
  </si>
  <si>
    <t>20-30 år er helt ok.</t>
  </si>
  <si>
    <t>[NAVN] lad dem være frem til august så vi lige kan nu en sviptur 🙌🏼</t>
  </si>
  <si>
    <t>De ville selv.</t>
  </si>
  <si>
    <t>Det er jo et Faktaslogan</t>
  </si>
  <si>
    <t>Minder om FAKTAs reklame ---</t>
  </si>
  <si>
    <t>Selvfølgelig :D</t>
  </si>
  <si>
    <t>No deal, færdig arbejde!</t>
  </si>
  <si>
    <t>Jeg har to børn, der bor i Danmark.</t>
  </si>
  <si>
    <t>Efter at jeg skilt min kone blev jeg deporteret.</t>
  </si>
  <si>
    <t>Jeg fik ikke engang til e-boks mail om udvisningen.</t>
  </si>
  <si>
    <t>Jeg startede på Danmarks Universitet.</t>
  </si>
  <si>
    <t>Jeg betalte Skat, børnetilskud blev også udbetalt hver måned.</t>
  </si>
  <si>
    <t>De har ærligt fortjent det.</t>
  </si>
  <si>
    <t>en vurdering..</t>
  </si>
  <si>
    <t>Vi skal ikke regeres af vurderinger, men af lovgivning.</t>
  </si>
  <si>
    <t>Det næste kunne meget vel blive, hvad en politiker mener om sagen....</t>
  </si>
  <si>
    <t>Endnu en god grund til, at de europæsike befolkninger bør stemme så mange nationalister ind i EU-parlamentet som muligt !</t>
  </si>
  <si>
    <t>Går dommen DK imod, bør Folketinget ignorere dommen med henvisning til forbeholdene og vælgerflertallets opbakning til en restriktiv indvandrerpolitik.</t>
  </si>
  <si>
    <t>Håber da regeringen har hår nok på brystet til at sige stop.</t>
  </si>
  <si>
    <t>Ud af EU.</t>
  </si>
  <si>
    <t>Borgerlige partiers udlændingepolitik er at splitte familier, og så når de rammer forskellige grisefarvede medborgere.</t>
  </si>
  <si>
    <t>Så længe DF støtter Inger, så kan resten af verden dømme, beslutte og afgøre hvad de vil, så vil fruen stadigvæk hente lagkager og fejre ulovlige sejre med et smil og et Dansk flag.</t>
  </si>
  <si>
    <t>Så længe det kun er EU-domstolens generaladvokater, der jamrer sig, kan vi vel være nogenlunde fortrøstningsfulde - Danmark er en selvstændig stat, der naturligvis selv bestemmer, hvordan landet skal forholde sig til trusler ude fra - herunder trusler fra EU-sumpenes generaler.</t>
  </si>
  <si>
    <t>Ellers må vi jo effektivisere vores grænsekontrol.</t>
  </si>
  <si>
    <t>Endnu engang har Inger Støjberg gjort landet her en kæmpe tjeneste, i et forsøg på at holde nogle middelalderlige nasse befolkningsgrupper ude, en fantastisk minister.</t>
  </si>
  <si>
    <t>En af grundene til, at jeg fravælger EU-medlemskabet, vi skal kun følge vore egne love - Basta !</t>
  </si>
  <si>
    <t>Uanset hvordan man ser på det, som opretholder EU folkets rettigheder.</t>
  </si>
  <si>
    <t>Jeg gad vide hvordan vores rettigheder ville være uden EU.</t>
  </si>
  <si>
    <t>Offentlighedsloven er et godt eksempel.</t>
  </si>
  <si>
    <t>Og det ville nok komme bag på mange hvis jeg sagde at politikerne er hævet over loven.</t>
  </si>
  <si>
    <t>Lyt 10-15 min</t>
  </si>
  <si>
    <t>https://www.24syv.dk/.../17247404/de-laerdes-tyranni-2...</t>
  </si>
  <si>
    <t>Associationsaftalen mellem EU og Tyrkiet har eksisteret i rigtig mange år, så det bør da ikke komme bag på nogen!</t>
  </si>
  <si>
    <t>Og Danmark kan ikke ensidigt opsige den, det kan kun EU gøre.</t>
  </si>
  <si>
    <t>Love og regler gæler ikke for Venstre.</t>
  </si>
  <si>
    <t>EU blander sig for meget i Danmark love.</t>
  </si>
  <si>
    <t>Stærkt EU)</t>
  </si>
  <si>
    <t>Danskerne skal bestemme i Danmark.</t>
  </si>
  <si>
    <t>Ud af EU!!🇩🇰</t>
  </si>
  <si>
    <t>En ny rigsretssag?</t>
  </si>
  <si>
    <t>er vel på sin plads.</t>
  </si>
  <si>
    <t>https://www.borgerforslag.dk/se-og-stoet-forslag/...</t>
  </si>
  <si>
    <t>Ingen problem</t>
  </si>
  <si>
    <t>https://youtu.be/mA1P7i0Tm9o</t>
  </si>
  <si>
    <t>https://youtu.be/2-xEhs_8U4g</t>
  </si>
  <si>
    <t>I tar vel heller ikke babyer/børn med til jobsamtale , sådan Pia der er en grænse</t>
  </si>
  <si>
    <t>Stop nu, børn hører ikke til på Christiansborg.</t>
  </si>
  <si>
    <t>Godt Pia, skær igennem. 👍</t>
  </si>
  <si>
    <t>Mette</t>
  </si>
  <si>
    <t>Hvad med i retten, operationsstuen, eksamen etc. Hav nu lidt respekt - godt styrer Pia 👊hun tør👊det er jo -oprigtigt -IKKE - en børnehave</t>
  </si>
  <si>
    <t>Hvem slæber også en baby med på sådan en arbejdsplads?</t>
  </si>
  <si>
    <t>At hun har valgt barsel fra kan aldrig blive Folketingets problem.</t>
  </si>
  <si>
    <t>Så ser da ingen problemer i han får lidt selskab</t>
  </si>
  <si>
    <t>Et job som alle andre man har ik sin datter med på job</t>
  </si>
  <si>
    <t>Helt fint at smide dem ud. 👍</t>
  </si>
  <si>
    <t>Den helt rigtige beslutning.</t>
  </si>
  <si>
    <t>Det siger vel sig selv at folketingssalen er for politikere og ikke for børn.</t>
  </si>
  <si>
    <t>Godt arbejde Pia.</t>
  </si>
  <si>
    <t>For en gangs skyld giver jeg formanden ret!</t>
  </si>
  <si>
    <t>Arbejdet i folketinget skal ikke forstyrres af en babys tilstedeværelse!</t>
  </si>
  <si>
    <t>Selvom babyen er stille, så tiltrækker hun opmærksomhed fra de øvrige voksne!</t>
  </si>
  <si>
    <t>Undskyld men jeg kunne ikke tage min kroniske syge baby med på kontoret.</t>
  </si>
  <si>
    <t>Fin beslutning.</t>
  </si>
  <si>
    <t>Og med den løn må der være råd til en barnepige</t>
  </si>
  <si>
    <t>Pia Kjærsgaard SMED ikke baby ud af Folketingssalen, men bad Mette Abildgaard om at gå med sin datter ind i et tilstødende lokale.</t>
  </si>
  <si>
    <t>Flot gjort Pia:-)</t>
  </si>
  <si>
    <t>synes at det er helt på sin plads at Pia Kjærsgaard foreviste Pia Abildgaard og hendes spædbarn,Der er jo heller ikke adgang for spædbørn i retten</t>
  </si>
  <si>
    <t>Jer der taler negativ om Pia Kjærsgaard ,</t>
  </si>
  <si>
    <t>Har I børn med på arbejde ?</t>
  </si>
  <si>
    <t>For det høre ikke hjemme så må man få nogen til at se den lille, imens man skal derind det er hel ok Pia Kjærsgaard</t>
  </si>
  <si>
    <t>Det er så fint.</t>
  </si>
  <si>
    <t>Godt gået Pia.</t>
  </si>
  <si>
    <t>Tænk dog på, at mange billeder viser, hvordan de fleste politikere i salen er fordybet i deres IPhones - så hvad er mon mest frustrerende: et enkelt lille barn - eller et par hundrede politikere som ikke hører efter?</t>
  </si>
  <si>
    <t>Det er Folketinget vi taler om og der skal politikerne ikke slæbe deres børn ind</t>
  </si>
  <si>
    <t>Ærligttalt, er det ikke rimeligt nok?</t>
  </si>
  <si>
    <t>Hun er på arbejde.</t>
  </si>
  <si>
    <t>Hvor mange arbejdspladser vil tillade at man har sit spædbarn med.</t>
  </si>
  <si>
    <t>Jeg tror da heller ikke min leder ville være særlig begejstret hvis jeg tog mit spædbarn med på job🤔</t>
  </si>
  <si>
    <t>Helt iorden..</t>
  </si>
  <si>
    <t>hun er på arbejde og får løn for at lægge hele sin opmærksomhed på jobbet i de timer....</t>
  </si>
  <si>
    <t>man behøver ikke at slæbe hele sit privatliv med på job....</t>
  </si>
  <si>
    <t>jeg finder det helt i sin orden...</t>
  </si>
  <si>
    <t>Vi andre kan da heller ikke tage børnene med på arbejde, så helt fair beslutning.</t>
  </si>
  <si>
    <t>Hun har mulighed for et helt års barsel med fuld løn, ønsker hun ikke at bruge den, så få far til det eller få en barnepige...</t>
  </si>
  <si>
    <t>eller det der dagpleje/vuggestue de fleste andre børn også går i.</t>
  </si>
  <si>
    <t>Er det virkelig muligt at passe sit arbejde og passe børn samtidig ,</t>
  </si>
  <si>
    <t>Gæld</t>
  </si>
  <si>
    <t>Godt gået Pia 👍</t>
  </si>
  <si>
    <t>Hun kan jo bare blive hjemme og passe sit barn hun har vel barselv lige som alle andre</t>
  </si>
  <si>
    <t>Hun kunne have bedt en af de andre udenfor salen om at se efter den lille, mens hun stemte.</t>
  </si>
  <si>
    <t>Pia har helt ret.</t>
  </si>
  <si>
    <t>Det er en arbejdesplads og ikke hvilken som helst arbejdesplads.</t>
  </si>
  <si>
    <t>Så tag orlov det kan alle andre finde ud af.</t>
  </si>
  <si>
    <t>Det er bare helt ok..</t>
  </si>
  <si>
    <t>Hvad bliver det næste ?</t>
  </si>
  <si>
    <t>Lige pludselig sidder der vel også unge piger og ammer nede i salen..</t>
  </si>
  <si>
    <t>Det synes jeg er helt i orden,hun må finde en barnepige/vuggestue</t>
  </si>
  <si>
    <t>Børn, hunde og hamstere skal ikke tages med i folketingssalen. 😊👍</t>
  </si>
  <si>
    <t>Jamen tænk vis alle derinde havde ungerne med, sikke en leben der kunne blive.</t>
  </si>
  <si>
    <t>Jamen Pia har da helt ret man tager ik sine børn med på arb det er der jo ingen andre der gør.</t>
  </si>
  <si>
    <t>Det er jo da en form for arbejdsplads eller hva 🤔🤔🤔</t>
  </si>
  <si>
    <t>Igen, igen &amp; atter igen</t>
  </si>
  <si>
    <t>Det er en arbejdsplads Så kan politi, brandmænd osv også have deres unger med på arbejde.</t>
  </si>
  <si>
    <t>Så det dælme heldigt at Mette Abildgaard ikke er sygeplejerske, social og sundhedsassistent, buschauffør, brandmand, escort mm.</t>
  </si>
  <si>
    <t>At hun har fravalgt barsel er hendes ansvar ..</t>
  </si>
  <si>
    <t>jeg kan heller ikke have mit barn med på job ...</t>
  </si>
  <si>
    <t>Pia Kjærsgaard er jeg normalt ikke enig med men her har hun min opbakning.</t>
  </si>
  <si>
    <t>Andre job har man ikke sine børn med.</t>
  </si>
  <si>
    <t>Jeg går ind for at folkevalgte har erhvervs erfaring 5-10 år og når den tid er gået er børnene født og ellers må de være vuggestue på Christiansborg</t>
  </si>
  <si>
    <t>Helt i orden man kan da ikke komme rendende med børnene hvis man skal passe sit arbejde</t>
  </si>
  <si>
    <t>Syntes det er helt ok med Pias beslutning, men samtidig må de jo lave helt faste retningslinjer for den slags, sådan som man gør i alle andre børnehaver 😉</t>
  </si>
  <si>
    <t>Det kan da være lige meget det er jo en stor børnehave i forvejen</t>
  </si>
  <si>
    <t>Abildgaard er måske heller ikke tryg ved at aflevere sit barn i en daginstitution med numeringerne idag?? 🤥☹️</t>
  </si>
  <si>
    <t>Stoppppp Mette Abildgaard er verdens mest snusfornuftige og jordbunden pige ....</t>
  </si>
  <si>
    <t>hun har sgu da ikke gjort det for at genere nogen.</t>
  </si>
  <si>
    <t>Hun prøver at få nogle ender til at nå sammen</t>
  </si>
  <si>
    <t>Kan hun ikke bare holde barselsorlov og koncentrere sig om og nyde den nyfødte?</t>
  </si>
  <si>
    <t>Nåhh nej, så kommer Pernille Vermund jo ind som suppleant...........</t>
  </si>
  <si>
    <t>Kan ikke se problemet 1 barn fra eller til i den børnehave kan da ikke være et så stort problem</t>
  </si>
  <si>
    <t>Jamen der må da være en grænse.</t>
  </si>
  <si>
    <t>Helt fint Pia, og jeg håber andre politikere har mere empathy.</t>
  </si>
  <si>
    <t>Hvem har valgt hende?</t>
  </si>
  <si>
    <t>Syntes da det er helt i orden vi andre tager da heller ikke vores børn med på arbejde</t>
  </si>
  <si>
    <t>Jeg kan så gu da ikke tage min datter med på job , det kan vel de færreste 🤗</t>
  </si>
  <si>
    <t>Så jeg syntes det er fair nok.</t>
  </si>
  <si>
    <t>Helt ok .</t>
  </si>
  <si>
    <t>Selvfølgelig skal der ikke være en baby i folketinget, godt gået Pia, du er Danmarks mor. 👍👍</t>
  </si>
  <si>
    <t>Det er fint og Pia K .</t>
  </si>
  <si>
    <t>skal sætte en grænse</t>
  </si>
  <si>
    <t>Uanset om det så er nok så meget en nød situation</t>
  </si>
  <si>
    <t>Jeg må altså heller ik ha mine børn med på arbejde 🤷🏻‍♀️ selvom de ældre sikkert vil syntes det hyggelig...</t>
  </si>
  <si>
    <t>Selvfølgelig kan man ikke have babyer med på arbejdet hvad bliver det næste hunde køer der skal malkes pia gjorde det rigtige</t>
  </si>
  <si>
    <t>Hvis folkestyret skal tages alvorligt skal der ikke være et fem måneders baby til stede når der skal stemmes.</t>
  </si>
  <si>
    <t>God beslutning og handlekraft af Fru Kjærsgård. 👏😉</t>
  </si>
  <si>
    <t>I Folketinget skal der ikke passes børn.</t>
  </si>
  <si>
    <t>Der er meget andet de skal lave derinde.</t>
  </si>
  <si>
    <t>Eller skal prøve på 🤔🤔</t>
  </si>
  <si>
    <t>Helt på sin plads - Ku' være yndigt at fælge Folketingsdebat med barnegråd …</t>
  </si>
  <si>
    <t>IT</t>
  </si>
  <si>
    <t>Vi andre må heller ikke ta børn med på arbejde.</t>
  </si>
  <si>
    <t>Folketinget er en arbejdsplads.</t>
  </si>
  <si>
    <t>og vi skatteborgere betaler</t>
  </si>
  <si>
    <t>Det er såen i orden 😉 så den forældre der har glemt Joachim B. Olsen må gerne henvende sig på Christiansborg og tage ham med hjem 🤦‍♀️</t>
  </si>
  <si>
    <t>Det er alene et spørgsmål, om arbejdspladsen tillader børn.</t>
  </si>
  <si>
    <t>Det afgør præsidiet.</t>
  </si>
  <si>
    <t>I øvrigt kunne Mette Abildgaard have undersøgt reglerne forud.</t>
  </si>
  <si>
    <t>Man må forvente hin har afsluttet sin barsel, siden hun er på arbejde...</t>
  </si>
  <si>
    <t>og derved har fået en institutionsplads.</t>
  </si>
  <si>
    <t>Vi andre kan heller ikke medbringe vores børn på arbejdspladsen.</t>
  </si>
  <si>
    <t>når hun samtidig har et barn hun holder øje med....</t>
  </si>
  <si>
    <t>Det må hun privat aflønne andre for</t>
  </si>
  <si>
    <t>Måske skal politikerne melde sig syg, hvis de er syge.</t>
  </si>
  <si>
    <t>- Og gå på barsel når de er på barsel.</t>
  </si>
  <si>
    <t>- Er der en suppleant inde imedens hun er på barsel ???</t>
  </si>
  <si>
    <t>Det er iorden, man slæber ikke babyer og unger med på arbejde, så tager man ikke arbejdet alvorligt (der er nogle steder der er en børnedag, fordi børn skal se hvad far og mor laver på arbejdet)</t>
  </si>
  <si>
    <t>Ud over det er en børnehave derinde...</t>
  </si>
  <si>
    <t>Når nu der var en aftale med sekretæren og at hente baby med det samme hvis der blev den mindste gråd kunne sekretæren ikke lige så godt ha passet baby. 🤔</t>
  </si>
  <si>
    <t>Godtnok er det en børnehave, men vuggestue er vel lige i overkanten.</t>
  </si>
  <si>
    <t>Vi andre har også selv betalt for at få passet børn.</t>
  </si>
  <si>
    <t>Så 👍 til Pia. 😊😊</t>
  </si>
  <si>
    <t>Det kunne se kønt ud hvis alle mødre tog deres børn med i tinget og blottede deres yver og ammede deres børn medens der blev transmitteret direkte på tv fra folketingssalen.</t>
  </si>
  <si>
    <t>Godt gjort Pia det skulle jo gerne være et seriøst sted og ikke en børnehave</t>
  </si>
  <si>
    <t>Har man baby ,så bliv hjemme og pas dit barn.</t>
  </si>
  <si>
    <t>Helt ok Pia</t>
  </si>
  <si>
    <t>Manden kan vel ta barsel</t>
  </si>
  <si>
    <t>Jernbane</t>
  </si>
  <si>
    <t>Sådan er det for alle alm forældre 👍🏻👍🏻</t>
  </si>
  <si>
    <t>Helt i orden.</t>
  </si>
  <si>
    <t>Børn skal ikke med på arbejde.</t>
  </si>
  <si>
    <t>Det er et vellønnet job, ikke en mødregruppe.</t>
  </si>
  <si>
    <t>Hvis Mette Abildgaard ikke kan få sit barn passet, må hun jo blive hjemme.</t>
  </si>
  <si>
    <t>Uanset hvordan man vender og drejer det så er Christiansborg altså en arbejdsplads.</t>
  </si>
  <si>
    <t>Det drejer sig vidst mere om at det er Pia Kjærsgaard.</t>
  </si>
  <si>
    <t>Er sikker på, at Pia Kjærsgaard har retten på sin side, men problemet må være et internt anliggende på Christiansborg.</t>
  </si>
  <si>
    <t>Altså nu ved jeg godt de opføre sig som aber i en børnehave der inde, men man skal ikke have børn med der ind, de styre landet der inde eller prøver på det, og det er ikke en børnehave så det er ganske fint</t>
  </si>
  <si>
    <t>Rigtigt gjort Pia, folketinget er en arbejdsplads, og ikke en vuggestue.</t>
  </si>
  <si>
    <t>Det jo ikke en børnehave derinde skal man lytte og det svært med børn</t>
  </si>
  <si>
    <t>Syntes at det er ok, det er en arbejdsplads, tænk hvis det var 10 børn med forældre 😕</t>
  </si>
  <si>
    <t>så kan alle vel tage deres børn med på arbejde så kan der lukkes børnehaver 🤪 nej selvfølgelig skal børn ikke med på arbejde så kan hun jo blive hjemme på barsel</t>
  </si>
  <si>
    <t>Rolig nu valgkampen er startet</t>
  </si>
  <si>
    <t>ren profilering og exponering</t>
  </si>
  <si>
    <t>- der skal hentes stemmer 😉</t>
  </si>
  <si>
    <t>Der er vel en grund til, at man som folketingsmedlem har ret til et års barsel.</t>
  </si>
  <si>
    <t>At hun vælger ikke at bruge den barsel, kan da aldrig blive andres problem.</t>
  </si>
  <si>
    <t>Hun udtaler at det var en speciel situation.</t>
  </si>
  <si>
    <t>De kan opstå.</t>
  </si>
  <si>
    <t>Ydermere skulle sekretæren ikke tage barnet fra start, fordi hun efter sigende er utryg ved fremmede.</t>
  </si>
  <si>
    <t>Som mor til en knægt på omtrent samme alder, så spørger jeg så: hvis din datter er utryg ved fremmede, hvad pokker laver hun så i folketingssalen?</t>
  </si>
  <si>
    <t>Der er vel som minimum 179 personer, hvoraf de 178 må antages at være fremmede.....</t>
  </si>
  <si>
    <t>Altså det er jo en børnehave i forvejen ,så en mere eller mindre 🤣🤣🤣🤣</t>
  </si>
  <si>
    <t>Det var helt ok tænk hvis alle kom med babyer det er ingen vuggestue.</t>
  </si>
  <si>
    <t>Hun kan holde barsel hvis hun ingen barnepige har</t>
  </si>
  <si>
    <t>Det er helt ok Pia Kjærsgaard, tænk hvis de alle havde børn med på arbejdet i folketinget 😜🍼🧸</t>
  </si>
  <si>
    <t>Det er et arbejde, så nej enten holder du barsel ellers finder du en til at passe dit barn</t>
  </si>
  <si>
    <t>Hallo, det er en arbejdsplads som alle andre steder og ikke en børnehave.</t>
  </si>
  <si>
    <t>Godt gået Pia Kjærsgaard 😁👍🏻👍🏻👍🏻👍🏻</t>
  </si>
  <si>
    <t>Helt i orden :-) Og Pia Kjærsgaard har sikkert bedt hende forlade salen, og ikke smidt hende ud, typisk journalister.</t>
  </si>
  <si>
    <t>Vi andre må tage barnets første sygedag, når der er noget.</t>
  </si>
  <si>
    <t>Det er en arbejdsplads, og der må være grænser.</t>
  </si>
  <si>
    <t>Ok.</t>
  </si>
  <si>
    <t>Arbejdspladser er for dem der udføre job.</t>
  </si>
  <si>
    <t>Så Pia Kjærsgaard det er fint at du forsøger at holde lidt orden der inde.😀😀</t>
  </si>
  <si>
    <t>Helle v</t>
  </si>
  <si>
    <t>Hvor fortæller det dog meget, om vore folkevalgte politikeres engagement i deres erhverv.</t>
  </si>
  <si>
    <t>Jeg har ikke hørt om nogle arbejdspladser, hvor babyer på 5 mdr er "velkomne" mens mor er på arbejde?</t>
  </si>
  <si>
    <t>Med mindre der er tale om et sær tilfælde og en yderst præker sag 😲🤨🤦‍♀️</t>
  </si>
  <si>
    <t>Det er et sted hvor folk menes at arbejde, forstyrre barnet det, så må man jo gå ud.</t>
  </si>
  <si>
    <t>Det er derfor det går, som det går med afstemninger og beslutninger i folketinget.</t>
  </si>
  <si>
    <t>Nogle politiker tror at det bare kan klares med et barn på armen med venstre hånd.</t>
  </si>
  <si>
    <t>Det må da være i orden.</t>
  </si>
  <si>
    <t>Selvom man godt kan få tanken at det er en børnehave derinde ind i mellem</t>
  </si>
  <si>
    <t>Jeg syntes det er korrekt gjort det er en arbejdsplads og man kan ikke sige jammen det gør de I andre lande.</t>
  </si>
  <si>
    <t>vi betaler deres løn og der er helt sikkert råd til en barnepige eller dagpleje basta.</t>
  </si>
  <si>
    <t>Du tager hellere ikke dit barn med på job så helt enige med Pia</t>
  </si>
  <si>
    <t>Ok det skal vel ikke være vuggestue Hun må få passet sit barn som alle andre</t>
  </si>
  <si>
    <t>Der skal være ro til arbejdet.</t>
  </si>
  <si>
    <t>De fleste arbejdspladser kan man ikke medbringe sine børn.</t>
  </si>
  <si>
    <t>Vi er rigtig mange forældre der igennem tiden har grædt salte tårer over at overlade vores børn hos andre ,jamen det er vel ikke anderledes for en politikker ,såh.....</t>
  </si>
  <si>
    <t>find en dagpleje eller vuggestue</t>
  </si>
  <si>
    <t>Mette Abildgaard kunne jo bare have afleveret sit barn til sekretæren,inden hun gik ind i salen,Pia gjorde da det rigtige,børn hører ikke hjemme i Folketinget,men det er jo ikke første gang at Mette gør sig bemærket,husker også at hun samlede penge ind til bager Ali som var ulovligt,man skulle næsten tro hun var fra Enhedslisten med den opførsel,og i dette tilfælde stiller hun sig frem kun for at sætte Pia i dårligt lys,men jeg mener nu at Pia gjorde ret i at der skal være ro og orden,med alle de børn der i øjeblikket bliver født,kunne det være kønt hvis alle havde deres små unger med i salen,pludselig skal der måske også skiftes en ble,hold nu op,det er en arbejdsplads for beslutninger skal tages</t>
  </si>
  <si>
    <t>Passer selv børnebørn når de ikke kan komme i skole eller børnehave</t>
  </si>
  <si>
    <t>Hvor står det skrevet, at man ikke må tage en baby med ind i Folketingsalen i 10-15 Min for at stemme ?</t>
  </si>
  <si>
    <t>Der er andre som har haft en baby med.</t>
  </si>
  <si>
    <t>Så længe barnet er hel rolig, kan jeg virkelig ikke se problemet.</t>
  </si>
  <si>
    <t>Man spørger vel om lov, inden man bare tager børn med.</t>
  </si>
  <si>
    <t>Det er jo en arbejdsplads.</t>
  </si>
  <si>
    <t>Ellers må hun jo ansætte en babysitter eller hvis muligt bedsteforældrene.</t>
  </si>
  <si>
    <t>Det måtte vi andre jo gøre.</t>
  </si>
  <si>
    <t>Samtidig er det en kæmpe arbejdsopgave, at arbejde i Folketinget samt store, vigtige beslutninger der skal træffes, så da skal børn ikke tage fokus.</t>
  </si>
  <si>
    <t>Så respekt til Pia Kjærsgaard herfra 🙌</t>
  </si>
  <si>
    <t>Institutionpladser er netop til dét formål, at passe på børnene😉</t>
  </si>
  <si>
    <t>Folketingssalen er ikke for børn, personale på sygehuset tager jo ikke børn på job.</t>
  </si>
  <si>
    <t>det ender jo med en større børnehave derinde..</t>
  </si>
  <si>
    <t>er der ik rigeligt derinde🙄🤫</t>
  </si>
  <si>
    <t>Hvad laver et mindre barn dog i folketingssalen, helt fint at sende dem ud...👌🙏🏻😊</t>
  </si>
  <si>
    <t>Fint det Folketinget, ikke en børnehave, hun kunne vel få passet sit barn, tror det ren provokation 🙄🙄🙄🙄🙄🥁</t>
  </si>
  <si>
    <t>man må sige at der er højt til loftet.</t>
  </si>
  <si>
    <t>Snart kører en landmand sin elskede traktor derind</t>
  </si>
  <si>
    <t>Er ikke enig med fru Kærsgård om ret meget, men lige nøjagtig her er jeg, at man for lov at have sit barn med på kontoret og til møder, er vel acceptabelt, men med i folketingssalen hmm og lade sin sekretær lønnet af staten agere barnepige, er vel mere eller mindre korruption.</t>
  </si>
  <si>
    <t>Kan ikke se hvad problemet er...</t>
  </si>
  <si>
    <t>Vi andre har heller ikke børn med på arbejde...🤔</t>
  </si>
  <si>
    <t>Syntes det helt i orden, børn høre ikke til på en arbejdsplads, heller ikke i Folketinget selv om de nogle gange selv opføre sig som børn 🤔</t>
  </si>
  <si>
    <t>Hold barsel eller skaf dig en barnepige.</t>
  </si>
  <si>
    <t>Kan ikke se pia har  gjort noget galt...</t>
  </si>
  <si>
    <t>Vacciner</t>
  </si>
  <si>
    <t>tværtimod...</t>
  </si>
  <si>
    <t>Med den løn må hun da kunne finde pasnimg.....</t>
  </si>
  <si>
    <t>godt vi har pia på den post♥️</t>
  </si>
  <si>
    <t>Selvfølgelig skal børn ikke med i folketingssalen 🤦🏼‍♀️</t>
  </si>
  <si>
    <t>Jeg er helt enig med PK.</t>
  </si>
  <si>
    <t>De kære politikere skal også lave noget 😂</t>
  </si>
  <si>
    <t>Det er helt på sin plads at der ikke skal være børn i folketingssalen, der er grænser for hvor stor en børnehave folketinget skal være, og her er grænsen, så denne gang er jeg enig med Pia Kjærsgård 👍😊</t>
  </si>
  <si>
    <t>Enten er man på arbejde eller også er man hjemme på barsel.</t>
  </si>
  <si>
    <t>Men medlemmet betaler måske selv for sekretæren?</t>
  </si>
  <si>
    <t>Folketingssalen er kun for MFer samt de ansætte der skal være der.</t>
  </si>
  <si>
    <t>Så er den ikke længere! 🐎🐎🐎</t>
  </si>
  <si>
    <t>Godt , man har ikke børn med i tinget kan de uvidende kvinde ikke fåstå det er det ud bum vise igen at gennemsnit alderen er alt for lav og de personer er med til reger vor land man tager sig til hovedet</t>
  </si>
  <si>
    <t>Godt gået Pia 😉 dejligt der er nogle som tager Folketinget seriøst</t>
  </si>
  <si>
    <t>Selvfølgelig kan man da ikke have sit barn med i folketinget.</t>
  </si>
  <si>
    <t>Tror mange ville glo, hvis buschaufføren havde et barn siddende på knæet, eller der sad en baby på båren når man blev hentet af ambulancen.</t>
  </si>
  <si>
    <t>Et arbejde er et arbejde, så må hun have en aftale med nogen, når hun skal ned i tinget</t>
  </si>
  <si>
    <t>Helt fint, et barn hører ikke til i folketings salen og da slet ikke en evt. Vrælende baby 👍👍👍</t>
  </si>
  <si>
    <t>Helt rigtig beslutning af Pia Kjærsgaard.</t>
  </si>
  <si>
    <t>Det er folketingssalen, ikke en vuggestue, ufatteligt man ikke kan tænke det selv</t>
  </si>
  <si>
    <t>hun tog ungen med på job , men børn hører ik hjemme der, jo hvis enhedslisten kunne bestemme</t>
  </si>
  <si>
    <t>Jeg troede da det var helt normalt at tage sine børn med på arbejde, det gør man da alle steder...</t>
  </si>
  <si>
    <t>eller hvad?🤔😂😂</t>
  </si>
  <si>
    <t>Og imens synker fødselstallene stadig lavere...</t>
  </si>
  <si>
    <t>certainly a coincidence...</t>
  </si>
  <si>
    <t>at de også laver børnene i folketingssalen !!!</t>
  </si>
  <si>
    <t>Ja ok baby ikke kommer med på arbejde.</t>
  </si>
  <si>
    <t>Det er vist meget normalt man ikke har det</t>
  </si>
  <si>
    <t>Man tager altså heller ikke sine børn med på arbejde...</t>
  </si>
  <si>
    <t>så helt fair!</t>
  </si>
  <si>
    <t>Det er helt ok...</t>
  </si>
  <si>
    <t>Så vidt jeg har forstået, så handlede det om, at babyen var med i 1 time, hvor faderen ikke havde mulighed for at tage sig af sin datter.</t>
  </si>
  <si>
    <t>Der var en aftale med sekretæren om, at vedkommende ville tage sig af babyen, såfremt den lille begyndte at være urolig.</t>
  </si>
  <si>
    <t>I stedet valgte Pia Kjærsgaard at sende mor og barn ud.</t>
  </si>
  <si>
    <t>Jeg har også haft barn med på jo i kort tid, når der er opstået et problem - og det er altså over 35 år siden.</t>
  </si>
  <si>
    <t>UdlængingeStyrelsen</t>
  </si>
  <si>
    <t>Nærmere flovt for denne lysende stjerne ...</t>
  </si>
  <si>
    <t>, hvis hun kender denne følelse. 🤔</t>
  </si>
  <si>
    <t>Jamen babyen passer da ellers godt ind i børnehaven Christiansborg.</t>
  </si>
  <si>
    <t>skal Læger , Kassedamer ect også have børn med på job , nej nu må de fame få andre til at passe deres børn</t>
  </si>
  <si>
    <t>Hun har barsel , bliv hjemme eller få din mand til at passe , for øvrigt i det private får man godtgørelse , så kan man ikke arbejde , det er jo social bedrageri 🙄🙄🙄🙄🙄🙄🙄🙄🙄🙄</t>
  </si>
  <si>
    <t>skal det nu også have spædbørn..</t>
  </si>
  <si>
    <t>fint nok pia..</t>
  </si>
  <si>
    <t>du er god på posten der</t>
  </si>
  <si>
    <t>Det var flot klaret ,man tager da ikke sin baby med på arbejde, hun kan jo bare tage sin orlov.</t>
  </si>
  <si>
    <t>Var der ikke noget med at manden var på barsel og hvis hvorfor havde han så ikke den lille ??</t>
  </si>
  <si>
    <t>Hmm synes det er helt okay hun gjorde det .</t>
  </si>
  <si>
    <t>Skal da ikke være en baby inde i Folketingets møder og taler !!! 👍👍👍👏👏</t>
  </si>
  <si>
    <t>Smed hun virkelig Joachim B. Olsen ud?!</t>
  </si>
  <si>
    <t>(læste kun overskriften) 😂🙈</t>
  </si>
  <si>
    <t>Tager i børn med på job???</t>
  </si>
  <si>
    <t>I nødstilfælde Ja, men ellers hører det ikke rigtig sammen</t>
  </si>
  <si>
    <t>Den var på sin plads, når der er tale om at en medarbejde har medtaget sin baby på job.</t>
  </si>
  <si>
    <t>Når skidt kommer til ære ikke sandt Pia så bliver man stor på den</t>
  </si>
  <si>
    <t>Folketinget er en arbejdsplads....</t>
  </si>
  <si>
    <t>Måske har vedkommende tænkt, at det er ok at tage sit barn med ind i børnehaven😁</t>
  </si>
  <si>
    <t>En helt rigtig beslutning af Folketingets formand.</t>
  </si>
  <si>
    <t>Det er landets parlament- ikke en vuggestue.</t>
  </si>
  <si>
    <t>Læser i tråden at hendes mand har barselsorlov.</t>
  </si>
  <si>
    <t>Pia K er enig med Mette Abildgaard i, at der skal være tydelige retningslinjer.</t>
  </si>
  <si>
    <t>Derfor vil hun på næste møde i Folketingets Præsidium, der beskæftiger sig med blandt andet ledelse af møderne i Folketingssalen, tage emnet op.</t>
  </si>
  <si>
    <t>Og der var vel dybest set ingen der blev "smidt ud" jeg synes heller ikke at man kan tage en baby med sådan et sted</t>
  </si>
  <si>
    <t>Jeg syntes det er i orden.</t>
  </si>
  <si>
    <t>Man tager ikke sine børn med på arbejde med mindre man på forhånd har fået lov.</t>
  </si>
  <si>
    <t>Godt Pia inden det hele går agurk😎😀 og når jeg ser pressen og fb i dag tænker jeg - hvad med alle de reelle problemer vi har.</t>
  </si>
  <si>
    <t>Hvad sker der lige i danmark, hvorfor sender Pia barnet hjem fra børnehaven</t>
  </si>
  <si>
    <t>Det er den helt rigtige beslutning Pia tog, hvad ville i mene om at en slagteri arbejder tog sit barn med på arbejde, hvor de afliver grise kyllinger eller køer?</t>
  </si>
  <si>
    <t>Det er en arbejdsplads.</t>
  </si>
  <si>
    <t>Syntes det er ok vi andre har heller aldrig kunne tage vores børn med</t>
  </si>
  <si>
    <t>Lootbox</t>
  </si>
  <si>
    <t>Det ville være fedt</t>
  </si>
  <si>
    <t>Så det skader vel ikke med en lille barn mere 😂😂</t>
  </si>
  <si>
    <t>Gi dem deres vederlags sutteflasker så vi kan få ro på det cirkus.</t>
  </si>
  <si>
    <t>Det er åbenbart gået hen og blevet en self at have børn eller babyer med over alt ,</t>
  </si>
  <si>
    <t>Hvad blev der af den gode og gammeldags barnepige</t>
  </si>
  <si>
    <t>Jeg undrer mig bare 🤨</t>
  </si>
  <si>
    <t>Som selvstændig må mine medarbejder heller ikke tage deres børn med på arbejdspladsen eller med ud til vores kunder.</t>
  </si>
  <si>
    <t>Det kunne være politikerne i dk fik noget varmhjertede blod ind i årene hvis de kunne have en sjov stund med sådan en lille en i arbejdstiden 🙂 typisk dk et firkantet mærkeligt koldt land</t>
  </si>
  <si>
    <t>Jo næste gang kommer der nok en af de folkevalgte med deres oldefar, som skal luftes.</t>
  </si>
  <si>
    <t>Helt i orden at Pia afvisteMettes barn i salen.</t>
  </si>
  <si>
    <t>Børn, der ikke forstyrrer er næppe "forbudt" på tilhørerpladserne, - ergo er børn, der opholder sig kortvarigt i Folketingssalen altså ikke forbudt.</t>
  </si>
  <si>
    <t>Pia gjorde det eneste rigtige Børn hører IKKE hjemme i folketingssalen</t>
  </si>
  <si>
    <t>Børn hører da ikke hjemme i vores folketingssal.</t>
  </si>
  <si>
    <t>Hvordan kan nogen dog finde på noget så skørt.</t>
  </si>
  <si>
    <t>Det var okay at hun gjorde som hun gjorde.</t>
  </si>
  <si>
    <t>De må da respektere at der er steder man ikke har sine børn med.</t>
  </si>
  <si>
    <t>Ved en politiker ikke,at der er noget der hedder, barns første sygedag!!!</t>
  </si>
  <si>
    <t>Det næste bliver vel ,de tager deres gamle bedstemor med , PGA hun har fået influenza 😜</t>
  </si>
  <si>
    <t>Heldigvis er der andre lande der godt kan acceptere det og de er i mine øjne forbilleder.</t>
  </si>
  <si>
    <t>http://fortune.com/.../5-politicians-who-brought-their.../</t>
  </si>
  <si>
    <t>Ulovlig Partistøtte</t>
  </si>
  <si>
    <t>Pia har helt ret babyer hører ikke til på jobbet find en barnepige eller bliv væk.</t>
  </si>
  <si>
    <t>Hvad hvis alle tog deres babyer med på job hvad vil chefen sige til det.😄</t>
  </si>
  <si>
    <t>Ville Kristian Mejdahl have gjort det samme - ALDRIG - han var nemlig opgaven voksen.</t>
  </si>
  <si>
    <t>At tænke sig at opleve at være enig med Pia K</t>
  </si>
  <si>
    <t>Jaja ok man har ikke børn med på job MEN det var en meget kort emergency som er blæst helt ud af proportioner 🤯🤯 #flexability #motherhood</t>
  </si>
  <si>
    <t>Lad da bare alle tage børn med i folketinget, der vel god plads til 75-100 stykker</t>
  </si>
  <si>
    <t>Anders S. Har da også Joachim B Olsen med...😉👶🤣🤣</t>
  </si>
  <si>
    <t>Godt gået Pia 😃😃 det er bare ikke iorden....</t>
  </si>
  <si>
    <t>med den fede løn hun får mon så ikke at der er råd til en barnepige</t>
  </si>
  <si>
    <t>Og hvorfor så det en fra el til i den børne have kan da være lige meget</t>
  </si>
  <si>
    <t>Fuldstændig korrekt, stor mangel på dømmekraft, fra moderens side.</t>
  </si>
  <si>
    <t>Var pædagog medhjælper ikke mere på sin plads for dig.</t>
  </si>
  <si>
    <t>Lad de små børn komme til mig!</t>
  </si>
  <si>
    <t>Det vil sige at kvinder ikke skal stille op til Folketinget de kan jo trailere at blive gravide</t>
  </si>
  <si>
    <t>Flot Pia Kjærsgaard du tør sku skære det ud i pap til dem som Ikke kender reglerne.</t>
  </si>
  <si>
    <t>Babyer passes mens mor/far passer deres arbejde.</t>
  </si>
  <si>
    <t>, hun er sikret fed pension..</t>
  </si>
  <si>
    <t>og griner hele vejen til banken..</t>
  </si>
  <si>
    <t>2019..</t>
  </si>
  <si>
    <t>altså..</t>
  </si>
  <si>
    <t>Hop ud det sociale medie og få noget ilt</t>
  </si>
  <si>
    <t>Den er helt ok,der er op til et års barsel,så rigelig tid til at finde pasning.</t>
  </si>
  <si>
    <t>Helt rigtig beslutning, tinget skulle gerne være en seriøs arbejdsplads, vi vælger politikerne ikke hele deres hustand.</t>
  </si>
  <si>
    <t>Den der er der kan spise og gå på toilet selv.</t>
  </si>
  <si>
    <t>Tænker der må Være en grænse .</t>
  </si>
  <si>
    <t>Andre arbejdende folk kan Heller ikke tage deres børn med på jobbet .</t>
  </si>
  <si>
    <t>Pasnings muligheder skulle vi mene der var råd til her og ellers må man jo holde sin barsel .</t>
  </si>
  <si>
    <t>hmmm hvvad med hendes kollegaer der er da heller ikke ret gamle :O) men måske blev hun mindet om der er nogen der har sex hehe</t>
  </si>
  <si>
    <t>Jeg synes det er helt ok.</t>
  </si>
  <si>
    <t>Babyer hører ikke hjemme der.</t>
  </si>
  <si>
    <t>Lader man en gøre det - Så kommer der andre.</t>
  </si>
  <si>
    <t>Det er ingen vuggestue.</t>
  </si>
  <si>
    <t>Kønsneutrale</t>
  </si>
  <si>
    <t>Det er ok, at det kommer frem Og Folketinget kan så efterfølgende beslutte om det skal være en generel tetningslinie!</t>
  </si>
  <si>
    <t>Også her, det går godt nok for, at det er en børnehave på borgen, men det er en arbejdsplads og det skulle det jo gerne blive ved at være.</t>
  </si>
  <si>
    <t>Iøvrigt kunne hun da have fået en barnepige, hvis det var så vigtigt og oven i købet har manden barsel</t>
  </si>
  <si>
    <t>Syntes det er helt oka.</t>
  </si>
  <si>
    <t>Det et en arbejdsplads.</t>
  </si>
  <si>
    <t>Jeg må heller ikke tage mine børn med på arbejde</t>
  </si>
  <si>
    <t>Nogen må jo have syntes Christiansborg er mere en børnehave....</t>
  </si>
  <si>
    <t>Selvfølgelig skal man ikke slæbe sine børn med i folketinget, selv om det er en børnehave👨‍👦</t>
  </si>
  <si>
    <t>Helt i orden..</t>
  </si>
  <si>
    <t>Hun må som alle andre få en barnepige</t>
  </si>
  <si>
    <t>Jeg synes hun har ret, det er ikke et sted for babyer, hun må tage barsel lige som andre.</t>
  </si>
  <si>
    <t>Godt gået Pia, du har ret👏</t>
  </si>
  <si>
    <t>Vi må Forvente voksne og nærværende mennesker, når der skal træffes beslutninger, der vedrører os alle</t>
  </si>
  <si>
    <t>God beslutning .</t>
  </si>
  <si>
    <t>Man kan ikke tage sit barn med .</t>
  </si>
  <si>
    <t>Det burde ikke diskuteres .☘️</t>
  </si>
  <si>
    <t>Det næste bliver vel at man tager et par børn med, når der er skoleferie.</t>
  </si>
  <si>
    <t>Må man tage sin hund med, hvis man ikke kan få den passet?</t>
  </si>
  <si>
    <t>Folketingssalen er kun for Folketingets medlemmer og ingen andre</t>
  </si>
  <si>
    <t>Men på den anden side får man så fed en hyre i Folketinget at der er råd til en barnepige at manden skulle noget i et par timer det er bare dårlig planlægning når man ved der er en vigtig afstemning</t>
  </si>
  <si>
    <t>Jeg syntes det var ok, og der var ikke tale om at smide nogen ud, men en grim tekst at skrive</t>
  </si>
  <si>
    <t>jeg vil sku godt se den arbejdes plads.</t>
  </si>
  <si>
    <t>hvor de tillader du har din baby med på arbejde, jeg syndes det er helt fair pia smider hende ud.</t>
  </si>
  <si>
    <t>Vi andre må da heller ikke tage vores baby med på job, så hvorfor skulle de have lov...</t>
  </si>
  <si>
    <t>Ønsker De at være sammen med deres babyer, så må de tage orlov ligesom os andre!</t>
  </si>
  <si>
    <t>det er vores fremtid de må snakke om...</t>
  </si>
  <si>
    <t>så Ja Det Er Ok...</t>
  </si>
  <si>
    <t>Folketingssalen er en arbejdsplads, ingen dagpleje🤔helt ok Pia 😉👍</t>
  </si>
  <si>
    <t>Vi andre har altså heller ikke vores 5 måneder gamle børn med på job.</t>
  </si>
  <si>
    <t>Pia Kjærsgaard har min fulde opbakning i det her.</t>
  </si>
  <si>
    <t>Godt at Pia K. forhindrede, at Folketinget sank ned på Mette Abildgaards politiske niveau - baby-stadet.</t>
  </si>
  <si>
    <t>Hendes mand var optaget pg kunne ikke passe barnet denne dag??</t>
  </si>
  <si>
    <t>Folketinget er en arbejdsplads og ikke en vuggestue.</t>
  </si>
  <si>
    <t>Synes jeg nu heller ikke en rigtig baby høre til der inde.</t>
  </si>
  <si>
    <t>Moderen blev pænt bedt om at folade folketinget med sit barn.....</t>
  </si>
  <si>
    <t>På EB har de en video, som viser hele forløbet, som sker i god ro og orden......</t>
  </si>
  <si>
    <t>Det er kun fordi det er Pia Kjærsgaard ordene kommer fra , det skal kørers sådan op.</t>
  </si>
  <si>
    <t>Helt på sin plads.</t>
  </si>
  <si>
    <t>Vil Abildgaard være sammen med sit barn, kan hun holde sin barselsorlov.</t>
  </si>
  <si>
    <t>Godt nok har jeg skrevet at børn ikke hører til på en arbejdsplads.</t>
  </si>
  <si>
    <t>Men læser man hele artiklen, så står der at det er oplevet før uden notits og derfor reageres der nu.</t>
  </si>
  <si>
    <t>Hun kan sgu da få hendes ven bageren til at passe hendes barn imens</t>
  </si>
  <si>
    <t>Normalt er jeg bestemt ikke enig med Pia Kjærsgaard, men her må jeg give hende ret, jeg mener også der står i forretningsordenen for arbejdet i folketinget, at kun medlemmer VALGT til folketinget må opholde sig i salen under behandling og vedtagelse , af love og det ved folketingsmedlemmer godt 😁😁😁</t>
  </si>
  <si>
    <t>Ja det kunne se kønt ud hvis alle mødre eller fædre slebet deres børn med på arbejde...</t>
  </si>
  <si>
    <t>Vil sige både og, mit barn er også altid velkommen på min arbejdsplads, også en hel dag, men det kommer an på alder syntes jeg</t>
  </si>
  <si>
    <t>Der findes barsel og der findes barnepiger :-) så hvorfor slæbe barnet med.</t>
  </si>
  <si>
    <t>Det er godt vi har folk som Pia til at styre speltkællingerne og deres yngel !</t>
  </si>
  <si>
    <t>Havde vi ik Pia - var der med stor sandsynlighed kravlegård og gylp puder over alt i folketinget !</t>
  </si>
  <si>
    <t>GODT GÅET PIA !</t>
  </si>
  <si>
    <t>Forsætte det gode arbejde ! 😎💪🏼🇩🇰</t>
  </si>
  <si>
    <t>Jeg fik engang et grineflip i folketingssalen så jeg blev også smidt ud der skal jo være så stille så man kan høre en knappenål falde</t>
  </si>
  <si>
    <t>jeg er sikker på verden var nok gået helt i stå hvis hun havde ringet en sygemelding ind .</t>
  </si>
  <si>
    <t>Jeg muntre og morer mig over hvor mange kvinder som syntes det er helt i orden at sparke hende uden for døren.</t>
  </si>
  <si>
    <t>Husk på det næste gang i eller nogle andre i kender bliver det.</t>
  </si>
  <si>
    <t>Det kan jo ikke være rigtig at man kommer med sine børn når man skal på arbejde, så helt korrekt</t>
  </si>
  <si>
    <t>Godt det var en kvinde der sad i formands stolen.</t>
  </si>
  <si>
    <t>Tænk hvis det havde været en mand der havde sagt det. ......</t>
  </si>
  <si>
    <t>så siger jeg bare stakkels ham</t>
  </si>
  <si>
    <t>fornuftigt skal hun så også have lov og skifte lorteble på talerstolen .</t>
  </si>
  <si>
    <t>Ingen børn i Folketingssalen.</t>
  </si>
  <si>
    <t>(Selvom det sommetider er en børnehave.)</t>
  </si>
  <si>
    <t>Folketingssalen er ikke en zigøjnermarkedsplads !</t>
  </si>
  <si>
    <t>Godt, at Formanden holder fast i Folketingets tone og værdighed!.</t>
  </si>
  <si>
    <t>(y)</t>
  </si>
  <si>
    <t>Tænk hvis det var en mand der havde fortaget den handling som formand ?</t>
  </si>
  <si>
    <t>ikk ?</t>
  </si>
  <si>
    <t>Er der ikke noget med at det kun er folketinget der må være inde på det gulv?</t>
  </si>
  <si>
    <t>Jeg siger ikke at hun er et frygteligt menneske overhoved men det mener jeg at huske fra det Politiker for en Dag vi alle lavede i folkeskolen.</t>
  </si>
  <si>
    <t>Naturligvis skal det ikke være muligt at tage børn med i Folketingssalen.</t>
  </si>
  <si>
    <t>De kan tage dem med på arbejde på deres kontor.</t>
  </si>
  <si>
    <t>De får ekstra børnepenge til pasning.</t>
  </si>
  <si>
    <t>Det er på sin plads at hun smider en baby ud hun høre ikke hjemme i Folke tings salen,det godt Pia du skriger ikke før det er nødvendigt</t>
  </si>
  <si>
    <t>Du er dygtig og siger din mening godt gjort Pia👍</t>
  </si>
  <si>
    <t xml:space="preserve">Jeg tager mit barn med på arbejde, barnet kan jo blevet passet af anden ansat </t>
  </si>
  <si>
    <t>Alle er klar over at det er en børnehave derinde - men alligevel - tænk hvis der var flere der tog børn med - det kan godt være at der er nogle der er fornærmede men mener at de får nok i løn til at have en barnepige eller hvad ? ......</t>
  </si>
  <si>
    <t>Formanden gjorde det helt korrekte</t>
  </si>
  <si>
    <t>Abildgaard kunne jo have ladet sekretæren passe barnet i de få minutter</t>
  </si>
  <si>
    <t>Sådan 💪🏿 Tænk hvis de alle slæbte deres børn med,men de betragter det nok ikke som et rigtigt arbejde 🤔</t>
  </si>
  <si>
    <t>Nu er moderen jo heller ikke hverken socialdemokrat eller medlem af DF ..</t>
  </si>
  <si>
    <t>Selvfølgelig skal et lille barn ikke være i Folketinget !</t>
  </si>
  <si>
    <t>Tænk ,Jeg synes at det er helt okay som Pia gør !!</t>
  </si>
  <si>
    <t>Hvis en eller to prøver at tage deres babyer / børn med ,så varer det ikke længe før der er 2 børnehaver samme sted .🇩🇰️🇩🇰️🤣🤣.</t>
  </si>
  <si>
    <t>Helt i orden...</t>
  </si>
  <si>
    <t>selv om man kan få den tænke, at det er ren børnehave på borgen.</t>
  </si>
  <si>
    <t>Jeg synes det er ok vil hun passe sit barn så kan hun blive hjemme</t>
  </si>
  <si>
    <t>Smidt ud nej er nok bedt om at gå det er en forskel super godt Pia 🍀</t>
  </si>
  <si>
    <t>Børn og babyer hører i kke hjemme i folketinget det er godt Pia ❤️👍👍</t>
  </si>
  <si>
    <t>Man slæber sku da ikke sit barn med på arbejde, siger da sig selv.</t>
  </si>
  <si>
    <t>Hun gjorde det rigtige .</t>
  </si>
  <si>
    <t>Det er DKs hovedsæde og der skal ikke være børn .</t>
  </si>
  <si>
    <t>Utrolig , har hun ikke haft små størrelser, høj røvet, hjemme hjælper😣</t>
  </si>
  <si>
    <t>Der var tale om en nødsituation, og Mette Abildgaard havde sørget for backup, hvis datteren blev utidig.</t>
  </si>
  <si>
    <t>Der var ikke og er ikke tale om, at det høje ting skulle omdannes til daginstitution.</t>
  </si>
  <si>
    <t>Det bør der være plads til.</t>
  </si>
  <si>
    <t>Kan ikke se problemet, de opfører sig selv som en børnehave ind imellem 🙂🤔</t>
  </si>
  <si>
    <t>Barnegråd er ganske sundt at høre i salen, og mere fornuftigt end hvad nogen af medlemmerne lukker ud i selvhøjtidelighed.</t>
  </si>
  <si>
    <t>Jamen det er helt fint, folk må fodre deres børn andre steder.</t>
  </si>
  <si>
    <t>Det er upassende at gøre det på steder, hvor der er andre mennesker tilstede.</t>
  </si>
  <si>
    <t>Jeg ville ha gjort det samme, om det havde været der, i en butik, spisested eller udenfor, hvor der kommer mennesker forbi.</t>
  </si>
  <si>
    <t>hvorfor så ikke denne dag der skulle kun stemmes og babyen kan helt sikkert ikke røbe noget af resultaterne</t>
  </si>
  <si>
    <t>Ville have frarådet det hvis det havde været i det Engelske Palament for der støjer mere end i børnehaven så der skulle babyen have høreværn på🤮😪👍</t>
  </si>
  <si>
    <t>Kan vi blive enige om at tinget ikke er for gamle koner &amp; babyer😉 begge kræver mega opmærksomhed 😉</t>
  </si>
  <si>
    <t>Ja, hun tog sin helt stille baby med ind i salen i et kort øjeblik for at kunne deltage i en afstemning.</t>
  </si>
  <si>
    <t>Hvem gik det ud over?</t>
  </si>
  <si>
    <t>Der er da masser af arbejdspladser der er rummelige nok til at hjælpe sine ansatte i en nødsituation.</t>
  </si>
  <si>
    <t>Hvad gør alle de enlige mødre der arbejder på fabrikker fiskeindustri slagterier Netto ....!</t>
  </si>
  <si>
    <t>Men kunne det ikke være sagt lidt diskret 😇.</t>
  </si>
  <si>
    <t>Er Pia Kjærsgaard virkelig den eneste politiker med lidt hjerne tilbage !!!!</t>
  </si>
  <si>
    <t>I orden.</t>
  </si>
  <si>
    <t>Hold børnene hvor der er legestue til de er store nok...</t>
  </si>
  <si>
    <t>Og til Pia Kjærsgaard er det i orden at sætte nogle skarpe signaler til folk som tror de bare kan....</t>
  </si>
  <si>
    <t>Hvorfor ikk?</t>
  </si>
  <si>
    <t>Vi andre må jo heller ikke bare tage vores børn med på arbejde og til møder osv....</t>
  </si>
  <si>
    <t>kan ikke se problemet i det</t>
  </si>
  <si>
    <t>Sådan sted er ikke for babyer, det jo ikke en legestue.</t>
  </si>
  <si>
    <t>Men en folketingssal.</t>
  </si>
  <si>
    <t>Og man tager heller ikke sine børn med i skole.</t>
  </si>
  <si>
    <t>Hvis man har tid og rum til at passe sin baby på sin arbejdsplads, så vil jeg påstå at man tjener sine penge for en uhyre lille arbejdsindsats.</t>
  </si>
  <si>
    <t>Gad vidst hvor udbredt det er blandt politikere?</t>
  </si>
  <si>
    <t>Jobbet må vel indebære mere end at gå ned og stemme som sit parti.</t>
  </si>
  <si>
    <t>Godt nok minder folketingssalen af og til om en børnehave, men nej tænk hvis det ikke var en men ti babyer med på job.</t>
  </si>
  <si>
    <t>Det var kun under en afstemning forlyder det, men kunne en anden så ikke tage barnet på armen udenfor.</t>
  </si>
  <si>
    <t>Har man ellers børn med på arbejde ❓ så må det være på sin plads.</t>
  </si>
  <si>
    <t>Det kan ikke være rigtigt at børn skal med ind i folketinget så må vedkommende sørge for en pasning i denne tid.</t>
  </si>
  <si>
    <t>Pia have ret 👍🏻</t>
  </si>
  <si>
    <t>Var der ikke noget med, at politikere havde dobbelt barsel, altså fuld betalt barsel til både mor og far?</t>
  </si>
  <si>
    <t>- Så tænker jeg der burde kunne findes en bedre løsning, end at tage babyer med i folketinget</t>
  </si>
  <si>
    <t>Ville være fedt hvis alle landets kvinder tog deres baby med på deres arbejde, bare tænk på problemet med vuggestuer og børnehaver ville være løst på en dag nu hvor en politiker har vist vejen</t>
  </si>
  <si>
    <t>Det da så fint.</t>
  </si>
  <si>
    <t>Hva skulle hun med dn baby der inde.</t>
  </si>
  <si>
    <t>Tak Pia Kjærsgaard.</t>
  </si>
  <si>
    <t>Godt der holdes ro og orden.</t>
  </si>
  <si>
    <t>Det klæder vores Folketing...........</t>
  </si>
  <si>
    <t>Ja, jeg undrer mig!</t>
  </si>
  <si>
    <t>Ikke over at et barn er med i folketingssalen en enkelt gang, men over at det skulle være et så stort problem!</t>
  </si>
  <si>
    <t>Jeg kan ikke se noget problem i, at hun tager barnet med - skriger barnet så går man ud - that's it!!!</t>
  </si>
  <si>
    <t>Selvfølgelig skal der ikke være børn i folketingssalen.</t>
  </si>
  <si>
    <t>Skulle dommerne så ha' deres unger med i retsalen.</t>
  </si>
  <si>
    <t>Typist dansk.😴😴😴</t>
  </si>
  <si>
    <t>Det er en arbejdsplads</t>
  </si>
  <si>
    <t>De FÅR faktisk penge for det, selv om man skulle tro de var frivillige</t>
  </si>
  <si>
    <t>Er ellers ikke Fan af Pia Kærsgård,men her er det helt i orden ,Hun har ret ,ikke flere Børn i Folketinget !</t>
  </si>
  <si>
    <t>Det er helt i orden,det er jo ikke en børnehave,hvad bliver så det næste</t>
  </si>
  <si>
    <t>Måske får det ekstra opmærksomhed, da det var Pia Kjærsgaard der gjorde folketingsmedlemmet opmærksom på reglerne.</t>
  </si>
  <si>
    <t>Ja de bliver yngre og yngre på tinget.</t>
  </si>
  <si>
    <t>Forældre med små børn har plads i hjemmet</t>
  </si>
  <si>
    <t>Skattehævelse</t>
  </si>
  <si>
    <t>Jeg synes, at der er to forskellige situationer her.</t>
  </si>
  <si>
    <t>En omkring Pias beslutning og en om beslutningen at tage baby med.</t>
  </si>
  <si>
    <t>Tænk på babyer der er i regeringen + DF med en af Folketinget formand</t>
  </si>
  <si>
    <t>Stor respekt Pia, og jeg stemmet ikke på dit parti, men elsker måden du forvalter dit job på. 👍</t>
  </si>
  <si>
    <t>Konen har fuldstændig ret, det er ikke en børnehave, selv om man skulle tro det, sådan som de opfører sig derinde.</t>
  </si>
  <si>
    <t>En politiker kan vel også få sit barn i vuggestue eller dagpleje lige som alle andre, der er ude at passe sit arbejde.</t>
  </si>
  <si>
    <t>Piloten der skal flyve en flyvemaskine har jo heller ikke sin baby med, det ville da aldrig gå.</t>
  </si>
  <si>
    <t>Pia Kjærsgaard er i sin gode ret til at styre det.</t>
  </si>
  <si>
    <t>Hun er god Pia, hun tør, hvor andre tier.....</t>
  </si>
  <si>
    <t>Det er forhåbentlig en folketings sal og ikke en vuggestue, - selv om man sommetider kan komme i tvivl.</t>
  </si>
  <si>
    <t>Det er OK.</t>
  </si>
  <si>
    <t>Enten arbejder man mens baby bli'r passet, eller man tager orlov.</t>
  </si>
  <si>
    <t>Det er en arbejdsplads, det er ikke i orden at tage børn med.</t>
  </si>
  <si>
    <t>Enig Rune - vi andre kunne heller ikke have vores børn med og hvornår er grænsen, ser lige for mig at der sidder en mødregruppe inde i Folketinget - næææ de har også barselorlov.</t>
  </si>
  <si>
    <t>Helt fint.</t>
  </si>
  <si>
    <t>Har intet imod babyer men der er en grund til der er barsel.</t>
  </si>
  <si>
    <t>Bliv hjemme pas dit barn til det kan komme i vuggestue.</t>
  </si>
  <si>
    <t>Og så tilbage på jobbet</t>
  </si>
  <si>
    <t>Hendes sidste dage i formanstolen er også, lad os glæde over det👍</t>
  </si>
  <si>
    <t>For det er ikke et spørgsmål om barnet opførte sig ordentligt eller ej, det er et spørgsmål om at der ikke må forefindes spædbørn i folketingssalen.</t>
  </si>
  <si>
    <t>Forestil jer hvis ti medlemmer eller mere havde børn med så blev der nok ikke meget ro derinde.</t>
  </si>
  <si>
    <t>Det er en arbejdsplads og hvis vi skal tænke på babyen tror jeg ikke det er rart at være der.</t>
  </si>
  <si>
    <t>Godt gået Pia godt du har styr på alle børnene derinde du har min opbakning</t>
  </si>
  <si>
    <t>Skulle der ikke havde været en</t>
  </si>
  <si>
    <t>Nødløsning for at der kom en</t>
  </si>
  <si>
    <t>Baby ind i Folketinget, der måtte jo ha været en grund</t>
  </si>
  <si>
    <t>Blå blok</t>
  </si>
  <si>
    <t>Rent pasningsmuligt. Det sker</t>
  </si>
  <si>
    <t>Jo ikke hver dag så det må ha</t>
  </si>
  <si>
    <t>Været " nød". Skal vi danskere</t>
  </si>
  <si>
    <t>Ikke snart passe på, at vi ikke</t>
  </si>
  <si>
    <t>Er for hårde - kolde - ligegyldige   snæversynet og uretfærdige...</t>
  </si>
  <si>
    <t>Babyer hører ikke hjemme på en arbejdsplads, med mindre det er for at blive vist frem og beundret!!</t>
  </si>
  <si>
    <t>Bør være nok ud over den tid brænder de</t>
  </si>
  <si>
    <t>Som min nabo sagde en gang!!!</t>
  </si>
  <si>
    <t>Tror sku han havde Ret 🤪</t>
  </si>
  <si>
    <t>Godt du tør stå fast Pia.</t>
  </si>
  <si>
    <t>Mig bekendt bliver der udnævnt en vikar mens politikere er på barsel.</t>
  </si>
  <si>
    <t>Det må så være vedkommendes opgave at stemme.</t>
  </si>
  <si>
    <t>Jeg sidestiller barsel/sygdom/ferie Du kan ikke få barsel/sygeløn/feriepenge og så stadig gå på arbejde.</t>
  </si>
  <si>
    <t>Kunne een murer have et barn med på stilladset, og stadig passe sit arbejde.</t>
  </si>
  <si>
    <t>Så selvfølgelig heller ikke børn i folketinget.</t>
  </si>
  <si>
    <t>Jeg syntes det er i orden hun har barnet med i den tid der skal stemmes.</t>
  </si>
  <si>
    <t>Der er jo ikke fra talerstolen det foregår.</t>
  </si>
  <si>
    <t>Hun holder sig pænt ude til siden og kan gå ud hvis barnet græder.</t>
  </si>
  <si>
    <t>Jeg kan se der er mange her der er så gamle at de har glemt hvordan det er at have et lille barn.</t>
  </si>
  <si>
    <t>Der er også svært at få børnepasning Kbh. 😊</t>
  </si>
  <si>
    <t>Folketinget er en arbejdsplads og ikke en børnehave.</t>
  </si>
  <si>
    <t>I det private kan og må du ikke medbringe småbørn.</t>
  </si>
  <si>
    <t>En rigtig god beslutning Pia har valgt.</t>
  </si>
  <si>
    <t>God beslutning nok er det en børnehave en gang i mellem men....</t>
  </si>
  <si>
    <t>Babier er dejlige men hører vel ikke hjemme på borgen.</t>
  </si>
  <si>
    <t>Hun gjorde det på en pæn og diskret måde.</t>
  </si>
  <si>
    <t>Og det var hun i sin ret til.</t>
  </si>
  <si>
    <t>Godt der stadig er "gammel i gårde" folk som Pia K. :)</t>
  </si>
  <si>
    <t>Havde barnet grædt, ville hun alligevel have afleveret barnet til folketings betjenten, så hendes forklaring holder ikke vand, og betjenten er vel ikke en fremmed for hende.</t>
  </si>
  <si>
    <t>helt ok , det er vel ingen børnehave eller er det :-)</t>
  </si>
  <si>
    <t>Det gør de jo en hel del lige for tiden.</t>
  </si>
  <si>
    <t>Det kan da kun være i orden det er en arbejdsplads</t>
  </si>
  <si>
    <t>Helt fint, hvis det var så vigtigt, måtte hendes mand jo tage fri i et par timer, sådan gør alle andre.....</t>
  </si>
  <si>
    <t>for hvad bliver det næste, til sidst er der måske flere børn end voksne i folketinget, man kan altid finde en undskyldning for at tage sine poder med....</t>
  </si>
  <si>
    <t>Pis kærsgård sådan ret selvom folketinget også er en børnehave</t>
  </si>
  <si>
    <t>Du har helt ret gamle ven der må være pasnings ordning i københavns kommune🤓🇩🇰</t>
  </si>
  <si>
    <t>Alle andre kan jo ikke slæbe deres børn med på arbejde.</t>
  </si>
  <si>
    <t>Var hun ikke på arbejde Hvad hvad hvis en håndværker gjorde det samme.</t>
  </si>
  <si>
    <t>Jeg er barne pige.</t>
  </si>
  <si>
    <t>Så jeg skal passe mit barn.</t>
  </si>
  <si>
    <t>Men du skal stadig betale.</t>
  </si>
  <si>
    <t>Ca. 500 kr i timen selv om det vil tage flere timer</t>
  </si>
  <si>
    <t>Hvis alle medlemmer tog deres børn med kunne det blive en rigtig børnehave?</t>
  </si>
  <si>
    <t>Folketinget er vel ikke en vuggestue eller børnehave?</t>
  </si>
  <si>
    <t>Dermed da være muligt at have en som ser efter børnene i folketinget,selvfølgelig skal børn ikke i folketinget</t>
  </si>
  <si>
    <t>Det rigtig svoger Henrik det er som børnehave det hun gør 😄 pyha sådan hun opført Ca lille barn det er børnehave</t>
  </si>
  <si>
    <t>Jeg er af den mening at det bestemt ikke er iorden at Abildgaard og Pia Kjærsgaard er med i folketingssalen, det er et job lige som alle andre jobs hvor vi ikke vil have dem👆🧐</t>
  </si>
  <si>
    <t>Tager i selv jeres barn med til møder??</t>
  </si>
  <si>
    <t>De er så godt lønnede Så de må betale en barnepige Så det er i orden Pia ♡♡♡</t>
  </si>
  <si>
    <t>Børn hører ikke hjemme på en arbejdsplads.</t>
  </si>
  <si>
    <t>Pia 👍♥️👍</t>
  </si>
  <si>
    <t>Helt ok, det er en arbejdsplads</t>
  </si>
  <si>
    <t>Enig med Pia Kjærsgaard</t>
  </si>
  <si>
    <t>Godt gået af Pia Kjærsgaard</t>
  </si>
  <si>
    <t>Sådanne Pia...</t>
  </si>
  <si>
    <t>bakket dog op i denne sag</t>
  </si>
  <si>
    <t>Det er en arbejdsplads 👍</t>
  </si>
  <si>
    <t>Helt i orden, man kan altså ikke have børn med alle vegne...</t>
  </si>
  <si>
    <t>Meget normalt med små børn i børnehaven😀</t>
  </si>
  <si>
    <t>Det er vel ikke en børnehave. 👍👍</t>
  </si>
  <si>
    <t>Børn hører ikke til på arbejdspladser. 👍 Pia 😊</t>
  </si>
  <si>
    <t>Helt i orden der er børn nok i folketinget</t>
  </si>
  <si>
    <t>Det er jo en børnehave😂 så helt ok at tage børnene med😉</t>
  </si>
  <si>
    <t>Hold nu op det er da hel ok ingen børn i folketinget</t>
  </si>
  <si>
    <t>[NAVN] lidt som når folk tog deres unger med til undervisning på studiet.</t>
  </si>
  <si>
    <t>Man kan ikke have børn ned i FT.</t>
  </si>
  <si>
    <t>vi andre må da heller ik have børn med så ja det helt okay:)</t>
  </si>
  <si>
    <t>Man har ikke sine børn med på job.</t>
  </si>
  <si>
    <t>Sådan ordner de sagerne i England</t>
  </si>
  <si>
    <t>https://youtu.be/DjKD3grJFXc</t>
  </si>
  <si>
    <t>Sådan Pia, en formand med klar besked🇩🇰🇩🇰🇩🇰</t>
  </si>
  <si>
    <t>Sådan Pia, det er jo ikke en børnehave👍</t>
  </si>
  <si>
    <t>Almen sund fornuft.</t>
  </si>
  <si>
    <t>En arbejdsplads er ikke for børn😊</t>
  </si>
  <si>
    <t>Helt i orden der er ski gået nok børnehave i den i forvejen</t>
  </si>
  <si>
    <t>Sådan er det sjovt nok på mange arbejdspladser 🤗</t>
  </si>
  <si>
    <t>Helt ærlig det er da en arbejdsplads hvor gir jeg dog Pia Kjærsgaard ret</t>
  </si>
  <si>
    <t>Giver Pia ret .</t>
  </si>
  <si>
    <t>Det var da det helt rigtige at gøre👍</t>
  </si>
  <si>
    <t>DE ER OK SÅ SKAL I SGU OGSÅ ARBEJDE .</t>
  </si>
  <si>
    <t>Det var den helt rigtige, efter min mening.</t>
  </si>
  <si>
    <t>Gad vide om der var skrevet et ord hvis det var en anden end Pia. 🤔🤔</t>
  </si>
  <si>
    <t>I dette tilfælde er jeg enig med Pia!</t>
  </si>
  <si>
    <t>Det var godt gået 👍 folketinget er ikke en børnehave 🌝</t>
  </si>
  <si>
    <t>Hahaha det ER sku da en børnehave derinde alligevel 🙈</t>
  </si>
  <si>
    <t>Helt ok ingen ammestue</t>
  </si>
  <si>
    <t>Det er helt i orden</t>
  </si>
  <si>
    <t>Det er jo en børnehave ikk en dagpleje</t>
  </si>
  <si>
    <t>Ja helt iorden man har da ikke børn med på arbejde</t>
  </si>
  <si>
    <t>Beslutning i orden - Pia.</t>
  </si>
  <si>
    <t>Det næste bliver vel at “ madpakken “ bliver pakket ud. 🥶</t>
  </si>
  <si>
    <t>Helt i orden det er jo ik en vuggestue eller børnehave 🙂</t>
  </si>
  <si>
    <t>Helt i orden,.</t>
  </si>
  <si>
    <t>man har ikke sine børn med til møde.</t>
  </si>
  <si>
    <t>Vi blev nød til at vente til at babyen bliver 18 år.</t>
  </si>
  <si>
    <t>Ja det er vel også en arbejdsplads!!!!</t>
  </si>
  <si>
    <t>Højest 3 børn pr medlem af Folketinget må tages med Det må være i orden Pia</t>
  </si>
  <si>
    <t>passende...</t>
  </si>
  <si>
    <t>Har aldrig haft børn med på arbejde</t>
  </si>
  <si>
    <t>Man tager heller ikke barnet, med på fabrikken.</t>
  </si>
  <si>
    <t>De må vel godt tænke lidt på folke fabrikken.</t>
  </si>
  <si>
    <t>Vi andre må heller ikke tage børn med på arb</t>
  </si>
  <si>
    <t>Sådan !!</t>
  </si>
  <si>
    <t>👍 op for Pia Kjærsgaard</t>
  </si>
  <si>
    <t>En politiker der mærker den virkelige verden.</t>
  </si>
  <si>
    <t>Sådan.</t>
  </si>
  <si>
    <t>Den er da helt ok.</t>
  </si>
  <si>
    <t>Vi andre tar jo heller ikke vores børn med på jobbet 😉</t>
  </si>
  <si>
    <t>Vuggestuebørn eller børnehave.</t>
  </si>
  <si>
    <t>Det kommer vel ud på et!</t>
  </si>
  <si>
    <t>det er okay, der skal ikke være babyer i folketinget..</t>
  </si>
  <si>
    <t>Det er skue helt ok der bør ikke være børn og babyer</t>
  </si>
  <si>
    <t>Jeg tror faktisk det var et ok. signal at sende---Der ska jo være en Grænse-der som alle andre steder !!!</t>
  </si>
  <si>
    <t>Spørgsmålet er hvad en baby lavede i Folketingssalen?</t>
  </si>
  <si>
    <t>Fuld opbakning til Pia</t>
  </si>
  <si>
    <t>Hun følger jo bare reglerne</t>
  </si>
  <si>
    <t>Det er helt iorden syntes jeg</t>
  </si>
  <si>
    <t>Troede hun endeligt havde smidt JBO ud!😂😂😂</t>
  </si>
  <si>
    <t>Det er helt på sin plads.</t>
  </si>
  <si>
    <t>Ingen krænkelse her.. 👍</t>
  </si>
  <si>
    <t>Hun skulle kyle liberal alliance ud istedet</t>
  </si>
  <si>
    <t>Ville nok kigge lidt hvis min læge havde sit barn med</t>
  </si>
  <si>
    <t>.godt pia du har helt ret i at babyer ikke hører hjemmw i folketinget.</t>
  </si>
  <si>
    <t>Typisk fra det fragment, det er typisk for dem som aldrig har fulgt landets regler!</t>
  </si>
  <si>
    <t>Det er vel sådan på de fleste arbejdspladser 😉</t>
  </si>
  <si>
    <t>Det er en arbejdsplads så ja godt Pia👍</t>
  </si>
  <si>
    <t>Det er Ok Bare lær reglerne og følg dem</t>
  </si>
  <si>
    <t>Hvor har du ret kære Nina 👏👏 Bravo Pia 👵🏻</t>
  </si>
  <si>
    <t>Enig med at små børn ikke høre til der</t>
  </si>
  <si>
    <t>Hvad så med alle de babyer der sidder der dagligt?</t>
  </si>
  <si>
    <t>Helt i orden børn høre ikke hjemme der</t>
  </si>
  <si>
    <t>Jamen hvad laver en baby på ens arbejdsplads</t>
  </si>
  <si>
    <t>Hel rigtig beslutning...</t>
  </si>
  <si>
    <t>skulle folketinget være vuggestue for hendes unge</t>
  </si>
  <si>
    <t>Der er da alligevel “et mandfolk” i folketingssalen!</t>
  </si>
  <si>
    <t>Vær det Johanne Schmidt hun smed ud🤔</t>
  </si>
  <si>
    <t>Det er helt iorden 👌</t>
  </si>
  <si>
    <t>Ok. Fru Pia kjærsgaard</t>
  </si>
  <si>
    <t>Om der er 179 eller 180 børn kan vel være ligemeget.</t>
  </si>
  <si>
    <t>Faderen kan da tage orlov.</t>
  </si>
  <si>
    <t>DEt er helt ok..</t>
  </si>
  <si>
    <t>Helt ok 👍</t>
  </si>
  <si>
    <t>Hvordan kan Joachim B Olsen så få lov til at være der.</t>
  </si>
  <si>
    <t>Hvorfor sendt hun ikke barnet med faderen på arbejde??</t>
  </si>
  <si>
    <t>Det dur ikke med småfolk i tinget, det forstyrre sgu da.</t>
  </si>
  <si>
    <t>Sådan Pia 👍</t>
  </si>
  <si>
    <t>en Baby ...</t>
  </si>
  <si>
    <t>Meget ros til Pia</t>
  </si>
  <si>
    <t>Der er nok børn i børnehave Folketingets 😃🤣</t>
  </si>
  <si>
    <t>Enig med Pia K!</t>
  </si>
  <si>
    <t>Klogt Pia!</t>
  </si>
  <si>
    <t>Så kan hun vel også holde ro på Christiansborg slotsplads.</t>
  </si>
  <si>
    <t>Åhhh kartoffel eller kartoffel de taler samme sprog</t>
  </si>
  <si>
    <t>Må man så hellere ikke ha sin marsvin med i tinget ??</t>
  </si>
  <si>
    <t>Det er en stor børnehave i forvejen</t>
  </si>
  <si>
    <t>Babyer i Folketinget er nogo.</t>
  </si>
  <si>
    <t>Det tager focus.</t>
  </si>
  <si>
    <t>Helt iorden</t>
  </si>
  <si>
    <t>Godt Pia 🇩🇰️</t>
  </si>
  <si>
    <t>Rigtigt!!</t>
  </si>
  <si>
    <t>Børn har ingenting at gøre der eller på andre arbejdsplader 🤔</t>
  </si>
  <si>
    <t>Der er ikke flere ledige stole.</t>
  </si>
  <si>
    <t>Slut færdig.</t>
  </si>
  <si>
    <t>Klart hun gjorde...</t>
  </si>
  <si>
    <t>det er en arbejdsplads 8</t>
  </si>
  <si>
    <t>Jeg vil have min fodbold med</t>
  </si>
  <si>
    <t>Ud med baby, det er en arbejdsplads!!</t>
  </si>
  <si>
    <t>Skaber den sig, er det helt ok da...</t>
  </si>
  <si>
    <t>En gang lov til det , flere gange lov til det, og hvad så ,må den ene må den anden også,</t>
  </si>
  <si>
    <t>Helt ok vi andre tager heller ikke vores børn med på arbejde</t>
  </si>
  <si>
    <t>Syndes kun er at det er godt og helt okay..</t>
  </si>
  <si>
    <t>mette abildgård har en sekretær kunne hun ikke have passet hendes barn?</t>
  </si>
  <si>
    <t>Børn hører da til i en børnehave</t>
  </si>
  <si>
    <t>nu er der da hvis kogt suppe nok på den sag...</t>
  </si>
  <si>
    <t>Ingen børn i salen sådan er det bare</t>
  </si>
  <si>
    <t>Tja, hvad laver et baby inde i Folketingssalen?</t>
  </si>
  <si>
    <t>Fint</t>
  </si>
  <si>
    <t>Det er en børnehave men ikke en vuggestue 🤣🤣🤣</t>
  </si>
  <si>
    <t>Man slæber ikke børn med på job</t>
  </si>
  <si>
    <t>Ud med larm- det er en arbejdsplads</t>
  </si>
  <si>
    <t>Det er så godt!</t>
  </si>
  <si>
    <t>Pia måtte tage en hurtig beslutning, og det var rigtigt</t>
  </si>
  <si>
    <t>Vi kan heller ik tage børn med på min arbejdsplads 🤷🏻‍♀️</t>
  </si>
  <si>
    <t>Det er da fint man har sku ikke børn med på arbejde</t>
  </si>
  <si>
    <t>Så længe barnet var rolig,var det vel helt ok🤗</t>
  </si>
  <si>
    <t>Tænk hvis alle tog deres børn med på arbejde</t>
  </si>
  <si>
    <t>Det er i forvejen en børnehave så det er vel helt i orden</t>
  </si>
  <si>
    <t>Det manglede muligvis en nøgtern person derinde😊</t>
  </si>
  <si>
    <t>En mere eller mindre det er da en stor børnehave</t>
  </si>
  <si>
    <t>det er en børnehave, ikke en vuggestue...</t>
  </si>
  <si>
    <t>Ja hvorfor ikke børn, det er jo en børnehave.</t>
  </si>
  <si>
    <t>Hmm det jo alligevel en børnehave..</t>
  </si>
  <si>
    <t>Godt Pia K.....</t>
  </si>
  <si>
    <t>Ikke lige et sted for babyer🍼👶</t>
  </si>
  <si>
    <t>Sidder lige og læser hendes bog.</t>
  </si>
  <si>
    <t>Skulderklap til Pia 👍🏼 hun har gjort det rigtige</t>
  </si>
  <si>
    <t>det er da ok, folketinget er ikke et sted for små børn, hvad bliver det næste</t>
  </si>
  <si>
    <t>Jeg synes det er helt iordent,</t>
  </si>
  <si>
    <t>Det er et parlament og ikke en vuggestue.</t>
  </si>
  <si>
    <t>Skal børnene også med i retssalene?</t>
  </si>
  <si>
    <t>Det er bare godt arbejde Pia.</t>
  </si>
  <si>
    <t>ja hvorfor ikke så passer det til resten af børnehaven</t>
  </si>
  <si>
    <t>Ja, i dag blev salen til en børnehave 😉</t>
  </si>
  <si>
    <t>Det er bare en børnehave hun har taget et barn med til</t>
  </si>
  <si>
    <t>Når vi alligevel skal betale pension til børnene.</t>
  </si>
  <si>
    <t>Jeg holder med Pia K.</t>
  </si>
  <si>
    <t>Ja hvad gør en baby i folketinget?</t>
  </si>
  <si>
    <t>Er det ikke en arbejdsplads.</t>
  </si>
  <si>
    <t>Eller er det en børnehave</t>
  </si>
  <si>
    <t>.man tager da ikke børn med i folketingssalen.</t>
  </si>
  <si>
    <t>Det passer da ellers fint ind " nyt medlem"🤣</t>
  </si>
  <si>
    <t>Det er jo ingen børne institution</t>
  </si>
  <si>
    <t>👍Sådan Pia , det er en arbejds plads ,ikke en børnehave</t>
  </si>
  <si>
    <t>Var der ikke børnehave i forvejen?</t>
  </si>
  <si>
    <t>Man har ikke børn med på arb. Slet ikke spædbørn.</t>
  </si>
  <si>
    <t>Der skulle kun stemmes, ikke ardejdes. 😢😢</t>
  </si>
  <si>
    <t>Hun er en harpe ud med hende efter valget</t>
  </si>
  <si>
    <t>Pia har ret</t>
  </si>
  <si>
    <t>Jamen dog .</t>
  </si>
  <si>
    <t>👍🏻🤠</t>
  </si>
  <si>
    <t>OK Pia</t>
  </si>
  <si>
    <t>Sådan skal det gøres. 👍</t>
  </si>
  <si>
    <t>Helt ok af Pia 👍</t>
  </si>
  <si>
    <t>Helt fint👍</t>
  </si>
  <si>
    <t>Rigtig beslutning</t>
  </si>
  <si>
    <t>Go Pia</t>
  </si>
  <si>
    <t>Det er da en arbejdsplads</t>
  </si>
  <si>
    <t>Smed og smed???</t>
  </si>
  <si>
    <t>Okay</t>
  </si>
  <si>
    <t>Helt ok</t>
  </si>
  <si>
    <t>Ja det er bestemt ok 👍</t>
  </si>
  <si>
    <t>En rigtig beslutning 👍👍👍</t>
  </si>
  <si>
    <t>Er det da ikke en børnehave</t>
  </si>
  <si>
    <t>Fame i orden 👍😊</t>
  </si>
  <si>
    <t>sådan.</t>
  </si>
  <si>
    <t>Godt gået</t>
  </si>
  <si>
    <t>helt i orden .</t>
  </si>
  <si>
    <t>børn høre ikke til der .</t>
  </si>
  <si>
    <t>Syntes hun har handlet fuldstændig korrekt.👍</t>
  </si>
  <si>
    <t>godt pia det skal ikke være en børnehave</t>
  </si>
  <si>
    <t>Babyer hører ikke til i Folketinget</t>
  </si>
  <si>
    <t>Køb en barnepige så træner hun også lidt</t>
  </si>
  <si>
    <t>Det skulle være en arbejdsplads ..</t>
  </si>
  <si>
    <t>ikke en børnehave.--</t>
  </si>
  <si>
    <t>Jamen det er da en børnehave</t>
  </si>
  <si>
    <t>småbørn høre sig hellere ikke til sådan et sted så kun rimeligt at hun bad dem forlade salen</t>
  </si>
  <si>
    <t>Var det Joakim b Olsen 😉</t>
  </si>
  <si>
    <t>Sku iorden.</t>
  </si>
  <si>
    <t>Jo ik nogle børnehave ..</t>
  </si>
  <si>
    <t>Det er jo Danmark dyreste Børnehave så hvad gør</t>
  </si>
  <si>
    <t>🤭🤭😀</t>
  </si>
  <si>
    <t>👏🏽👏🏽👏🏽</t>
  </si>
  <si>
    <t>Et barn fra eller til 😂</t>
  </si>
  <si>
    <t>Fair enough...</t>
  </si>
  <si>
    <t>God beslutning....</t>
  </si>
  <si>
    <t>Bravo Pia</t>
  </si>
  <si>
    <t>Enig med Pia</t>
  </si>
  <si>
    <t>Helt okay</t>
  </si>
  <si>
    <t>Fint nok</t>
  </si>
  <si>
    <t>I orden 😊</t>
  </si>
  <si>
    <t>Fint!!</t>
  </si>
  <si>
    <t>Hennes mand 😶var på barsel🤐</t>
  </si>
  <si>
    <t>Dronningen af Df har talt 🤣🤣</t>
  </si>
  <si>
    <t>Behøver jeg at synes noget?</t>
  </si>
  <si>
    <t>helt iorden</t>
  </si>
  <si>
    <t>Helt fint</t>
  </si>
  <si>
    <t>Fair nok</t>
  </si>
  <si>
    <t>Nej tak til baby på arbejdet</t>
  </si>
  <si>
    <t>Det er vel hende der bestemmer??</t>
  </si>
  <si>
    <t>Godt Pia 👍 sådan!</t>
  </si>
  <si>
    <t>😊👍 sådan pia</t>
  </si>
  <si>
    <t>Ud med baby</t>
  </si>
  <si>
    <t>god helt rigtigt</t>
  </si>
  <si>
    <t>Synes det er helt okay</t>
  </si>
  <si>
    <t>Forstår hende godt 😊</t>
  </si>
  <si>
    <t>Helt ok !</t>
  </si>
  <si>
    <t>Helt ok beslutning,</t>
  </si>
  <si>
    <t>Jeg syns det er helt ok.</t>
  </si>
  <si>
    <t>Helt rigtig beslutning. 👍</t>
  </si>
  <si>
    <t>Det er ok</t>
  </si>
  <si>
    <t>Fantastisk</t>
  </si>
  <si>
    <t>Fin beslutning 😉</t>
  </si>
  <si>
    <t>Fint 👍👍</t>
  </si>
  <si>
    <t>Fuldstændig ok</t>
  </si>
  <si>
    <t>Super</t>
  </si>
  <si>
    <t>Helt i orden</t>
  </si>
  <si>
    <t>Hvad med de 179 andre..??</t>
  </si>
  <si>
    <t>Helt ok!!</t>
  </si>
  <si>
    <t>Helt efter bogen.</t>
  </si>
  <si>
    <t>Helt i orden!</t>
  </si>
  <si>
    <t>Sådan</t>
  </si>
  <si>
    <t>Godt gået pia</t>
  </si>
  <si>
    <t>Det da helt ok</t>
  </si>
  <si>
    <t>Laura må, Mette må ikke.....</t>
  </si>
  <si>
    <t>👍👍👏👏👏</t>
  </si>
  <si>
    <t>Enig med pia</t>
  </si>
  <si>
    <t>👏🏼👏🏼👍</t>
  </si>
  <si>
    <t>Pias vidste hendes sand ansigt</t>
  </si>
  <si>
    <t>Synes den var på sin plads!</t>
  </si>
  <si>
    <t>Det er helt iorden</t>
  </si>
  <si>
    <t>Smed hende ud , 😂😂</t>
  </si>
  <si>
    <t>PIA rules❤️</t>
  </si>
  <si>
    <t>Sådan Pia, 👍</t>
  </si>
  <si>
    <t>Hvor smed hun barnet hen.</t>
  </si>
  <si>
    <t>Helt på sin plads.😊</t>
  </si>
  <si>
    <t>GODT GÅET PIA SÅDAN, 👍,</t>
  </si>
  <si>
    <t>Er da ok</t>
  </si>
  <si>
    <t>Fortjener snart en ældrecheck</t>
  </si>
  <si>
    <t>Så lad dog barnet! 😊</t>
  </si>
  <si>
    <t>Godt gået Pia....</t>
  </si>
  <si>
    <t>Pia 👍👍👍</t>
  </si>
  <si>
    <t>I orden</t>
  </si>
  <si>
    <t>Sådan!! Pia</t>
  </si>
  <si>
    <t>ENIG Mr Dennis 🙄🙄👍👍👍</t>
  </si>
  <si>
    <t>Nå nå</t>
  </si>
  <si>
    <t>Ok beslutning det er jo ikke en børnehave eller vuggestue.</t>
  </si>
  <si>
    <t>Respekt Pia 👍</t>
  </si>
  <si>
    <t>Godt Pia 👍</t>
  </si>
  <si>
    <t>Bravo Pia❤️👵🏻</t>
  </si>
  <si>
    <t>👍</t>
  </si>
  <si>
    <t>Flot arb pia👍</t>
  </si>
  <si>
    <t>Helt ok 😊</t>
  </si>
  <si>
    <t>Også enig .</t>
  </si>
  <si>
    <t>Måske formanden burde udskiftes</t>
  </si>
  <si>
    <t>Det var ok</t>
  </si>
  <si>
    <t>?</t>
  </si>
  <si>
    <t>Sådan Pia..</t>
  </si>
  <si>
    <t>Respekt..</t>
  </si>
  <si>
    <t>Det er da helt rigtigt</t>
  </si>
  <si>
    <t>Det er bare i orden 👏👏</t>
  </si>
  <si>
    <t>Sådan.👍</t>
  </si>
  <si>
    <t>Ok 👍</t>
  </si>
  <si>
    <t>Den er vel ok</t>
  </si>
  <si>
    <t>Rigtig beslutning🙂</t>
  </si>
  <si>
    <t>Regler er til for at overholde dem.</t>
  </si>
  <si>
    <t>Sådan Pia👍</t>
  </si>
  <si>
    <t>Helt i orden Pia</t>
  </si>
  <si>
    <t>👍🏻</t>
  </si>
  <si>
    <t>😝</t>
  </si>
  <si>
    <t>Ok</t>
  </si>
  <si>
    <t>Det var bare helt ok.</t>
  </si>
  <si>
    <t>God gåde Pia Kjærsgaard</t>
  </si>
  <si>
    <t>Godt gået af Pia</t>
  </si>
  <si>
    <t>Ja der er ikke andet 🤑</t>
  </si>
  <si>
    <t>[NAVN] din bedste veninde ♥️</t>
  </si>
  <si>
    <t>Jeg holder med Pia.</t>
  </si>
  <si>
    <t>Det er helt fint, pia👍</t>
  </si>
  <si>
    <t>Rolig nu, fru Pedersen😀</t>
  </si>
  <si>
    <t>Godt gået Pia 🌷🎈</t>
  </si>
  <si>
    <t>Godt gået Pia</t>
  </si>
  <si>
    <t>2-0 til Pia</t>
  </si>
  <si>
    <t>LB</t>
  </si>
  <si>
    <t>🙈🙈🙈🙈</t>
  </si>
  <si>
    <t>så godt [NAVN]</t>
  </si>
  <si>
    <t>Ja, [NAVN] gir dig ret😉😉</t>
  </si>
  <si>
    <t>Godt gået fru Pia Kjærsgaard</t>
  </si>
  <si>
    <t>Hvor er de gule veste?</t>
  </si>
  <si>
    <t>- Jeg vil bruge tiden på at købe en GUL VEST, og håbe at folket snart vil ryste alle de gamle politikere ud.</t>
  </si>
  <si>
    <t>- Ingen af dem fortjener et X Men så er jeg klar. -</t>
  </si>
  <si>
    <t>Endelig enighed hos de blå -smølfer....</t>
  </si>
  <si>
    <t>Glæder mig til at se Lars og Kristian´s hoveder efter valget under 15 % til begge partier.</t>
  </si>
  <si>
    <t>21 nye råd??</t>
  </si>
  <si>
    <t>Dejligt at se/høre af DF igen er et borgerligt parti, bliv ved med det, så finder nogle vælgere igen tilbage til DF --</t>
  </si>
  <si>
    <t>DE HAR BARE FÅET OG FÅET .</t>
  </si>
  <si>
    <t>DF OG V...</t>
  </si>
  <si>
    <t>men det finder de nok snart ud af.</t>
  </si>
  <si>
    <t>Nu skal man ikke tage fejl.</t>
  </si>
  <si>
    <t>det synes overkommeligt.</t>
  </si>
  <si>
    <t>Så fik DF og regeringen lige nedprioteret offentlige sygehuse og styrket de private sygehuse.</t>
  </si>
  <si>
    <t>Godt gået af DF.</t>
  </si>
  <si>
    <t>Jow da, det går da godt i sundhedssektoren.</t>
  </si>
  <si>
    <t>Vi har brug for folkevalgte religioner.</t>
  </si>
  <si>
    <t>Bananer i pyjamas.</t>
  </si>
  <si>
    <t>Det de lige har lavet udkast til, daglig tale kaldet Sundhedsreformen, er næste sten til minimalstaten som både Fogh og Løkke går efter.</t>
  </si>
  <si>
    <t>Hmm hvor vil man skaffe de læger og sygeplejersker.???</t>
  </si>
  <si>
    <t>Tja - og hvis det havde været Mette Frederiksen, der havde stået forrest i ovenstående billede, havde det sikkert også været galt - nu er der kommet et udspil, så kører vi derfra - nu kommer alle klogeåger med forskellige konspirationsteorier, det bliver et spændende valg :-)</t>
  </si>
  <si>
    <t>Det var sku da også på tide hvornår skal vi så til at holde øje med politiet</t>
  </si>
  <si>
    <t>Tja - debatten med Clement på torsdag klokken 20.00 (DR2) bliver bestemt interessant :-) - at vi bliver flere ældre er et faktum, og dermed mere behov for pleje, og behandling på sygehuse er vel heller ikke til diskussion.</t>
  </si>
  <si>
    <t>Tidligere blev der råbt på flere læge - og sundhedshuse nu sker der noget, et godt udspil.</t>
  </si>
  <si>
    <t>Om det er rød-eller blå blok er vel efterhånden ligegyldig, opgaver og udfordringer er de samme, og det er også et faktum :-) - og nu synes jeg vi skal bevare en velopdragen tone :-)</t>
  </si>
  <si>
    <t>Overskrifter som "Hele landet får nyt akutnummer" eller "regionerne nedlægges"....</t>
  </si>
  <si>
    <t>Kom en dag ud i en tilsynsmedarbejders sko i en råstofgrav og tænk sig scenariet at der etableres en råstofgrav lige ved siden af statsministerboligen - og tilsynsmedarbejderen der skal holde øje med om vilkår om støj overholdes, skal køre til graven fra Aalborg....</t>
  </si>
  <si>
    <t>men folketinget skal vel stemme og dette ?</t>
  </si>
  <si>
    <t>Vi får jo aldrig at vide hvad der er bevilliget ekstra men vi får det totale beløb de få kroner der er ekstra holder de kæft med</t>
  </si>
  <si>
    <t>Mon DF derved redder Pelsen på hver 3 af MF Kollegaer....</t>
  </si>
  <si>
    <t>Mon han er ved at forberede sig på Afskedstalen....</t>
  </si>
  <si>
    <t>Mon Formanden bliver på Posten...</t>
  </si>
  <si>
    <t>Mon ikke SFØRS har et Alternativ....</t>
  </si>
  <si>
    <t>Uffe som Dirrigent for en Stemme....</t>
  </si>
  <si>
    <t>Aeaeaeaeaehahahahaha...</t>
  </si>
  <si>
    <t>Det bliver sagt...</t>
  </si>
  <si>
    <t>Ja så vi kan bibeholde en borgerlig regering</t>
  </si>
  <si>
    <t>er det ikke slæve sild vi får gang på gang tak</t>
  </si>
  <si>
    <t>ja den gik ikke ;)</t>
  </si>
  <si>
    <t>Håber han bliver genvalgt</t>
  </si>
  <si>
    <t>Han er ikke frikendt, selv om det er det han siger.</t>
  </si>
  <si>
    <t>Men en rigtig god dag for alle os andre 😆😂🤣😄😆</t>
  </si>
  <si>
    <t>Så er det på plads.</t>
  </si>
  <si>
    <t>Kan i nu give Trump fred og ro, så han kan udføre sit arbejde😁</t>
  </si>
  <si>
    <t>Hans tilhængere taler allerede om at hvis USA skal have en diktator, så skal det være Trump.</t>
  </si>
  <si>
    <t>Det tog BT 4 dage at komme til den konklusion.</t>
  </si>
  <si>
    <t>En præsident bør være hævet over hævnønsker</t>
  </si>
  <si>
    <t>Robert Mueller har gjort det job justitsministeret bad ham om.</t>
  </si>
  <si>
    <t>Han skal besejres ved valget i 2020.</t>
  </si>
  <si>
    <t>Bernie Sanders er i fuld gang med at rejse landet rundt og snakke om politik.</t>
  </si>
  <si>
    <t>Han er den rette kandidat til 2020</t>
  </si>
  <si>
    <t>Det er åbentbart kun Europæer som hader ham, Amerikanerne har da stemt ham ind, så mon ikke størstedelen er tilfredse med ham.</t>
  </si>
  <si>
    <t>Kunne de danske politikere da bare sørge for at halvdelen af hvad de lover bliver gjort, det er han da vist den eneste der har gjort😜</t>
  </si>
  <si>
    <t>Noone knows more about not working with the russians than me.</t>
  </si>
  <si>
    <t>Så tabte i igen hva😂😂😂😂.</t>
  </si>
  <si>
    <t>Elsker sku trump</t>
  </si>
  <si>
    <t>Man kan vende, og dreje det som man vil.</t>
  </si>
  <si>
    <t>Faktum er at den amerikanske præsident vandt valget pga rusisk indblanding.</t>
  </si>
  <si>
    <t>Hvad vil Steinmetz nu gøre.</t>
  </si>
  <si>
    <t>Det har ingen af dem tilsyneladende haft behov for.</t>
  </si>
  <si>
    <t>Godt gået TRUMP</t>
  </si>
  <si>
    <t>Clinton overførte millioner af dollars til en russisk konto lige før valget.</t>
  </si>
  <si>
    <t>forhenværende statsmenister, forhåbentlig.......</t>
  </si>
  <si>
    <t>hehe</t>
  </si>
  <si>
    <t>Nå</t>
  </si>
  <si>
    <t>Det var satme træls for clinton og mainstream medierne 😁👍</t>
  </si>
  <si>
    <t>Og alle dem der ellers gik i kødet  af Rusland og Trump for beskyldninger..</t>
  </si>
  <si>
    <t>Men tro ikke den dør der når det kommer til medierne og demokraterne i deres hetzt imod Trump</t>
  </si>
  <si>
    <t>Tal viser at han ikke Er frifundet.</t>
  </si>
  <si>
    <t>Men læser man det godt. Igennem er det ikke samme facit som trump kommer. Med</t>
  </si>
  <si>
    <t>Hvorfor ikke offentlig gøre rapporten?</t>
  </si>
  <si>
    <t>Indtil det sker, er han ikke frikendt men stadig under mistanke.</t>
  </si>
  <si>
    <t>Giv den gaz hr Trump👍</t>
  </si>
  <si>
    <t>Måske han lige skulle passe på og vente på de 11+ andre afgørelser af sager han også er anklaget for?</t>
  </si>
  <si>
    <t>Dette er et smart træk fra Mueller.</t>
  </si>
  <si>
    <t>4 more years Mr.President 🍾👍</t>
  </si>
  <si>
    <t>Han slipper fri hver gang</t>
  </si>
  <si>
    <t>Aaaah, lad os nu se!</t>
  </si>
  <si>
    <t>Nu skal de nok ha en undersøgelse af undersøgelsen!</t>
  </si>
  <si>
    <t>Trump frikendt for at samarbejde med russerne?</t>
  </si>
  <si>
    <t>Jamen så er vejen banen for four more years :-) #MAGA :-)</t>
  </si>
  <si>
    <t>https://www.latlmes.com/.../leaked-report-confirms...</t>
  </si>
  <si>
    <t>Det mangler bare.</t>
  </si>
  <si>
    <t>Oh you don't say?</t>
  </si>
  <si>
    <t>Personen som blev efterforsket for korruption og collusion med et andet land er glad for at der ingen beviser var angående corruption og collusion...</t>
  </si>
  <si>
    <t>Så Putin løj også ?</t>
  </si>
  <si>
    <t>Da han indrømmede, næsten 50 år efter Watergate er det nu lovligt at føre folk bag lyset Nixon roterer i sin grav, det minder om danske bank det her 🙄</t>
  </si>
  <si>
    <t>TÆNK hvor mange sundhedsforsikringer og almen sundhed de ku ha fået for alle de penge!!</t>
  </si>
  <si>
    <t>Ja, han åndede lettet op.... 🤔</t>
  </si>
  <si>
    <t>[NAVN] 🙈</t>
  </si>
  <si>
    <t>all</t>
  </si>
  <si>
    <t>Unikke:</t>
  </si>
  <si>
    <t>All</t>
  </si>
  <si>
    <t>Haarder</t>
  </si>
  <si>
    <t>peter kofod</t>
  </si>
  <si>
    <t>pia olsen dyhr</t>
  </si>
  <si>
    <t>kristian thulesen dahl</t>
  </si>
  <si>
    <t>anders vistisen</t>
  </si>
  <si>
    <t>margrethe vestager</t>
  </si>
  <si>
    <t>mette frederiksen</t>
  </si>
  <si>
    <t>pia kjærsgaard</t>
  </si>
  <si>
    <t>fogh</t>
  </si>
  <si>
    <t>Rasmus Paludan</t>
  </si>
  <si>
    <t>Inger Støjberg</t>
  </si>
  <si>
    <t xml:space="preserve">flygtninge
</t>
  </si>
  <si>
    <t>Magrete Vestager</t>
  </si>
  <si>
    <t>Lars Løkke</t>
  </si>
  <si>
    <t>Esben Lund</t>
  </si>
  <si>
    <t>Rasmus Jarlov</t>
  </si>
  <si>
    <t>lower</t>
  </si>
  <si>
    <t>unique</t>
  </si>
  <si>
    <t>Johanne Schmidt-Nielsen</t>
  </si>
  <si>
    <t>Anders vistisen</t>
  </si>
  <si>
    <t>Riskær</t>
  </si>
  <si>
    <t>Joachim B. Olsen</t>
  </si>
  <si>
    <t>peter</t>
  </si>
  <si>
    <t>kofod</t>
  </si>
  <si>
    <t>pia</t>
  </si>
  <si>
    <t>olsen</t>
  </si>
  <si>
    <t>dyhr</t>
  </si>
  <si>
    <t>kristian</t>
  </si>
  <si>
    <t>thulesen</t>
  </si>
  <si>
    <t>dahl</t>
  </si>
  <si>
    <t>anders</t>
  </si>
  <si>
    <t>vistisen</t>
  </si>
  <si>
    <t>margrethe</t>
  </si>
  <si>
    <t>mette</t>
  </si>
  <si>
    <t>frederiksen</t>
  </si>
  <si>
    <t>kjærsgaard</t>
  </si>
  <si>
    <t>Marie</t>
  </si>
  <si>
    <t>Rasmus</t>
  </si>
  <si>
    <t>Krarup</t>
  </si>
  <si>
    <t>Paludan</t>
  </si>
  <si>
    <t>Inger</t>
  </si>
  <si>
    <t>Støjberg</t>
  </si>
  <si>
    <t>Jehovas</t>
  </si>
  <si>
    <t>Magrete</t>
  </si>
  <si>
    <t>Lars</t>
  </si>
  <si>
    <t>Løkke</t>
  </si>
  <si>
    <t>Rød</t>
  </si>
  <si>
    <t>blok</t>
  </si>
  <si>
    <t>Esben</t>
  </si>
  <si>
    <t>Lund</t>
  </si>
  <si>
    <t>Johanne</t>
  </si>
  <si>
    <t>Schmidt-Nielsen</t>
  </si>
  <si>
    <t>Anders</t>
  </si>
  <si>
    <t>Joachim</t>
  </si>
  <si>
    <t>B.</t>
  </si>
  <si>
    <t>Olsen</t>
  </si>
  <si>
    <t>blå</t>
  </si>
  <si>
    <t>ad</t>
  </si>
  <si>
    <t>af</t>
  </si>
  <si>
    <t>alle</t>
  </si>
  <si>
    <t>alt</t>
  </si>
  <si>
    <t>anden</t>
  </si>
  <si>
    <t>andet</t>
  </si>
  <si>
    <t>andre</t>
  </si>
  <si>
    <t>at</t>
  </si>
  <si>
    <t>bare</t>
  </si>
  <si>
    <t>begge</t>
  </si>
  <si>
    <t>blev</t>
  </si>
  <si>
    <t>blive</t>
  </si>
  <si>
    <t>bliver</t>
  </si>
  <si>
    <t>da</t>
  </si>
  <si>
    <t>de</t>
  </si>
  <si>
    <t>dem</t>
  </si>
  <si>
    <t>den</t>
  </si>
  <si>
    <t>denne</t>
  </si>
  <si>
    <t>der</t>
  </si>
  <si>
    <t>deres</t>
  </si>
  <si>
    <t>det</t>
  </si>
  <si>
    <t>dette</t>
  </si>
  <si>
    <t>dig</t>
  </si>
  <si>
    <t>Tja ..</t>
  </si>
  <si>
    <t>eftersom de vil hæve ydelser til gæster , og grænserne skal åbnes ..</t>
  </si>
  <si>
    <t xml:space="preserve">Du blir aldrig statsmand i mine øjne... </t>
  </si>
  <si>
    <t>Aldrig..</t>
  </si>
  <si>
    <t>Vi kan ikke gøre en skid, det kræver at alle folk på jorden bliver enige. Held og lykke med det, i verdens historie er det ALDRIG sket. Hvis vi skal redde den her planet, er det videnskaben der skal gøre det, ikke den enklete person. Så flere videnskabsfolk, færre realitystjerner.</t>
  </si>
  <si>
    <t>TV2</t>
  </si>
  <si>
    <t>https://www.facebook.com/tv2nyhederne/posts/2794005800615042</t>
  </si>
  <si>
    <t>Kloden gør hvad det passer den,og det har den altid gjort</t>
  </si>
  <si>
    <t>Ja ovre i USA, var der Kæmpe Frostgrader og flere mennesker døde, der var 30-40 minus grader, vejret flytter sig rundt, sådan har det Altid været også før der var mennesker, det er Naturens gang.</t>
  </si>
  <si>
    <t>Dommedagsprofetier giver god omsætning</t>
  </si>
  <si>
    <t xml:space="preserve"> Mennesket som helhed, vil reelt ikke forandre sig.</t>
  </si>
  <si>
    <t>Kan vi ikke starte med at bekæmpe global dumhed? Ville hjælpe meget.</t>
  </si>
  <si>
    <t>En vegansk diet er vejen frem</t>
  </si>
  <si>
    <t>Klodens bedste chance er at vi går til.. så hurtigt som muligt.</t>
  </si>
  <si>
    <t>Norge er en af dem der kan gøre mest, de kan stoppe med at hive olie og gas op af jorden - men det har de vist ingen planer om</t>
  </si>
  <si>
    <t>Tror nærmere vi skal til at kigge på hvad vi gør for at afbløde konsekvenserne. Bygge dæmninger osv osv</t>
  </si>
  <si>
    <t>Wauw, det er jo grænsende ren fake news det her. Jeg vil anbefale folk at læse selve undersøgelsen istedet. Den er ganske kort</t>
  </si>
  <si>
    <t>Det er utroligt at politikerne ikke snart øjnene op</t>
  </si>
  <si>
    <t>Det er med at få gang i mere eksport så vi kan få gang i mere forurening også selvom Danmark ligger på 1. plads med forurening</t>
  </si>
  <si>
    <t xml:space="preserve"> Vi kan jo ikke gøre noget, det er jo en håbløs kamp, men god mulighed for at tjene fede penge på det.
Men ellers er der en god løsning her, start den 3. Verdenskrig og send os alle tilbage til stenalderen, bogstaveligtalt 🙃</t>
  </si>
  <si>
    <t>synd for isbjørnene</t>
  </si>
  <si>
    <t>Hvert land har sin egen dagsorden og derfor sker der intet, alle printere sig selv først og derfor bliver man ikke enig. Løbet er kørt og naturen må gå sin gang og vi må få det bedste ud af det.</t>
  </si>
  <si>
    <t>Trump</t>
  </si>
  <si>
    <t>https://www.facebook.com/tv2nyhederne/posts/2792310124117943</t>
  </si>
  <si>
    <t>Folk elsker at hade Trump. Han holder sine valgløfter og USA kører bedre end nogensinde.</t>
  </si>
  <si>
    <t>Lavt niveau af Fake news TV2, alt imens Frankrig står i flammer og befolkningen forsøger at afsætte en Europæisk præsident, hvor TV2 er tavse. Kom ind i kampen og drop jeres konstante Fake News. Vi tror ikke på jer længere.</t>
  </si>
  <si>
    <t>Synes godt nok det er ved at være træls at høre på jeres daglige Trump historie. Har i virkelig ikke andet at gå op i. Hvad med om i snart begyndte at interessere jer lidt mere for vores egen
 andedam. F eks vores ældreminister. Der kunne sikker nemt findes ud af 
hvad hendes tid går med, men hun er måske mere end hvad jeres evner 
rækker til 😠</t>
  </si>
  <si>
    <t>Hold nu op de danske medier er blevet nogle sladderblade. Det er godt nok ved at være trættende. Manden er milliardær og præsident. Det bliver man ikke hvis man er så 
uorganiseret som denne artikel forsøger at give indtryk af. Nu må I godt
 nok komme op på den store klinge.</t>
  </si>
  <si>
    <t>Jeg er ikke en fan af Trump men jeg er bestemt heller ikke fan af den hetz alle søger at køre mod ham. Jeg er ansat i en offentlig institution hvor der holdes møder i en uendelighed.....mange synes aldeles overflødige som om man holder møde bare for at holde møde. Kæmpe spild af tid. Så hvis Trump mener det samme at der er meget spildtid der så lad ham dog køre det som han finder bedst. Han har trods alt nedbragt arbejdsløsheden markant derovre i sin tid som POTUS. At jagte ham er decideret uklædeligt.</t>
  </si>
  <si>
    <t>Er der overhovedet nogen der gider at læse jeres artikler længere? Prøv at skriv lidt nuanceret og ikke blot kopiere CNN, Huff, Guardian og andre venstreorienterede medier. Prøv noget nyt. Fyr praktikanterne og lav rigtig journalistisk.</t>
  </si>
  <si>
    <t>Det kan I ikke være bekendt TV2. Nu føler Trumpianerne sig krænkede igen 😃</t>
  </si>
  <si>
    <t>Ustruktureret? Sikkert. Og så? Han har gennemført mere af sin politik end sine forgængere. Hvordan er ligegyldigt.</t>
  </si>
  <si>
    <t>Jeps, fortsæt med at gøre Danmark dummere med den slags overskrifter. De fleste læser ikke en gang artiklen</t>
  </si>
  <si>
    <t>Bla bla bla, alt det had mod manden bliver man sku træt af at høre på. USA har aldrig haft en bedre præsident, manden tør handle og gør noget ved problemet.</t>
  </si>
  <si>
    <t>Endnu en Anti-Trump artikel baseret på anonyme læk, spekulationer og anonyme kilder...men folk acceptere åbentbart alt som nyheder i disse dage... Faktum er at Trump er en meget anderledes Præsident med en meget anderledes arbejdsgang &amp; talemåde, samt en meget anderledes åbenhed end nogen anden Robot-Præsident. Måske fordi Trump er mere forretningsmand end politiker, hvilket også er grunden til at han blev valgt! Men det går ellers rigtigt godt i USA, selvom Danske medier gør alt for ikke at fortælle det!</t>
  </si>
  <si>
    <t>Og bjørne skider i skovbunden... Hvorfor overrasker det her egentlig? 😉 Det som burde overraske er at de holder stædigt ved at han er den mest effektive præsident nogensinde... ... På samme måde som han indsættelse var den med flest tilskuere... 😂🤣</t>
  </si>
  <si>
    <t>Det fatter jeg ikke! Han virker da altid fornuftig og velovervejet ! 🤣🤣</t>
  </si>
  <si>
    <t>Kan ikke fordrage manden, men.. Handler lederrollen ikke netop om, at uddelegere opgaver og holde sig ajour!? At læse aviser og diskutere med rådgivere er egentlig fint til formålet.. ..Vore hjemlige politikere afholder kurser, forelæsninger og dusinvis af
 andre bibeskæftigelser. Resten af dagene går med mediestunts, og 
forsvindende lidt tid bliver egentlig brugt på politik. De dyrker partiets udbredelse, mere end de dyrker Danmarks interesser - Så hvor er den store forskel, fra Trump til Løkke?</t>
  </si>
  <si>
    <t>Gad vide.. hvis man havde haft dagens teknologi under 2 verdenskrig.. om der så ikke ville være lige så mange der ville beskytte Hitler, kalde nyhedsmedier for fake news og sværge til at alt han har lavet bare var perfekt 🤔 Det er godt nok nogle naive hoveder der efter alt hans shit stadig tilbeder ham, som en eller anden skide sektleder. Skræmmende 🥺</t>
  </si>
  <si>
    <t>De sidste par dage har det været oppe at vende om debatten er blevet for hård, man kan jo bare se hvordan den alm dansker reagere ved at man enten udtrykker man er med trump eller at TV2 har tendens til at smide fake historier op. Det får folk til at gå amok. Hvem er den største idiot ham der hader trump på baggrund af hvad TV2 siger eller ham der holder med trump?</t>
  </si>
  <si>
    <t xml:space="preserve">  En god ven, teknikker , var i mange år på en stor fabrik. En dag fortalte han mig , der var nogle, det ikke arbejdede ; de tog beslutninger.</t>
  </si>
  <si>
    <t>Ikke så hårde ved Trump. Han er en ældre herre, der efter eget udsagn ikke kan - gider læse en bog, eller rapport. Så hvad skulle han ellers lave. 😂</t>
  </si>
  <si>
    <t>Jeg elsker trump.han er dygtig og intilligent.</t>
  </si>
  <si>
    <t>Hvor længe vil verdens lande acceptere en samarbejdspartner som bruger det meste af sin tid på at se tv og Twitter.... skræmmende at lederne i dag er på højde med lederne i romerrigets fald som så løver spise mennesker som u underholdning ..... Jeg ser paralleller til et system et verdenssystem i total opløsning....</t>
  </si>
  <si>
    <t>Bill Clinton lagde også sin tid i Det Hvide Hus meget anderledes til rette end andre præsidenter, men han er stadigvæk meget populær.....han brugte eksempelvis meget tid sammen med sin praktikant...</t>
  </si>
  <si>
    <t>Super, dådan arbejdede Reagan også. Med stor succes.</t>
  </si>
  <si>
    <t>"Executive time". Det lyder meget godt. Det må jeg huske til kalenderen 😀</t>
  </si>
  <si>
    <t>Hvem kender arbejdsplanen for en President ! Hvordan har medierne fået af vide hvilke opgaver han rent faktisk bruger sin tid til ! Vi vil gerne have mulighed for selv at vurdere hvad det er rigtig og forkert ! Kildekritik !</t>
  </si>
  <si>
    <t>Thyra Frank? Hvem er det? Den usynlige i dansk politik. Få dog hende vippet af pinden. Nu har hun vel været minister så længe, så pensionen er sikret. 😣😣😣</t>
  </si>
  <si>
    <t>Valgkamp, Pensionsalder, Socialdemokratiet, DF, Venstre</t>
  </si>
  <si>
    <t>https://www.facebook.com/tv2nyhederne/posts/2796672650348357</t>
  </si>
  <si>
    <t>Politiker er de mest utroværdige i Danmark. De vil alle hyppe deres skind og blæser på vælgerne.</t>
  </si>
  <si>
    <t>Så inviterer Ældre Sagen sine medlemmer til stor møde. Stort set alle pensionister, der nåede i land inden de store forlængelser af pensionsalderen. Det er jo næsten til grin. Få nu tænkt løsninger igennem uden tal. Der er penge nok. Det handler kun om fordeling. Alle skal have ret til folkepension som 65 årig. Er man slidt ned inden, så må det blive førtidspension.</t>
  </si>
  <si>
    <t>Jeg tror danskere stort set er den eneste nationalitet der næsten ikke løfter et øjenbryn når der sker forringelser for blandt andet pension, men også på ander velfærdsområder. Mange andre lande bliver der bulder og brag i gaderne, men her i Danmark , nå ja, det er nok rigtigt, at der er ikke råd til det ene eller andet. Men kære Danmark der har aldrig været så mange penge i landet som nu, med kære Danmark I går måske ind for en total liberal politik, hvor udgangspunktet er, kan du ikke klare dig selv er det bare ærgerligt.</t>
  </si>
  <si>
    <t>Fat det nu politikere, det SKAL laves for ALLE og ikke kun for nogle faggrupper. Nogle døjer med helbredet og dens skavanker og andre er det psykisk og mentalt som er svære at se, alt andet er at splitte Danmark og dens borgere i A og B hold og det skal være en RET man skal have ellers ender det i ingenting og job prøvning, vurdering af en osv osv og det kan vi ikke være bekendt i et samfund som vi bor i og mest tror jeg mest på S i det her, de andre snakker udenom som DF i tv programmet Lippert og super program og Thuesen Dahl var godt nok på gratis og sejlede rundt da Lippert gik til ham. For pokker han er skarp Lippert, flot. De fleste borgerlig snakker om senior pension skal virke bedre men det gør den ikke og vil aldrig komme til det. Skaf nu de milliarder og skub andre projekter i baggrunden da de kan vente, danskerne vil se resultater med det her, da de er mest optaget om det her da det er deres liv det drejer sig om. Sænk pensionsalder for ALLE.</t>
  </si>
  <si>
    <t>Hvordan skal folk ellers reagere? Selvsamme politikere har i årevis hævet pensionsalderen, samt fjernet alle de muligheder for nedslidte til, at trække sig tilbage. Her har specielt S været slemme med både afskaffelse af efterløn og skærpelse af flex- ordningen. Og vi skal ikke glemme Mette F’s indførsel af ressourceforløbet.</t>
  </si>
  <si>
    <t>måske man skulle få førtidspension til at virke ... før man kommer med en masse nyt lort .. som så heller ikke vil virke .. da det er ren kasse tænkning</t>
  </si>
  <si>
    <t>"If I could turn back time". Ja til den gang hvor, alle blev pensioneret, når man havde nået en vis alder og , det var lægerne og ikke kommunerne, der indstillede folk til førtidspension.</t>
  </si>
  <si>
    <t>Bliver så træt af al den tale om omkostninger ved pensionister og plejekrævende ældre. Savner oplysninger om, hvad pensionisterne reelt koster samfundet. Hvor meget der modregnes i pensionen, al den frivillige arbejdskraft og ikke at forglemme, at ældre på plejehjem betaler for ophold samt pleje.</t>
  </si>
  <si>
    <t>Frank Jensen afskaffede da bandekriminaliteten i København som han lovede inden han blev overborgmester for 7 år siden. Så politikere holder da hvad de lover! Huskede du i øvrigt at nyde godt af den 40% billigere offentlige transport som du blev lovet af den sidste røde regering - altså selvom de lod priserne stige med over 70% på fire år?</t>
  </si>
  <si>
    <t>Det er jo nok på grund af vore lange livserfaringer. Politikerne er ved at falde over hinanden inden et valg, men ingen af dem holder ved efter valget. Det har vi jo oplevet gang, på gang, på gang 👎👎👎👎</t>
  </si>
  <si>
    <t>En underlig overskrift, pensionsalder preller a på vælgerne? Er TV2 gået fra forstanden ? De fleste a os bliver pensionister, men skal man arbejde til man bliver 74 er en hel del faldet fra, men de ved det ikke selv</t>
  </si>
  <si>
    <t>Lav en løsning med valgfri pensionsalder som i andre lande. Hos vores naboer mod nord, kan folk vælge 62-75 år. Pensionen bliver beregnet ud fra restlevetiden, og jo senere folk går desto højere pension. Så kan de, der har råd, gå tidligt.</t>
  </si>
  <si>
    <t>Alt den snak.... Der snakkes og snakkes og der sker ikke en skid.... Det ender med Afrikanske tilstande,,,,,, Hele toppen tænker kun på sig selv og svigter alle andre og lur mig om der ikke om små 5 år er kaotiske tilstande..... Der er ikke en eneste inde på borgen som har styr på noget som helst og der er slet ikke en eneste som aner hvad der faktisk sker her ude i samfundet, for embedsværket som vejleder politikerne høster kun alt til sig selv og dem de arbejder for ....... Seriøst...Kære polikikere,,, ser jer nu for ellers går det galt</t>
  </si>
  <si>
    <t>Et temmelig simpelt, men utroligt effektivt trick - hvis man vil have en politiker til at bekende kulør - er at lade være med at LYTTE efter hvad de siger, men i stedet for udelukkende SE på hvad de gør! Handlinger tæller højere end ord, og handlingerne kan de ikke løbe fra, selv når de løber fra deres ord.</t>
  </si>
  <si>
    <t>Tror faktisk at det betyder meget for mange mennesker, og faktisk også meget for en del partier. Men det er altid nemt for modparten at fortælle andre at det er valgflæsk.... Valgkampen er i den grad gået i gang. Også på TV2....</t>
  </si>
  <si>
    <t>Kan ikke være mere enig. Valgflæsk ud over alle grænser.....</t>
  </si>
  <si>
    <t>Ja trist. Højst 40 år på srbejdsmarkedet.</t>
  </si>
  <si>
    <t>Forstår ikke hvorfor pensions tid på arbejdet er politisk til debat. Vi har med stort folketings tilslutning en gruppe der har kort arbejdstid, arbejder når den har tid, og holder ferier når den vil, og tager sabbat fri når den vil, pensioner til hele deres familie, og med garanti kun bliver slidt på hjemmelig havearbejde, så giv dog alle ret til pension som denne gruppe har, og ønsker alm.danskere at arbejde længere nedsæt skatten til 25% . Ydelser til førtidspension bibeholdes hele perioden , man er jo ikke rask blot man bliver pensionist, kontrol hvert 3 år. Ok strøtanke, og for god ordens skyld, kaldes gruppen for Politikere.</t>
  </si>
  <si>
    <t>Ved sidste valg, var det flygtninge, denne gang er det pensioner !!!! Tja</t>
  </si>
  <si>
    <t>De politikere er ved helt at ødelægge vores før så dejlige land, først med at lade alle migranterne komme her for så pludselig har de ikke råd til de ældre kan gå på pension mens de har det nogenlunde. Mette Frederiksen var selv med til at ødelægge det og DF. Kan man ikke blive klog på. Regeringen ved vi jo at de kan ikke li de ældre ( byrden ) der kunne jo ske at være mindre til dem selv. Så nej jeg tror ikke snakken nu er for de ældres skyld. REN VALGFLÆSK</t>
  </si>
  <si>
    <t>Vi burde som folk kræve at politikerne går 1 år efter den seneste pensionsaldere.. Som gode og retfærdige forbilleder.. Men som folk er vi skvatte og uden rygrad!!</t>
  </si>
  <si>
    <t>Græmes mest ved at DF kommer med grupper. Her taler vi altså om de grupper som statistik set stemmer DF, så valgflæsk og ikke en tanke på jer medlemmer</t>
  </si>
  <si>
    <t>Det må komme an på en prøve håber det løfte for en gangs skyld bliver holdt 🙏🏻tanken om at vi skal blive på arbejdsmarkedet så længe som muligt er måske ønskværdigt men er man slidt et umulig og umenneskelig ønske fra politiker som går på pension som 60 årig ikk??????</t>
  </si>
  <si>
    <t>Alt den snak om nedslidte og pension, er jo guld i manges øre. Men der er jo noget med gensidig forsørgerpligt, som politikerne ikke nævner og som får stor betydning for mange...</t>
  </si>
  <si>
    <t>Fuldstændig enig, en gang valgflæsk af rang. De har været med at forringe alle muligheder for svage og syge kan gå før tid, kommunerne holder borgerne hen for at spare dem ihjel, systemet er ikke for dem der bliver syge, og hverken S, DF, eller nogen af de andre kan undgælde, at de selv har været deltagende til at forringe vores pension.</t>
  </si>
  <si>
    <t>En ting slog mig, da jeg så rækken af politikere. De er alle i deres bedste alder, i midten af livet. De tror stadig, de er udødelige og kan slet ikke forestille sig, hvad der sker med krop og psyke, når man når 60 - 70 års alderen. Der er temmelig storforskel på at være i 40erne og i 60erne.</t>
  </si>
  <si>
    <t>Og skulle der endelig komme noget konkret, så kan vi jo alle mindes årene med DF som de ældres "beskyttere". De pi**** på os så snart de har fået de stemmer, de skal bruge. MIN vil de aldrig få.</t>
  </si>
  <si>
    <t>Det er også derfor, at de skal finde en løsning inden Valget, så de ikke kan komme og sige, at det er Valgflæsk. Det er desværre kun DF. der har kommet med nogle Konkrete Forslag i samarbejde med Socialdemokraterne. Socialdemokraterne siger at de Tøver lidt endnu.</t>
  </si>
  <si>
    <t>ja de vil sku da skide os andre et stykke 🤔 de har jo sikret dem selv en fed pension fra de er 60 år og de uheldige fra 62 år😡😡😡🤮🤮🤮</t>
  </si>
  <si>
    <t>Respekt hvis de ændrede deres egen pensionsalder til den alle andre har .men det sker jo aldrig.🤐😥😑</t>
  </si>
  <si>
    <t>Det er den største gang valgflæsk der længe er set og de forslag der kommer fra Socialdemokratiet, er den største skævvridning for alle danskere, der er set i nyere tid. Deres forslag må bare ikke blive virkelighed. Det kan og skal sige direkte, er man slidt ned, så må der førtidspension til og ikke en faggruppe.</t>
  </si>
  <si>
    <t>Forudsigeligt !!!! Selvfølgelig Valgflæsk!</t>
  </si>
  <si>
    <t>De lover og lover. Men der sker ikke en skid :(</t>
  </si>
  <si>
    <t>Gad vide hvad Mette mener med det hun siger? Er totalt forbavset og undrer mig ?</t>
  </si>
  <si>
    <t>EU, Brexit</t>
  </si>
  <si>
    <t>https://www.facebook.com/tv2nyhederne/posts/2796629750352647</t>
  </si>
  <si>
    <t>EU modstanderne før brexit: EU er noget lort, UK vil have det så meget bedre udenfor EU. UK har ikke brug for EU. EU modstanderne efter brexit: Det er EUs skyld at UK får så dårlige vilkår uden for EU.😂😂😂😂😂</t>
  </si>
  <si>
    <t>Helt enig. De løg og manipulerede befolkningen og har intet ansvar taget for at finde en konstruktiv løsning. Så de er skyld i, at mange millioner mennesker vil få forringet levevilkår og England bliver kastet ud i landets største krise. Er så træt af at populister ødelægger Europa i deres jagt på magt og nationalistiske had.</t>
  </si>
  <si>
    <t>Hov, hov - små slag ! det er jo ikke for sjov, at det britiske folk stemte sig ud af EU's formynderskab, der har taget overhånd.</t>
  </si>
  <si>
    <t>Hvad pokker bilder han sig ind? Han er jo endnu mere magtliderlig og syg i hovedet end Trump, men denne og andre individers udtalelser for EU, og imod alle modstandere, står uimodsagt af de danske medier. Hvorfor er det sådan TV2??</t>
  </si>
  <si>
    <t>EU havde jo heller ikke en plan ... Så velkommen i klubben.......</t>
  </si>
  <si>
    <t>Altså man kan jo ikke være udmeldt af EU og stadig være en lille smule med ... Er selv ik den store fortaler for EU på nogen måde. Men hvis jeg melder mig ud af Fitness World kan jeg jo heller ik forvente at træne der og nyde godt af deres vand i vandhanen ...</t>
  </si>
  <si>
    <t>anset hvad man mener om EU har manden altså ret. Man har ret til at melde sig ud. Det følger de regler man i fællesskab er blevet enige om. Men man kan ikke både melde sig ud og være med. Det ville jo ikke give mening. Når man melder sig ud er det derfor naturligt at den pågældende nation er forberedt og har en plan for foretagendet. Man kan ikke både være udmeldt og indmeldt. Det ligger jo ligesom lidt i grundtanken ved sådan et foretagende.</t>
  </si>
  <si>
    <t>Hører Tusk kritik gående alene på manglende plan for et Brexit. Rimelig kritik.</t>
  </si>
  <si>
    <t>Både Donald Tusk og Jean-Claude Drunker teer sig som et par møg forkælet unger. Det er på tide, de får en i røven for deres opførsel.</t>
  </si>
  <si>
    <t>Hvad fanden er det for en fascistisk retorik overfor EUs politiske modstandere? De moraliserer og dæmoniserer dem der ikke abonnerer på deres politiske ideologi. Fy for helvede!! EUs retorik er fuldt på højde med Hitlers retorik. Alle dem der ikke abonnerer på EU, er fascister, rascister og højreekstremistiske nationalister. Det er den samme retorik som nazisterne anvendte overfor deres politiske modstandere. "Bolsjevistiske jødesvin" osv osv. Dem der ender i Helvede er Tusk, Juncker og Merkel..........for at lave en aftale med UK som EU og Thersa May vidste, at det britiske parlament ville afvise på forhånd. (Theresa May er ikke EU-modstander, hun er EU- tilhænger). Og vupti. Nyt referendum. Bare vent og se. EU er ved at implementere Cudenhova-Kalergis perverterede fremtidsvision for Europa. Det er allerede sket. Merkel har åbnet dørerne. De tåler ikke at noget medlemsland melder sig ud af deres vanvidsprojekt. Derfor skal briterne intimideres i samme grad som jødeforfølgelserne under 2 verdenskrig. EU håber, at det får en afskrækkende effekt på andre medlemslande. Det er jo det rene tyranni. Det er en dæmonisering af EU´s politiske modstandere. Det er også derfor, at der ikke er vilje til at revidere de forældede konventioner for også det, vil stride mod EUs politiske ideologi. EU får det som de vil have det. De får en ny afstemning og det bliver et ja. Demokratiet er suspenderet. Demokratiet er blevet til en illusion. Derfor er der fuldkommen ligegyldigt hvem vi stemmer på. De vil alle sammen det samme. Mere EU.</t>
  </si>
  <si>
    <t>Grunden til at Brexit overhovedet kom på tale, var jo at Tusk og Juncker ikke kunne komme England i møde omkring EU's regler om børnepenge til udenlandske arbejdstagere, og væsentlige spørgsmål om Immigration. Hvis Eu kan reflektere over, at ikke alle nationalstater i Eu vil EU's forenede stater, var Brexit sikkert aldrig blevet en realitet.</t>
  </si>
  <si>
    <t>Hvis Paradis er der, hvor EU og deres magtsyge håndhævere havner efter dette liv, så ville jeg personligt også foretrække Helvede. Derfor bør Brexit-fortalerne næsten tage denne usympatiske mands udsagn som en kompliment.</t>
  </si>
  <si>
    <t>De tænker ikke på konsekvenserne! Jeg bor i England og det er os borger og os som betaler skat der lider lige nu😡 imens de skide politiker i det lorte parlamentet leger katten efter musen! Kaftedderme og helvede herover lige nu. Tag f.eks bare London børn og unge bliver slået ihjel hver eneste dag! Og intet bliver der gjort ved det. Vi skal ud NU! Og der kan kun gå for langsomt!</t>
  </si>
  <si>
    <t>Jeg håber briterne er igang med at lave handelsaftaler med andre end EU. De bitre politikere i EU skulle se at komme videre i stedet for at prøve at ramme briterne fordi EU kommer til at mangle deres bidrag. De skal være taknemlige for alle de bidrag de har givet gennem årene. Det kommer til at koste EU dyrt at briterne forlader EU og det skal EU forberede sig på. Bla får briterne lov til at fiske i deres egne farvande og EU hænger på alle de dårlige økonomier i Sydeuropa. Briterne er vinderne ved brexit, EU er den bitre taber.</t>
  </si>
  <si>
    <t>Tusk har helt ret. Så kan man lide EU og deres system eller ej.</t>
  </si>
  <si>
    <t>Den mand er sq mere end farlig for Europa....sikkert lige så fordrukken som alle de andre dernede i EU</t>
  </si>
  <si>
    <t>Han burde skamme sig. Og hvis flere lande følger England så var snakken en anden.</t>
  </si>
  <si>
    <t>Jeg syntes EU besværliggør Brexit, for de kan jo ikke acceptere, at England skulle få succes. Det ville være døden for EU.</t>
  </si>
  <si>
    <t>Vi skal da bare allesammen ud af det lorte diktatur. Så starter vi forfra med det eu skulle havde været.</t>
  </si>
  <si>
    <t>For en gangs skyld har han jo helt ret. Alle de medlemmer af det Engelske underhus der stemte nej til Mays forhandlingsresultat, kan jo slet ikke blive enige om hvad der skal træde i stedet.</t>
  </si>
  <si>
    <t>Donald Tusk er uønsket i sit hjemland Polen.......så de sendte ham til EU...</t>
  </si>
  <si>
    <t>Mon ikke der også findes et ubehageligt sted til de EU pampere, der desværre lever i de vildfarelse, at 27 EU lande har en forenelig kultur og moral. Hvis EU skal have en fremtid, kræver det et paradigmeskift, hvor forskellighed hyldes og lighed ignoreres.</t>
  </si>
  <si>
    <t>Ja selv Polen vil ikke vide af ham. Men alligevel imponerende at 30.000 EU bureaukrater står bag ham, hver eneste dag -også når de tonser frem og tilbage mellem Brussel og Strassbourg. Huuuhej hvor det går</t>
  </si>
  <si>
    <t>Det siger vel alt om EU at de vælger en polak frem for Helle Thorning. Måske er en polak letter at købe. Trist at UK behandles på denne måde. Mon de vil hjælpe næste gang vi kalder?</t>
  </si>
  <si>
    <t>Godt sagt, hr Tusk... Overhoved ikke gennemtænkt... Mon ikke at David Cameron har fortrudt mange gange at han kom til at spørge den britiske befolkning. Det skal man aldrig gøre. Det er vi slet ikke kompetente til at tage stilling til.</t>
  </si>
  <si>
    <t>Lyder lidt som en forsmået ægtefælle i en ulykkelig skilsmisse..... Immatur udtalelse!</t>
  </si>
  <si>
    <t>Manden har jo ret, han skulle nok bare lige have brugt nogle andre ord. Utroligt, at man ikke kan forhandle sig frem, englænderne har valgt May til, at forhandle, hun kom med et forslag som hun selv havde sagt god for, pt. er EU nød til, at stå sammen af hensyn til Irland, som ikke vil have den åbne grænse efter Brexit, som englænderne ønsker. Hvis DK nogensinde skulle melde sig ud (hvad jeg ikke håber), så ønsker jeg, at der fra politikernes side af, bliver lavet en god og konstruktiv aftale, forhåbentlig i fællesskab med modstandere og tilhængere.</t>
  </si>
  <si>
    <t>Der blev stormanipuleret og løjet for den britiske befolkning af Leave-folkene, det var helt klart at målet helligede midlet, alt blev brugt til at få folk til at stemme for Brexit. Og de selv samme vil nu ikke have at der hverken skal være valg eller en ny folkeafstemning for de har fået det afstemningsresultat som de ville have. Der er tale om virkeligt afskyelige mennesker som for den sags skyld gerne må forlade EU og drage af helvede til.</t>
  </si>
  <si>
    <t>Jeg syntes det var vild nok, at man har valgt en man fra Luxemburg til den post. Det europæiske land der mest er kendt for at formidle mulighed for ikke at betale skat i Europa til internationale virksomheder. At manden så tilsyneladende ikke kan skelne imellem politik og religion er jo decideret skræmmende.</t>
  </si>
  <si>
    <t>Hvad fanden er der galt at sige det man føler.. Mangler sku politikere der gør det samme</t>
  </si>
  <si>
    <t>Afskaf nu bare det skide demokrati. Vi kan jo ikke finde ud af det.</t>
  </si>
  <si>
    <t>😂 det er så godt sagt. Og det er rigtigt nok at de er på røven de britter sammen med de firmaer der leverede til dem er.</t>
  </si>
  <si>
    <t>Svirp....😂😂😂. Godt sagt, og 100% korrekt. Når man beder en nation om at stemme sig ud, må man i det mindste være enige om, hvad det er man så vil. Det nytter ikke kun at vide, hvad det er man IKKE vil.</t>
  </si>
  <si>
    <t>Preminierminister May gør alt hvad hun kan. Det er Englænderne der sagde til nej EU, det er Den sidste preminierminister der lavede det bøvl. Det er ikke Mays skyld. Forstået?</t>
  </si>
  <si>
    <t>Spørgsmålet er, hvad gør EU med aktiehandler? England er pt centrum for europæiske aktiehandler og det var derfor at de modsatte sig skatten på aktiehandel... Nu bliver det spændende at se, hvad der sker</t>
  </si>
  <si>
    <t>Sandheden er ilde hørt i UK. Hvordan mon de reagerer, når den rammer!</t>
  </si>
  <si>
    <t>Demokrati er noget skidt, det er kun de kloge politiker og Embedsmændene der forstår EU. Undskyld, Embedskvinderne.</t>
  </si>
  <si>
    <t>Lad dem nu sejle deres egen sø, uden at vi hidser os op. Det er deres valg.</t>
  </si>
  <si>
    <t>Wow! Det var noget af en tilkendegivelse. Endda fra en EU top embedsmand, der ikke er undskyldt af sprutten. Den tror jeg vi lader stå lidt. Imens kan DF, SD, Afd, Front national osv jo takke for ubetalelig reklame.....</t>
  </si>
  <si>
    <t>Er manden hjerneskadet? Hvad f..... bilder han sig ind, tror han, han er gud?</t>
  </si>
  <si>
    <t>Det er alt sammen bare en kæmpe stor skæmme kampagne til de andre lande der har tænkt på at følge UK, men bare vent og se hvor godt Briterne vil klare sig , hvis de kommer ud af EU. Norge og Schweiz klare sig da godt udenfor, det originale koncept med EF var godt, men EU er ikke godt, vi skal også UD. Selv Kineserne kan få gode handels aftaler i EU, og er ful medlem af europol, så hvorfor ikke UK, det er ikke andet end hysteri.</t>
  </si>
  <si>
    <t>Han minder jo om Hitler. Vi skal ud nu det. Han vil udleve Hitlers våde drøm om et tredje rige. Føj men godt han viste hans sande jeg</t>
  </si>
  <si>
    <t>Hvad med den mand går Forest. Nøj han tør jeg ikke møde, kan vi få et foto hvor han ser afslappet og smiler bare lidt takker. 😁🇪🇺</t>
  </si>
  <si>
    <t>bare vent når først hans hjemland har fået hvad muligt..... så vil de ud af EU. Og han blir President 🤗🤗</t>
  </si>
  <si>
    <t>Kære TV2, vil I ikke nok være søde at få nogle statistikker frem der viser hvorfor EU er en god ide, hvorfor det er godt at være med i et fællesskab, fordi et land som Danmark, har svært ved at klare sig alene uden resten af EU. Jeg er bange for at en farlig debat kommer frem om at EU ikke er godt. Tak.</t>
  </si>
  <si>
    <t>Ja det er ikke godt at komme i bad standing hos EU 😎. Det lige før der skal være vidnebeskyttelse for afhopper 😱</t>
  </si>
  <si>
    <t>Ikke så smart sagt - men måske får Brexit andre til at tænke lidt bedre over, hvis de bare lige tror at man melder sig ud, specielt uden nogen plan !!! Hvor er alle Brexit fortalere henne ? nu hvor der problemerne tårner sig op ?? Det er kaos, og ville ønske at Merkel havde imødekommet England så ville meget være undgået.</t>
  </si>
  <si>
    <t>Det ved jeg nu ikke. Der skal måske mere findes en plads til dem i EU der ødelægger tilværelsen for os andre. Norge kunne godt få en aftale med EU da de ikke ville være med, godt nok er det lidt anderledes med England, men hvis de føler at det ikke fungere for dem så er det jo fair nok, jeg kan ikke se hvorfor nogen skal straffes. Eller... Jo måske dem der først stemmer Ja til at forlade EU og derefter piver og siger "Vi vil have en ny afstemning, vi vidste ikke hvad vi sagde ja til". De vidste præcis hvad de sagde Ja til!</t>
  </si>
  <si>
    <t>Ved godt hvad han mener ... men måske ikke så smart sagt ☺️</t>
  </si>
  <si>
    <t>Jeg ville ønske dk skulle ud af den forening. Kom ned af den høje hest ucharmerende menneske. 👎👎</t>
  </si>
  <si>
    <t>Tror han han er Gud 😡fasist diktator</t>
  </si>
  <si>
    <t>enig. Fin en løsning..siger mere om EU.</t>
  </si>
  <si>
    <t>Glimrende idé. De forældre der ikke vaccinerer deres børn, har simpelthen ikke fattet hvorfor det er vigtigt. Det er ikke jeres eget afkom i beskytter, så meget som det er alle dem der, af den ene eller anden grund ikke kan tåle vaccination. (Ca. 3000 i DK alene.) Det er afstumpet og egoistisk af jer.</t>
  </si>
  <si>
    <t>Vaccine, forbud, borgerforslag</t>
  </si>
  <si>
    <t>Man kan godt se på besvarelserne at de fleste ikke fatter HVORFOR det er vigtigt at vaccinere sine børn, det er jo ikke kun for de "normale" børn - der findes meget syge børn som ikke kan og må vaccineres og hvis de får smitten fra et barn der ikke er vaccineret pågrund af dumhed, ja så er det faktisk livstruende! Og det er så derfor det her borgerforslag er kommet på banen! Og jeg støtter det 100%</t>
  </si>
  <si>
    <t xml:space="preserve"> Jeg ved ikke om man med forslaget har overvejet hvem der skal afvise børnene i døren til børnehaven... pædagogerne??
Jeg bryder mig ikke om at borgere i vores samfund bliver/skal ekskluderes ... og i særlig grad ikke de svageste.
Hermed er ikke sagt at jeg er imod vaccinationen, men det er folks eget frie valg... og løsningen er i min optik oplysning og dialog</t>
  </si>
  <si>
    <t>Det burde ganske simpelt ikke være frivilligt! folk der ikke vaccinerer er ikke deres opgave som forældre voksne, børnene burde fjernes. Men lyspunktet er da at der heldigvis kun er 43 sure mennesker over denne tråd, så de fleste har stadig deres forstand og sunde fornuft i behold.</t>
  </si>
  <si>
    <t xml:space="preserve"> Mæslinger udgjorde ikke det store problem, da børnene fik sygdommen og derved opnåede livsvarig immunitet. Og de antistoffer børnene fik fra moderen, som havde haft mæslinger, var mere effektive end vaccinen.
Børnesygdommene blev ikke betragte som farlige for langt de fleste børn. De skulle helst have haft mæslinger, fåresyge og røde hunde inden de kom i skole.
Derimod blev det betragtet som både meget mere ubehageligt og måske direkte farligt for både liv og fertilitet, hvis voksne fik børnesygdommene.
Fint at man opfandt en vaccine, der kunne beskytte de børn, som ikke har haft mæslinger.
Mon vi skulle huske ældre tiders snusfornuft?
Når f.eks mæslinger har kostet mange menneskeliv er det som regel mangel på læger/behandling og hygiejne.</t>
  </si>
  <si>
    <t>Kan selv huske da jeg havde mæslinger, og flere andre børnehaven havde det, også røde hunde... det må være forældrene der bestemmer hvilke indgreb der sker mod ens børn... kender en hvis børn blev hjerneskadet lige efter vaccinen, så synes på ingen måde man på den måde skal tvinge folk, og det er dette.... selvf kan den være farlig, men det er der så mange ting der er... der er så få tilfælde hvert år, så det går nok at nogen vælger udenom...</t>
  </si>
  <si>
    <t xml:space="preserve"> STOP nu det hysteri!
Vi andre er vokset med hele paletten af børne sygdomme. Hvad folk vil eller ikke vil ift deres børn. Det må de sku da selv om.
Jeg har valgt at mine børn er vaccineret. Men kunne ikke drømme om at dømme dem der har valgt det anderledes.</t>
  </si>
  <si>
    <t xml:space="preserve"> Jeg oplevede en uge på hospitalet med høj feber da jeg var 35. Tak mæslinger... Jeg har senere fået vaccine pakken uden at blive udvikle autisme, koma eller andet som antivaccine folkene tror sker for alle. Havde jeg bare fået min vaccine da jeg var lille, var jeg ikke blevet smittet... Det er ikke uden konsekvenser at folk aktivt fravælger vacciner. Gør alle en tjeneste og vacciner dig selv og dine børn! Medmindre de altså ikke kan vaccineres :-)</t>
  </si>
  <si>
    <t>I Frankrig må børn ikke komme i skole uden at være vaccineret. Måske vi skulle lave samme lov. Der skal ungerne have omkring 50 i det hele. 11 ad gangen (!!!). Uden vacciner kommer børnene ikke i skole, forældre får bøde på 3000 euro og risikerer 6 mdr fængsel</t>
  </si>
  <si>
    <t xml:space="preserve"> Ja, det er en rigtig god idé. Dog burde folkeskolen også være inkluderet.
Forældre har ret til at vælge, hvorvidt deres børn skal vaccineres. Bliver de ikke vaccineret, så er det helt ok, at det betyder et fravalg af kommunale institutioner og skoler. De kan prøve at finde private pasningsmuligheder samt hjemmeundervise deres børn, så de ikke udgør en forhøjet risiko for andre, specielt de børn, som ikke tåler vaccinen.</t>
  </si>
  <si>
    <t xml:space="preserve"> Da jeg i 1989 skulle tage stilling til om min datter skulle have vaccinen mod mæslinger , valgte jeg at tage en snak med min læge, da min datter er født med en kronisk sygdom..
Han sagde at han allerede havde taget stilling om det inden vi kom..
Min datter var bedst stillet ved at blive vaccineret , og at han ikke ville lade os gå uden vaccinen..
Han fortalte at mæslinger ville være udryddet i Danmark på et tidspunkt ,men hvis den blev taget med hjem til Danmark om mange år , ville den komme med en stor styrke og så ville vi i Danmark ikke have immunforsvar til at have mæslinger .
Så jeg fik vaccineret min datter, hun havde ingen problemer med vaccinen.. Engang imellem skal man også lytte til hvad man bliver fortalt..
Min læge havde ret med hensyn til at der ville komme mæslinger epidemi ...</t>
  </si>
  <si>
    <t>stop det hysteri. Hvor er det frie liv snart henne. Alt bliver dikteret ovenfra og dem der ikke følger regler/normer bliver blæst op til at være noget så uansvarlige</t>
  </si>
  <si>
    <t xml:space="preserve"> Forbyd børn som spiser kød.
Forbyd børn som ikke spiser kød.
Forbyd børn som ikke vil lege kønsløst.
Forbyd børn som ikke taler ordentligt, men råber.
Forbyd børn.</t>
  </si>
  <si>
    <t>Jeps det syntes jeg..... forstår ganske enkelt ikke de forældre der frivilligt vil sætte deres og andres børn igennem et helvede af smerte og sygdom..... de skal ikke have adgang til offentlige ting hvis ikke deres børn er vaccineret</t>
  </si>
  <si>
    <t>Jeg har haft alle børne sygdomme , jeg lever endnu lige som mange andre der har haft sygdommene også gør .. Dengang besøgte man de syge så man blev smittet og ikke fik den senere i livet ..</t>
  </si>
  <si>
    <t xml:space="preserve"> Fantastisk forslag og jeg har støttet 👌
Her er lige et link til forslaget
https://m.facebook.com/story.php?story_fbid=10213178949044081&amp;id=1105970816</t>
  </si>
  <si>
    <t>Få nu gjort de vaccinationer obligatoriske!! Det er ikke noget man skal kunne vælge fra!! Længere er den sgu ikke!! 😤😬</t>
  </si>
  <si>
    <t>Der er fundet 5 med mæslinger i DK. Vi drager glade på ferier til de sydlige himmelstrøg hvor mæslinger florerer....</t>
  </si>
  <si>
    <t xml:space="preserve"> Lad os dele Danmark op på midten, så kan dem som vil vacciner, kemi, konservering osv. bo på den ene side og de andre som vil undgå disse på den anden.
Folk kan også oprette en privat daginstitution eller børnehave, hvor de opfylder jeres ideer!
Vi betaler skat, så der skal heller ikke være nogle tvang her i landet, ved mindre vi lever i et diktatur.
Det er også til at dø af grin over, at folk ikke selv kan høre det, hvis vacciner virker, har i jo intet at frygte, “jamen det fordi vi alle skal være det” hahaha, det jo helt kuk kuk..
Iøvrigt, så dem i beder om at blive vaccineret, de er smittebære i op til 2-3uger efter, så lille Christian der ikke kan tåle vaccine, vil kunne blive smittet i den periode, af de personer i lige har bedt om at blive vaccineret, og det har ingen fortalt forældrene, spøger selv jeres læge. I lever seriøst i en boble af frygt, det er absurdt.
Og spar mig for jeres hetz! Undersøg emnet og lad vær med at tro på betalt videnskab, det er virkeligheden idag, ligeledes eksperter som er betalte og trukket op af en pap æske.
Go søndag til jer alle alligevel..</t>
  </si>
  <si>
    <t>Hvorfor ? Hvis alle andre børn er vaccinerede på nær det ene, så udgør barnet vel ikke en risiko?</t>
  </si>
  <si>
    <t xml:space="preserve"> I samme omgang kan man sige at piger (og forhåbentligt får drenge samme mulighed) der ikke får HPV vaccines ikke må være sammen med andre 🙂
(Nu kommer der shitstorm)</t>
  </si>
  <si>
    <t>Jeg bliver seriøst skræmt, når jeg læser de øverste kommentarfelter. Massere af folk, som trædder til og kæmper vaccinens kamp - men HOLD KÆFT hvor er der mange oldtidslevn, som bliver til Rasmus 5 år og vil det modsatte, udstråler arrogance, benægt, ignorans, mangel på indsigt i deres eget kildemateriale og lige runder det af med en fejlslutning af "Jeg har aldrig set, så derfor er det aldrig sket".
Hvor er det forrykt og fuldstændigt sindssygt, at man i så senmoderne tider kan være så anakronistisk i tankeånden og ganske enkelt ikke vide bedre.. Hvordan er det gået så galt?</t>
  </si>
  <si>
    <t>Bestemt 👍👍 eller endnu bedre, gør det lovpligtigt at vaccinere sine børn. Selvfølgelig med undtagelse af de relativt få der ikke kke kan klare en vaccine fx PGA immundefekt.</t>
  </si>
  <si>
    <t xml:space="preserve"> Hold nu op man kan bare vaccinere sine egne børn så er de sikret nod mæslinger. Hvad andre gør må de om</t>
  </si>
  <si>
    <t xml:space="preserve"> Det kan man jo så ikke når forældrene kan risikere at SKULLE stå til rådighed for arbejdsmarkedet og dermed mister en eventuel ydelse de har krav på udelukkende fordi staten samtidig forbyder dem at anbringe deres barn i en offentlig pasningsordning... .. man kan heller ikke forbyde børn der ikke kan TÅLE en vaccine at gå i en offentlig institution... så det er en gordisk knude dén... måske vi bare skal lade folk selv finde ud af det... og satse på at der er andre pasningsmuligheder for de børn hvis forældre ikke ønsker dem udsat for smitte...det er jo heller ikke forbudt at hyre en au pair... det må være nok at vaccinen er skatteyderbetalt og alle kan få den som børn...så er de vaccinerede børn beskyttede... dem der ikke kan tåle vaccinen må man finde andre muligheder til.. de offentlige institutioner er delvist skatteyderfinancierede.. de er derfor til rådighed for alle..præcist som vaccinerne er ... ligesom sundhedsvæsenet også er til rådighed for skiløbere og ekstremsportsudøverfjolser, rygere, diætfjolser der ender med at blive fejlernærede, alkoholikere og almindelige fjolser som bruger en vakkelvorn stol som stige bare for at pudse vinduer de faktisk sagtens kan sé ud af....vi skal være her allesammen..... også de sære, de sportsbesatte, rengøringsklovnene og de almindelige fjolser :-)</t>
  </si>
  <si>
    <t>Ja det er da det eneste rigtige at gøre. Og det skal da gælde alle institutioner.</t>
  </si>
  <si>
    <t>Rigtig god idé. Før i tiden kunne børn ikke komme i skole hvis deres vaccinationer ikke var fuldført. De skulle vise vaccinationskort 👍💕</t>
  </si>
  <si>
    <t>5 ud af 5 millioner danskere smittet med meslinger på 14 dage.... Har vi ikke større problemer???
Følger med dem der står i det med ikke at kunne vaccinere deres børn</t>
  </si>
  <si>
    <t>Mit barn er vaccineret!! Lad nu være med at straffe børnene for forældrenes, i min optik, dårlige dømmekraft. Kunne man i stedet give forældrepålæg?</t>
  </si>
  <si>
    <t>Jeg kan godt se pointen i at sikre de børn som ikke tåler vaccinen, eller er gammel nok til at få den. Men omvendt er jeg bare ikke tilhænger af tvang. Så vejen frem tænker jeg er at vi skal være bedre oplyst ift hvad vaccinen gør og kan og endnu mere få fjernet fordømmende og de forkerte informationer om bivirkninger.</t>
  </si>
  <si>
    <t>De fleste børnefamilier er enormt pressede mht fravær i forbindelse med deres børns sygdom. Det er ikke fair at være ligeglad med, om man øger risikoen for sygdomsudbrud i institutioner.</t>
  </si>
  <si>
    <t>Man kan nu ikke stille sig op og tvinge lægen til at vaccinere sit barn, hvis barnet har reageret allergisk og været tæt på at dø! Fanatisme er aldrig godt.</t>
  </si>
  <si>
    <t>Hmm et sådan forbud vil sende drengen, der ikke kan tåle vaccinen på institution og i skole med alle de ikke vaccinerede børn. Elendigt forslag.</t>
  </si>
  <si>
    <t>Hvad så med de børn der ikke kan tåle vaccination. Må de så heller ikke komme I institution.</t>
  </si>
  <si>
    <t xml:space="preserve"> Kamille burde holdes væk fra alle andre, ganske simpelt.
Hun må da fejle noget i hovedet.</t>
  </si>
  <si>
    <t>Prøv at forestil jer i har en datter der ikke er vaccineret og hun er gravid men har et andet barn der får mæslinger og hun så også får det hvad tror i der sker med fosteret?? Synes i ikke det er synd for hende ja undskyld mig</t>
  </si>
  <si>
    <t>stop nu jer selv..... forbuds dk, nå så snart må vi heller ikk gå på job uden influ. vaccine... 😄🙏🕊️🍀💚</t>
  </si>
  <si>
    <t>Hvis da tages hensyn til dem som virkelig ikke kan tåle...så er dette find.....</t>
  </si>
  <si>
    <t xml:space="preserve"> Der er tale om 5 smittet i dk.
Det er jo vanvittigt snak om epidemi.
Vi er jo vel - ernæret i dk. Privatlivets fred og selvbestemmelseretten må da gælde.....</t>
  </si>
  <si>
    <t xml:space="preserve"> Glimrende idé !
Det synes jeg ene og alene grundet de børn som simpelthen ikke tåler vaccinen og i værste tilfælde kan dø af mæslinger.</t>
  </si>
  <si>
    <t xml:space="preserve"> Nej de skal vaccineres hvor svært kan det være
Når børnefamilien tager til udlandet der tænker de ikke på bi virkninger af vaccination der vaccinere de deres børn</t>
  </si>
  <si>
    <t>De børn der ikke er vaccineret kan komme i en børnehave for ikke vaccineret børn. Utroligt alle andres børn skal risikere smitte fordi nogle forældre er for dumme</t>
  </si>
  <si>
    <t>Der er en grund til at vores samfund har et GRATIS vaccinationsprogram. Hvorfor påføre sine egne og andres børn risiko for noget der kan undgås. Har selv haft de pågældende børnesygdomme og jeg kan ikke erindre jeg havde en fest imens det stod på. Så til Jer der er imod, tænk Jer godt om 🙈</t>
  </si>
  <si>
    <t>[link]god hyggelæsning til i aften. Evt fisk lidt efter de mødre, som ved bedre end forskere/læger. Det minder mig lidt om mig selv, når censor tydeligvis ikke kan pensum😡</t>
  </si>
  <si>
    <t xml:space="preserve"> Vacciner er ikke spor farlige. En vaccine indeholder antigenerne fra en virus, som dit immunforsvar registrerer i sit “bibliotek”. B-cellerne der er i vores immunforsvar, udløser et signal i kroppen hvis et ukendt at igen bliver “set”. Ved hjælp af T-cellerne, som udskiller nogle proteiner, der gør at cellerne bliver fuldt aktiverede. Det får B-cellerne til at dele sig og producere plasmacellen, som er der producere antistoffer som matcher antigenet.
Kort sagt er vaccinen en genvej, så vi ikke har behov for at blive syge.
Intet skadeligt i det.</t>
  </si>
  <si>
    <t xml:space="preserve"> Vi har meget fokus på børn der ikke er vaccinerede, men umiddelbart ser jeg er større "fare" ved alle de voksne, der er fra før vaccinen kom til og som ikke ved om de har haft mæslinger.
Det kan være fint nok at forbyde ikke vaccinerede børn i inst., men hvad med personalet? Hvad med forældrene? Skal der også lovforslag i forhold til dem?
Jeg forstår godt bekymringen, men vi skal også huske på, at selv om et barn ikke er vaccineret, så smitter det altså kun hvis det selv har smitten. Og en forældre, der ikke har vaccineret sit barn, tror jeg er ret opmærksom på, om barnet er sygt.</t>
  </si>
  <si>
    <t>Ja lad os da endelig dele samfundet op fordi vi ikke har samme holdninger. Vi betaler alle sammen skat, så lad os da endelig bruge penge på at køre to pasningssystemer. Det har vi da lige præcis råd til når nu pædagoger kan passe 15-20 børn alene</t>
  </si>
  <si>
    <t>[link]Tilbage
 i -59-60., da jeg skulle indskrives i børnehave, skulle mine forældre 
først fremvise en koppeattest på at jeg var vaccineret. Har stadig den 
blå attest i gemmerne.</t>
  </si>
  <si>
    <t>Da jeg var barn, skulle man vaccineres for kopper og fremvise en koppe attest for at kunne komme i skole. Så hvorfor kan det ikke være obligatorisk med mæslingerne. ??????</t>
  </si>
  <si>
    <t>Man kan også bare dele vaccinen op så det ikke er en blandingsvaccine.. bum så det 3 stik i stedet for et med er par mdr mellemrum.. så den ged barberet👍</t>
  </si>
  <si>
    <t>Forældre der ikke lader deres børn vaccinere burde få regningen hvis deres børn får en sygdom som kunne være undgået. Naturligvis med respekt for dem der rent faktisk ikke kan tåle vaccinationer grundet andre dokumenterede medicinske grunde... I Danmark er vi et fællesskab og et velfærdssamfund. Lige såvel som vi kan kræve af den fælles kasse ved behov lige såvel skal fællesskabet kræve af individet...</t>
  </si>
  <si>
    <t>Trist at mange at de der taler for friheden til selv at tage stilling, ikke synes at have gjort sig ulejligheden at undersøge hvilke konsekvenser det har for flokimmunitet og de der IKKE har et valg.... Hvordan kan man ikke ønske at undersøge hvorfor ens holdning gør at til at man tilhører en udskældt minoritet, frem for at sidde med sølvpapirhat og argumentere på Facebook?</t>
  </si>
  <si>
    <t>Hvis alle dem som kan tåle vaccinen får den, så er der jo netop ingen risiko for de få børn som ikke kan tåle den. Hvad er egentligt problemet?</t>
  </si>
  <si>
    <t xml:space="preserve"> Snart vil Kamille vel også have at der skal være kz lejre til dem der ikke er vaccineret.
Kan fornemme at det er den retning hun gerne vil.</t>
  </si>
  <si>
    <t>Tvang er bare ikke vejen frem. Vi burde kunne have en åben debat med både fordele OG ulemper, uden at skulle blive fuldstændig hetzet. Man burde tage det alvorligt at der er mennesker der ikke tror på at børnevaccinationerne er sikre. Hvis alt er som det skal være, så ville alle borgere blive mere oplyst og dermed få deres børn vaccinerede. Det er kørt fuldstændigt ud af proportioner... Har vi nogensinde hørt om et uvaccineret barn der har smittet et immunsvækket barn ? Nej.. Var nogle af de 5 mæslinge smittede et uvaccineret barn? Nej ..</t>
  </si>
  <si>
    <t>Hvis tendensen fortsætter med ikke at vaccinere, bliver de 5 der er syge nu måske til 5 millioner der får sygdommen. Man er nød til at tænke fremad og ikke kun være i nuet</t>
  </si>
  <si>
    <t>Så fremt ar det er børn der kan tåle at blive vaccineret skal forældrene efter min mening gøre det. De beskytter ikke kun deres egne børn, men også andre børn som ikke har mulighed for at vaccinerer.</t>
  </si>
  <si>
    <t>Skriv under på borgerforslaget om at uvaccinerede børn skal nægtes at komme i institutionener, det vil hjælpe de børn der grundet allergiske reaktioner ikke må få vacsine, og derfor langt mere udsatte for at få div. sygdomme...Har selv 2 børnebørn der ikke må få vaccinen grundet allergiske reaktioner...</t>
  </si>
  <si>
    <t>Mæslinger (M), skyldes en meget smitsom virus, morbilivirus. Sygdommen begynder med høj feber og forkølelse og der ses rødt udslet. Ofte får barnet følgesygdomme som mellemørebetændelse og lungebetændelse. I sjældne tilfælde kan der opstå alvorlige komplikationer, som hjernebetændelse, der kan medføre hjerneskade, døvhed og dødsfald. I Danmark begyndte man at vaccinere i 1987. Inden da fik næsten alle børn mæslinger, idag er det sjældent. Man ser dog stadig epidemier rundt omkring i Europa og det er også set i Danmark.</t>
  </si>
  <si>
    <t>Ja da. De udgøre en fare for ander børn. Skal også gælder skoler</t>
  </si>
  <si>
    <t>Ja der er sket noget gennem årene... da jeg var barn var mæslinger en børnesygdom, som vi alle helst skulle have, smitten blev nærmest opsøgt. Det gælder både røde hunde, fåresyge, skoldkopper og mæslinger. Jeg har som barn haft det hele, og det har alle mine 3 børn også - og alle uden mén.</t>
  </si>
  <si>
    <t xml:space="preserve"> Glimrende ide.
Kun dem med ægte medicinsk begrundelse kan komme alligevel.
</t>
  </si>
  <si>
    <t>God ide. Det er omsorgssvigt ikke at vaccinere sine børn mod dødlige sygdomme. Og man skulle se på om de forældre kan vare tage sine pligter. Eller om de skal fjernes. Kan ikke se forskellen på omsorgssvigt på den ene eller anden måde</t>
  </si>
  <si>
    <t>Det synes jeg er helt ok. Jeg synes at man har pligt til at få vaccineret børnene.</t>
  </si>
  <si>
    <t xml:space="preserve"> I dag får børn først den sidste mfr vaccine når de fylder 4 og er dermed ikke fuldt beskyttet inden da.
Skal børn så fremover passes hjemme til de fylder 4?
Nogle gange er det en fordel at sætte sig ind i en sag inden man ytrer sig...</t>
  </si>
  <si>
    <t xml:space="preserve"> Så frygteligt, at man er villig til at ekskludere BØRN fra fællesskabet. Er det ikke brud på FNs menneskerettigheder at isolere børn og fjerne folks selvbestemmelse . OG jo, jeg er FOR vaccination, men mod at ekskludere mennesker, der har en anden holdning end os selv. Hvad med ikke influenzavaccinerede. Må de arbejde på offentlige arbejdspladser? Influenza koster en del flere dødsfald.</t>
  </si>
  <si>
    <t>Ja det ville være en god idé 👍🏼 og sådan er det også i Tyskland. Da vi boede der nede og skulle have vores børn i børnehave, skulle vi fremvise en vaccinationsattest fra lægen. Og sådan burde det også være her</t>
  </si>
  <si>
    <t>God ide’ 👍 det gælder også når man skal have passet sit kæledyr i pension! - god løsning på vac. Problemet!</t>
  </si>
  <si>
    <t>Går 100% ind for, at man må tage sine egne valg, når det gælder en selv, og sine egne børn... Det er selvfølgelig kun såfremt det ikke får konsekvenser for andre! Hvilket dette er et perfekt eksempel på, hvor den personlige frihed, ikke kan trumfe hvad der er bedst for fællesskabet. 😊</t>
  </si>
  <si>
    <t>Fin ide... Der er valg og fravalg, og det er der så visse konsekvenser forbundet med!</t>
  </si>
  <si>
    <t>Sku ikke efter de har solgt Statens seruminstitut til en muggi! Mine børn skal ikke have vaccine derfra! Basta</t>
  </si>
  <si>
    <t>Jeg mener nej. Langt de fleste børn lader deres børn vaccinere alligevel. Det er og bliver værst for de børn, der risikerer at få polio fx. De vaccinerede bliver jo ikke syge. Den syge dreng med svækket immunforsvar skal alligevel beskyttes meget og er heldigvis et sjældent tilfælde.</t>
  </si>
  <si>
    <t xml:space="preserve"> Jeg syndes det er helt fint,
At dem som godt kan tåle vaccinen men forældrene fravælger det ikke kan i institioner og offentlige skoler.
Men jeg mener også at dem som ikke kan tåle vaccinen skal have lov at være en del af institutionerne og offentlige skoler.
Fordi det ikke er deres skyld at de ikke kan tåle vaccinen.
Hvis de 99 procent som godt kan tåle vaccinen tager dem så er den 1 procent også sikkeret da smitten forsvinder</t>
  </si>
  <si>
    <t>Jeg er faktisk enig Ja ved undtagelse af de som netop ikke kan tåle vaccinationen hvilket at vaccinere de som kan tåle vaccinationen netop ville hjælpe også da de ikke længere ville være i risiko for at blive smittet</t>
  </si>
  <si>
    <t>Forbyd forældre på sociale medier... Hold nu kæft og få jeres børn vaccineret eller accepter at de kan blive syge</t>
  </si>
  <si>
    <t xml:space="preserve"> Noget uigennemtænkt forslag, der følger i hælene på de borgerliges straf-strategi. Mange børn vaccineres ikke, fordi de ikke kan tåle vacciner.
Bedre var det at gøre vaccination lovpligtigt, om end det også medfører en del problemer</t>
  </si>
  <si>
    <t>Ja da - og Forbyd ikke-vaccinerede voksne i erhvervslivet! 🤨 så kører formynderiet igen!</t>
  </si>
  <si>
    <t>Ja det en rigtig god ide både for de børn der ikke kan tåle vaccinen men også for barnet der ikke får den. Også burde det meldes til kommunen.</t>
  </si>
  <si>
    <t>Der er 98 lande i verden hvor der er udbrud med mæslinger, så må folk jo blive hjemme hvis de ikke vil dø på ferien, for de ved aldrig hvor og hvornår de bliver ramt. Og de forældre der mener deres børn ikke skal vaccineres må så tage ansvar og ja, nogen kan ikke tåle den gænse vaccine, men der er jo andre vacciner på markedet.</t>
  </si>
  <si>
    <t xml:space="preserve"> Fantastisk ide.... Det jo et valg man tager, så må man tage konsekvensen fuld ud også. Frem for at andre børn skal straffes for valg de ik er en del af.
Ellers tvangs vaccine til alle dem der ik har en lægelig grund til ikke at sku vaccineres.
Vi det mest forkælede folkefærd. Fordi vi altid har været peiviligeret med vacciner, så har vi ikke oplevet hvad virkelig alvorlige sygdomme gør ved en befolkning.
I Afrika kysser de jorden i taknemmelighed, når der endelig bringes vacciner til deres børn.</t>
  </si>
  <si>
    <t>Og hvordan skulle det så kontrolleres?? Tvang er ikke vejen frem som jeg ser det</t>
  </si>
  <si>
    <t>Rigtig god ide, så børn undeundert 15 måneder og børn, der er for syge eller handicappede til at blive vaccinerede, ikke kan risikere at blive smittet af dem! Man skal jo ikke kun tænke på sit eget, men også på andres!</t>
  </si>
  <si>
    <t>Fantastisk ide, for der er børn, som ikke tåler vaccine, og er det ikke mest fair, at skole og børnehave er for dem, der er beskyttede! De få, der får problemer med vaccinen, må man hjælpe på bedste vis, og det er, at alle andre er vaccinerede!</t>
  </si>
  <si>
    <t>Mæslinger skal man have som barn, det klarer langt de fleste. Det er de voksne der IKKE har haft det, eller er blevet vaccineret imod det, der er i fare. Så hvorfor denne hezt. Jeres børn er jo vaccineret ........ eller hvad?</t>
  </si>
  <si>
    <t>Sjovt nok er de ikke vaccinerede børn ofte dem med det bedste immunforsvar, og de vaccinerede er det der render rundt og kan smitte og stadigt kan blive syge trods vaccinen. At man siger uvaccinerede børn er smittefarlige er lig med total uvidenhed.</t>
  </si>
  <si>
    <t xml:space="preserve"> Anti vaccinations rebellerne har på få år fået nedbrudt og ødelagt alt hvad sundhedsvæsenet og tusinder af mennesker har brugt mange mange år på st bygge op. Mæslinger og kopper var praktisk talt udryddet i Norden men nu stiger antallet af smittede år for år, snart vil vi se dødsfald og handicaps på grund af dette men anti vaccine folkene er jo ligeglade.
Når man aktivt tager et valg om at være ligeglad med andre mennesker burde samfundet også kunne være ligeglade med dem. De skulle selv have lov at betale for privat skole, privat læge og private sygehuse - hvorfor skal de nyde godt af de ting der er bygget til fællesskabet - og sygehuse skabt af det sundhedssystem som de alligevel mener er manipulerende og løgnagtigt?</t>
  </si>
  <si>
    <t>Vi har det fantastisk godt i DK når sådan et emne kan fylde så meget i medierne. Storm i et glas vand</t>
  </si>
  <si>
    <t>Hvorfor ??? Vaccinerede børn er jo ikke i fare ,så jeg ser ingen grund til den form for kontrol og tvang</t>
  </si>
  <si>
    <t>Kan ikke se problemet. De børn der er vaccineret skulle jo ikke kunne få det. !</t>
  </si>
  <si>
    <t>Det gælder alle offentlige institutioner, børneinstitution såvel som folkeskole. Alle udlændinge, der kommer hertil, skal screenes og underlægges samme regelsæt.</t>
  </si>
  <si>
    <t xml:space="preserve"> Nej det er virkelig et stort indgreb i forældres frie ret.
Jeg synes denne her debat er kørt helt af sporet.
Og mine børn er vaccinerede !</t>
  </si>
  <si>
    <t>Ja det er en god ide, selvfølgelig undtaget dem der ikke kan tåle vacciner. Det er jo netop også for deres skyld at deg er vigtigt at alle andre får den</t>
  </si>
  <si>
    <t>Nej, nu må den hetz snart stoppe. Mine børn blev født før vaccinen fandtes, så jeg havde intet valg, men havde til hver en tid tilvalgt vaccine, hvis muligheden havde været der. Men det er forældrenes valg og ikke noget andre skal blande sig i. Mæslinger er ubehageligt, men trods alt ikke dødeligt for de fleste.</t>
  </si>
  <si>
    <t>Hvad bliver det næste. At man ikke må sende sine børn i institution, skole eller sende folk på arbejde eller plejehjem, hvis de ikke er vaccineret mod lungebetændelse eller influenza. For de sygdomme smitter og der er rigtig mange der dør af dem hvert år. Vi hører bare ikke om dem</t>
  </si>
  <si>
    <t xml:space="preserve"> Ej!!! Der findes kronikere som ikke tåler hverken vaccinen eller virussen! Hvorfor skal de straffes fordi nogen mennesker nægter at være en del af udryddelsen af den frygtelige vaccine ?!
Mennesker som ikke tåler vaccinen, skal selfølgelig ikke have den. (Logik) men dem som tåler burde få den!</t>
  </si>
  <si>
    <t xml:space="preserve"> Hvad er forældre med vaccinerede børn bange for? At den vaccine deres barn har fået ikke virker?????? Og hvorfor er det okay at børn dér ikke tåler vaccine må komme i institution, når de andre ikke må...???? Hvor er forskellen henne....?
Totalt hysterisk debat.</t>
  </si>
  <si>
    <t xml:space="preserve"> Det har jeg selv sagt fra starten af denne vaccinedebat. - Vi gider ikk deres børn, hvor vores børn er.
Så må de se hvor sjovt det er når der bryder epidemi ud i deres vaccinefri institution 😉
Argumentet for at det skulle være en dårlig idé at placere så mange højrisiko børn det samme sted, kan jeg kun ryste på hovedet af - “at børnene ikk skal lide under forældrenes beslutning” 🤦🏽‍♀️🤦🏽‍♀️🤦🏽‍♀️ Nej, men det gør de jo 🤦🏽‍♀️🤦🏽‍♀️🤦🏽‍♀️ Simpelthen så hjernedød en udtalelse.
Hvorfor er myndighederne ikk inde over de forældre med en paragraf 50 undersøgelse? - de forstår jo tydeligvis ikk at beskytte deres barn - endda er det så groft at deres uansvarlighed har konsekvenser for andre familier - hvis DET ikk bør udløse en paragraf 50, så ved jeg dælme ikk hvor vi er henne af 🤬</t>
  </si>
  <si>
    <t>Til alle hvad vaccinere born laese historie om Alfie Evans i UK. Han er dod fordi han fik for meget vaccinere!!! Vaccinere for HPV giver kraft. Min venine hun er dod fra den vaccinere. Big Pharma lever penge pa vaccinere. Rigtig store penge. Tv2 sold selv til Big Pharma fordi i DK foraeldre kan vaelg og ikke har sa flere vaccinere ligesom i andre lander hvor politiker sold egne mennsker til Big Pharma!</t>
  </si>
  <si>
    <t>Nej og nej det er dumt. Mange kan ikke vaccinere fordi religion siger nej. Eller andre ting. De er foraeldre bestemme. Naeste ting. Hvis hun stop vaccinere born bliver rask igen.</t>
  </si>
  <si>
    <t xml:space="preserve"> Det skal da være obligatorisk med vaccine før man kan gå i børnehave, eller skole, jeg ville da have troet at var sådan allerede
I Kina får du ikke lov til at sende dine børn i børnehave eller skole uden den fulde vaccine rapport, og det har da været sådan siden 2000, selv de udenlandske internationale skoler skal man have, ellers kan barnet ikke gå i skole der.</t>
  </si>
  <si>
    <t>Jajaj nogen der hylder Stalin!! Hvorfor ik os Hahhah !! Hvorfor får I børn når I ik ka klare hva det indholder !!</t>
  </si>
  <si>
    <t>Der er jo en god grund til at vaccinen engang blev opfundet, det er jo for at prøve at udrydde sygdomme fordi de kan være farlige. Vacciner er jo ikke opfundet bare for sjov</t>
  </si>
  <si>
    <t xml:space="preserve"> jeg syntes det en go ide. at man kan lade sit barn blive hjemme. hvilket er bedst for barnet lige meget hvordan. men mener dog det er forældres eget valg mht vaccine. og forstår godt deres valg. når det som er i vaccinerne ikke altid er godt for kroppen, og flere og flere faktisk enten får kræft, autisme mm. syntes ærligt ikke det iorden at der så mange experimenter tilkoblet vacciner.
man kan jo bare se alle dem i 2003 som fik kræft pga vacciner.</t>
  </si>
  <si>
    <t>Teoretisk set er der en god ide, men det kan aldrig blive godkendt da det vil udelukke børn. Så skal man først ændre loven til at det er lovpligtigt at vaccinere sine børn hvis de kan tåle det.</t>
  </si>
  <si>
    <t xml:space="preserve"> Ej Mette.... Der er måske nogle af de voksne der ikke er vacineret fordi det i 90'erne ikke var ualmindeligt at mødrene ikke fik deres børn vacineret... Alle de voksne har nu risikoen for at blive smittet..
Forstår godt at alle skal have den vaccine</t>
  </si>
  <si>
    <t xml:space="preserve"> Vaccinen mod mæslinger, MFR-vaccinen, beskytter mod mæslinger, fåresyge og røde hunde. MFR-vaccination blev indført i det danske børnevaccinationsprogram i 1987. ... Næsten alle personer født før 1974 har haft mæslinger og er derfor naturligt immune.
Mæslinger - Statens Serum Institut
https://www.ssi.dk › boernevaccination</t>
  </si>
  <si>
    <t xml:space="preserve"> Hvis alle de andre er vaccineret så bliver de jo ikke smittet
Så er det dem der ikke er der smittes
Så det er jo et valg forældrene har taget</t>
  </si>
  <si>
    <t xml:space="preserve"> Hvem skal passe forældrenes arbejde imens?
Jeg betaler rigeligt i skat fordi folk er nogen idioter!!</t>
  </si>
  <si>
    <t>din</t>
  </si>
  <si>
    <t>dine</t>
  </si>
  <si>
    <t>disse</t>
  </si>
  <si>
    <t>dit</t>
  </si>
  <si>
    <t>dog</t>
  </si>
  <si>
    <t>du</t>
  </si>
  <si>
    <t>efter</t>
  </si>
  <si>
    <t>ej</t>
  </si>
  <si>
    <t>en</t>
  </si>
  <si>
    <t>end</t>
  </si>
  <si>
    <t>ene</t>
  </si>
  <si>
    <t>eneste</t>
  </si>
  <si>
    <t>enhver</t>
  </si>
  <si>
    <t>er</t>
  </si>
  <si>
    <t>et</t>
  </si>
  <si>
    <t>far</t>
  </si>
  <si>
    <t>fem</t>
  </si>
  <si>
    <t>fik</t>
  </si>
  <si>
    <t>fire</t>
  </si>
  <si>
    <t>flere</t>
  </si>
  <si>
    <t>fleste</t>
  </si>
  <si>
    <t>for</t>
  </si>
  <si>
    <t>fordi</t>
  </si>
  <si>
    <t>forrige</t>
  </si>
  <si>
    <t>fra</t>
  </si>
  <si>
    <t>få</t>
  </si>
  <si>
    <t>får</t>
  </si>
  <si>
    <t>før</t>
  </si>
  <si>
    <t>ham</t>
  </si>
  <si>
    <t>han</t>
  </si>
  <si>
    <t>hans</t>
  </si>
  <si>
    <t>har</t>
  </si>
  <si>
    <t>havde</t>
  </si>
  <si>
    <t>have</t>
  </si>
  <si>
    <t>hej</t>
  </si>
  <si>
    <t>helt</t>
  </si>
  <si>
    <t>hende</t>
  </si>
  <si>
    <t>hendes</t>
  </si>
  <si>
    <t>her</t>
  </si>
  <si>
    <t>hos</t>
  </si>
  <si>
    <t>hun</t>
  </si>
  <si>
    <t>hvad</t>
  </si>
  <si>
    <t>hvem</t>
  </si>
  <si>
    <t>hver</t>
  </si>
  <si>
    <t>hvilken</t>
  </si>
  <si>
    <t>hvis</t>
  </si>
  <si>
    <t>hvor</t>
  </si>
  <si>
    <t>hvordan</t>
  </si>
  <si>
    <t>hvornår</t>
  </si>
  <si>
    <t>i</t>
  </si>
  <si>
    <t>ind</t>
  </si>
  <si>
    <t>ingen</t>
  </si>
  <si>
    <t>intet</t>
  </si>
  <si>
    <t>ja</t>
  </si>
  <si>
    <t>jeg</t>
  </si>
  <si>
    <t>jer</t>
  </si>
  <si>
    <t>jeres</t>
  </si>
  <si>
    <t>jo</t>
  </si>
  <si>
    <t>kan</t>
  </si>
  <si>
    <t>kom</t>
  </si>
  <si>
    <t>komme</t>
  </si>
  <si>
    <t>kommer</t>
  </si>
  <si>
    <t>kun</t>
  </si>
  <si>
    <t>kunne</t>
  </si>
  <si>
    <t>lad</t>
  </si>
  <si>
    <t>lav</t>
  </si>
  <si>
    <t>lidt</t>
  </si>
  <si>
    <t>lige</t>
  </si>
  <si>
    <t>lille</t>
  </si>
  <si>
    <t>man</t>
  </si>
  <si>
    <t>mand</t>
  </si>
  <si>
    <t>mange</t>
  </si>
  <si>
    <t>med</t>
  </si>
  <si>
    <t>meget</t>
  </si>
  <si>
    <t>men</t>
  </si>
  <si>
    <t>mens</t>
  </si>
  <si>
    <t>mere</t>
  </si>
  <si>
    <t>mig</t>
  </si>
  <si>
    <t>min</t>
  </si>
  <si>
    <t>mine</t>
  </si>
  <si>
    <t>mit</t>
  </si>
  <si>
    <t>mod</t>
  </si>
  <si>
    <t>må</t>
  </si>
  <si>
    <t>ned</t>
  </si>
  <si>
    <t>nej</t>
  </si>
  <si>
    <t>ni</t>
  </si>
  <si>
    <t>nogen</t>
  </si>
  <si>
    <t>noget</t>
  </si>
  <si>
    <t>nogle</t>
  </si>
  <si>
    <t>nu</t>
  </si>
  <si>
    <t>ny</t>
  </si>
  <si>
    <t>nyt</t>
  </si>
  <si>
    <t>når</t>
  </si>
  <si>
    <t>nær</t>
  </si>
  <si>
    <t>næste</t>
  </si>
  <si>
    <t>næsten</t>
  </si>
  <si>
    <t>og</t>
  </si>
  <si>
    <t>også</t>
  </si>
  <si>
    <t>okay</t>
  </si>
  <si>
    <t>om</t>
  </si>
  <si>
    <t>op</t>
  </si>
  <si>
    <t>os</t>
  </si>
  <si>
    <t>otte</t>
  </si>
  <si>
    <t>over</t>
  </si>
  <si>
    <t>på</t>
  </si>
  <si>
    <t>se</t>
  </si>
  <si>
    <t>seks</t>
  </si>
  <si>
    <t>selv</t>
  </si>
  <si>
    <t>ser</t>
  </si>
  <si>
    <t>ses</t>
  </si>
  <si>
    <t>sig</t>
  </si>
  <si>
    <t>sige</t>
  </si>
  <si>
    <t>sin</t>
  </si>
  <si>
    <t>sine</t>
  </si>
  <si>
    <t>sit</t>
  </si>
  <si>
    <t>skal</t>
  </si>
  <si>
    <t>skulle</t>
  </si>
  <si>
    <t>som</t>
  </si>
  <si>
    <t>stor</t>
  </si>
  <si>
    <t>store</t>
  </si>
  <si>
    <t>syv</t>
  </si>
  <si>
    <t>så</t>
  </si>
  <si>
    <t>sådan</t>
  </si>
  <si>
    <t>tag</t>
  </si>
  <si>
    <t>tage</t>
  </si>
  <si>
    <t>thi</t>
  </si>
  <si>
    <t>ti</t>
  </si>
  <si>
    <t>til</t>
  </si>
  <si>
    <t>to</t>
  </si>
  <si>
    <t>tre</t>
  </si>
  <si>
    <t>ud</t>
  </si>
  <si>
    <t>under</t>
  </si>
  <si>
    <t>var</t>
  </si>
  <si>
    <t>ved</t>
  </si>
  <si>
    <t>vi</t>
  </si>
  <si>
    <t>vil</t>
  </si>
  <si>
    <t>ville</t>
  </si>
  <si>
    <t>vor</t>
  </si>
  <si>
    <t>vores</t>
  </si>
  <si>
    <t>være</t>
  </si>
  <si>
    <t>været</t>
  </si>
  <si>
    <t>alene</t>
  </si>
  <si>
    <t>allerede</t>
  </si>
  <si>
    <t>alligevel</t>
  </si>
  <si>
    <t>altid</t>
  </si>
  <si>
    <t>bag</t>
  </si>
  <si>
    <t>blandt</t>
  </si>
  <si>
    <t>burde</t>
  </si>
  <si>
    <t>bør</t>
  </si>
  <si>
    <t>dens</t>
  </si>
  <si>
    <t>derefter</t>
  </si>
  <si>
    <t>derfor</t>
  </si>
  <si>
    <t>derfra</t>
  </si>
  <si>
    <t>deri</t>
  </si>
  <si>
    <t>dermed</t>
  </si>
  <si>
    <t>derpå</t>
  </si>
  <si>
    <t>derved</t>
  </si>
  <si>
    <t>egen</t>
  </si>
  <si>
    <t>ellers</t>
  </si>
  <si>
    <t>endnu</t>
  </si>
  <si>
    <t>ens</t>
  </si>
  <si>
    <t>enten</t>
  </si>
  <si>
    <t>flest</t>
  </si>
  <si>
    <t>foran</t>
  </si>
  <si>
    <t>først</t>
  </si>
  <si>
    <t>gennem</t>
  </si>
  <si>
    <t>gjorde</t>
  </si>
  <si>
    <t>gjort</t>
  </si>
  <si>
    <t>gør</t>
  </si>
  <si>
    <t>gøre</t>
  </si>
  <si>
    <t>gørende</t>
  </si>
  <si>
    <t>hel</t>
  </si>
  <si>
    <t>heller</t>
  </si>
  <si>
    <t>hen</t>
  </si>
  <si>
    <t>henover</t>
  </si>
  <si>
    <t>herefter</t>
  </si>
  <si>
    <t>heri</t>
  </si>
  <si>
    <t>hermed</t>
  </si>
  <si>
    <t>herpå</t>
  </si>
  <si>
    <t>hvilke</t>
  </si>
  <si>
    <t>hvilkes</t>
  </si>
  <si>
    <t>hvorefter</t>
  </si>
  <si>
    <t>hvorfra</t>
  </si>
  <si>
    <t>hvorhen</t>
  </si>
  <si>
    <t>hvori</t>
  </si>
  <si>
    <t>hvorimod</t>
  </si>
  <si>
    <t>hvorved</t>
  </si>
  <si>
    <t>igen</t>
  </si>
  <si>
    <t>igennem</t>
  </si>
  <si>
    <t>imellem</t>
  </si>
  <si>
    <t>imens</t>
  </si>
  <si>
    <t>imod</t>
  </si>
  <si>
    <t>indtil</t>
  </si>
  <si>
    <t>langs</t>
  </si>
  <si>
    <t>lave</t>
  </si>
  <si>
    <t>lavet</t>
  </si>
  <si>
    <t>ligesom</t>
  </si>
  <si>
    <t>nu findes der heldgivis særlige børnehaver til de børn som er særligt i fare :D jeg har da eksempelvis som barnepige hentet børn der fordi der var en bror med kræft i kemobehandling, så hele familien skulle undgå enhver antydning af forkølelse - hvad med at sige der kun gives diverse tilskud til de børn som er vaccineret?</t>
  </si>
  <si>
    <t xml:space="preserve"> Lad folk der ikke ville lade deres børn vaccinere mod børnesygdomme, selv betale for deres sygehusregning når de så bliver smittet og syge! Lad dem ikke komme i inst. For så smitter de jo alle de andre 🤬
Om man vil vaccineres imod hpv og andre sygdomme er helt op til folk selv, men mæslinger og de andre lede børnesygdomme der koster liv og smitter andre-
Der burde være konsekvenser for de valg!!</t>
  </si>
  <si>
    <t>Syntes det er i orden at forbyde børn at komme i børnehaver hvis de ikke er vaccinerede . Man kunne jo gå skridtet ud og lade dem som ikke vaccinerede deres børn betale erstatning og lign til dem som bliver ramt og som evt må tage fri for at passe deres syge børn med deres trods og fravalg ...</t>
  </si>
  <si>
    <t xml:space="preserve"> Vi skal kræve undersøgelse af vaccinernes skadevirkninger. Både de umiddelbare skader, men også skader på 2. generations vaccinerede.</t>
  </si>
  <si>
    <t>Gerne eller et EU forslag så alle steder får det, både i Børne have og skole som i Tyskland... støtter kun op om det som syg og ikke tåler smitte</t>
  </si>
  <si>
    <t xml:space="preserve"> Jeg forstår simpelthen ikk hvorfor der nogle forældre der ikk vaccinere deres børn😞 hvad er deres opfattelse af vaccinationer ? Og hvorfor gør de det ikk? Er det fordi de ikk har lyst, eller glemmer de det?
I Danmark er det gratis hvor mange andre steder lande betaler man for at vaccinere og undersøge børnene!
Synes virkelig de forældre der ikke vaccinere deres børn, er nogle uansvarlig forældre ☹️
Bortset self for dem der har børn som ikk kan tåle vaccinerne!</t>
  </si>
  <si>
    <t>Nej - for ikke-vaccinerede børn udgør ikke nogen større risiko - langt de fleste syge og derfor smittende er vaccinerede børn/mennesker. Jeg er bestemt ikke imod vaccine, men der er altså også plads til børn uden!</t>
  </si>
  <si>
    <t>Glimrende ide👍👍 det skulle have være gjort for mange år siden🙏</t>
  </si>
  <si>
    <t>Jeps...det skal hverken ramme eller gå ud over andre børn..så må afkommet blive hjemme og passes af forældrene</t>
  </si>
  <si>
    <t>Hvordan beskyttes de svage og syge børn mod almindelige sygedomme i deres daginstitutioner? Tænker her alm forkølelse, influenza , diarré, koli bakterier, infektioner i forbindelse med sår osv osv...( med fare for internet tæsk i stor stil... så jeg må ærligt tilstå at jeg ikke helt forstå hvad de laver i daginstitutioner hvis de er så svage, men det der er sikkert en god grund til )</t>
  </si>
  <si>
    <t>Hvis barnet kan tåle at blive vaccineret, men ikke er det. Burde de forbydes at komme i alle offentlige instanser.</t>
  </si>
  <si>
    <t>I er da ikke rigtig kloge 😡vi lever jo ikke i et diktaturstat 😡</t>
  </si>
  <si>
    <t>God ide. Men der er stadig børn der ikke kan blive vaccineret pga sygdom. Her i familien har vi en.</t>
  </si>
  <si>
    <t>Folk skal bare lade være med at være så åndssvage. Selvfølgelig skal børn vaccineres de er jo til for st beskytte dem ..Det er så uhyre sjældent at man hører at noget går galt med det .. syntes det er uansvarligt at lade være ...og ja de kan jo være en risiko.</t>
  </si>
  <si>
    <t xml:space="preserve"> Nej det er ikke en god ide. Som Kamille skriver det så skal børn vaccineres fordi andre børn ikke er gamle nok eller ikke kan tåle vaccinen. Så man flytter konsekvensen fra de børn de børn der ikke er gamle nok og ikke kan tåle vaccinen til børn der ikke er vaccineret. Det løser jo ikke noget.
Jeg ved ikke hvad løsningen så er men dette er kun mit svar på om det er en god ide og refleksioner om dette</t>
  </si>
  <si>
    <t>Nu må alle de forbud og påbud sgu stoppe, det er ved at være noget af et overvågnings, indberetnings og påbudssamfund efterhånden, som udviklingen har taget til gennem årene. Rettighederne bliver sgu også beskåret ikke nok med de social økonomiske.</t>
  </si>
  <si>
    <t xml:space="preserve"> Til tider koster sikkerhedsseler i biler både liv og førlighed, men det år hvor det blev lovpligtig at bruge dem, hvis de altså var monteret i bilen, faldt antallet af dræbte med 25%.
Nogenlunde det samme billede tegner sig for børne vaccinationer, der er unægteligt nogen der kommer galt af sted, men set over en bred kam er der ingen tvivl. Antallet at børn hvis liv er blevet reddet som følge at børne vaccinationer, skal på global plan tælles i hundreder af millioner!</t>
  </si>
  <si>
    <t>Rigtig god ide. Andres børn skal ikke udsættes for en livsfarlig sygdom pga dumme og uvidende forældre.</t>
  </si>
  <si>
    <t>Alle forældre bør vaccinere der børn. Det er mere betrykkende. 🍀 For alle. ♥️👍🍀</t>
  </si>
  <si>
    <t>Kan ikke lade være med at tænke på da vi var børn, var mæslinger en alm. børnesygdom som røde hunde og da var det ikke en farlig sygdom, men en sygdom man kun fik en gang. Er det ikke igen et spørgsmål om at lægerne skal tjene penge som på mange andre måder. 🤔</t>
  </si>
  <si>
    <t>Ja det er genial idé. Der er mange børn som ikke kan vaccineres, pga enten sygdom eller de er for små. Så bliver de ikke udsat for fare, fordi andre ikke vil vaccinere deres børn🙏🏻</t>
  </si>
  <si>
    <t xml:space="preserve"> Den stikker da helt af igen.
Alle de bedrevidende personer, der ikke vil lade deres guldklumper vaccinerer mod MFR, må forventes ikke at foretage rejser til beliggende i sydøst asiatiske område inkl Australien.
Hvis man vil på de kanter er kravene til vaccinationer noget mere omfattende. Men det kan jo også være "fake news".</t>
  </si>
  <si>
    <t>Nej der er nogle der ikke tåler vacciner. Hvad skal man så gøre ved dem.???</t>
  </si>
  <si>
    <t>Synes ikke der skal laves flere love om hvad man må og ikke må. Hvad bliver det næste så ?? Det er jo ikke kun uvaccinerede børn der kan smitte. Det kan de vaccinerede jo osse hvis de har været sammen med smittede personer.</t>
  </si>
  <si>
    <t xml:space="preserve"> I al den debat omkring mæslinger og vacciner, er der nogle systemet der ikke hænger sammen!
Forældre med fælles forældremyndighed burde have ligeligt ret til at beslutte om det er for eller imod vaccine - MEN - er den ene part nejsiger, mister den anden forældre rettigheden til at træffe et valg! En læge må nemlig ikke vaccinere, hvis en part er imod 😡
Derfor kan man som forældre, der ønsker at beskytte sit barn mod eventuelt mæslinger IKKE gøre det!!!
Hvordan kan man komme dette til livs? Og hvilken forældre har mest ret til at beskytte barnet - og ud fra hvilken overbevisning???
Der må være en del forældre der er ramt i dette ingenmandsland og man bliver både bange og usikre.
- Men hvilken forældre må bestemme mest?
Man får påmindelser fra STATEN i E-boks om at ens barn ikke er vaccineret - dermed må det findes VIGTIGT fra statens side - men hvis man ikke har handlemuligheden grundet en nejsiger - hvad gør man så????
Nogle politikere på linjen, der vil tage den debat op??</t>
  </si>
  <si>
    <t xml:space="preserve"> Det er en rigtig god ide .Jeg kan ikke se hvorfor en masse skal risikere at blive alvorligt syge på grund af nogle tåbelige forældre som fravælger vaccination</t>
  </si>
  <si>
    <t xml:space="preserve"> Vi tog imod tilbud om alle vaccinationer til vores nu voksne børn, og de tjekker selvfølgelig om de er sikret mod mæslinger.
Min opfordring er. Tag dog imod. Det er gratis.
I andre lande skal man betale for den slags.</t>
  </si>
  <si>
    <t>Nej Pædagoger skal ikke være den dømmende magt her, de skal være pædagoger og skal sørger for socialisering og udvikling af barnet! Så må der være noget sundhedspersonale som har mere forstand på vaccinationer, som så må tage stilling til det spørgsmål-jeg syntes bare at pædagoger ofte bruges som ludobrikker, og det er de altså ikke uddannet til.</t>
  </si>
  <si>
    <t xml:space="preserve"> Jeg kan kun se det er nødvendigt at vaccinere hvis det er en real døds risiko.
Det med at vi snart har vaccineret for alle sygdomme, holder jo simpelthen ikke.
Det burde være op til hvert enkel familie at vurdere om der skal vaccineres og ikke være bestemt af andre.
Man skal også tænke på hvad Vacciner indeholder.</t>
  </si>
  <si>
    <t>Jeg undrer mig. Hvordan er det lykkedes mig at blive så gammel. Har som barn haft fåresyge, mæslinger, røde hunde, skoldkopper og kighoste. Vi blev kun vaccineret mod polio og blev også calmettevaccineret mod tuberkulose.</t>
  </si>
  <si>
    <t>Slap nu lige af i er mange der ikke er døde af mæslinger. Det grænser jo til hysteri. Vi kan jo ikke vaccinere for alt.</t>
  </si>
  <si>
    <t>Det er helt ok. De forældre der ikke vaccinerer deres børn er hvis ikke klar over alvorlige følgesygdomme.</t>
  </si>
  <si>
    <t>God idė... Jeg har en søn der ikke er gammel nok til at få vaccinen og han er lige startet i vuggestue. Jeg tænker bestemt over at han er en af de udsatte i forhold til smitte.</t>
  </si>
  <si>
    <t>Jeg forstår ikke man er så bange for mæslinger hvis man ikke er voksen eller svagelig kan det da ikkevære mere farlig i dag end for 40 år siden da gik man da ligefrem på besøg med sit barn hos en anden smittet barn for at de skulle få børnesygdommene .inden de var nået 5 års alderen for at de ikke skulle blive så syge, hvordan kan det så være sådan en dødsensfarlig sygdom idag hvor vi er så kloge, ?????</t>
  </si>
  <si>
    <t>hvis det så bliver lovpligtigt at vaccinere..eller man bliver udelukket fra offentlige institutioner hvad så med de børn der ikke kan tåle vaccinen..er det så okay at DE ikke bliver udelukket? hvis nogle må....hvorfor skal andre så tvinges? Det er at, det ikke er et frit valg jeg ikke bryder mig om. Mine har også fået..men har fået senere..min søn fik mæslinger efter den første vaccine og lægen har derfor ikke ville give ham den 2. så ville han være med eller udelukket?</t>
  </si>
  <si>
    <t>Har vaccineret mine børn i Danmark.husk på nogen forælder er bange for vaccine gør det børn syge derfor ikke vil. Hvis det et stort problem jo det tvang det så lov til. Nu er det en sygdom skal også vaccine imod alt så smiter forkølelse alle de virus man kan få bliver forkølet smite andre. Og på philippiens denge fra myg er børn der er har er får vaccine så er døde det ind 15 børn kan huske tallet er mange der døde af det. Kan godt nogen forælder bange hvad er rigtigt og forkert</t>
  </si>
  <si>
    <t>Selvfølgelig. Der skal dog tages hensyn til de få, der ikke kan tåle vaccinerne (lægefaglig erklæring, som dokumentation herfor). Således at de kan udgøre max 5% i institutionen.</t>
  </si>
  <si>
    <t>Tja - som jeg husker det (og jeg er over 70 år) kunne jeg ikke komme i folkeskolen som barn uden at være koppevaccineret. Denne plage er nu udryddet på verdensplan!!</t>
  </si>
  <si>
    <t>Hvad så med pædagoger der ikke er vaccineret ? Skal jeg blive hjemme fra arbejde så 😂😂</t>
  </si>
  <si>
    <t>Jeg har allergi og har altså fået alle mine vaccinationer som barn og det er jeg ikke blevet syg af. Jeg synes de forældre som er imod at lade deres børn vaccinere burde tale med en læge om hvilke farer der er ved at vaccinere og hvilke farer der er ved ikke at gøre det.</t>
  </si>
  <si>
    <t>Burde gøre som i USA. Ingen børnehave, vuggestue eller skole til ikke vaccineret børn.</t>
  </si>
  <si>
    <t>Tvangs vac børn . Og de forældre der tror de ved bedere , Glem det</t>
  </si>
  <si>
    <t xml:space="preserve"> ALTSÅ! Jeg og mine 6 søskende og mine børn og deres børn har haft samtlige børnesygdomme...Tror jeg! Mine 2 havde henholdsvis mæslinger og skoldkopper / røde hunde og mæslinger oven i hinanden og de havde det i fuldt flor med høj feber og rigtigt dårligt! Men vi var åbenbart mere hårdføre dengang vaccine-hysteriet ikke var så udbredt :-) De blev tilset af læger, hvis de havde behov og det var helt normalt at tage børnesygdommene i den rækkefølge vi kunne få fat i dem. Også fåresyge ! De skulle bare overstås! OG ja, moderfølelsen blev ekstra aktiveret i de perioder, og hvad så ? Måske er forklaringen på ønsket om sygdomsfrie børn et resultat af erhvervslivets krav om effektiv arbejdskraft uden fravær på grund af børnenes første sygedag ? Eller vaccine-industriens profit-rytteri ? SLAP NU AF! Det er farligere at sende børnene ud i trafikken i Danmark !</t>
  </si>
  <si>
    <t>Da mæslinger er en luftbåren smitte, kan både børn og voksne blive smittet alle vegne. Ikke kun i børnehave og skoler, men alle vegne hvor vi færdes.- De personer som ikke er vaccineret er de mest udsatte.- Skal vi isolere os helt, ikke rejse ud eller ikke lukke andre mennesker ind i landet? Smitte- faren lurer jo alle vegne!!!! Pas på med alle de forbud.</t>
  </si>
  <si>
    <t xml:space="preserve"> Så borger forslaget går altså ud på at radikalisere børn, hvis' forældre har dummet sig? Det er lige så egoistisk at forbyde anti-vax børn i børnehaver, som det er at være anti-vaxxer. Det er små børn der er tale om! Vi kan da ikke fordømme børn til en skæv fremtid, fordi deres forældre gjorde en fejl! Jeg forstår sagtens forældres bekymringer for deres børn, men der må da være en mere medmenneskelig vej? Eventuelt et påbud fra Serum Instituttet om vaccinationer til børn der kan tåle det, når og hvis det bliver en national trussel.</t>
  </si>
  <si>
    <t xml:space="preserve"> Jeg kan allerede se overskrifterne:
“Forældre i ghettoer nægter at vaccinere deres børn så de slipper for at gå i børnehave”
Ud over det lille problem er det selfølgelig en god ide</t>
  </si>
  <si>
    <t xml:space="preserve"> Straf da endelig børnene, og udeluk dem fra fællesskabet.
Sikke et egoistisk forslag.
Synes vi skal forbyde alle dem, som vil tvangs vaccinere andres børn eller straffe dem derfor, at denne gruppe ikke må rejse udenlandsk medmindre landet også tvangsvaccinere deres børn.
Stor chance for at bære noget med hjem fra udlandet...
Husk at de raske også ka bære smitten, eller snuppe andre sygdomme med hjem. 😉</t>
  </si>
  <si>
    <t>Jeg synes at man politisk må tage konsekvensen og lovgive om tvangsvaccination, hvis det er det man vil have, herunder også med beslutningsdokumentation. Det er uetisk at indføre tvang politisk af omveje eksempelvis ved social eksklusion og samtidig ikke “have nosser nok” til at lovgive. Det får skeptikeren alvorligt op i mig om hvorfor man ikke kan gå den rette vej politisk.</t>
  </si>
  <si>
    <t xml:space="preserve"> Jeg er lidt ligeglad med hvad forældre gør ved deres børn når det kommer til helbredet. Så længe de faktisk tænker på barnet UDEN at blande deres følelser ind i det, da der er stor foreskel på at ville barnet godt, og have en mening der faktisk kun er dem selv til gode.
Jeg var ikke vaccineret meget som barn, jeg blev overset en del gange, men med de vacciner jeg dog HAR haft gående, så kan jeg godt sige at jeg aldrig har været voldsomt syg. Det er bare en omgang snue 1-2 gange om året, så er det heller ikke værre ☺️</t>
  </si>
  <si>
    <t>Já, indtil de har været syge og dermed imuniseret, så må uvaccinerede børn holdes fra offentlige pasningssteder.... Forleden så jeg et barn med skoldkopper i springhallen i Århus... Uansvarlige forældre synes jeg... Ikke kun i mod andre, men også mod barnet der er sygt!</t>
  </si>
  <si>
    <t>Jeg er glad for at jeg lever. Da jeg var 3 år fik jeg mæslinger og i den forbindelse også hjernehindebetændelse. Dengang fandtes vaccinen ikke men det gør den i dag. Få de børn vaccineret !!!!! . Jeg er heldig snart at fylde 57</t>
  </si>
  <si>
    <t>Nu er det ikke alle der kan tåle diverse vacciner og derfor ikk får dem... skam de så også straffes på den måde</t>
  </si>
  <si>
    <t>Super ide eventuelt gør. Det til lov at de skal overholdes. De forskellige vacciner. Da det vil fjerne en del. Vandrer sygdom i landet eventuelt at ligge det i et kartoteket så man automatisk fik besked når ny skal haves</t>
  </si>
  <si>
    <t>Nej det er formynderi og skal slet ikke finde sted. Vacciner skal altid være et frit valg. Institutioner skal altid tage alle børn. Længere er den ikke.</t>
  </si>
  <si>
    <t>En rigtig god ide.Tilbage i tiden kunne børn ikke komme i skole uden en koppeattest .Så gør dette til lov.</t>
  </si>
  <si>
    <t>Hvis forældrene til de IKKE vaccinerede børn gerne vil have at deres børn på naturlig vis danner antistoffer mod sygdommene, og er enige om det, så kan forældrene med de vaccinerede børn være fuldstændig ligeglade med dét - deres børn ER jo vaccinerede. Så forbuddet er ganske overflødigt.</t>
  </si>
  <si>
    <t>efterhånden handler alt om at lave forbud og højere straffe i den tro at folk retter ind. Det sker bare om regel ikke..</t>
  </si>
  <si>
    <t xml:space="preserve"> Artiklen er mere et udtryk for en personlig fustration over egen situation, der
i et desperat forsøg på at redde sin søn, er vendt til et vendetta mod dem der stadig har friheden til selv at vælge, hvad der er godt for ens barn. Fordi man ikke selv har valget, skal man ikke fratage andre den frihed.</t>
  </si>
  <si>
    <t>Fra artiklen: "Jeg er umådelig ked af, at jeg ikke lyttede til min mavefornemmelse og undlod at vaccinere, for vi har jo netop påført vores datter en måske uoprettelig skade, som vi slet ikke kender konsekvenserne af i fremtiden". http://www.vaccineinfo.dk/.../beretninger-om-5-born-der...</t>
  </si>
  <si>
    <t>længere</t>
  </si>
  <si>
    <t>mellem</t>
  </si>
  <si>
    <t>mest</t>
  </si>
  <si>
    <t>mindre</t>
  </si>
  <si>
    <t>mindst</t>
  </si>
  <si>
    <t>nogensinde</t>
  </si>
  <si>
    <t>nok</t>
  </si>
  <si>
    <t>omkring</t>
  </si>
  <si>
    <t>overalt</t>
  </si>
  <si>
    <t>samme</t>
  </si>
  <si>
    <t>sammen</t>
  </si>
  <si>
    <t>selvom</t>
  </si>
  <si>
    <t>senere</t>
  </si>
  <si>
    <t>siden</t>
  </si>
  <si>
    <t>stadig</t>
  </si>
  <si>
    <t>synes</t>
  </si>
  <si>
    <t>syntes</t>
  </si>
  <si>
    <t>således</t>
  </si>
  <si>
    <t>temmelig</t>
  </si>
  <si>
    <t>tidligere</t>
  </si>
  <si>
    <t>tilbage</t>
  </si>
  <si>
    <t>tit</t>
  </si>
  <si>
    <t>uden</t>
  </si>
  <si>
    <t>udover</t>
  </si>
  <si>
    <t>undtagen</t>
  </si>
  <si>
    <t>via</t>
  </si>
  <si>
    <t>vore</t>
  </si>
  <si>
    <t>vær</t>
  </si>
  <si>
    <t>øvrigt</t>
  </si>
  <si>
    <t>lars</t>
  </si>
  <si>
    <t>løkke</t>
  </si>
  <si>
    <t>esben</t>
  </si>
  <si>
    <t>lund</t>
  </si>
  <si>
    <t>rasmussen</t>
  </si>
  <si>
    <t>europa</t>
  </si>
  <si>
    <t>donald</t>
  </si>
  <si>
    <t>pind</t>
  </si>
  <si>
    <t>søren</t>
  </si>
  <si>
    <t>tusk</t>
  </si>
  <si>
    <t>folkeparti</t>
  </si>
  <si>
    <t>socialdemokraterne</t>
  </si>
  <si>
    <t>inger</t>
  </si>
  <si>
    <t>støjberg</t>
  </si>
  <si>
    <t>indvandrer</t>
  </si>
  <si>
    <t>etnisk</t>
  </si>
  <si>
    <t>etniske</t>
  </si>
  <si>
    <t>dansker</t>
  </si>
  <si>
    <t>danskere</t>
  </si>
  <si>
    <t>dansk</t>
  </si>
  <si>
    <t>Comment</t>
  </si>
  <si>
    <t>Tags</t>
  </si>
  <si>
    <t>News media</t>
  </si>
  <si>
    <t>Social Media</t>
  </si>
  <si>
    <t>Link</t>
  </si>
  <si>
    <t>Det er helt i orden.Nu må forældrene være ansvarlige.</t>
  </si>
  <si>
    <t>ja det er en go ide. enough said</t>
  </si>
  <si>
    <t>Sagsøger den danske stat: Anders' liv blev ødelagt, da han blev vaccineret: https://www.bt.dk/.../sagsoeger-den-danske-stat-anders...</t>
  </si>
  <si>
    <t xml:space="preserve"> Hvorfor det?
De vaccinerede er da ikke i fare!!! 😡</t>
  </si>
  <si>
    <t>det er jo en heksejagt på ikke-vaccinerede børn....! PRÆCIS</t>
  </si>
  <si>
    <t>[NAVN] er jeg ikke vaccineret for stort set eller? Eller er det decideret ALT? 😊</t>
  </si>
  <si>
    <t>Ja det er en super god ide. Kærlig hilsen [NAVN].</t>
  </si>
  <si>
    <t>Det tror jeg kun skaber en masse andre, sociale problemer!</t>
  </si>
  <si>
    <t>slap nu af....... selvfølgelig skal de også ha lov til at komme i børnehave</t>
  </si>
  <si>
    <t xml:space="preserve"> Ja det er en meget god idé!
En selvfølgelighed !</t>
  </si>
  <si>
    <t>Hvis folk vide, hvor giftig det enlig er..... Vaccinationen....</t>
  </si>
  <si>
    <t>Tjah. Det giver vel god mening ☺</t>
  </si>
  <si>
    <t>Det er en fantastisk idé! Håber det bliver vedtaget!</t>
  </si>
  <si>
    <t>Bestemt👶🏻det er vanvittigt ikke at gøre det.</t>
  </si>
  <si>
    <t>Sygehus</t>
  </si>
  <si>
    <t>Fucking Flink</t>
  </si>
  <si>
    <t>https://www.facebook.com/FFflink/posts/2064465146929612</t>
  </si>
  <si>
    <t>Flere af hans slags 💛❤</t>
  </si>
  <si>
    <t>https://www.facebook.com/FFflink/posts/1927044464005015</t>
  </si>
  <si>
    <t>Bare ærgerligt at historien ikke melder noget om, om de mødre takkede igen udover et nik og et smil i ny og næ! Jeg selv havde takket højlydt og gengældt gerningen med en anden til den flinke mand❤️</t>
  </si>
  <si>
    <t>https://www.facebook.com/FFflink/posts/1927044464005016</t>
  </si>
  <si>
    <t>Jamen lad os da endelig havle opslaget ned, fordi vi har læst det før....👍 for så er det jo slet ikke relevant længere 👊</t>
  </si>
  <si>
    <t>https://www.facebook.com/FFflink/posts/1927044464005017</t>
  </si>
  <si>
    <t>https://www.facebook.com/FFflink/posts/1927044464005018</t>
  </si>
  <si>
    <t>https://www.facebook.com/FFflink/posts/1927044464005019</t>
  </si>
  <si>
    <t>https://www.facebook.com/FFflink/posts/1927044464005020</t>
  </si>
  <si>
    <t>https://www.facebook.com/FFflink/posts/1927044464005021</t>
  </si>
  <si>
    <t>https://www.facebook.com/FFflink/posts/1927044464005022</t>
  </si>
  <si>
    <t>https://www.facebook.com/FFflink/posts/1927044464005023</t>
  </si>
  <si>
    <t>https://www.facebook.com/FFflink/posts/1927044464005024</t>
  </si>
  <si>
    <t>Sådan er de næsten alle, man skal bare turde tale med dem. De er gode mennesker med et svært liv, så snak med dem og hjælp hvor du kan. 😊 gav en dag en der manglede lidt mønter ved kassen en femmer, han manglede kun 2 kr og da han havde betalt kom han hen og gav mig de 3 kr tilbage selvom jeg sagde han bare skulle beholde dem, men han insisterede på at give mig dem tilbage. 😉</t>
  </si>
  <si>
    <t>https://www.facebook.com/FFflink/posts/1927044464005025</t>
  </si>
  <si>
    <t>Jeg bor også omringet af Syrien børn og alle er søde og venlige. De invitér ind på kaffe og hjælper med mig op af trapperne med mine mange poser. Her hjælper vi hinanden om vi er flygtning dansk eller hvad vi er. Vi ser hinanden for dem vi er ligemeget hvilken hudfarve.</t>
  </si>
  <si>
    <t>fortælling, indvandrere, flygtninge, syrien, børn</t>
  </si>
  <si>
    <t>https://www.facebook.com/FFflink/posts/1927043710671757</t>
  </si>
  <si>
    <t>Hahaha Daniel hvorfor have så ondt i røven ? Er det fordi de er af anden etnisk baggrund ? Eller er det fordi du ikke kender sådan nogle mennesker ?</t>
  </si>
  <si>
    <t>Det var da en dejlig historie fra min lille by. Tak for at du delte den. Skønt at vi har sådan nogle dejlige drenge i vores by 😊😊😊</t>
  </si>
  <si>
    <t>https://www.facebook.com/FFflink/posts/1927043710671758</t>
  </si>
  <si>
    <t>Dén historie kunne jeg godt genkende, Marianne 😊❤. Så dejligt!</t>
  </si>
  <si>
    <t>https://www.facebook.com/FFflink/posts/1927043710671759</t>
  </si>
  <si>
    <t>https://www.facebook.com/FFflink/posts/1927043710671760</t>
  </si>
  <si>
    <t>https://www.facebook.com/FFflink/posts/1927043710671761</t>
  </si>
  <si>
    <t>Egentlig handler det ikke så meget om at være en god kunde. Det handler om gensidigt respekt for sine medmennesker. Om det er i en privat sammenhæng eller i job.</t>
  </si>
  <si>
    <t>fortælling, kutyme</t>
  </si>
  <si>
    <t>https://www.facebook.com/FFflink/posts/2286612448048213</t>
  </si>
  <si>
    <t>Jeg arbejder selv i butik, det er jeg da nok blevet mere opmærksom af. I dag kunne jeg ikke lade være med at grine lidt indeni; den unge ansatte irettesatte en ældre herre da han blev spurgt om han ville ha en bon, da han ikke svarede, sagde den unge: "nej tak mener du?" 😁</t>
  </si>
  <si>
    <t>sorry, men jeg har angst og ojenkontakt kommer ikke til at ske. Men great nu har jeg en ny ting at vaere angst for</t>
  </si>
  <si>
    <t>Det er måske lidt åndssvagt, men jeg bruger normalt ventetiden på at lægge varerne så stregkoden peger opad. Tænker det må være nemmere og hurtigere for dem som står bag kassen og skal scanne en masse varer.</t>
  </si>
  <si>
    <t>Jeg svarer altid 😊alt andet er uhøfligt .taler heller ikke i telefon når jeg handler. Kaster heller ikke varerne op i en kæmpe bunke på båndet. Smider heller ikke varer rundt om i butikken som jeg alligevel ikke vil have. Elsker en kæk kommentar fra kasse ekspedienten . 😜</t>
  </si>
  <si>
    <t>Det mindste man kan gøre når man går ind i en butik er vel at anerkende folk bag kassen som mennesker... det burde vel dårlig nok fortjene FF-omtale.</t>
  </si>
  <si>
    <t>Nu er det jo ikke alle kunder, der ønsker at small talke eller have øjenkontakt... Man kan jo også have en dårlig dag, hvor man ikke kan overskue kontakt. Så en god ekspedient skal kunne aflæse kunden og agere der efter 🙄🤷‍♀️</t>
  </si>
  <si>
    <t>Jeg synes egentlig først det var lidt fjollet at gøre opmærksom på. Men jeg giver hende ret. Lidt almindelig høflighed som "hej", "tak" og "god dag" kan de fleste af os klare uden det koster noget hverken fysisk, mentalt eller økonomisk. Så ville det nok også være nemmere at håndtere de mennesker som af forskellige årsager (som f.eks. angst, nævnt i andre kommentarer) ikke har den mulighed/det overskud. Og man kan som kunde også prøve sig med et "god arbejdslyst" i stedet "god dag" 😊 Så anerkender man også ekspedienten</t>
  </si>
  <si>
    <t>Selvfølgelig skal man hilse på kassedamen, buschaufføren eller hvem man møder på sin vej, være høflig osv, men jeg tror ikke, man skal tage det personligt, hvis folk er anderledes, det kan skyldes så mange ting. Jeg kan godt, især hvis køen har været lang, stå så meget i mine egne tanker, at jeg bliver helt overrasket, når det endelig er min tur, og måske får jeg ikke lige hilst der. Men det er ikke, fordi jeg er sur, jeg havde bare noget andet at tænke på! Man møder også sommetider vældig snakkesalige kassedamer, og, ja undskyld mig, men jeg har ikke altid lyst/overskud, til at snakke med fremmede, bare for underholdningens skyld! Måske synes de så, jeg er sur, men det må blive deres sag. Men uhøflig er jeg aldrig, det ligger ikke til mig!</t>
  </si>
  <si>
    <t>Ja. Jeg forsøger virkelig. Vi kan alle have vores dårlige dage, men man kan altså godt hanke lidt op i sig selv, når man står over for en, der yder en service for dig. Jeg arbejder selv som hotelreceptionist. Det gør kæmpemæssig forskel, om der kommer et smilende og imødekommende person eller et surt bæst, der knapt overkommer at kigge på dig.</t>
  </si>
  <si>
    <t>Det er ikke ret svært. Det handler om helt almindelig pli. 
Kig personen i øjnene, svar "hej" når det bliver sagt til dig, evt selv sig det hvis det ikke bliver sagt.
Sig "Tak og i lige måde" når der bliver sagt god dag til dig. Har du overskud kan du endda sende et lille smil med på vejen. 
Det er ret nemt! 😊
Og det går selvfølgelig begge veje, i langt de fleste aspekter af livet. ✌🏻</t>
  </si>
  <si>
    <t>Jeg smiler altid og siger hej, tak, tak i lige måde. Og naturligvis øjenkontakt. Kunne aldrig gøre det anderledes. 
Hvis der ikke står et menneske bag kassen, kan jeg jo ikke købe den vare, jeg har brug for. Det er en winwin at se hinanden og behandle hinanden med respekt, selvom mødet kun er over en liter mælk på kassebåndet. 😊</t>
  </si>
  <si>
    <t>Jeg går ind for almen pli, at man er venlig og imødekommende, men jeg er også, så viden om at der findes mennesker der faktisk har sygdomme som udgør at de kan have social angst/ fobi , der findes psykiske sygdomme som gør at man ikke kan se andre mennesker i øjnene ect..
Så há lidt forståelse for hvorfor nogen netop ikke altid gør som man mener er det korrekte.</t>
  </si>
  <si>
    <t>Jeg prøver altid på at smile. 
Det er ikke altid jeg har det godt nok til det store smil. Men et lille venligt smil kan man altid klare. 
Og så at svare venligt er det mindste man kan gøre. 
Selv når jeg ikke har overskud til rigtig øjenkontakt, gør jeg stadig de to ting. 😊</t>
  </si>
  <si>
    <t>Jeg har været i en 7-Eleven og jeg synes faktisk generelt kunderne var søde. I hvert fald kan jeg ikke huske et eneste specifikt eksempel på nogen der ikke svarede. Og hvis de har virket lidt korte for hovedet har jeg bare tænkt de måske havde en dårlig dag. Jeg har heller ikke altid selv overskud til at snakke helt vildt med kassedamen i Rema 😁</t>
  </si>
  <si>
    <t>New Zealand, forbud, terrorangreb</t>
  </si>
  <si>
    <t>https://www.facebook.com/tv2nyhederne/posts/2874268839255404</t>
  </si>
  <si>
    <t>Tænk i stadigvæk skriver mistænkte gerningsmand. Selvom han er blevet stemplet af selveste premierministeren som terrorist! Men ja, hvad gør i ikke for at fremføre jeres propaganda! I medier burde være de første til at lukke og slukke.</t>
  </si>
  <si>
    <t>I den kontekst bør de gøre det samme med Koranen. Den har været brugt både som begrundelse for terrorisme og for den sags skyld for pædofili.</t>
  </si>
  <si>
    <t>Utroligt at så mange højre radikaliserede bruger de mange døde børn fra Norge og New Zealand til at proklamere sit had til muslimer !!! Du kan finde dem i denne tråd</t>
  </si>
  <si>
    <t>Selvfølgelig skal manifestet forbydes. Terrorister skal ingen talatid/kameratid have overhovedet...</t>
  </si>
  <si>
    <t>Ja så skal koranen vel også forbydes da terrorister jo finder støtte i den.
Selvfølgelig skal det da offentliggøres så folk kan se hvor syg manden var. Med mindre der står noget så man ikke kan kæde det sammen med kristne og almindeligt hvide mennesker. For så ryger de fanatiske muslimers argument og sammenligng med de næste mange angreb begået af islamiske fanatikere.</t>
  </si>
  <si>
    <t>Jeg bryder mig ikke om censur. Går vi ned ad Den gade er der rigtigt meget på skrift der bør forbydes! Oplysning og ikke censur er vejen!</t>
  </si>
  <si>
    <t>hvad ligner det, at deres minister præsident står for åben skærm, iført tørklæde... knæfald siger jeg bare...</t>
  </si>
  <si>
    <t>Og idioten i det Hvidehus i usa der forsvare den sættende President ,sage i går alle skulle læse den 😡 de er jo tydeligt den flok Hvide Kluk Klukklan medlemmer der indu ikke bruger deres uniform synligt</t>
  </si>
  <si>
    <t>Ja censurer nu bare alt :)
At pøblen da finder sig i alle de friheder der bliver berøvet os, hver dag snart.</t>
  </si>
  <si>
    <t>Han vil vel også påberåbe sig menneskerettigheder som Breivik ? De har begge gjort sig fortjent til lige præcis de “menneskerettigheder” de gav deres ofre !!!😡</t>
  </si>
  <si>
    <t>Hver gang i nævner Nordmandens navn, går i hans ærinde🙄
Det er usmageligt Tv2</t>
  </si>
  <si>
    <t>Og det skulle medierne lige skrive om, så det fodrer mere benzin til det bål Breivik har skabt. Selvom det stort set var brændt ud. Flot.</t>
  </si>
  <si>
    <t>“En almindelig hvid mand” - Min bare røv!
Dette siger terroristen, om sig selv - "The nation with the closest political and social values to my own is the
People’s Republic of China." 
Pinligt at #tv2nyheder forsøger, at trække opmærksomheden væk fra, hvad der drev ham ud i den sindsyge handling... 
Forklaring på mediernes udenomssnak, er selvfølgelig, at terroristens motivation, for angrebet er de værdier der bliver praktiseret hos de røde’s egen kæledægge, Kina, som har de sociale og politiske værdier, der altså ligger tættest på terroristens egne!</t>
  </si>
  <si>
    <t>https://www.facebook.com/tv2nyhederne/posts/2874268839255424</t>
  </si>
  <si>
    <t>https://www.facebook.com/tv2nyhederne/posts/2874268839255425</t>
  </si>
  <si>
    <t>https://www.facebook.com/tv2nyhederne/posts/2874268839255426</t>
  </si>
  <si>
    <t>https://www.facebook.com/tv2nyhederne/posts/2874268839255427</t>
  </si>
  <si>
    <t>https://www.facebook.com/tv2nyhederne/posts/2874268839255428</t>
  </si>
  <si>
    <t>Tænk hvis i skulle koge lige så meget suppe på alle de muslimske terrorangreb der har været siden Christchurch? Så ville i kunne brødføde en masse afrikanere og muslimer i kunne få herop ikke? [LINK]</t>
  </si>
  <si>
    <t>https://www.facebook.com/tv2nyhederne/posts/2874268839255429</t>
  </si>
  <si>
    <t>Almindelig??? HA!!! Ja det er godt med ham.</t>
  </si>
  <si>
    <t>https://www.facebook.com/tv2nyhederne/posts/2874268839255430</t>
  </si>
  <si>
    <t>https://www.facebook.com/tv2nyhederne/posts/2874268839255431</t>
  </si>
  <si>
    <t>"Almindelig" hvid mand? Aaarh....</t>
  </si>
  <si>
    <t>https://www.facebook.com/tv2nyhederne/posts/2874268839255432</t>
  </si>
  <si>
    <t>BLA! det vil ske igen!</t>
  </si>
  <si>
    <t>https://www.facebook.com/tv2nyhederne/posts/2874268839255433</t>
  </si>
  <si>
    <t>https://www.facebook.com/tv2nyhederne/posts/2874268839255434</t>
  </si>
  <si>
    <t>https://www.facebook.com/tv2nyhederne/posts/2874268839255435</t>
  </si>
  <si>
    <t>https://www.facebook.com/tv2nyhederne/posts/2874268839255436</t>
  </si>
  <si>
    <t>https://www.facebook.com/tv2nyhederne/posts/2872927759389512</t>
  </si>
  <si>
    <t>Dog????Come on TV2 og kom med neutral journalistik</t>
  </si>
  <si>
    <t>EU, KLIMA, Lars Løkke, statsminister</t>
  </si>
  <si>
    <t>https://www.facebook.com/tv2nyhederne/posts/2872927759389513</t>
  </si>
  <si>
    <t>https://www.facebook.com/tv2nyhederne/posts/2872927759389514</t>
  </si>
  <si>
    <t>https://www.facebook.com/tv2nyhederne/posts/2872927759389515</t>
  </si>
  <si>
    <t>Det burde man jo kunne se udfra hans regerings perioder.
Og de har IKKE været godt for miljø, bæredygtighed eller natur.</t>
  </si>
  <si>
    <t>https://www.facebook.com/tv2nyhederne/posts/2872927759389516</t>
  </si>
  <si>
    <t>https://www.facebook.com/tv2nyhederne/posts/2872927759389517</t>
  </si>
  <si>
    <t>https://www.facebook.com/tv2nyhederne/posts/2872927759389518</t>
  </si>
  <si>
    <t>https://www.facebook.com/tv2nyhederne/posts/2872927759389519</t>
  </si>
  <si>
    <t>https://www.facebook.com/tv2nyhederne/posts/2872927759389520</t>
  </si>
  <si>
    <t>https://www.facebook.com/tv2nyhederne/posts/2872927759389521</t>
  </si>
  <si>
    <t>I 2050???? Hahaha vågn op mand</t>
  </si>
  <si>
    <t>https://www.facebook.com/tv2nyhederne/posts/2872927759389522</t>
  </si>
  <si>
    <t>https://www.facebook.com/tv2nyhederne/posts/2872927759389523</t>
  </si>
  <si>
    <t>https://www.facebook.com/tv2nyhederne/posts/2872927759389524</t>
  </si>
  <si>
    <t>https://www.facebook.com/tv2nyhederne/posts/2872927759389525</t>
  </si>
  <si>
    <t>https://www.facebook.com/tv2nyhederne/posts/2872927759389526</t>
  </si>
  <si>
    <t>Humor har han. Om nogen skider på miljøet, er det ham...:-(</t>
  </si>
  <si>
    <t>https://www.facebook.com/tv2nyhederne/posts/2872927759389527</t>
  </si>
  <si>
    <t>https://www.facebook.com/tv2nyhederne/posts/2872927759389528</t>
  </si>
  <si>
    <t>https://www.facebook.com/tv2nyhederne/posts/2872927759389529</t>
  </si>
  <si>
    <t>https://www.facebook.com/tv2nyhederne/posts/2872927759389530</t>
  </si>
  <si>
    <t>Som med alt andet kan man ikke stole på et ord de kommer fra den side. Han er bare en lille noksagt.</t>
  </si>
  <si>
    <t>https://www.facebook.com/tv2nyhederne/posts/2872927759389531</t>
  </si>
  <si>
    <t>https://www.facebook.com/tv2nyhederne/posts/2872927759389532</t>
  </si>
  <si>
    <t>Ha Ha Ha . Han kunne jo starte hjemme i sin egen baghave, Danmark.</t>
  </si>
  <si>
    <t>https://www.facebook.com/tv2nyhederne/posts/2872927759389533</t>
  </si>
  <si>
    <t>https://www.facebook.com/tv2nyhederne/posts/2872927759389534</t>
  </si>
  <si>
    <t>https://www.facebook.com/tv2nyhederne/posts/2872927759389535</t>
  </si>
  <si>
    <t>https://www.facebook.com/tv2nyhederne/posts/2872927759389536</t>
  </si>
  <si>
    <t xml:space="preserve"> Ingen action fra denne eller andre regeringer.
1 ) Bedre, billiger og helt stabilt offentlig transport system = færre biller på vejene
2 ) Alle busser og taxi på rent EL
3 ) Varevogne på rent EL
4 ) Skrab alle de diesel lokomotiver der køre i Danmark
Regeringen vil heller sende regningen til privat bilister, hvor problemet er super dårligt offentlig transport.</t>
  </si>
  <si>
    <t>https://www.facebook.com/tv2nyhederne/posts/2872927759389537</t>
  </si>
  <si>
    <t>https://www.facebook.com/tv2nyhederne/posts/2872927759389538</t>
  </si>
  <si>
    <t>https://www.facebook.com/tv2nyhederne/posts/2872927759389539</t>
  </si>
  <si>
    <t>https://www.facebook.com/tv2nyhederne/posts/2872927759389540</t>
  </si>
  <si>
    <t>https://www.facebook.com/tv2nyhederne/posts/2872927759389541</t>
  </si>
  <si>
    <t>https://www.facebook.com/tv2nyhederne/posts/2872927759389542</t>
  </si>
  <si>
    <t>https://www.facebook.com/tv2nyhederne/posts/2872927759389543</t>
  </si>
  <si>
    <t>https://www.facebook.com/tv2nyhederne/posts/2872927759389544</t>
  </si>
  <si>
    <t>https://www.facebook.com/tv2nyhederne/posts/2872927759389545</t>
  </si>
  <si>
    <t>https://www.facebook.com/tv2nyhederne/posts/2872927759389546</t>
  </si>
  <si>
    <t>https://www.facebook.com/tv2nyhederne/posts/2872927759389547</t>
  </si>
  <si>
    <t>https://www.facebook.com/tv2nyhederne/posts/2872927759389548</t>
  </si>
  <si>
    <t>https://www.facebook.com/tv2nyhederne/posts/2872927759389549</t>
  </si>
  <si>
    <t>https://www.facebook.com/tv2nyhederne/posts/2872927759389550</t>
  </si>
  <si>
    <t>Hvad er EU ? En akademisk bieurokratisk rede?</t>
  </si>
  <si>
    <t>https://www.facebook.com/tv2nyhederne/posts/2872927759389551</t>
  </si>
  <si>
    <t>https://www.facebook.com/tv2nyhederne/posts/2872927759389552</t>
  </si>
  <si>
    <t>Brexit, EU, borgerforslag</t>
  </si>
  <si>
    <t>https://www.facebook.com/tv2nyhederne/posts/2871528536196101</t>
  </si>
  <si>
    <t>https://www.facebook.com/tv2nyhederne/posts/2871528536196102</t>
  </si>
  <si>
    <t>https://www.facebook.com/tv2nyhederne/posts/2871528536196103</t>
  </si>
  <si>
    <t>Selvfølgelig er der ikke et borgerforslag for Brexit, for de forventer jo at deres demokratiske valg bliver respekteret, hvilket Brexit modstandere tydeligvis ikke kan acceptere, da de ikke kan acceptere demokratiske valg. Forbandet svineri. Og EU der opfører sig som en bølle er ikke et hak bedre. Lad os nu få den afstemning her til lands også.</t>
  </si>
  <si>
    <t>https://www.facebook.com/tv2nyhederne/posts/2871528536196104</t>
  </si>
  <si>
    <t>Skal vi ikke støtte briterne og følge dem ud af eu. De redede også vores røv under ww2.</t>
  </si>
  <si>
    <t>https://www.facebook.com/tv2nyhederne/posts/2871528536196105</t>
  </si>
  <si>
    <t>Et flertal af briterne har ønsket at UK skal forlade EU. Det skal man da respekterer i et demokratisk land.</t>
  </si>
  <si>
    <t>https://www.facebook.com/tv2nyhederne/posts/2871528536196106</t>
  </si>
  <si>
    <t>Der er ca. 65 mio. indbyggere i Storbritanien, 
52% af de afgivne stemmer stemte for Brexit, det må selv TV2 kunne forstå.</t>
  </si>
  <si>
    <t>https://www.facebook.com/tv2nyhederne/posts/2871528536196107</t>
  </si>
  <si>
    <t>NEJ det er IKKE en million Britter, det er alle mulige og umulige der har kunnet deltage i den fake indsamling.
Forstår godt at Fakenews Tv2 deler den slags, det jo normen!
Desforuden HAR der været en demokratisk folkeafstening under fuld demokratisk kontrol og FOLKET valgte BRexit!
Exit betyder EXIT!</t>
  </si>
  <si>
    <t>https://www.facebook.com/tv2nyhederne/posts/2871528536196108</t>
  </si>
  <si>
    <t>Hvor er det latterligt. Der er jo afholdt afstemning. Hele ideen med afstemning er at følge resultatet, ikke at afholde flere til resultatet er som nogen ønsker det. Det er kun i Nordkorea man laver noget der ligner det.</t>
  </si>
  <si>
    <t>https://www.facebook.com/tv2nyhederne/posts/2871528536196109</t>
  </si>
  <si>
    <t>Kæft man hvor de fleste af de her kommentar åndssvage 😂 
Brexit vil ikke fører til andet end Englands undergang. Det har de fleste af befolkingen i England fået øjnene op for nu. Derfor vil de nu gerne have der skal laves en ny afstemming til det.</t>
  </si>
  <si>
    <t>https://www.facebook.com/tv2nyhederne/posts/2871528536196110</t>
  </si>
  <si>
    <t>EU vil gøre alt for at de lande der er med i EU forbliver i EU. Og de lande da vil ud. For kamp til stregen.</t>
  </si>
  <si>
    <t>https://www.facebook.com/tv2nyhederne/posts/2871528536196111</t>
  </si>
  <si>
    <t>https://www.facebook.com/tv2nyhederne/posts/2871528536196112</t>
  </si>
  <si>
    <t>Aflyse Brexit?
Hvis de ønsker optøjer i England der er markant værre end de gule veste i Frankrig, så skal de da endelig prøve at ignorere demokratiet.
De siddende parlamentarikere i England i dagens parlament, burde sparkes ud på bagdel og albuer hele bundet.</t>
  </si>
  <si>
    <t>https://www.facebook.com/tv2nyhederne/posts/2871528536196113</t>
  </si>
  <si>
    <t>https://www.facebook.com/tv2nyhederne/posts/2871528536196114</t>
  </si>
  <si>
    <t>https://www.facebook.com/tv2nyhederne/posts/2871528536196115</t>
  </si>
  <si>
    <t>Føj, der er stemt og det engelske folk har talt. Nu må pamperne gøre deres pligt og omsætte folkets vilje til handling.</t>
  </si>
  <si>
    <t>https://www.facebook.com/tv2nyhederne/posts/2871528536196116</t>
  </si>
  <si>
    <t>Til alle jer EU tilhængere; Havde resultatet været et "remain", skulle der så også have været en ny afstemning efter 3 år? For som I argumentere: alle har ret til at fortryde sin stemme, også når det er den anden vej.</t>
  </si>
  <si>
    <t>https://www.facebook.com/tv2nyhederne/posts/2871528536196117</t>
  </si>
  <si>
    <t>https://www.facebook.com/tv2nyhederne/posts/2871528536196118</t>
  </si>
  <si>
    <t>Man kan ikke bare stemme igen ville være gøre grin med vælgerne og så 2 års forhandlinger der har kostet tusindvis af timer og millioner af kroner og så ville de have et land der ikke var helt positiv i EU og et England totalt splittet. Hvis de vil med igen så ny ansøgning om 5-10år.
Brexit modstandere føler sig snydt. Øhhh har der ikke været en folkeafstemning så hvordan kan de det. 
Ville de stemme igen og hvis så et ja, hvad så hvis brexit tilhængere føler sig snydt, skal man så stemme igen eller går det kun den ene vej. Mærkelig holdning.</t>
  </si>
  <si>
    <t>https://www.facebook.com/tv2nyhederne/posts/2871528536196119</t>
  </si>
  <si>
    <t>Lyt til borgerforslaget. Mange uk borgere har ændret holdning</t>
  </si>
  <si>
    <t>https://www.facebook.com/tv2nyhederne/posts/2871528536196120</t>
  </si>
  <si>
    <t>Som glødende tilhænger af det europæiske fællesskab er jeg enig i, at en folkeafsteming er en særdeles alvorlig sag og har en (økonomisk) konsekvens for enhver borger. Man skal respektere resultatet og ikke pege fingre på andre end sig selv, hvis afgørelsen har en konsekvens i form af færre indtægter til samfundskassen (og dermed velfærd og sundhedsydelser), højere forbrugerpriser osv</t>
  </si>
  <si>
    <t>https://www.facebook.com/tv2nyhederne/posts/2871528536196121</t>
  </si>
  <si>
    <t>Nu er jeg forvirret. Har de ikke stemt sig ud af EU een gang? Eller det var måske en prøveafstemning?</t>
  </si>
  <si>
    <t>https://www.facebook.com/tv2nyhederne/posts/2871528536196122</t>
  </si>
  <si>
    <t>https://www.facebook.com/tv2nyhederne/posts/2871528536196123</t>
  </si>
  <si>
    <t>Aflyser de det hele nu viser det KUN hvor stor magt EU har og, at det åbenbart er helt umuligt at slippe fri igen TRODS dygtige politikeres intense arbejde i næsten 3 år! Huh.. 
Og hvor blev demokratiet lige af?</t>
  </si>
  <si>
    <t>https://www.facebook.com/tv2nyhederne/posts/2871528536196124</t>
  </si>
  <si>
    <t>https://www.facebook.com/tv2nyhederne/posts/2871528536196125</t>
  </si>
  <si>
    <t>har folk glemt hvor tæt valget var? Selvfølgelig er der en kæmpe folkeskare der slet ikke er interesseret i at forlade EU</t>
  </si>
  <si>
    <t>https://www.facebook.com/tv2nyhederne/posts/2871528536196126</t>
  </si>
  <si>
    <t>https://www.facebook.com/tv2nyhederne/posts/2871528536196127</t>
  </si>
  <si>
    <t>https://www.facebook.com/tv2nyhederne/posts/2871528536196128</t>
  </si>
  <si>
    <t>Smut nu bare ud af EU uden aftale. De bliver aldrig enig alligevel...
Vi finder nok en løsning på et tidspunkt...</t>
  </si>
  <si>
    <t>https://www.facebook.com/tv2nyhederne/posts/2871528536196129</t>
  </si>
  <si>
    <t>https://www.facebook.com/tv2nyhederne/posts/2871528536196130</t>
  </si>
  <si>
    <t>🤔 tja vi fik jo også lige et omvalg en gang, synes jeg at mindes. Da valg resultatet ikke faldt ud til Folketingets ønske. Men få omvalg i DK hvis borgerne fortryder må vi Ikke🤔</t>
  </si>
  <si>
    <t>https://www.facebook.com/tv2nyhederne/posts/2871528536196131</t>
  </si>
  <si>
    <t>Ja englænderne er vågnet op og har sikkert fortrudt. De vidste ikke hvad det vil sige, at komme ud af EU 
Det ved de nu</t>
  </si>
  <si>
    <t>https://www.facebook.com/tv2nyhederne/posts/2871528536196132</t>
  </si>
  <si>
    <t>Desværre kunne det ikke lade sig gøre, at få EU-støtte, uden at betale sin kontingent. 
Bare ærgerligt. Men vi forsøger igen om et par år.</t>
  </si>
  <si>
    <t>https://www.facebook.com/tv2nyhederne/posts/2871528536196133</t>
  </si>
  <si>
    <t>Hold nu kæft da. Ud af EU, betyder sgu`da, UD AF EU ! De pisser på befolkningens afstemning. 😡</t>
  </si>
  <si>
    <t>https://www.facebook.com/tv2nyhederne/posts/2871528536196134</t>
  </si>
  <si>
    <t>Smid dem nu bare ud på røv og albuer. EU kan sagtens undvære UK, men UK kan ikke undvære EU. Synd synd men deres valg, deres tab</t>
  </si>
  <si>
    <t>https://www.facebook.com/tv2nyhederne/posts/2871528536196135</t>
  </si>
  <si>
    <t>Ret mærkelig situation for England:
- først vil vi ud med et smalt flertal!!!
- så vil vi alligevel ikke ud, for det er dyrt og besværligt
Hvis man kan tale om kaos i demokratiet, så er det her et eksempel. PM May har det ikke let, når hun skal respektere den oprindelige beslutning. Sej dame, der kæmper det hun kan.
Nu viser det sig så at et flertal af briter alligevel ønsker at blive, når de finder ud af at det bliver så besværligt at forlade EU!!!
Stakkels Storbritannien.</t>
  </si>
  <si>
    <t>https://www.facebook.com/tv2nyhederne/posts/2871528536196136</t>
  </si>
  <si>
    <t>Uhyggeligt med alle de hadske kommentarer. Tænk nogen kan fryde sig over England er i den ubehagelige krise.</t>
  </si>
  <si>
    <t>https://www.facebook.com/tv2nyhederne/posts/2871528536196137</t>
  </si>
  <si>
    <t>EU kæmper for at udrydde demokratiet i England, og senere kommer turen til øvrige EU lande. Vi Danmark viste jo vejen i 1992. 
Får EU fanatikerne ikke deres vilje, så går de uden om demokratiske beslutninger.</t>
  </si>
  <si>
    <t>https://www.facebook.com/tv2nyhederne/posts/2871528536196138</t>
  </si>
  <si>
    <t>Aflys den brexit Det var en masse ting som ikke blev belyst ordentlig. De fleste ser jo ud til at have fortrudt.</t>
  </si>
  <si>
    <t>https://www.facebook.com/tv2nyhederne/posts/2871528536196139</t>
  </si>
  <si>
    <t>Hvis der nu er et flertal for at blive i EU, så ville det da være en god ide at spørge befolkningen igen, og måske lade borgerne tage stilling til de forskellige BREXIT scenarier der er mulige. Nogle vil sige, at befolkningen er jo blevet spurgt. Det samme kan man jo fremføre i forhold til alle andre valg, f.eks. Folketingsvalg. Her har man jo også allerede valgt, men alligevel spørger man igen befolkningen, hvem de nu ønsker som ledere. Det er helt i orden at skifte standpunkt, både for politikere og vælgere</t>
  </si>
  <si>
    <t>https://www.facebook.com/tv2nyhederne/posts/2871528536196140</t>
  </si>
  <si>
    <t>https://www.facebook.com/tv2nyhederne/posts/2871528536196141</t>
  </si>
  <si>
    <t>https://www.facebook.com/tv2nyhederne/posts/2871528536196142</t>
  </si>
  <si>
    <t>https://www.facebook.com/tv2nyhederne/posts/2871528536196143</t>
  </si>
  <si>
    <t>https://www.facebook.com/tv2nyhederne/posts/2871528536196144</t>
  </si>
  <si>
    <t>Jeg elsker de million mennesker. Dejlige mennesker 💕💕💕
Me love you long time</t>
  </si>
  <si>
    <t>https://www.facebook.com/tv2nyhederne/posts/2871528536196145</t>
  </si>
  <si>
    <t>Englænderne er efterhånden total latterlige. At de har en underskriftsside, der kan gå ned, fordi 100.000 besøger den svarer til, at vores Skat (med ellers alle dets mangler) skulle gå ned, hvis 10.000 besøgte den - og det skete jo hverken i år eller sidste år. Og de har også været "lidt" latterlige i brexit-forløbet - det er vist kun May, der har taget vælgerne alvorligt.</t>
  </si>
  <si>
    <t>https://www.facebook.com/tv2nyhederne/posts/2871528536196146</t>
  </si>
  <si>
    <t>https://www.facebook.com/tv2nyhederne/posts/2871528536196147</t>
  </si>
  <si>
    <t>Det giver god mening at stemme igen. Da de stemte første gang, var det om de skulle melde sig ud, men betingelserne var ukendte. Nu kender de betingelserne og har mulighed for at ændre mening, hvis det ikke var den aftalte de havde regnet med.</t>
  </si>
  <si>
    <t>https://www.facebook.com/tv2nyhederne/posts/2871528536196148</t>
  </si>
  <si>
    <t>https://www.facebook.com/tv2nyhederne/posts/2871528536196149</t>
  </si>
  <si>
    <t>https://www.facebook.com/tv2nyhederne/posts/2871528536196150</t>
  </si>
  <si>
    <t>https://www.facebook.com/tv2nyhederne/posts/2871528536196151</t>
  </si>
  <si>
    <t>https://www.facebook.com/tv2nyhederne/posts/2871528536196152</t>
  </si>
  <si>
    <t>https://www.facebook.com/tv2nyhederne/posts/2871528536196153</t>
  </si>
  <si>
    <t>https://www.facebook.com/tv2nyhederne/posts/2871528536196154</t>
  </si>
  <si>
    <t>https://www.facebook.com/tv2nyhederne/posts/2871528536196155</t>
  </si>
  <si>
    <t>https://www.facebook.com/tv2nyhederne/posts/2871528536196156</t>
  </si>
  <si>
    <t>https://www.facebook.com/tv2nyhederne/posts/2871528536196157</t>
  </si>
  <si>
    <t>https://www.facebook.com/tv2nyhederne/posts/2871528536196158</t>
  </si>
  <si>
    <t>https://www.facebook.com/tv2nyhederne/posts/2871528536196159</t>
  </si>
  <si>
    <t>Liberal Alliance - Vi kan gøre det samme, for den halve pris! 10 år senere... ALLE ER DOVNE, UDUELIGE OG MØG FORKÆLEDE!!!!</t>
  </si>
  <si>
    <t>uddannelse, gymnasie, debatindlæg</t>
  </si>
  <si>
    <t>Information</t>
  </si>
  <si>
    <t>https://www.facebook.com/dagbladetinformation/posts/10158201206742646</t>
  </si>
  <si>
    <t>Hvad er ikke ved at bryde sammen ? Vi skal væk fra liberalisme. Sammenhold fællesska og ærlighed kunne hjælpe langt. Det er ikke mig og min egoistisk tankegang der skal drive værket, men vi og os. Sammen lytter vi Danmark fra asken efter den liberale ødelæggelser og hovsa løsninger fra regeringen og deres nedbrydning af statskassen og statens funktioner. Alt kan ikke privatiseres uden foringelser. Besparelser er meget ofte kraftige og ødelæggende for en velfungerende instanser.</t>
  </si>
  <si>
    <t>Men vi da til gengæld fået en helt stram udlængepolitik, fået gjort op med kritisk journalistik og gjort klar til en øde ø til asylansøgere. Så skidt da være med gymnasieelever, patienter og ansatte på hospitaler, pædagoger lærere og politifolk og op røven med skat. De må bare løbe lidt længere på literen. Her går det godt som man siger 👌🏿👌🏿</t>
  </si>
  <si>
    <t>Tusind tak for en sober og nuanceret kritik, Malthe. Det er lige nøjagtigt sådan, vi forældre til en dreng i 2.G på et kommunalt gymnasium i København oplever det.
De dygtigste klarer at komme igennem - dog ofte med mange frustrationer undervejs. Mellemgruppen hænger fast, så godt de kan og kommer hæderligt ud i den anden ende - hvis de forstår at bevare motivationen vel at mærke.
Og den stadigt voksende gruppe af fagligt dårligst stillede elever, som blev ladt i stikken allerede i folkeskolen, da de blev erklæret 'egnede' til gymnasiet, er helt hægtet af. 
Summariske gennemgange, gruppeafleveringer i de de fleste fag - selv i matematik - en SRO-opgave med indbyggede krav til faglig viden og kunnen, som mange af eleverne, slet ikke har oplevet sig undervist i (en tredjedel af eleverne i min søns klasse fik 00 i SRO opgaven), et tårnhøjt lærerfravær, (helt) manglende respons på afleveringer, absolut ingen konsekvenser i forhold til højt elevfravær - og ingen indsats ift at vejlede åbenlyst fejlplacerede elever i mistrivsel til andre ungeuddannelser. 
Listen er lang og sammenligning med egen gymnasieuddannelse er for hård og kan ikke bruges til noget. 
Vi forældre venter - i stor frustration - på, at denne del af vores søns vej gennem uddannelsessystemet overstås. 
Det er vitterligt så slemt mange steder - hvis ikke man tilhører den dygtigste gruppe af elever, der altid vil magte at kunne klare sig - også selvom det måtte være med fokus på karakterer alene.</t>
  </si>
  <si>
    <t>Det jo ikke bare gymnasierne der befinder sig i den båd. Det er jo et generelt problem både ved ungdomsudd. såvel som de videregående udd. Som uni studerende har jeg endnu til gode at opleve nogen, som ikke må kompensere på en eller anden måde, for de konsekvenser som besparelserne (in)direkte har for fordybelsen, overblikket, mangl. koordinering forelæsere imellem (som har andet arb/forskning ved siden af) hvis ikke de selv har overskud og tid til det ansvar. Så er der de rigide, til tider elendige eksamensvilkår og alt det administrative, som ligesom meget andet, også er kastet over til os. Selvfølgelig skal det ikke være en gavebod, men som en af de gamle stud. kan jeg heller ik se mig blind for, hvor ufattelig meget der har ændret sig på bare 10 år. At man fortsat bliver ved med at kaste flere opg på de studerende efterhånden som besparelserne har taget fat, det er ganske enkelt uholdbart og uansvarligt over for de stud der burde kunne koncentrere sig om deres studier istedet. - uanset hvor langt man er i systemet og hvad man måtte studere.</t>
  </si>
  <si>
    <t>finansielle sektor, flertal, tilsyn</t>
  </si>
  <si>
    <t>https://www.facebook.com/dagbladetinformation/posts/10158201116012646</t>
  </si>
  <si>
    <t>Som om. Den sektor er så bundrådden at den skulle bygges op fra bunden uden de kendte ansigter</t>
  </si>
  <si>
    <t>klima, debatindlæg</t>
  </si>
  <si>
    <t>https://www.facebook.com/dagbladetinformation/posts/10158198827472646</t>
  </si>
  <si>
    <t>Tak for en hård, men kærlig, skideballe. Mange tak!</t>
  </si>
  <si>
    <t>Del ! Del ! DEL for S.... Det er vigtigt dette her !</t>
  </si>
  <si>
    <t>Hun falder desværre i idealismefælden selv. For det første forholder hun sig ikke til hvordan mennesker rent faktisk er. Og for det andet, så lugter det lidt af at det er skribentens forestillinger, som er de eneste rigtige.</t>
  </si>
  <si>
    <t>Måske forestiller kronikøren sig, at alle generationer efter opfindelsen af dampmaskinen skal stilles for en domstol? Skal vore samfund så vende tilbage til 1700-tallets småbrugs-produktion. Jeg ville tro, at opbakningen af klima-hystadernes partier fordampede på nogle dage.</t>
  </si>
  <si>
    <t>https://www.facebook.com/dagbladetinformation/posts/10158198604272646</t>
  </si>
  <si>
    <t>Ja enige. Undtaget alle de forskere. Professorer videnskabsfolk osv. Som ikke er med i den konsensus, eller har valgt at melde sig ud af den, hvis man kan sige det sådan. Den konsensus er ikke udarbejdet på et videnskablidt grundlag eller metoder - Jeg tænker bare, hvilken metoder har man så brugt - 
og ja ja - man kan også starte en klima debat på level 17 - 
men efter min overbevisning, så ser det ud til at hr. og fru. verden ikke er nået længere end level 1 - og derfor poster jeg "mit link/video" synes den forklarer meget godt hvor vi var henne nogle år tilbage - og hvilken problemer vi har, og ikke mindst hvor det hele kom fra i første omgang. 
Som verden bliver vi jo nødt til at finde ud af hvad vi kan gøre ved klimaet - men altså at vælge co2 som "default" er jo åbenbart ramt 100% ved siden af - og at man så har bildt hele verden nogle løgn historier det må der squ der være nogle mennesker der skal stå til ansvar for - jeg mener små børn tror jo verden går under inden de når 30 - det er da fuldstændigt grotesk..... og nogle må da skulle stå til ansvar.....
det sidste nye var squ da - at 99.99% af klima forandringerne er menneskeskabte - det vil så sige at 00.01% er naturlige, come on da. Eller er det bare mig
Ja youtube er et sted hvor man kan dele videoer. Også med saglidt indhold.</t>
  </si>
  <si>
    <t>Er det her så sidste del af den masterplan Claus Hjort Frederiksen og Lars Løkke Rasmussen lagde for mange år siden, og som de har kørt målrettet efter, kan vi endelig nu få fred for deres hærgen af det danske samfund. 
Jeg håber og beder til at det kommende valg giver den hovedrengøring af Christiansborg som er så tiltrængt.</t>
  </si>
  <si>
    <t>sundhedsreform, sundhedsvæsen, venstre, regering</t>
  </si>
  <si>
    <t>https://www.facebook.com/dagbladetinformation/posts/10158197075567646</t>
  </si>
  <si>
    <t>Husk når der er valg, er det ikke at stemme om hvem der skal hjælpe den danske befolkning, men en stemme om hvem der skal stå for at sælge Danmark til private firmaer. #daisyland</t>
  </si>
  <si>
    <t>hor bliver vi dog kørt rundt i manegen - se nu bare "alt det her mega-gode der er i støbeskeen, alle de varme hænder og al den borgernære sundheds service" ( lokke-, lokke-, lokkemad) - som altså ikke bliver til noget, når de ikke bliver (gen-) valgt. valgflæsk</t>
  </si>
  <si>
    <t>Det burde være helt gratis.. 
Vi betaler jo heller ikke for at køre over Lillebælt.
Den bro er for længst tjent hjem.</t>
  </si>
  <si>
    <t>storebæltsbro, økonomi, delt danmark</t>
  </si>
  <si>
    <t>https://www.facebook.com/dagbladetinformation/posts/10158195830072646</t>
  </si>
  <si>
    <t>I denne forbindelse må det være på sin plads, at oplyse om, at den nye kronprinsesse Marys Bro i Frederikkssund bliver betalingsbro. En kommune bliver derved delt i to og borgerne skal betale for at bevæge sig rundt i egen kommune. 
Det er lidt interessant, at betalingsveje andre steder er nedstemt, mens visse byer og egne får broer og veje, de lokale ikke mener, at have brug for....</t>
  </si>
  <si>
    <t>INFORMATION og Lilli - nu tager jeg den liiiiige én gang til !!!
1) Da storebæltforliget - om bygningen af "Storebæltforbindelsen" - blev vedtaget i Folketinget, blev der også vedtaget, at der skulle være en rentable færgeoverfart nord for (Odden-Ebeltoft/Århus) og syd for (Spodsbjerg-Tårs) Storebæltforbindelsen.
- NB: Før da, var der faktisk en færger mellem Nyborg og Korsør!!!
2) Det medfører, at hvis det bliver "gratis" at passere Storebæltsforbindelsen, så skal de ovennævnte færgeforbindelser kompenseres økonomisk, så de ikke taber penge og går konkurs.
3) Afgiften for at passere Storebæltforbindelsen er med andre ord det samme som en færgebillet!!! - Hvis Storebæltforbindelsen er en "økonomisk mur", så er de to ovennævnte færgeforbindelser også en økonomisk mur...</t>
  </si>
  <si>
    <t>Det kunne godt sættes ned til en 50kr.. så er der stadig rigeligt til vedligeholdelse</t>
  </si>
  <si>
    <t>Ja desværre. Kender flere, der aldrig tager turen fra Jylland til Kbh pga broafgiften. Vi selv er afsted 1-2 gange årligt og ville gøre det oftere, hvis afgiften var mindre.</t>
  </si>
  <si>
    <t>Nemligt, det er opsparing til nye broer. Fordi at pengene går selvfølgeligt ikke, til smart tank og fjas.</t>
  </si>
  <si>
    <t>Jeg er helt enig i at det er noget politisk roderi, men kunne en voksen ikke lige rette jeres debatindlæg inden I smider det på nettet, for det lyder nærmest barnligt, den måde det er formuleret på.... og fuld af sproglige fejl!</t>
  </si>
  <si>
    <t>Hvis Alex Arendt, Kenneth Kristensen Bæ og de andre bagstræberiske DF'ere skulle kæmpe for noget, der kunne samle Danmark og udviske grænserne mellem provins og storbyelite, var det da at gøre broen gratis.
Men de vil hellere bruge millionerne på togstrækninger, der ikke er behov for, og omfartsveje som ingen efterspørger...</t>
  </si>
  <si>
    <t>Det er klart, ingen hurtigtoge mellem landsdelene. Det kunne have nedbragt CO2 og givet konkurrence til bilerne, hvis man kan komme fra København til Århus på 1 time og 1 time videre derfra til Ålborg</t>
  </si>
  <si>
    <t>storebeltbroen fradrag 110 kr. øresundsbroen fradrag 50 kr. Hvor er logikken?</t>
  </si>
  <si>
    <t>de beregner skattelettelser til de rige. Lader millionerne fosse ud i skattely. kæft en flok tåber.</t>
  </si>
  <si>
    <t>klima, regering, budget, infrastuktur, konsekvenser</t>
  </si>
  <si>
    <t>https://www.facebook.com/dagbladetinformation/posts/10158195620032646</t>
  </si>
  <si>
    <t>Det er det normale for den siddende regering. Den har højest dækket ca 50%ind resten blafrer i vinden.</t>
  </si>
  <si>
    <t>DF skal jo have deres omfartsvej, og det kan ikke gå hurtigt nok. Derfor gider de ikke lige overveje konsekvenserne for fremtiden, for det handler jo udelukkende om hvad vi kan få nu og her. 
Danmark har på INGEN måde brug for en forbedring af infrastrukturen. De penge skal bruges på noget fornuftigt i stedet for. 
Jeg stemte engang blåt. What. A. Huge. Mistake.</t>
  </si>
  <si>
    <t>Selvfølgelig har den ikke det. Det handler alene om at tælle til 90 igen og igen uanset prisen 😖</t>
  </si>
  <si>
    <t xml:space="preserve"> “En ting af gangen og den vigtigste først “ 
Måske vi skule ligge ud med at sørge for at der er personale nok. 
Og kunst kan have mange udtryk OG priser. Hvorfor ikke lade lokale fritids kunstnere bruge pladsen.</t>
  </si>
  <si>
    <t>kunst, sygehus, Haarder, Venstre</t>
  </si>
  <si>
    <t>https://www.facebook.com/dagbladetinformation/posts/10158205304167646</t>
  </si>
  <si>
    <t>Måske folk på christiansborg.. Skulle lære kunsten.. At lytte til den befolkning der har valgt dem ind. I stedet for at bruge ressourcer på kunst.. Når i hele tiden udtaler der ikke er råd til en bedre pleje, skole mv. Kunne i ikke snart starte med... at tænke mere end 1 skridt frem... 🤦‍♀️ Materiale ting som kunst VS mennesker..</t>
  </si>
  <si>
    <t>Tror det ville være at foretrække mere personale, end kunst.... ihvertfald som arbejdsvilkårene er på nuværende tidspunkt.</t>
  </si>
  <si>
    <t>"Jeg tror ikke, de skulpturer glæder nogen....." Prøv at spørge patienterne. Kunst og kultur kan have en helbredende effekt, ligesom god mad og omsorg.</t>
  </si>
  <si>
    <t>Min oplevelse af Herlev Hospital er helt anderledes end B. Haarders. De glade farver på vægge, gulve og gardiner var med til at gøre mig i godt humør under indlæggelsen. Og når man skulle finde rundt, fik man oplysning om, hvilken farvet linje i gulvet, man skulle følge. Det er ikke nogle farver, jeg ville have hjemme, men et sted som et hospital er det godt med lidt muntre farver. 🙂</t>
  </si>
  <si>
    <t>Ja, det er en kanon ide at bruge millioner på kunst i stedet for flere senge pladser eller ansatte. Facepalm. 
Hvorfor lader vi disse mennesker bestemme over vores budget!</t>
  </si>
  <si>
    <t>Han må ha en førerhund....jeg kan ikke genkende hans " helvede"...og så er det vel ikke kunst, hospital/sundhedsvæsen skal bruge deres penge på🤥</t>
  </si>
  <si>
    <t>Bertel, hahahah, han gik da totalt amok på en journalist's ganske uskyldige spørgsmål engang, den klovn - så ham fæster vi vel ikke så megen lid til.... brødre og søstre...?</t>
  </si>
  <si>
    <t>Der er smukke og livlige farver af Poul Gernes. Det er også kunst</t>
  </si>
  <si>
    <t>Bemærk venligst, at Bertel Haarder forholder sig positivt til Kunstens gavnlige effekt - blot dersom det er noget med FARVER.
Begrebet "Tegneterapi" og "Maleterapi" har været kendt i årevis!
:o</t>
  </si>
  <si>
    <t>DF’s nedgang skyldes ene og alene, at de har svigtet deres vælgere. Med blandt andet nedskæringer og svækkelse af velfærden. På bekostning af goder til de rigeste. Bare fordi de ikke har andet end udlændinge i hovedet.</t>
  </si>
  <si>
    <t>DF, nedgang, meningsmåling</t>
  </si>
  <si>
    <t>https://www.facebook.com/tv2nyhederne/posts/2886697904679164</t>
  </si>
  <si>
    <t>DF har igennem de sidste mange år været med til at forringe vilkårene for især de ældre borgere, det sker ved at de kommunale politkere konsekvent og sikkert er med til at rulle besparelser ud i kommunerne. Desværre er det også et symptom på at der er kommet et parti med et endnu værre menneskesyn og som går efter de vælger der gerne så et samfund som det man kunne se i Tyskland før og under 2. verdenskrig.</t>
  </si>
  <si>
    <t>Det store ryk ved sidste valg, skyldes befolkningen fik NOK af den indvandring. Hvad gjorde DF da de endelig fik muligheden for indflydelse -ikke ret meget. Der skød de sig selv.</t>
  </si>
  <si>
    <t>Det er da ganske simpelt, DF har gennemført besparelse på besparelse på velfærden, sammen med Løkke. Det koster nu, og kan vel ikke komme helt bag på DF.</t>
  </si>
  <si>
    <t>Måske er det fordi, vælgerne er blevet snydt gang på gang, de sidste 8 år... DF har vendt deres vælgere ryggen, ved ikke at overholde noget af det de lovede at kæmpe for. De har taget fra de fattigste og givet til de rigeste, og det har alle forhåbentlig fået øjnene op for!</t>
  </si>
  <si>
    <t>Deres Had prædiken og mangel på andet en censur og forbydelser. Der sætter os tilbage til besættelsen. Er ved at skynde igennem. Samt Thule banen...</t>
  </si>
  <si>
    <t>Spørgsmål DF hvordan hænger artikel 11 og 13 sammen med mere Danmark mindre EU? 
Så vidt jeg kan se er det det direkte modsatte af mindre EU og alligevel stemte i for. 
Fint nok gæt hvad så sætter jeg ikke mit kryds ved jer længere. 
Tror jeg går over til folkebevægelsen mod EU og de nyborgerlige istedet.</t>
  </si>
  <si>
    <t>De har ikke gjort noget for mine pensionister, derfor får de ikke mit kryds næste gang! Fool me once.... Der er alternativer (længe leve demokratiet)!</t>
  </si>
  <si>
    <t>Fint det fortsætter med den nedgang for DF. De skulle da gerne under spærregrænsen ved næste valg sammen med lalleancen.</t>
  </si>
  <si>
    <t>Mon ikke det er fordi de har lagt stemmer til besparelser på den nære velfærd igen og igen. Bare for at få nogle stramninger igennem på flygtninge og indvandrere området. Og den nye "sundhedsreform" kommer kun til at handle om omkostninger, besluttet i bestyrelser sat sammen af kommunerne. Og det er jo ingen hemmelighed, hvordan nogle kommuner behandler deres svageste borgere👎</t>
  </si>
  <si>
    <t>Politiskolen til Vejle(Tulles valgkreds)
Omfartsvej til Mariager (Kim Christiansens hjemby)
Der var også en sag hvor DF fik gennemtrumfet en 4. Lægehelikopter til Nordjylland selvom de flyvende læger sagde at der ikke var brug for den 
Der er sikkert flere...</t>
  </si>
  <si>
    <t>Een af hovedårsagerne er også DF s trang til detaljestyring og trang til små og korte sager som løber ud efter 1 - 2 måneder, fx ulvesagen samt karakterdrab på den frie presse dvs ytringsfriheden. De er amatørpolitik når man partout insisterer på detaljestyring og angriber den frie presse. Det kan man helt sikkert ikke lide og det kan man se på målingerne.</t>
  </si>
  <si>
    <t>Tak. Deres fremturen med “ mere indflydelse uden at tá ansvar for egen nedrighed” er nu åbenlys for alle.</t>
  </si>
  <si>
    <t>Politik grundlagt på fake news og generaliseringer. Altid på bekostning af dem der har mindst. Stemmer der har bidraget til nedskæringer og afvikling af velfærden. Det er da positivt at DF styrtbløder. Håber på et nyt folketing, hvor DF og NB står uden indflydelse, og ikke er tungen på en eneste vægtskål. Stuerene bliver de aldrig. Heller ikke selv om, der nu er andre partier der er i samme kategori.</t>
  </si>
  <si>
    <t>De har også i den grad svigtet deres vælgere. Kunne godt være de stemte for at få en grænsebom, men de stemte ikke for den skulle betale med vores velfærd.</t>
  </si>
  <si>
    <t>Fordi DF i høj grad har svigtet deres kernevælgere , folkepensionisterne . Gang på gang har de lovet pensionisterne bedre vilkår , uden at det er blevet til andet end tomme løfter.</t>
  </si>
  <si>
    <t>Jeg har stemt DF mange gange, men gør det ikke næste gang. Deres politikere er simpelthen for dumme at høre på og siger gang på gang tåbelige ting. Det gider jeg ikke mere, trods jeg synes om partiprogrammet.</t>
  </si>
  <si>
    <t>Det er værd at tænke over, at det er ene og alene DFs fortjeneste, at Danmark endnu ikke sidder i helt samme suppedas som Sverige.
De røde partier har igennem de sidste 40 år gjort, hvad de der stod i deres magt, for at fremme befolkningsudskifningen.
Hvad skal man da i grunden også med Dannebrog på tinge, når man kan få både det sorte og det hvide shahada flag?</t>
  </si>
  <si>
    <t>Det er måske ved at gå op for befolkningen at Dansk Folkeparti har kørt parløb med først Anders Fogh og derefter med Lars Løkke i snart 20 år, uden at det de har lovet deres vælgere er blevet indfriet. Dansk Folkeparti blev skabt i forlængelse af Fremskridtspartiet og havde til hensigt at stoppe udlændinge i at komme til Danmark og samtidigt få lavet et system så ældre i dagens Danmark fik bedre vilkår.
INGEN TING HAR DE FÅET INDFRIET , men kun fået flere levebrødpolitkere fra Dansk Folkeparti
Dansk Folkeparti sidder på de tunge poster på Christiansborg
Formand for Folketinget ( Med den højeste løn)
Formand for Statsrevisorerne ( Med højeste løn)
Dansk Folkeparti er et parti der kun er for populister,ikke for nødvendig og ansvarsfuld politik ( De tager nemlig ikke ansvar)
Dansk Folkeparti er kun til Valgflæsk.</t>
  </si>
  <si>
    <t>En enkelt ældre-milliard, så meget blev det til, Tullebanen, Mariagervejen, med magt lukke munden på Radio24/7. Og stadig går med en stolthed, så det er til sygeligt. DF burde udflyttes</t>
  </si>
  <si>
    <t>Sikkert også selvforstærkende når pressen skriver om dette hele tiden.. Så må der jo være et eller andet om det.</t>
  </si>
  <si>
    <t>De skal vise noget mere afstand til socialdemokraterne. Skal jeg stemme på dem, skal jeg være sikker på , de peger på Løkke som statsminister</t>
  </si>
  <si>
    <t>NB suger til sig, fordi DF har svigtet, og blevet for stuerene! Og ikke mindst svigtet de ældre og velfærden.</t>
  </si>
  <si>
    <t>Hvis man kunne stemme en lyserød delfin ind i folketinget, så gjorde jeg hellere det end at stemme på en eneste af de politikere. Syntes de alle som én er en flok klaphatte!</t>
  </si>
  <si>
    <t>Tulle har konverteret DF til Dansk Socialistisk Folkeparti. En stemme på DF er lig med at du ikke aner hvad du får. De løber i alle retninger, men uden at tage ansvar. Sidder Tulle nede hos 3F, hos lille Lars eller holder Mette F i hånden? Vi skal tilbage til de gode gamle dyder under Pia K.</t>
  </si>
  <si>
    <t>Folk viser sig at være træt af det parti, som skulke stå danske værdier. 
Det kaldes svigt fra begge sider</t>
  </si>
  <si>
    <t>Df Vil gøre alt for at ramme en udlændinge. At man så rammer fem af de svageste dansker. Det er de sgu ligeglade med.</t>
  </si>
  <si>
    <t>Den bedste nyhed længe! Til alle DF's skuffede vælgere: så er de et borgerligt parti der støtter VLAK regeringen og ligger til højre, det har de altid været, så forstår ikke denne undren</t>
  </si>
  <si>
    <t>Det er overhovedet ikke spændende før der tælles stemmer.
Det er ren spekulation.</t>
  </si>
  <si>
    <t>Ja men de må ind i kampen. Afskaf ikke efterlønnen. Ej heller højere pensionalder
OG Stop for skattelettelser. Giv bedre velfærd til vores børn ogÆLDRE. 
Dem der tjener mest må bære et støre ansvar i vores samfund.</t>
  </si>
  <si>
    <t>Til os alle, det er vigtigt vi er ærlige, gør os umage og skaber de bedste løsninger for de fleste. Det er i udgangspunktet den vej, jeg som menneske ønsker at politisk valgte tager. Og i et velfungerende demokrati, er vejen frem ikke at afskaffe de folkevalgte.</t>
  </si>
  <si>
    <t>Hvis martin henriksen ikke var medlem ville de nok ligge lidt bedre i svinget. Han er sku lidt træls😂</t>
  </si>
  <si>
    <t>Tjah, det er vel bare fordi, at de fleste der stemte på DF af pensionister er blevet så skuffet over hvor lidt DF reelt interesserer sig for dem og har opdaget, at de gerne sælger pensionisterne for topskattelettelser og udlændingestramninger. Husk på, at DF er bare racister uden et egentligt politisk indhold andet end at gøre de rige rigere.</t>
  </si>
  <si>
    <t>DF snakker og snakker og det er da også for ringe med udlændinge og flygtninge . men de gør jo ingenting ved problemet . Det er ikke andet end varm luft fra dem</t>
  </si>
  <si>
    <t>Hej venner ikke så galt . At se frem til . Håber og ønsker de skrider ud til valget , de er det største værdig løse som kan samles i en flok , smiler , det er deres belåning for alt det ,,,, lort de lavet , god dag til jer alle</t>
  </si>
  <si>
    <t>Når du er så uklare som de har været, og så vil de støtte rød og så blå blok.... det er der jo ingen der kan tage seriøst.</t>
  </si>
  <si>
    <t>Dejligt. Der er håb forude.</t>
  </si>
  <si>
    <t>Sådan er det når man sparker ned ad. Altså sparker til sine vælgere.</t>
  </si>
  <si>
    <t>Hun skulle dælme bare ud af butikken og tag kugle støderen med</t>
  </si>
  <si>
    <t>LA,Ældreminister,minister,valg</t>
  </si>
  <si>
    <t>https://www.facebook.com/tv2nyhederne/posts/2886908424658112</t>
  </si>
  <si>
    <t>De skatte kroner der går til hendes løn , kunne nemt have været brugt til noget mere fornuftigt👎👎👎👎</t>
  </si>
  <si>
    <t>Hun er da den mest dovne minister vi har haft i lang tid, hun skal bare ud, og uden pension. Hun er ikke værdig til det.</t>
  </si>
  <si>
    <t>Hun burde afstå sin ministerpension, hvis bare hun skal komme ud af det med rank ryg og erkende hun var blevet fejlplaceret ved at gå ind i politik</t>
  </si>
  <si>
    <t>Vist ikke megen ide i at forlænge hendes ferieophold på borgen..</t>
  </si>
  <si>
    <t>Ud med hende sammen med det korrupte parti LA</t>
  </si>
  <si>
    <t>Hun er bare doven og dvask, og hendes motto er: man må ikke fyre en fed !!!</t>
  </si>
  <si>
    <t>Hun kan da umuligt fortsætte, - det ville være at 'tage pis på folk' ! Håber DK viser at nu er det NOK !!!</t>
  </si>
  <si>
    <t>Hun er spild af skatteborgernes penge og tror hun kun fik den titel for Anders Samuelsen ikke blev tøsefornærmet igen . Hun er intet værd og skal da bare ud</t>
  </si>
  <si>
    <t>Dette er eksempel på hvor langt vi er kommet ud i Dansk politik. Tror aldrig der har været et fortilfælde der er så grelt.</t>
  </si>
  <si>
    <t>Den usynlige minister der score en fed ministerpension mens hun griner hele vejen hen til banken uden at ha gjort det godt som minister.</t>
  </si>
  <si>
    <t>Er det ikke tydeligt at den ministerpost kun har været for at tilfredsstille LA så LLR kunne blive ved magten.</t>
  </si>
  <si>
    <t>Hvad gør hun godt for? Nej ingen ting. Hun handler ikke på noget andet end spiselige ting til sig selv. Hun er kun en udgift for samfundet.</t>
  </si>
  <si>
    <t>Hun har da ikke lavet noget som helst i to år - ud på røv og albuer</t>
  </si>
  <si>
    <t>Hun har da så sandelig forstået at skjule sig i gangene på Borgen. Jeez man en parodi af en minister. . . 
Det er til grin. . .</t>
  </si>
  <si>
    <t>Thyra Frank er minister. Ikke folketingsmedlem. Hun behøver ikke en valgkreds - ringe journalistik TV2.</t>
  </si>
  <si>
    <t>Mon ikke hun har smidt håndklædet i ringen.?
Blev ikke stemt ind til sidste valg og fik sin post foræret af AL.
Man er sku godt dum, vis man ikke selv ved at man bare har dovnet den af.
Vi har på intet tidspunkt hørt noget til Thyra.
Hun har sku godt af at komme ud blandt os dødelige og slide lidt for sine penge.</t>
  </si>
  <si>
    <t>Der er da ikke nogen kreds som vil stå ved at bakke op om regeringens mest dovne minister. Hun burde trækkes i løn. Det er da klart at ham den blåøjede fra Liberal Arrogance er tavs nu står de jo til total udalettelse.</t>
  </si>
  <si>
    <t>Hun har fået hvad hun kom efter... så naturligvis genopstiller hun ikke.... og heldigvis for det. Hun er en skamplet på det politiske system 🤬</t>
  </si>
  <si>
    <t>Hun burde aldrig ha fået en taburet hun har ikke lavet en flyvende dyt. Hun kan fise hjem under dynen uden pension eller løn .....</t>
  </si>
  <si>
    <t>Trist hun lod sig friste af en ministerpost - hun virkede, som en sød og menneskelig dame, da hun var plejehjemsleder.
Nu virker hun utrolig fejlplaceret.</t>
  </si>
  <si>
    <t>Skal vi ikke bare sige farvel og ikke tak. For så vidt jeg ved kender man kun Thyra Frank fra Plejehjemmet Lotte. Der skulle hun været blevet. For her hvor hun har været nu er det vidst ikke blevet til meget. Så hun kan godt undværes. Men nu kan hun jo tage en stor pose dejlige penge med for at lave ingenting . Så Thyra Frank må være lykkelig. 😠😠😠</t>
  </si>
  <si>
    <t>Hun skal da i den grad overhovedet ikke genvælges.....hun kan jo ikke bruges til noget som helst....og kommer heller ikke med noget....</t>
  </si>
  <si>
    <t>Liberale dækker over liberale. Meningsløst, at hun har fået lov til at hænge fast på posten. Det er ikke nok, at være kendt. Man skal også kunne jobbet. Men nu er det prøvet, vi siger tak for absolut ingenting, tak til Liberal Alliance og tak for æren af at vi måtte betale hendes løn i denne lange perioden.</t>
  </si>
  <si>
    <t>Thyra Frank - hvem er det??? Tror uden problemer hendes stilling og løn kan sparres væk ☹️</t>
  </si>
  <si>
    <t>Hun er jo ikke interesseret i genvalg. Hun kan hæve sin gode ministerpension og fortsætte med at lave ingenting 😡</t>
  </si>
  <si>
    <t>Kan slet ikke forstå man kan have samvittighed til at hæve en fed ministerløn når man som hende absolut intet bidrager med. Den var ikke gået i "den virkelige verden".</t>
  </si>
  <si>
    <t>Det er den dyreste , mest usynlige og ligegyldige såkaldt ældreminister i DK. Gør mig så rasende, når vi hver dag står med udfordringer hun skulle være med til at løse. 😠😠😠😠</t>
  </si>
  <si>
    <t>LA burde fritstilles og sendes hjem uden vederlag
Thyra burde betale al den løn tilbage hun ikke har været aktiv..hun har da været Borgens største flop</t>
  </si>
  <si>
    <t>og alligevel får hun udbetalt løn for ikke at udføre sit arbejde. Hun kommer forhåbentligt ikke ind igen</t>
  </si>
  <si>
    <t>Fatter simpelthen ikke hvordan hun kan sidde som minister 😡 når jeg tænker på de foredrag man har været til , hvor hun har fortalt om hvordan hun drev plejehjem “ Lotte “ eller hvad den hed ....det var jo som at høre et eventyr .... hvordan kan hun sidde som minister og se og høre på hvordan folk som arbejder inden for plejesektoren , bliver mere og mere stresset , idet de bliver pålagt mere og mere dokumentation ... i dag handler det faktisk ikke om at borgerne befinder sig godt , nej mere om at dokumentationen er i orden , de ældre er blevet til et dokument på deres gamle dage .....</t>
  </si>
  <si>
    <t>Hun skal ud og det kan gå for langsomt. Spild af penge at have hende siddende på borgen. Hun burde skamme sig😡👎😡👎😡👎😡😡</t>
  </si>
  <si>
    <t>I er grimme at høre på....hun gjorde et godt stykke arbejde før hun kom i folketinget - der skulle hun aldrig være valgt ind. Men det ville alle gerne have .......nu kan hun stoppe og det er fint.Stop al det mudderkastning.....</t>
  </si>
  <si>
    <t>Send hende på pension. Nu har hun optjent den fede minister pension. Så lad os slippe for hende</t>
  </si>
  <si>
    <t>Hun skal bare ud i kulden. Hun har i den grad skuffet alt og alle. 
For hendes løn og ministerpension kunne man jo næsten drive et minde plejehjem. 
Farvel Thyra Frank.</t>
  </si>
  <si>
    <t>Alle de små partier...de overlapper hinanden og det er så små petitesser der spænder ben for samarbejde, div forslag ...det er populisme og, det er misbrug af et demokrati der snart er udvandet....istedet bruger man trusler ikke kun indbyrdes nu også mod ens arbejdsgivere: befolkningen!!!!. 😈</t>
  </si>
  <si>
    <t>Ufatteligt at hun ikke blev udskiftet for længe siden. Det plejer ellers ikke at være et problem. Mere uduelig minister skal man lede længe efter.</t>
  </si>
  <si>
    <t>Der er vel ikke nogen der stemmer på hende selvom hun får en kreds. Hun har malket os skatteydere rigeligt, så bare afsted med hende og Tag Joachim med</t>
  </si>
  <si>
    <t>Hun har fandme da heller ikke været 5 potter pis værd. Så kan ikke undre at ingen vil lægge kreds-navn til hendes kandidatur.!</t>
  </si>
  <si>
    <t>Synd for landets ældre 
Så la være at hjælpe de partiet,der gjorde hende til minister</t>
  </si>
  <si>
    <t>Det er simpelthen en katastrofe 
Nu skal hun ha ministerpension for at gøre absolut INTET ......😤 grotesk</t>
  </si>
  <si>
    <t>Thyra Frank bør overgå til plejehjem, for at lære forholdene rigtigt at kende. Så tiden må vise om der giver en opstilling.</t>
  </si>
  <si>
    <t>Hun blev minister på en vennetjeneste og hun er uduelig. Lotte kunne jonhellet ikke bruge hende. Jeg kan godt forstå ingen vil have hende hun er tavs som graven og har intet gjort for ældre</t>
  </si>
  <si>
    <t>Hun er et tydeligt eksempel på en levebrødspolitiker. En samfundsnasser. Hun vil gerne nyde men ikke yde.</t>
  </si>
  <si>
    <t>Jeg havde ærlig talt glemt, at hun er minister!?? Jeg følger ellers meget med..</t>
  </si>
  <si>
    <t>Hun hører ikke hjemme i folketinget. Vi skal have en anden ældreminister. 😡👎</t>
  </si>
  <si>
    <t>Ja, på det område er heller ikke enig med TV 2. Men Thyra Frank har desværre været meget usynlig.</t>
  </si>
  <si>
    <t>Lad nu bare Thyra komme tilbage til at lede plejehjemmet. DET er hun god til👍</t>
  </si>
  <si>
    <t>Hun er en kadastrofe!!
Men nu er minister lønnen hjemme resten af livet 🙈
Skjul eller anmeld dette</t>
  </si>
  <si>
    <t>I nu et bevis på, at alle i dette land har et job mulighed på borgen. Bare se på kugle støderen, og Klaus Riskær som mener hans fremtid skal forgå på borgen. Men hvem fanden skal man dog stemme på, måske jeg skulle stille op, så behøver jeg heller ikke at tænke så meget over min økonomi i fremtiden,og jeg kan gå tillige på pension.</t>
  </si>
  <si>
    <t>Tænk fire lovforslag. Jeg tænker hun kun mødte op når der var fester. 😩👎</t>
  </si>
  <si>
    <t>Jo men hun har vel ikke tænkt sig at stille op til valg igen, det var jo ikke meningen. Meningen var at hun bare lige skulle være minister længe nok til at hun kunne få ministerpension, og dermed slippe for at skulle leve af en folkepension, en folkepension som hende og hendes korrupte venner har udhulet så meget, så det er næsten umuligt at overleve efterhånden.</t>
  </si>
  <si>
    <t>Det eneste hun er god til er at lege gemmeleg.....for man ser hende jo aldrig 🤷🏻‍♀️</t>
  </si>
  <si>
    <t>Hun er perfekt til LA.(klovn) . 😊 😊...ud over det burde hun have haft en str 44 lige bagi og ud af Folketinget</t>
  </si>
  <si>
    <t>Trist at nogen ikke fik deres forventninger til hende indfriet. Spild af en plads på Tinge.</t>
  </si>
  <si>
    <t>Mest intetsigende minister i mands minde. 
Hun burde forlængst have haft et spark i r*ven, havde hun været ansat i det private erhvervsliv, havde hun ikke overlevet 3 timer! 
Om jeg forstår, hvad hendes “tilhængere” ser og hører i hende?</t>
  </si>
  <si>
    <t>Det så synd hun har smudset sit navn til. 
Synes hun gjorde rigtig mange gode ting da hun havde plejehjemmet Lotte. 
Det var der hun i kunne udrette noget. I Politik fungere hun simpelthen ikke. 😓
Det gør ham Med de tunge kugler fra samme parti så heller ikke 😂👏👏</t>
  </si>
  <si>
    <t>Det betyder så heller ikke noget, for magen til anonyme minister skal man da lede efter. Hun har heller intet godt gjort, end redde sin egen røv</t>
  </si>
  <si>
    <t>Hun har sagt ja til noget, der var meget sværere end hun troede. Hun var mægtig god som leder af det plejehjem, men at overskue al de paragraffer og tillæg, blev for meget. Lad hende nu komme tilbage til det hun er rigtig god til.</t>
  </si>
  <si>
    <t>Thyra Frank burde være målsætningen for enhver politiker. Så få lovforslag fremsat som muligt. Alle dem der synes hun ikke laver noget og bare skal ud, må være de statselskende klienter, der ikke kan tage ansvar for sig selv.</t>
  </si>
  <si>
    <t>Handler det om at få så mange lovforslag som muligt præsenteret? Den sport er der mange politikere som driver. Handler det ikke om at få vigtige og nødvendige lovforslag præsenteret fremfor mængden?</t>
  </si>
  <si>
    <t>Hun har jo også været stort set “ikke eksisterende”. Ud til højre med hende👉🏼👉🏼</t>
  </si>
  <si>
    <t>Det er fandme ækelt. De er ikke ude på at finde svar, de vil bare kunne stille sig op og sige "forskningen giver os ret". Disse eksterne samarbejdspartnere burde slet og ret blacklistes hele banden på tværs af det videnskabelige samfund. De udgør den absolutte trussel mod videnskabens troværdighed og integritet.</t>
  </si>
  <si>
    <t>Magisterbladet, AU, forsker</t>
  </si>
  <si>
    <t>Magisterbladet</t>
  </si>
  <si>
    <t>https://old.reddit.com/r/Denmark/comments/anbwvp/auforsker_om_eksternt_pres_er_du_kritisk_f%C3%A5r_du/</t>
  </si>
  <si>
    <t>Hvornår hører vi mon fra Christiansborg? Jeg fatter ikke hvordan krænkelser af værste grad fejes under dørmåtten mens bagatelsager, som hvad der kan blive sunget til morgensang, kan sætte halvdelen af folketinget i selvsving.. Men nu er det jo selvfølgelig ikke politikerne som bestemmer hvad der må blive sunget til morgensang 🙄</t>
  </si>
  <si>
    <t>Det ser jeg som et resultat af at have karrierepolitikere. De vil gøre alt hvad de kan, for at få ret så de kan blive stemt ind til næste valg.</t>
  </si>
  <si>
    <t>Har I set, at vildsvinehegnet til tyskland, til 80M kr, er baseret på ingen evidens, men "anekdotisk viden fra pensionerede dyrlæger"? Så kan man jo få lov til hvad som helst... [LINK]</t>
  </si>
  <si>
    <t>Uvildig forskning koster penge. Fundingræset, som kører derud af på universiteterne, også de danske, stopper først når vi som samfund gider at finansiere mere uvildig forskning.</t>
  </si>
  <si>
    <t>Det er vel det samme med alt andet bestillingsarbejde fra politikerne? "Her er konklusionen. Lav en akademisk udredning der underbygger konklusionen."</t>
  </si>
  <si>
    <t>Kan man tage politikere for landsforræderi for sådan noget? Det går jo direkte imod landets befolkning.</t>
  </si>
  <si>
    <t>Ville det fungere med et uvildigt videnskabeligt nævn, som bestod af ansatte på de forskellige universiteter? Når ministerierne har besluttet sig for, at der skal udarbejdes en rapport, sender de rapporten til nævnet, som så udvælger de bedst egnede til at foretage den. Det giver selvfølgelig lidt mere bureaukrati, men det er jo i sig selv ikke en skidt ting, hvis det samtidig giver bedre svar.</t>
  </si>
  <si>
    <t>Og i Danmark er det endda ikke så slemt. For Europæiske projekter er det ikke undtagelsen, men reglen at konklusionerne er skrevet allerede når pengene bliver søgt.</t>
  </si>
  <si>
    <t>Men bliver han citeret i Science? For hvis han gør, ved vi, at Regeringen er på rette spor.</t>
  </si>
  <si>
    <t>Nogen med lidt mere forstand på statistik må gerne lige rette mig her, men hvis 18% oplever pres og 37% af disse oplever at presset kommer fra en offentlig myndighed, svarer det så ikke til, at 6,6% af det samlede antal respondenter oplever pres fra en offentlig myndighed? Og hvis det er sandt er det så ikke grænsende til at være statistisk insignifikant?</t>
  </si>
  <si>
    <t>Jeg er ikke så bekymret over, statsoverhovedet fra et NATO land erklærer troskab iht gældende aftaler til et andet NATO land efter et terrorangreb. Også selvom det er forud for en afstemning. Det er trodsalt et demokrati, og jeg har en opfattelse af, der ikke kan svindles i den henseende. Hvad der derimod bekymrer mig, er det hemmelighedsklammeri folketing og regering i mellem. De skal pr. loven kontrollere hinanden samt sikre befolkningen der ikke sker magtmisbrug. Hvis de begge er enige om at holde hvilken som helst information hemmelig for befolkningen, lugter det af konspirationer.</t>
  </si>
  <si>
    <t>Fogh, Irakkrigen, Afghanistan</t>
  </si>
  <si>
    <t>https://www.information.dk/indland/2019/02/krigsrapport-taetteste-danmark-kommer-paa-faa-fulde-billede-foghs-rolle-irakkrigen?lst_frnt</t>
  </si>
  <si>
    <t>Jeg er ked af dermed at gøre livet sværere for blandt andre jøder, men mit indtryk er, at der er meget, meget få jøder ansat i den offentlige sektor, der rent faktisk bærer religiøs hovedbeklædning på deres arbejde. Så den gruppe, vi kommer til at ramme uden at ønske det, er meget lille. Hold nu op hvor er det dumt og direkte diskriminerende at det i princippet betyder, at det er en specifik religion de ønsker at ramme. Men ved at lade "hovedbeklædning" forekomme i navnet så har man lige sin ryg fri? Jeg læser det som et udtryk for at det er islamen der skal rammes, og ikke jøderne og kunne man slippe afsted med det, havde man bare nøjedes med tørklædet.</t>
  </si>
  <si>
    <t>Burka, Islam, Marie Krarup</t>
  </si>
  <si>
    <t>Altinget</t>
  </si>
  <si>
    <t>https://old.reddit.com/r/Denmark/comments/anbvjr/marie_krarup_t%C3%B8rkl%C3%A6det_skal_forbydes_p%C3%A5/</t>
  </si>
  <si>
    <t>Dette er et eksempel på DF trives med glidebaner. De kan blive ved med at presse citronen, for at straffe muslimer. Den ramte gruppe er personer der varetager et arbejde og betaler skat til den danske velfærdsstat. Og med DFs yndede brug af glidebaner, så ville det nok være private virksomheder der rammes næste gang.</t>
  </si>
  <si>
    <t>Parantesen er min. Det blev lige click baity nok uden den tilføjelse. NÅr det er sagt er det himmelråbende dumt. Vi står allerede med en massiv rekrutteringsproblematik i f.eks. hjemmeplejen, som kun ville blive værre hvis Krarups forslag blev til lov.</t>
  </si>
  <si>
    <t>Hvad DF faktisk mener: Perkere skal forbydes på offentlige arbejdspladser. Og i Danmark generelt.</t>
  </si>
  <si>
    <t>I mange, mange år har vi arbejdet os hen mod et mere og mere sekulært samfund. Der er i mine øjne en god ting. Vi har i vores kultur en ide om, at forholdet mellem gud og menneske er personligt. Det er ikke noget, man render og skilter med. Det er i mine øjne en god ting. I Danmark plejer det at være forventet, at man behandler hinanden ens og ikke diskriminerer. Man forventer at folk er OK og man forventer, at folk behandler hinanden godt. Det er i mine øjne en god ting. Tørklædet er alt det modsatte. Jeg ved ikke nok om jødekalot eller sikhturban til at have en mening.</t>
  </si>
  <si>
    <t>Hvis 2% af patienterne er i mod sharia-udklædning, er det naturligt at forbyde det. Det ligner ikke noget, at man skal til at opdrage på gamle fru Olsen, fordi hun har brug for en hospitalsseng. På et større sygehus må portørerne ikke drikkeletøl til deres frokost. For de må ikke lugte af øl. Men de må gerne lugte af sharia.</t>
  </si>
  <si>
    <t>Jeg har sagt det før og siger det igen vores behandlingspræmis hvor vi næsten ikke set på prisen af en behandling har fået vores pengeforbrug på medicin til at eksplodere i en sådan grad at det gør stor skade på sundhedsvæsenet som helhed. De penge vi bruger på medicin til behandlinger der giver få procenter bedre virkning eller forlænger livet i nogen måneder for få personer, er penge som de mange kommer til at mangle i form af menneskelig kontakt og varme hænder. Men hver gang debatten er oppe finder pressen et eller andet sygt barn og stiller det i første række hvilket gør at enhver indgreb i den praktisk er et direkte angreb på det syge barn.</t>
  </si>
  <si>
    <t>Sparekrav, Rigshospitalet, Besparelser, Sundhedsvæsenet</t>
  </si>
  <si>
    <t>Jyllands-Posten</t>
  </si>
  <si>
    <t>https://old.reddit.com/r/Denmark/comments/alywha/chef_p%C3%A5_rigshospitalet_har_sagt_op_i_desperation/</t>
  </si>
  <si>
    <t>LA og NB: "aaaaargh er du sikker på du ikke har sagt op og er stresset på grund af den djævelske topskat?" Vi lever i en tid hvor det er decideret naivt at tro vores samfund som vi kender det kan overleve besparelser i den offentlige sektor.</t>
  </si>
  <si>
    <t>Stor respekt for den konsekvente holdning. Hvis man ikke synes at man kan stå inde for sit ansvarsområde med de midler man får stillet til rådighed, må man jo tage konsekvensen. Når vi igen og igen hører om at skandalerne i SKAT skyldes besparelser er det jo det rene vrøvl. Det skyldes dårlig ledelse. En ledelse som ved sin tilstedeværelse implicit har accepteret at køre SKAT på de givne betingelser, men som ikke har lykkedes med det.</t>
  </si>
  <si>
    <t>Fra 2000 til 2017 er Danmarks samlede sundhedsudgifter steget med 69%. I samme periode var inflationen 30%.</t>
  </si>
  <si>
    <t>En stor del af problemet er at sundhedssystemet, lige som resten af det offentlige og store dele af private, er overbebyrdet med ligegyldige opgaver ("pseudoarbejde", se Dennis Nørmark og Anders Fogh Jensens bog af samme navn). Med sundhedsplatformen skal lægerne f.eks., for at oprette en ny patient, i princippet afkræve patienten svar på 142 spørgsmål - hvis denne er rask(!) Hvis vedkommende fejler noget, som man jo ofte gør hvis man kommer på et hospital, er der flere uddybende spørgsmål.</t>
  </si>
  <si>
    <t>DR har spurgt politikerne om 6 tænkte eksempler Det er nu helt klart for mig, at vi bare skal tage flere blodprøver... Også siger de politikerne taler uden om...</t>
  </si>
  <si>
    <t>Det er ikke nødvendigvis dårligt at spare. Kender ikke de præcise forhold. Men vores udgifter til sundhedsvæsenet er through the roof (de er igennem taget)</t>
  </si>
  <si>
    <t>Bortset fra virksomheder med ekstrem høj vækst skal ALLE spare jævnligt. Det er ret naivt at tro at man kan slippe, bare fordi man er et hospital. Det er ret mageligt bare at gøre det samme arbejde på samme måde år efter år, men det er ikke godt nok. De sidste 50 år har de tre største kilder til øget effektivitet været: IT, Outsourcing, og global skalafordel. Det danske sundhedsvæsen benytter nærmest ikke en eneste af de tre kilder. Vi har et godt sundhedsvæsen, men det kan sgu sagtens gøres billigere.</t>
  </si>
  <si>
    <t>Argumentet med dobbelt beskatning er fjollet. Alle penge er altid allerede beskattet. I øvrigt mener jeg stadig, at arveafgiften skal kunne udskydes på virksomheder og urealiseret formue, men det er en anden sag. Man kan godt synes, at ens meningsfæller bruger ulødige argumenter.</t>
  </si>
  <si>
    <t>Arveafgift, Venstre</t>
  </si>
  <si>
    <t>https://old.reddit.com/r/Denmark/comments/alb2dv/blog_nej_arveafgift_er_ikke_dobbelt_skat_for/</t>
  </si>
  <si>
    <t>"Problemet" med arveafgift handler ikke om menigmand, som arver nogle hundrede tusinder, eller måske millioner, fra forældrene. Problemet handler om dem som arver en virksomhed. Når "Danfoss-boss Mads Clausen sidder og klapper en udstoppet tiger, mens han piber over, hvor synd det er for hans arvinger, fordi de skal betale 15 pct. af rigtig mange penge" er det jo ikke fordi han ikke godt kan se at hans arvinger kan nøjes med 85% i stedet for 100%. Problemet er at værdien primært er værdien af Danfoss, og virksomheden kan ikke bare trække 15% ud til arveafgift, og fortsætte som om intet er hændt. Når det er sagt er skat på arv langt mere retfærdig end skat på arbejde.</t>
  </si>
  <si>
    <t>Jeg aner to forskellige udgangspunkter i dén debat: det slægtsorienteret (konservative), der ser formuen som slægtens formue; og det individorienteret (liberale), der ser formuen som udelukke de individets egen sag. Har man et slægtsfokuseret udgangspunkt, så giver argumenter om dobbeltbeskatning god mening.</t>
  </si>
  <si>
    <t>Af alle de kampe, som LA har taget i løbet af regeringsperioden, er dette for mig den mest ubegribelige. Hvis man skal vise liberalismens værd i en bredere folkelig kontekst giver det ingen mening at fokusere på en afgift der rammer så få og som lugter så meget af at tækkes de rige. Fedt at Jan E. giver et alternativt take på liberalismen.</t>
  </si>
  <si>
    <t>Præcist. Det er et ny individ der bliver beriget, så selvfølgelig skal vedkommende betale skat af det, som alle vi andre også skal når vi får en indtægt</t>
  </si>
  <si>
    <t>W T F F! Jan E.. Vi er sgu enige du og jeg.</t>
  </si>
  <si>
    <t>Syntes det er forkert. Personen som dør, har jo betalt skat af pengene. Forstår godt arvingen ikke har betalt skat af pengene, og det regnes som en ny indkomst. Men det er da hul i hovedet, og opfordrer ikke ligefrem til at efterlade en stor arv. Tværtimod. Især hvis man efterlader en virksomhed er det problematisk - Ikke alle som har styr på generationsskiftet inden man dør.</t>
  </si>
  <si>
    <t>John Stuert Mill en af de store liberale tænkere var også for arveskat. Arveskat ER liberalt. Edit: Stavede navnet forkert</t>
  </si>
  <si>
    <t>Arveafgiften er svær og vil altid være svær, for logemeget hvordan du vender og drejer den, vil den altid fremstå uretfærdig udadtil, men være voldsomt nødvendig bag facaden. - Hvis rigdom får lov at akkumulere hos enkelte få, er det kun et spørgsmål om tid før, at al rigdom har akkumuleret sig hos én eller få familier; nøjagtig som det nu er scenariet i USA. Det betyder, at få ejer alt, imens at rigtig mange ejer intet. Det har INTET med liberalisme at gøre!</t>
  </si>
  <si>
    <t>Der er altså også forskel på at arve kontanter og ejendomme/virksomheder/landbrug osv. Kontanter kan der sagtens betales arveskat af uden de store problemer. Det bliver svære ved virksomheder at finde 15% af værdien uden at påvirke forretningen. De færreste virksomheder overlever hvis man skal fra den ene dag til den anden aflevere 15% af værdierne.</t>
  </si>
  <si>
    <t>Jeg er liberal, men synes LAs kamp for at afskaffe arveafgiften er tåbelig. Det giver mere mening at sætte skatten på arbejde ned, da det faktisk beviseligt øger produktiviteten og gør stort alle rigere. Det vil også betyde at de penge der går i arv er blevet beskattet mindre da de blev tjent og derfor reducere omfanget af dobbeltbeskatning.</t>
  </si>
  <si>
    <t>Rent principielt må man vel beslutte sig for hvad man vil beskatte. Hvis man f.eks. vil beskatte værdiskabelse (arbejde, aktiestigninger, etc.) ud fra en tanke om at man bidrager en del af værdiskabelsen til samfundet, så skulle arv ikke beskattes, da der ikke skabes ny værdi. Indkomstskat, beskatning af kapital- og aktiegevinster, samt moms, er beskatning af værdiskabelse. Et andet formål kan være at nå et bestemt formål; her bruges typisk afgifter. Cigaretafgifter skal f.eks. mindske de skadelige virkninger på folkesundheden, betale for lungekræftbehandling etc. Arveafgift falder nok ind under denne kategori. En arveafgift modvirker den akkumulering af kapital (og dermed ulighed i formue), som bl.a. Thomas Piketty har påvist. Så i sidste ende handler en arveafgift om, hvorvidt man ønsker at mindske uligheden i formuer. (Forvirringen i andre indlæg om beskatning flere gange opstår fordi beskatning af værdiskabelse blandes sammen med formålsfremmende afgifter). Det vil være relativt enkelt at klare generationsskifter; f.eks. kunne staten i Danfoss-eksemplet overtage 15% af aktierne, og sætte dem til salg til en rimelig pris. Arvingerne kunne evt. have forkøbsret.</t>
  </si>
  <si>
    <t>Sådan som jeg ser det, så bruger ingen af siderne argumenter som der reelt kan bruges til noget. Den ene side siger "dobbelt beskatning", uden at adressere argumenter omkring alle andre afgifter. Den anden side siger "fairness", men jeg vil mene at det er fair nok at jeg har lov til at bruge mine penge som jeg har lyst. Også selvom jeg giver dem til mine børn. Den her artikel gør heller noget reelt forsøg på at overbevise nogen, da der er betalt af formuen, bare ikke af den ejer den nu. Hvis man følger det her argument til dørs, så bør man beskatte hver evig eneste gang penge skifter hænder. Ja, vi har moms, men den bliver kun betalt ved forbrugeren. Den her artikel argumenterer for at man også skal beskatte når virksomheder køber ting de bruger i produktionen, hvilket man ikke gør. Det jeg gerne vil se er enten argumenter for at væksten er lavere med penge i private hænder end i statskassen. Uden man begynder at snakke indkomst eller formueulighed, fordi jeg kunne ikke være ligeglad med de to parametre.</t>
  </si>
  <si>
    <t>Jeg har ikke de store holdninger for eller imod arv. Jeg kan godt se problemet i at det er svært at arve en virksomhed, som man nu ligepludselig skal betale 15% af, for at beholde, men jeg ville også synes at det var unfair at man "bare fik den.." ..men mest af alt synes jeg at der er langt større problemer i Danmark og at det optager urimeligt meget plads i forhold til hvor mange det egentligt er, der står med problemet.</t>
  </si>
  <si>
    <t>Hele ideen om arv er en arkæisk aristokratisk overlevering. Vi har som børn ikke nødvendigvis nogen ret til vores forældres formue og ejendom. Vi må skabe vores eget liv og egen formue. Så det er kun rimeligt at en mindre del går tilbage til fællesskabet hvis vi gør krav på at arve.</t>
  </si>
  <si>
    <t>Grundprincippet må være at værdiskabelse beskattes. Der skabes ikke værdi fordi nogen arver.</t>
  </si>
  <si>
    <t>Jeg synes at se nogle argumenter om 'hvis du arver 1 million, så skal du betale 150.000. Du får jo stadig 850.000, så stop med at tud'. Hvis du arver et hus med en værdi, bliver du stadig bedt om at betale pengene. Det kræver at huset sælges eller at du sidder godt i det. Det virker ikke fair at miste et hus som er betalt, hvis du ikke kan smide eks. 150.000. Noget andet er, hvis det er din forælders penge synes jeg ikke det lyder fair at du skal betale skat for at arve dem. Samfundet har ikke noget krav på de penge, sådan som jeg ser det. Så uafhængigt af rig og fattig, synes jeg ikke det er et okay sted at kræve penge til statskassen. Ret mig hvis jeg tager fejl.</t>
  </si>
  <si>
    <t>Jeg har endnu ikke hørt et godt argument for at arveafgiften skal afskaffes. Allerede nu ser man tydelige tegn på at formuefordelingen i kapitalismen er ekstrem skævvredet. [LINK] Skal dette hul udlignes eller gøres større? Det er også en stor motivations for at bruge ens formue i stedet for at lade den gå i arv, cirkulation af penge har alle dage været godt.</t>
  </si>
  <si>
    <t>Arveafgiften skal afskaffes: Jeg har allerede betalt skat af min indkomst. Jeg disponerer over mine egne midler og vælger at mine børn skal have alt, når jeg dør.</t>
  </si>
  <si>
    <t>Jeg forstår argumentet og giver ham til dels ret. I at arvingen ikke har betalt skat og det derfor ikke er dobbeltbeskatning, men mange mennesker ser dog den essentielle byggeklods i samfundet som familien. Hele motivationen for at tage på arbejde og skabe sig et godt liv for nogle mennesker kommer fra at de kan gøre deres børns liv bedre. I samme omgang er den essentielle byggeklods i samfundet familien. Ikke den individuelle. Når familien modtager penge betales der skat, men hvorfor skal staten ind og blande sig når penge sendes rundt blandt familiens medlemmer. Hvordan retfærdiggøres det? Jeg har hørt argumenterne, men jeg mener stadig ikke det kan retfærdiggøres.</t>
  </si>
  <si>
    <t>Opsummering af alle kommentarerne. Argument 1 Det er en misundelsesafgift. Argument 2 De rige svin skal bare betale. Argument 3 Der er allerede betalt skat en gang af pengene. Lad mig tilføje et argument mere. Der er lande meget tæt på os der ikke har arveafgift, og hvis det går ad helvede til for dem, så er det ikke på grund af at arveafgiften er blevet fjernet.</t>
  </si>
  <si>
    <t>Det er svært at forholde sig til, for uanset hvilket argument man kommer med, så vil nogen være i stand til at opsætte et scenarie der misbruger intentionen. Jeg synes f.eks. at penge der er blevet personbeskattet ikke mere vedkommer staten, så hvis man vil give dem til andre (familie) så kan man frit gøre det. Staten har allerede fået sin del. Ellers har man i princippet et scenarie hvor 2 personer giver hinanden en bunke penge frem og tilbage, og hver gang snupper staten en bid indtil der slet ikke er mere tilbage. Det virker bare forkert. Men som sagt kan folk altid finde krøllede måder at misbruge regler på, så jeg er slet ikke i stand til at forsvare min holdning 🙂</t>
  </si>
  <si>
    <t>Hvorfor skal dem, der har arbejdet som narkomaner hele deres liv, og i store dele finansieret Danmark beskattes yderligere for det de allerede er beskattet for? Hvorfor har i rettigheder til deres økonomiske kapital, som de har skabt til at forsørge dem selv og deres kære? Bid ikke hånden der føder jer.</t>
  </si>
  <si>
    <t>Jeg mener - som ægte liberal Medlem af Venstre - Danmarks 2. Socialdemokrati, kalder sig "ægte liberal". Jeg siger ikke han tager fejl. Arveafgiften er ikke en vigtig liberal mærkesag i mine øjne, men jeg synes bare det er pudsigt, for Venstre har da om nogen indført uliberale tiltag. Mere overvågning, mere bureakrati, mere kontrol indenfor udlændingeområdet, flere specialordninger.</t>
  </si>
  <si>
    <t>Jamen altså de 1000 milliarder skat hev ind sidste år skal jo komme et sted fra. Hvor mange borgere er det nu vi er? 5.7 million? Nå ja.. jamen de 1000 milliarder kan jeg godt forstå så. Det må ikke være mere end rimeligt vi skal betale 14.000 i skat per næse. Men så har vi tilgengæld også fine tosporede motorveje.</t>
  </si>
  <si>
    <t>Det skræver lidt over mod Amerikansk mentalitet gør det ikke? Profit over alt andet og hvis du har problemer med kortsigtet korporatisme kan du bare lukke røven</t>
  </si>
  <si>
    <t>Finansministeriet, Venstre</t>
  </si>
  <si>
    <t>https://old.reddit.com/r/Denmark/comments/anof4d/finansministeriet_er_danmarks_overhund/</t>
  </si>
  <si>
    <t>Det er dejligt at se, at medierne gør deres arbejde. Tak for delingen.</t>
  </si>
  <si>
    <t>Venstre er simpelthen ikke et demokrati værdigt. De tænker aldrig på borgerne, men udelukkende på penge.</t>
  </si>
  <si>
    <t>Dansk politik har i en lang årelængde haft en aggressiv amerikanisering af "det politiske spil" og det kan gøre mig ualmindeligt sur at se et forfald på niveauet staten ligger på da det er vigtigt for alle, eller burde være det. Til trods for dette skal lukrative forretnings idéer, kortsigtet profit og hurtige besparelse for landets top og ministre skubbes igennem koste hvad det vil...</t>
  </si>
  <si>
    <t>Storm i et glas vand. For det første er det vel naturligt nok at regeringens samlede politik koordineres i finansministeriet og at det er finansministeren som udtaler sig om selve salget, hvis det er der processen kører. For det andet er der højest sandsynligt tale om to sagsbehandlere som har koordineret talepunkter og beredskab, hvilket sker i stort set alle processer. Det er altså ikke nødvendigvis energiministerens holdning eller bekymring men formentlig blot et udkast skrevet af en fuldmægtig i EFKM.</t>
  </si>
  <si>
    <t>Hvorfor går der altid ca. 10 sekunder i r/Denmark fra der post'es noget om demokrati og politik, til nogen råber op om kapitalisme eller sviner det ene eller det andet parti til? Denne artikel kunne havde været den perfekte anledning til en seriøs diskussion om demokrati, men drukner i stedet i mudderkastning.</t>
  </si>
  <si>
    <t>Venstre har magten - naturligvis er finansministeriet "overhunden". Det må jo også være det folk vil have når de stemmer på dem. En regering der kommer ind og sælger landet bid efter bid.</t>
  </si>
  <si>
    <t>Hvor er koret af folk der højlydt råber om ytringsfrihed når Paludan vil smøre koraner ind i svineblod og lort? Man er måske kun for ytringsfrihed når det er mod muslimer, og ikke når det er kritik af egen fløjs regeringspartier?</t>
  </si>
  <si>
    <t>Cypersikkerhed, regler</t>
  </si>
  <si>
    <t>Computerworld</t>
  </si>
  <si>
    <t>https://old.reddit.com/r/Denmark/comments/anp5gt/dansk_milliardvirksomhed_truer_med_at_forlade/</t>
  </si>
  <si>
    <t>"Fuldt implementeret risikerer selskaber som Tradeshift at blive tvunget til at give Center for Cybersikkerhed adgang til deres platforme og data uden retskendelser,” lyder det fra Mikkel Hippe Brun." Intet under, at de ikke vil risikere, at Staten kommer tromlende og kræver indsigt i dele de ikke har ret til.</t>
  </si>
  <si>
    <t>Okay, vi har sovet i timen mht. sikkerhed de sidste 25 år. Lad os råde bod på det ved at indføre kinesiske tilstande... /s</t>
  </si>
  <si>
    <t>Mit naturlige instinkt er at private virksomheder må stikke piben ind og rette ind efter regulation. Men det lyder vitterligt meget vidtgående. Der er ingen tvivl om at Center for Cybersikkerhed skal have de bedste forhold, men de er at sammenligne med en efterretningstjeneste her. Ville vi give PET umiddelbar adgang til alle vores finansielle transaktioner uden videre? Det tror jeg ikke. Det handler også om at forsvare borgernes rettigheder mod fremtidige regeringer, der kan have en helt anden ide om, hvad der udgør acceptabel adfærd. En lovgivning som denne er en drøm for autoritære kræfter.</t>
  </si>
  <si>
    <t>Det er desværre den nye standard i vesten. Retskendelser er en besværlig garant for retssikkerheden for magthaverne.</t>
  </si>
  <si>
    <t>Det varer nok ikke længe før et fund af krypterede data automatisk udløser 6 måneders betingelsesløst. Hurra for politistaten. Føler vi os ikke alle sammen meget sikrere nu?</t>
  </si>
  <si>
    <t>Jeg synes lidt det svarer til at sætte overvågningskameraer op i folks hjem for at se, om de nu kunne finde på at foretage sig noget ulovligt. Nå. Al den data de suger og indsamler og de huller de laver og putter snablen i giver velsagtens en gigantiske mængde data. Hvad skal de med daten? Kan de overhovedet analysere den? Hvad er formålet? Hvorfor? Udover “Jamen forbrydelse”! Det er fordi de kan, det er den eneste åbenlyse forklaring jeg kan finde. Jeg ser det her forsøg på at skabe sikkerhed som en risiko for at skabe større usikkerhed. CFCS kan ikke bruge størstedelen af dataen og hullerne til en pik, den og de er derimod guld værd for udenlandske statsaktører. Det er det værste. “Vi skal da ha’”! Jamen, til hvad og hvorfor?</t>
  </si>
  <si>
    <t>Helt ærligt... Jeg blev så træt, da jeg første gang læste om det lovforslag, og nu bliver jeg træt igen. Hvad kan jeg gøre for at forhindre det? Kan man overhovedet gøre noget? Jeg synes, jeg bliver mødt med rullende øjne eller i bedste fald "hvis du ikke har noget at skjule...", når jeg diskuterer den slags.</t>
  </si>
  <si>
    <t>Burde Venstre ikke kalde sig for Danmarks socialistiske parti? For mig er den slags virkeligt ikke liberalt.</t>
  </si>
  <si>
    <t>Vil tvinge danske virksomheder ind i overvåget netværk - og give sikkerhedscenter adgang til data uden retskendelser Og sådan transformerer det danske samfund sig ligeså stille til en kommunistisk magt med centraliseret planlægning, topstyret hierarki og magt over sin befolkning i alle privatlivets henseender.</t>
  </si>
  <si>
    <t>Hønge har jo ret, vi kan lige leve med at én person gør det her, hvis vi havde 10 eller flere kunne det jo ikke lade sig gøre rent ressourcemæssigt og ja det er et problem at han ikke kan råbe og skrige i gaderne som han lyster. Men et problem af gangen.</t>
  </si>
  <si>
    <t>Rasmus Paludan, SF, Politibeskyttelse</t>
  </si>
  <si>
    <t>24syv</t>
  </si>
  <si>
    <t>En nem løsning er vel bare at arrestere samtlige personer, der fremsætter trusler om vold ved hans demoer. Det bør politiet vel allerede gøre, da trusler er ulovlige?</t>
  </si>
  <si>
    <t>Det er sjovt, at menneskerettighedstilhængerne ikke vil tildele advokat Paludan basale menneskerettigheder.Måske er menneskerettigheder bare noget, der bliver hevet frem, når det passer i agendaen?</t>
  </si>
  <si>
    <t>Inger Støjberg, E-mail, Asylpar</t>
  </si>
  <si>
    <t>https://old.reddit.com/r/Denmark/comments/ao154m/hemmeligholdt_mail_modsiger_st%C3%B8jbergs_forklaring/</t>
  </si>
  <si>
    <t>Skal jeg være helt ærligt, så er det ligegyldigt hvilket parti man er fra, når man begår en forbrydelse skal man straffes. Men det viser sig at politikerne i det her land føler sig hævet over loven, og det er simpelthen noget af det mest udanske jeg kan komme i tanke om.</t>
  </si>
  <si>
    <t xml:space="preserve">Er jeg den eneste som er ved at være godt gammeldaws træt af alt det forbandet snyd, bedrag og korruption, som tydeligvis finder sted i toppen af Danmark, men aldrig straffes eller håndteres? Hver dag mister jeg mere og mere troen på vores samfund - Og det er sgu ærgeligt.
</t>
  </si>
  <si>
    <t>Udlændingestyrelsen fik mundtligt besked fra ministeriet om at administrere »i overensstemmelse med indholdet af pressemeddelelsen«. (...) I alt samtidigt skriftligt materiale om sagen fra Udlændinge- og Integrationsministeriet er instruksen omtalt som undtagelsesfri. (...) Styrelsesdirektøren skulle ifølge Inger Støjberg og hendes ministerium umiddelbart forinden ved et møde være blevet orienteret om, at der ville skulle gøres undtagelser til reglen om at adskille asylparrene. Man skulle derfor tro, at han ville have gjort opmærksom på dette afgørende forbehold, der talte imod formuleringen om, at »ingen« af asylparrene måtte bo sammen, som pressemedarbejderen havde fremhævet med versaler i emnefeltet og gentaget i selve mailen. Men i stedet skrev han tilbage til pressemedarbejderen og de tre andre embedsmænd: »Ja. Mødet jeg var til i ministeriet efterlod ingen tvivl om hendes indstilling til sagen – uanset Børnekonventionen, når parret har et fælles barn.« Det er det, man kalder 'en rygende pistol': uanset Børnekonventionen På et møde med ministeren har direktøren for Udlændingestyrelsen altså fået at vide, at man skal ignorere Børnekonventionen. Vi vidste det godt i forvejen. Da man i 2017 adskilte samtlige asylpar, hvor den ene part var under 18 år, var det en forbrydelse, der skete for øjnene af os allesammen.</t>
  </si>
  <si>
    <t>Nå nå nå! Eftersom hun nægtede at svare på spørgsmål dengang, så var jeg ret sikker på, at det betød, at hun var uskyldig. Nu ved jeg da slet ikke, hvad jeg skal tro /s.</t>
  </si>
  <si>
    <t>Mon ikke hun får en næse? Så kan det nok være at hun kan se hvor forkert hun har båret sig ad!</t>
  </si>
  <si>
    <t>How come this is so high on /r/all What is it about?</t>
  </si>
  <si>
    <t>Jeg er chokeret. Chokeret! Okay ikke så chokeret</t>
  </si>
  <si>
    <t>Her ville jeg normalt have skrevet et indlæg som afspejler min holdning til dette emne. Men da jeg ikke føler mig sikker på r/denmark længere vælger jeg at holde mund.</t>
  </si>
  <si>
    <t>Så mange fucking rød blok hippier herinde. Hun har gjort et godt arbejde inden for udlændinge politik. I finder en lille ting og bitcher over det men ser ikke hvad hun har gjort i det store billed</t>
  </si>
  <si>
    <t>Vi skal afvise alle asylansøgere. Så må tyskland bestemme. Næste finanslov allokeres 0 kroner til asylansøgere - til alt. Så er spørgsmål om deres middelalder kultur ligemeget.</t>
  </si>
  <si>
    <t xml:space="preserve">Marie Krarup er ret uhyggelig her. Nationalstatens autoritet er åbenbart større end respekten for den enkeltes rettigheder - hvis det bare er vedtaget ved lov, kan alt retfærdiggøres. Det er ikke engang vigtigt for hende om den lov er vedtaget i et demokrati eller autokrati. Men spørger i mig er der klare grænser for enhver stat eller nations kontrol: menneskerettighederne. Selvfølgelig skal Danmark da påpege når andre stater tramper på menneskerettighederne.
</t>
  </si>
  <si>
    <t>Marie Krarup, Jehovas Vidner</t>
  </si>
  <si>
    <t>Berlingske</t>
  </si>
  <si>
    <t>https://old.reddit.com/r/Denmark/comments/ao5kon/marie_krarup_dennis_er_selv_ude_om_f%C3%A6ngselsstraf/</t>
  </si>
  <si>
    <t>Altså Dennis er jo i dette tilfælde lidt ligesom kristne missionærer der rejser til Nord Korea og bryder loven eller rejser ud på en ø med en vild stamme og bliver slået ihjel. De kan ikke påstå at blive overraskede, for de ved jo godt hvad de gør.</t>
  </si>
  <si>
    <t xml:space="preserve">Altså, ja? Hvis du stikker hånden ind i bålet, så brænder du dig.. og Rusland har været meget strikse mht. Religionsfrihed i snart.. 200 år? ~ish.. Det kunne vel passe lige at tage en kigger på lovgivningen i det land du rejser til..
</t>
  </si>
  <si>
    <t>Skal vi ikke bare ignorere hende? Vi har også tosse Margit i vores by - men hendes udgydelser kommer der ikke artikler ud af.</t>
  </si>
  <si>
    <t>Vær Jehovas vidne. Rejs til et land med lav religionsfrihed og en lemfældig tilgang til menneskerettigheder. Bliv anholdt og idømt fængselsstraf. Surprised Pikachu face.</t>
  </si>
  <si>
    <t>Mon hun havde ment det samme hvis det ikke havde været Rusland? Nej. Nej det havde hun ikke.</t>
  </si>
  <si>
    <t xml:space="preserve">Play stupid games, win stupid prizes - missionærer er alle dage, og vil alle dage være, personligt ansvarlige for deres åndssvage "kald". Som en der studerer religionshistorie kan jeg ikke sige andet end at kristne missionærer har ødelagt så meget og sønderkneppet så mange kulturer, at jeg simpelthen ikke kan have sympati for dem når deres brægen roder dem ud i problemer - om så det er en bye af pile fra en indfødt stamme eller et andet land der ikke vil høre på deres fis. Hvis Dennis er en rigtig kristen missionær, så er han også forberedt på, at mission ofte resulterer i martyrdom. Man kan ganske enkelt gøre nøjagtigt hvad der passer en, og forvente at slippe afsted med det bare fordi "Gud sagde jeg skulle!". Om så du smugler stoffer ind i Kina eller fundamentalistisk religion ind i Rusland, så er du selv ansvarlig for dit kriminelle foretagende. Dennis vidste bedre - Dennis var ligeglad. Derfor må man antage han selv mente, at det var risikoen værd.
</t>
  </si>
  <si>
    <t>For nylig kunne Finans fortælle historien om, at Løkkefondens administrationsudgifter var eksploderet, og at Civilstyrelsen havde sat fonden under opsyn af den årsag. En lille krølle på historien. Stigende indtægter fra erhverv og et meget større administrations udgift til Bubber, Solrun og Lars. K O R R U P T I O N</t>
  </si>
  <si>
    <t>Finans</t>
  </si>
  <si>
    <t>https://old.reddit.com/r/Denmark/comments/ao2qn2/trods_millioner_i_erhvervsindt%C3%A6gter_l%C3%B8kkefonden/</t>
  </si>
  <si>
    <t>Er der nogen, der kan give en forklaring på, hvad Løkkefonden faktisk er? Jeg kan oprigtigt ikke finde hoved eller hale i det.</t>
  </si>
  <si>
    <t>Dette medfører efter styrelsens vurdering imidlertid ikke, at der er sket en reel og vedvarende ændring af fondens erhvervsmæssige forhold, som kan bevirke, at fonden nu skal anses som en erhvervsdrivende fond, idet styrelsen tillægger oplysningerne for 2019 og fremefter større vægt Så fantasi er langt vigtigere end to års fakta når det skal bestemmes om en fond er velgørende. Eller gælder det kun for fonden med forbindelse til statsministeren?</t>
  </si>
  <si>
    <t xml:space="preserve">Det kommer ikke til at ske, som artiklen skriver, med mindre de liberale partier og statsoverhoveder omkring EU bakker op om Vestager. Det gør Lars Løkke Rasmussen ikke, og Jeg ser heller ikke at Socialdemokratiet kommer til at gør. Min gæt er, at Michel Barnier af ALDE bliver Kommissionschef hvis S&amp;D og EPP vælger deres nuværende dårlige spitzkandidater.
</t>
  </si>
  <si>
    <t>Economist</t>
  </si>
  <si>
    <t>https://old.reddit.com/r/Denmark/comments/ao2y87/margrethe_vestager_bane_of_alstom_and_siemens/</t>
  </si>
  <si>
    <t xml:space="preserve">Er det mig eller står der ikke noget om hvad "EU's top job" er? Ellers god gået Vestager, fortsæt bare i den bane! :)
</t>
  </si>
  <si>
    <t xml:space="preserve">Jeg er ret sikker på at Pakistan ikke er på den liste over godkendte ikke-EU lande regeringen gerne vil have mere arbejdskraft fra. Faktisk var Malaysia det eneste muslimske land på listen.
</t>
  </si>
  <si>
    <t>Jyllands-posten</t>
  </si>
  <si>
    <t>https://old.reddit.com/r/Denmark/comments/ao1xtd/blog_l%C3%B8kke_satser_igen_igen_p%C3%A5_at_importere/</t>
  </si>
  <si>
    <t xml:space="preserve">Hvorfor SKAL det altid være muslimer? Hvad er der i vejen med mexicanere og ukrainere? De ville blende ind 1000 gange nemmere. Synes vi hele tiden skulle skifte land at suge billig arbejdskraft fra, sådan at vi ikke får store diasporaer der udvikler sig til parallelsamfund.
</t>
  </si>
  <si>
    <t>Hvor er det en dum blog post. Man kan ikke få arbejdstilladelse i Danmark via beløbgrænsen (eller andet) hvis lønnen er ikke industri standard. Hvis de sætter grænsen ned, det kun betyder, mere fra ikke-EU lande kan muligt få arbejdstilladelse i Danmark. Det er ikke for at importere billige arbejdskraft, problemet er Danmark mangler kvalificeret arbejdere lige nu fordi regeringen har stiget mange krav for opholds- og arbejdstilladelse . Hvis SIRI tror din kontrakt og løn ikke er standard, de tjekker først med eksperter og regionale arbejdsmarkedsråd, og det tager 3 ekstra måneder. Hvis din kontrakt og løn er ikke standard, du ikke får arbejdstilladelse. Lige nu skal du tjene mindst 35,600dkk/måned i et job for beløbgrænsen. De vil sætte det ned til 27,500/måned. Dvs hvis du har et jobmulighed, hvor det er standard at tjene 27500/måned, får du arbejdstilladelse. Det beståede ikke i oktober pga social demokratierne. Source: jeg har lige fået min arbejdstilladelse. AMA. Hvis I har lyst til at se beløbsgrænsens krav, kan I læse dem her</t>
  </si>
  <si>
    <t>Det kunne da være meget cool med folk fra Indien. Så kan det være man kan få noget ordentligt indisk mad.</t>
  </si>
  <si>
    <t>Landbrug, Landbrugspakke, Venstre</t>
  </si>
  <si>
    <t>https://old.reddit.com/r/Denmark/comments/aoqfu1/landbruget_har_svigtet_gr%C3%B8nne_l%C3%B8fter_fra/</t>
  </si>
  <si>
    <t>Fuck venstre. De vidste at ingenting ville ske, men nu kan de vaske hænder og pege fingre. Det er synd for vores børn.</t>
  </si>
  <si>
    <t>Regeringen: "landbruget kan sagtens tage ansvaretfor miljøet". Landbruget undlader at tage ansvar. Regeringen: semiforældet Pikachu-migmig</t>
  </si>
  <si>
    <t xml:space="preserve">Kan virkelig ikke forstår hvorfor landbruget bliver holdt så meget i hånden når det gælder miljøregulering. Sidder selv som miljøkonsulent og har være i Miljøstyrelsen førhen, og når man ser hvor meget hensyn der bliver taget til det erhverv er det til at brække sig over. F.eks skal større virksomheder betale op til flere millioner for sagsbehandling til deres miljømyndighed hvor landbruget skal betale lige knap 0kr for samme ydelse.
</t>
  </si>
  <si>
    <t>Man kan ikke blive andet end træt af de danske politikere.. De tager intet ansvar.</t>
  </si>
  <si>
    <t>Krav: 1451 tons nitrogen om året. 2018 effekt: 12 tons nitrogen. Sådan landbrug! That's the spirit!</t>
  </si>
  <si>
    <t>NO. SHIT. SHERLOCK. Og han syntes sikkert at det er virkelig ærgerligt at han ikke kan nå at gøre noget ved det inden næste valg...</t>
  </si>
  <si>
    <t>Det var så vores fisk og vores grundvand. Heldigvis står der globale megakoncerner klar med kildevand på flaske... I det mindste er jordens undergang både røvsyg og forudsigelig.</t>
  </si>
  <si>
    <t>Ja nu har venstre jo selv været betalt til at gøre det. Kan slet ikke forstå han er overrasket, det var hele planen, det er bla det "Bæredygtigt" landbrug betaler dem for</t>
  </si>
  <si>
    <t>Landbruget burde klare sig selv. Efter et par år, lad os da se hvor mange landmænd der er tilbage.. de er ikke konkurrencedygtige nok</t>
  </si>
  <si>
    <t>Guleroden virkede ikke. Så må pisken svinges.</t>
  </si>
  <si>
    <t xml:space="preserve">Nej! Pokkers også. Det havde Venstre da ikke regnet med. Vi havde givet hånd og alting. Stem os ind igen, så skal vi nok komme efter de slubberter med en rigtig landsbrugspakke, skal vi.
</t>
  </si>
  <si>
    <t>Inden i dømmer alt for meget, så skal i også huske på at dette tal er fra 2017 hvor man havde gødet jorden og efterfølgende regnede det så meget at planterne ikke kunne optage gødningen. Hvilket har en massiv påvirkning. Når man får 2018 tallene vil det vise sig, at tallet er faldet markant. Desværre får journalisterne idag kun et ensidet billede af historien.</t>
  </si>
  <si>
    <t>Den røde blok tror ikke på frivilligheden. Nej, det er klart. Ellers var de jo ikke røde.</t>
  </si>
  <si>
    <t>Fonden bag Folkets Hus har i stedet brugt pengene på at arrangere ugentlige søndagsbrunch-arrangementer på Kapelvej, månedlige musikarrangementer og tai chi-hold i Folkets Park, viser dokumenter fra kultur- og fritidsforvaltningen. Det lyder da som om de brugt pengene i den ånd de var tildelt. I det mindste stak de dem ikke bare i lommen og løb.</t>
  </si>
  <si>
    <t>DR</t>
  </si>
  <si>
    <t>https://old.reddit.com/r/Denmark/comments/aoqspd/kommune_betalte_13_millioner_til_ungdomshus/</t>
  </si>
  <si>
    <t>Det er godt nok noget være flueknepperi. De har jo stadig lavet nogle tilbud, at de så ikke bruger selve huset, er underordnet. Det er ikke penge ud af vinduet, man har jo stadig fået noget for dem. De brokker sig bare, fordi det er folkets hus.</t>
  </si>
  <si>
    <t>Lidt en tilsnigelse at kalde det for et “ungdomshus”. Det er vist mere en vinkling man lige vælger så læserne kan få lidt forargelsesassociationer til Jagtvej og Dortheavej.</t>
  </si>
  <si>
    <t>Det vækker vrede hos Det Konservative Folkeparti og Dansk Folkeparti Og ingen var overrasket. De har altid haft et horn i siden på den venstreorienterede kulturelle fløj.</t>
  </si>
  <si>
    <t>Det lyder som en storm i et glas vand: Det er ikke i orden, mener Jakob Næsager, der er gruppeformand for det Konservative Folkeparti i Københavns Kommune. - Når kommunen har valgt at give penge til Folkets Hus, og det så er lukket - så burde pengene gå tilbage til kulturforvaltningen og ikke bare klattes væk på andre arrangementer rundt om i byen. - Jeg synes, det er helt okay, når man politisk har besluttet, at man ønsker, at der fortsat er drift i et hus, at man så bruger pengene på nogle andre aktiviteter i lokalområdet, siger [kultur- og fritidsborgmester Franciska Rosenkilde] "Penge til kulturelle tilbud i lokalområde brugt på kulturelle tilbud i lokalområde". I øvrigt en irriterende underrubrik - skal den bare fyre op under kedlen på facebook? DR er blevet slemme til den slags.</t>
  </si>
  <si>
    <t>Tror nok liiige, københavnerne overlevet at de fik en milion til at holde yoga, tai chi og søndagsbrunch for lokalmiljøet. Det virker mere som noget internt kritik af den, måske, manglende kontrol. Formentlig fordi der er rift om pengepuljerne, i eksempelvis, Københavns Kommune.</t>
  </si>
  <si>
    <t>Jeg savner dubstep-festerne der. Rædsom lyd, gode fester</t>
  </si>
  <si>
    <t>Hvis kommune var et kollektiv, så var kommunekassen fælleskassen. Hvordan giver det så mening at nogle udvalgte socialister skal have brunch betalt af fælleskassen?</t>
  </si>
  <si>
    <t>I perioden er 398 personer blevet sigtet for menneskesmugling - altså mistænkt og gjort til genstand for en politiefterforskning. Og langt de fleste af dem er også blevet dømt. Nogle endda flere gange. Langt de fleste af menneskesmuglerne har fået ubetingede frihedsstraffe. Det gælder for mere end tre fjerdedele. Derudover er der et par håndfulde betingede domme, mens resten har fået bødestraffe.</t>
  </si>
  <si>
    <t>https://old.reddit.com/r/Denmark/comments/aoqxgk/342_menneskesmuglere_er_straffet_efter/</t>
  </si>
  <si>
    <t xml:space="preserve">Jeg arbejder selv ved grænsekontrollen, jeg kan prøve at kaste lidt lys på emnet. Du er menneskesmugler så snart man selv har lovlig indrejse, men tager en med som ikke har lovlig indrejse. Du har ikke lovlig indrejse så snart du er tredjelandsstatsborger, uden hverken visum eller opholdstilladelse til et af schengens lande. De menneskesmuglere vi ser er ofte selv indvandre med opholdstilladelse, der har været nede og hente noget familie. Vi ser at folk har samlet blaffere op, uden at kontrollere at de har lovlig indrejse. Jeg har også oplevet at en person har vist en anden person, uden lovlig indrejse, hvilket tog han skulle med for at komme mod Sverige, det i sig selv var nok til at han blev dømt for menneskesmugling, da der i lovgivning står:  " forsætligt bistår en udlænding med ulovligt at indrejse ". Dvs. der skal meget lidt til for at blive dømt. Efter 2 år ved grænsen har jeg endnu ikke oplevet det jeg før forstod som en "menneskesmugler", altså en der tog penge for det, eller lastbiler hvori de gemte sig. Oftest har folk misforstået reglerne for lovlig indrejse.
</t>
  </si>
  <si>
    <t>Det mest forfærdende er at 600-700 mødte op til hans begravelse. Nu skal jeg nok holde min kæft inden jeg blive Maktonet</t>
  </si>
  <si>
    <t>Terrorist, Bombe, Fængsel</t>
  </si>
  <si>
    <t>https://old.reddit.com/r/Denmark/comments/aoqrfr/politikere_utilgiveligt_at_terrorist_havde_adgang/</t>
  </si>
  <si>
    <t>Her er den oprindelige artikel: [LINK]</t>
  </si>
  <si>
    <t>Det er jo desværre nok konsekvensen af at regeringen i 2017 besluttede at spare 90 millioner på kriminalforsorgen. Princippet var at man ikke måtte spare på opgaver hvor de indsatte og ansattes sikkerhed blev udfordret. Konsekvensen er tilsyneladende at os uden for fængslets mure i stedet modtaget radikaliserede sindssyge terrorister.</t>
  </si>
  <si>
    <t>Og her er "efter valget" ordet man skal lægge mærke til. Jeg forventer samme undskyldning som sidst "vi gik ikke 90 mandater" PikachuFace.jpg.</t>
  </si>
  <si>
    <t>Rød Blok, Sparekniv, Uddannelse</t>
  </si>
  <si>
    <t>Politikken</t>
  </si>
  <si>
    <t>https://old.reddit.com/r/Denmark/comments/ampgm6/r%C3%B8d_blok_vil_droppe_uddannelsernes_sparekniv/</t>
  </si>
  <si>
    <t>Her fra start af 2019 har min uddannelse HA i Aalborg blevet bedt om ikke længere at måtte benytte grupperum, selv om hele vores uddannelse er bygget op på gruppeprojekter. Det skyldes at man har igen i år skulle spare 4millioner og dermed måtte begynde at leje lokaler ud for at "tjene de penge ind" de skal spare</t>
  </si>
  <si>
    <t>Det vil de fire partier i rød blok imidlertid prøve at forhindre, hvis de kommer til magten efter valget. Med andre ord, de har ikke tænkt sig egentligt at gøre noget - og højst sandsynligt ikke at investere de penge der er blevet sparet tilbage ind i uddannelsessystemet. Jeg skal i hvert fald se det før jeg tror det. Edit: Der er dog ingen af de fire partier, der vil love, at de vil føre de hidtidige besparelser tilbage. Når ja, det fik vi så svar på der. De vil altså bare stoppe udviklingen, men ellers efterlade et ødelagt og uholdbart system. Som Jacob Mark, uddannelsesordfører for SF, udtrykker det: »Det bliver dyrt og derfor også svært at rulle det hele tilbage, fordi vi også gerne vil investere i andre område«. »Derfor vil jeg hellere love, at vi vil genoprette og investere i uddannelse, hvor det giver god mening«, siger han. Fis i en hornlygte. Hvis der er nogen der køber det her, så har jeg en bro at sælge dem. »Besparelserne er en katastrofe. Skaden er sket, men forhåbentligt kommer det ikke til at ramme mange generationer, hvis vi får det stoppet nu«, siger hun. Hvordan vil det ikke ramme fremtidige generation hvis "skaden er sket" og de ikke vil ordne det? Bare fordi hullet i taget ikke bliver større, så betyder det jo ikke at regnen ikke kommer ind af den grund.</t>
  </si>
  <si>
    <t xml:space="preserve">Teologi er en universitetets uddannelse hvor der bliver sparet mere og mere fordi den er en del af den humanistiske blok. Dette betyder at ikke alle der søger ind kan blive optaget. Det sker til trods for at der mangler præster i stort set hele landet og at man skal tage både en bachelor som er længere end andre bachelorer + en kandidat i teologi for at blive præst. Håber virkelig de kommer til fornuft, men tvivler.
</t>
  </si>
  <si>
    <t xml:space="preserve">De røde er altid klar på at bruge penge. Flere sygeplejersker! Kortere tid på arbejdsmarkedet! Flere penge til forsvaret! Flere penge til uddannelse! ..Hvordan skal det finansieres? Det er svært at være uenig med deres forslag, men det virker som populistisk pjat... Hvis rød virkelig mente det med pensionsalderen kunne de vel indgå forlig med DF (som mener det samme). Rød blok + DF giver vist nok flertal. Men de vil det jo ikke, de vil bare vinde valget....
</t>
  </si>
  <si>
    <t>Efter valget Riiiiiiiiiiiiiiiiiiiiiiiiiiiigggggggggggghtt</t>
  </si>
  <si>
    <t>lol. helt sikkert i vil.</t>
  </si>
  <si>
    <t>Inger Støjberg, Mail</t>
  </si>
  <si>
    <t>https://old.reddit.com/r/Denmark/comments/aof0er/inger_st%C3%B8jberg_kaldes_i_hastesamr%C3%A5d_om/</t>
  </si>
  <si>
    <t xml:space="preserve">Alle de skide samråd og næser, og hvad fanden vi ellers har...... Hvad med nogle fucking konsekvenser. Nej, ikke flere rokader. Korruption og løgne. Føj.
</t>
  </si>
  <si>
    <t>Jeg håber at det får nogle konsekvenser, men jeg tvivler.. Vi disk i det hele taget være meget bedre til at straffe politikere.</t>
  </si>
  <si>
    <t>Jaja og hvad så. Alle ved jo at det værste der kan ske er at hun får en næse, som er det mest ligegyldige i verden. Kunne de i det mindste ikke gøre det lidt spændene ? Alle ved jo at der ihvertfald ingen konsekvenser kommer.. Kald det noget forskelligt.. Næste gang er det en arm.. Eller et ben.. Måske et øre? Denne gang får Inger støjberg et ØRE</t>
  </si>
  <si>
    <t>Først Søren Pind og nu Esben Lunde. Kæft en dag.</t>
  </si>
  <si>
    <t>https://old.reddit.com/r/Denmark/comments/8g9ljh/esben_lunde_stopper/</t>
  </si>
  <si>
    <t>Imponerende hvad manden gør for at undgå at møde Peter Falktoft. Beundringsværdigt!</t>
  </si>
  <si>
    <t xml:space="preserve">Spændende at se hvad han tager med sig i jorden. Ps: Hvor skal peter falktoft så i praktik?
</t>
  </si>
  <si>
    <t>Det var da et fjollet link bare for at være først - det er jo ikke til selve nyheden, men til Livecenter. [LINK] [LINK] [LINK] Når det så er sagt, sikke da en glædelig nyhed.</t>
  </si>
  <si>
    <t>Det er desværre ikke godt nok. Jeg synes som minimum at Esben Lunde Larsen skulle straffes ved at blive sendt i eksil til den allernordligste, ubeboet egn af Grønland.</t>
  </si>
  <si>
    <t>WTF! Haha. Gad vide om det er koordineret? Så det stjæler 1. maj agendaen. Godt nok med bad news, men alligevel? Breaking news: Løkke går af som statsminister, efterfølges af Inger Støjberg.</t>
  </si>
  <si>
    <t>Han vil nok gerne bruge mere tid med hans kæreste, Elisabeth. I kender hende ikke, hun går på en anden skole.</t>
  </si>
  <si>
    <t>Samt at miljø- og fødevareminister Esben Lunde Larsen (V) har meldt ud, at han ikke genopstiller ved næste folketingsvalg. Han må have tjent mere end nok nu. Tid til at købe en ø i de varme egne og bygge en lille by der.</t>
  </si>
  <si>
    <t>Kan egentlig meget godt lide Pinds exit. Lige slutte af med en fuldstændigt latterlig historie, om at Frank Jensen har lovet ham en statue af Ronald Reagan under bordet.</t>
  </si>
  <si>
    <t>Det er lidt noget teater. Esben var en dårlig minister som var pisse ligeglad med grundvandet eller blåmejsen. Men han var kun et symptom. Man behandler grundsygdommen ved ikke at stemme på Venstre</t>
  </si>
  <si>
    <t>lol han er jo bare én marrionetdukke. de finder jo bare en anden xD ?</t>
  </si>
  <si>
    <t>Så er Esben klar til nye udfordringer. Det skulle vel også passe nu når han optjent en solid folketingspension på 12.000,- dkk om måneden plus det tilsvarende i ægtefælle/børnepension, samt en ministerpension på 134.000,- dkk. Vel og mærke fra 61 års alderen. Helt klart en af de større drivkrafter i at jeg den dag i dag må siges at lide af politikerlede og stemmer blankt på det cirkus der foregår derinde på Borgen. Vi siger tak til Esben for den dejlige indsats som folkevalgt, og tak for underholdningen for os menige, med blandt andet Vindmølle-sagen, CV-sagen, Ph.d.-plagiat, Plagiat i Christiansborg-tale, "Kvote-konge" sagen, "Økologisk råderum" sagen, "Gylle-gate" sagen. God vind fremover.</t>
  </si>
  <si>
    <t>Han skyder, nej han venter, nej han går af!! Det er GENIALT det der.</t>
  </si>
  <si>
    <t>JEG ER SÅ GLAD! TAK! Nyt håb for Danmark, nyt håb for miljøet!</t>
  </si>
  <si>
    <t>Han kommer til at overtage fra Pind. You heard it here first.</t>
  </si>
  <si>
    <t>Det må være den bedste nyhed i lang tid. Jeg håber de henter en ind ude fra der rent faktisk ved hvad de snakker om.</t>
  </si>
  <si>
    <t>Så bliver ELL alligevel EU kommisær. Det er dælme trist.</t>
  </si>
  <si>
    <t>We did it Reddit!</t>
  </si>
  <si>
    <t>Er det godt eller skidt? Kommer der ikke bare ny frisk dukke ind og leger minister.</t>
  </si>
  <si>
    <t>Jeg er ikke Danske og er IKke fortrolig med den Danske poltik. Hvem er Han?</t>
  </si>
  <si>
    <t>Det er fandme de bedste nyheder idag. Vi burde dele en skål</t>
  </si>
  <si>
    <t>Nice. Plads til nye mennesker. Der burde være en grænse på 6 år i politik. Og så må det være nok. Derefter er det ud og lave noget fornuftigt samfundsnyttigt arbejde.</t>
  </si>
  <si>
    <t>Sikke en respektløs tiltale. Det er ikke "Esben Lunde Larsen", men "Hr. Esben Lunde Larsen". Hav noget respekt altså . . .</t>
  </si>
  <si>
    <t>Han har faktisk integritet! Godt gået ELL</t>
  </si>
  <si>
    <t>Rasmus Jarlov, Nazisme, Racisme</t>
  </si>
  <si>
    <t>https://old.reddit.com/r/Denmark/comments/a569un/man_skal_ikke_kaste_med_sten_n%C3%A5r_man_selv_bor_i/</t>
  </si>
  <si>
    <t>Lad nu være med at være på Twitter, danske politikere. Tak.</t>
  </si>
  <si>
    <t>Jeg vil nu sige at nogle islamister som ISIS og Al-Qaeda er lige så slemme, som Nazisterne var det. Det er ikke som blot at kalde tilfældige grupper Nazister.</t>
  </si>
  <si>
    <t>Naziisme? Naziislam? Hva foregår her?</t>
  </si>
  <si>
    <t>Sikke fint mit glashus er i dag! Det lader til at være en god mulighed at øve mig på min nye hobby - projektilmineralogi!</t>
  </si>
  <si>
    <t>Så, ifølge Jarlov må man ikke smide nazikortet, innen folkemordet er et faktum? Nazisterne eksisterede rent faktisk ikke under optakten til 2. verdenskrig? Det blir da ret hårdt at stoppe potentielle nazister i tide.</t>
  </si>
  <si>
    <t>Det kan man vel sagtens. Det kan bare være en god ide at lade være. Men i disse post-faktuelle tider er det jo, som Trump virkelig forsøger at bevise, ligegyldigt hvad man har sagt tidligere. Det er jo hvad man siger lige nu der tæller.</t>
  </si>
  <si>
    <t>Til dem, der ikke har set den post før: [LINK] Øverste kommentar er tankevækkende. Så, lad os nu lige lytte til dem, der er skeptiske. For hvis vi vil sende udlændinge ud på en ø, hvor de nærmest er fanget, til de skal hjem, ja så er det sgu da langt over grænsen.</t>
  </si>
  <si>
    <t>Hvorfor er der ingen i tråden der har nævnt dengang Rasmus Jarlov arrangerede en demonstration hvor folk havde gule 'jødestjerner' på? Der er vel og mærke tale om en demo mod en ungdomsbesættelse af en ejendom i Grøndal. Er der nogen der mener de kan forsvare lignelsen til nazi-Tyskland her? Jeg er med på at den er mindre udtalt her, men lad én ting stå fuldstændig klart: Jarlov vidste udemærket godt hvordan det symbol ville blive tolket.</t>
  </si>
  <si>
    <t>Yankee passing through. Could someone explain to me what the tweet is?</t>
  </si>
  <si>
    <t>Varmt tag: Ideen at alle 'bare kalder folk de er uenige med fascister' begrænser vores even til at modstå egentlig fascisme mere en hvis folk bruger ordet fascisme lidt for meget. Hvis det første du tænker når du hører noget beskrevet som 'fascistisk' eller 'fascistoid' er "årh, alle kalder da også alt fascisme," så betyder det at vi ikke kan have en diskussion om hvad egentligt fascisme i den moderne verden er.</t>
  </si>
  <si>
    <t>Men i dette tilfælde er det jo korrekt. Islam er præcis som nazisme.</t>
  </si>
  <si>
    <t>Glem at diskutere med folk herinde. Det er ren antifa/anarkister og kommunister. De er desværre blevet tabt som børn eller lign. Ved ikke hvordan man kan være så selvdestruktiv i ens tankegang.</t>
  </si>
  <si>
    <t>Manden har jo ret. At han så selv lavede den fejl engang, betyder ikke at det er korrekt at gøre.</t>
  </si>
  <si>
    <t>Islam og Nazisme er en fair sammenligning, Især Salafisme som K pegede på dengang. Men det lader til at du allerede dengang nægtede at forstå budskabet fra K. Forventer ærligtalt højere niveau af voldpsykopaten Pelle Dragsted, han plejer ikke at være komplet idiot. Men det var vel let at signalerer til alle dem der nægtede at forstå K, dengang.</t>
  </si>
  <si>
    <t>Totalitær ideologi, der påbyder brutale henrettelser af bl.a. homoseksuelle, apostater, kvinder, der tager kontrol over egen seksualitet, og kritikere. Ø og Å: Smukke, stolte kulturtraditioner, der på ingen måde bør sammenlignes med andre totalitære, menneskefjendske ideologier. Islamisme og nazisme har intet til fælles, racistsvin! At indkvartere udvisningsdømte kriminelle, vold- og voldtægtsforbrydere, terroristaspiranter og narkohandlere på en ø med gratis kost og logi, regelmæssig færgefart, sundhedsydelser, lommepenge og uden tvivl fladskærms-tv. Ø og Å: Bogstavelig talt Hitler. Ren nazisme. Lad os tænde lys og græde i hinandens arme. Hvor kan de gøre det, de racistsvin?! Man skal aldrig gå fuldt venstrefløj.</t>
  </si>
  <si>
    <t>Jeg kan i øvrigt fortælle, at Dansk Psykolog Forening på deres generalforsamling i dag (lørdag) skal stemme om en resolution om at tage afstand fra omskæring af raske drenge. Hvis resolutionen vedtages kommer foreningens medlemmer i godt selskab sammen med Lægeforeningen, Dansk Selskab for Almen Medicin, Dansk Sygeplejeråd, Jordemoderforeningen, Fagligt Selskab for Sundhedsplejersker, Foreningen af Danske Lægestuderende, Børnerådet, Børns Vilkår, Red Barnet, Nordisk Forening for Klinisk Sexologi og de nordiske børneombudsmænd, der alle har taget afstand fra omskæring.</t>
  </si>
  <si>
    <t>Børneomskæring</t>
  </si>
  <si>
    <t>https://old.reddit.com/r/Denmark/comments/84zj3t/friendly_reminder_om_at_borgerforslaget_om_en/</t>
  </si>
  <si>
    <t>Tak for reminderen, hev lige Nem-ID'et op af lommen og gav min støtte. Det er utroligt at vi i 2018 stadig debatterer om folk skal have lov til at skære i børns kønsdele uden en medicinsk grund</t>
  </si>
  <si>
    <t>Debatten i dag her på r/denmark har lige fornyet min vilje til at underskrive det borgerforslag. Tak for reminderen 🙂</t>
  </si>
  <si>
    <t>Det er første gang at jeg har kigget på den website. Jeg tænkte ikke at der ville komme noget værd at kigge på, men den må jeg sgu lige huske at støtte i morgen, når jeg husker det. Tak for heads up.</t>
  </si>
  <si>
    <t>Jeg havde ikke fået taget mig sammen til at stemme endnu. Nu er det gjort.</t>
  </si>
  <si>
    <t>Risikerer man ikke at folk vælger at praktisere dette i privaten, under værre forhold? Forstå mig ret, det er ikke en praksis jeg på nogen måde støtter op om, men tanken om de komplikationer det kan medføre - for børnene - er ubehagelige. Medmindre der er noget jeg overser, naturligvis.</t>
  </si>
  <si>
    <t>Enhedslisten, omskæring, aldersgrense</t>
  </si>
  <si>
    <t>https://old.reddit.com/r/Denmark/comments/8hy6ef/stine_brix_enhedslisten_st%C3%B8tter_borgerforslaget/</t>
  </si>
  <si>
    <t>Knep mig i røven og kald mig "kammerat", troede aldrig denne dag skulle komme men ak: Stærkt gået, Enhedslisten</t>
  </si>
  <si>
    <t>Citat: Så har vi endelig haft tid i Folketingsgruppen til at diskutere borgerforslaget om at indføre en aldersgrænse for drengeomskæring. Vi har besluttet, at vi støtter borgerforslaget. Det ligger i forlængelse af Enhedslistens årsmødebeslutning fra 2008, hvor det klart slås fast, at vi er imod drengeomskæring. Vores fundamentale holdning er, at barnet skal have lov til selv at bestemme over sin egen krop. Barnet har ingen sundhedsmæssige fordele af at blive omskåret, tværtimod udsættes det for smerte og for en risiko for komplikationer. Vi er klar over, at der er et sammenstød mellem to hensyn – på den ene side hensynet til barnets selvbestemmelse, og på den anden side hensynet til religionsudøvelse. I det sammenstød så vægter barnets ret til selv at vælge højst for Enhedslisten. Vi har to forslag til ændringer af forslaget. For det første mener vi, at der bør være en oplysningsindsats, inden et forbud træder i kraft. Det kan fx være i et års tid, hvor myndighederne via kampagner, sundhedsplejersker, praktiserende læger og andre relevante aktører oplyser forældrene om, at drengeomskæring frarådes af hensyn til barnets selvbestemmelsesret og af hensyn til risikoen for komplikationer. For det andet mener vi, at en ekspertgruppe bør komme med et gennemarbejdet forslag til, hvordan et forbud konkret skal udformes i lovgivningen. Som led i det arbejde bør der foretages en vurdering i samarbejde med Straffelovrådet om der vil være en positiv eller en negativ effekt af straf. Det er vigtigt for os, at der er saglige grunde bag en evt. straf. Vi håber, at andre støtter af forslaget vil bakke op om de tilføjelser. Men uanset hvad så vil Enhedslisten bakke op om borgerforslaget, hvis det kommer til afstemning i Folketinget, for at tilkendegive vores principielle støtte til at pålægge regeringen at indføre en aldersgrænse for omskæring.</t>
  </si>
  <si>
    <t>Den slog jeg lige op samtidig, den sletter jeg... Men hvor er det dejligt at se, specielt efter megen fodslæberi fra andre dele af venstrefløjen. F.eks. er det endnu ikke lykkedes Feministisk Initiativ af finde ud af hvad de mener.</t>
  </si>
  <si>
    <t>Vi er klar over, at der er et sammenstød mellem to hensyn – på den ene side hensynet til barnets selvbestemmelse, og på den anden side hensynet til religionsudøvelse. I det sammenstød så vægter barnets ret til selv at vælge højst for Enhedslisten. Jeg skal måske alligevel til at have gang i noget af det der religion, hvis det er en stopklods for almendig tankegang. Alle de ting man kan slippe afsted med. Jeg troede faktisk det var religionsFRIHED, og ikke religionsOVERTRUMFERLOVEN.</t>
  </si>
  <si>
    <t>Undskyld, men er det ikke en død debat, K, DF, V og S har meldt ud af det ikke bliver dem der stemmer for det forslag. For alle andre er det jo gratis at sige "Vi stemmer for et forbud mod omskæring" når de ved at der ikke på nogen mulig måde har en chance for at blive stemt igennem.</t>
  </si>
  <si>
    <t>men der er så TO borgerforslag om omskæring, det ene er specifikt om drenge, det andet er kønsneutralt. Man må næsten formode at de mener det der næsten er kommet i mål, for det først har kun 1000 støtter</t>
  </si>
  <si>
    <t>Jeg har svært ved at se, at et forbud vil ende lykkeligt med, at jøder og muslimer indser, at omskæring ikke er sagen alligevel. Jeg tror det vil ende med, at flere børn bliver omskåret af en imam eller rabiner hjemme på køkkenbordet med mange flere medicinske komplikationer til følge, hvor mange vil blive forværret af, at forældrene vil tøve med at opsøge læge – al den stund at komplikationen med den lille drengs penis jo skyldes en forbrydelse. Vi vil ikke blive takket af muslimske og jødiske mænd, vi redder fra at blive omskåret. Langt de fleste vil foragte os, fordi vi har forhindret dem i at få det forhold til deres gud og kultur, som de ønsker. Det her er ikke en frihedskamp vi kan vinde på deres vegne - hvis den skal vindes er det vigtigt, at de selv tager kampen.</t>
  </si>
  <si>
    <t>Om du er rød eller blå! Husk at stemme 'Indførelse af 18 års mindstealder for omskæring af raske børn' [LINK]</t>
  </si>
  <si>
    <t>Vi burde bekymre os om at 8-10% af alle drengebørn født i DK har penismisdannelser. DET er sygt. Vi burde bruge energien på at rydde op i vores natur og fødevarer, så nyfødte drenge ikke skal omskæres af den grund eller have deres urinrør til at vokse ud på undersiden af penishovedet</t>
  </si>
  <si>
    <t>Ikk nok med min hund blev ulovlig, nu bliver min manglende forhud det også snart #fuckdapolice 😂 Men det er skørt, jeg elsker min omskæring og synes ærligt talt ikke det rager resten af jer. Hvorfor har du en mening om min pik? Jeg lover højt og helligt, jeg ikke går og tænker på om du er omskåret eller om du har en intimpiercing. Hop af min pik, tak</t>
  </si>
  <si>
    <t>Normalt vil jeg sige at jeg synes Enhendslisten er alt for venstreorienteret for min smag. Men her er endnu et bevis på at en god ide behøver ikke komme fra rød eller blå blok. En god ide er bare en god ide. Og jeg synes nu også der burdes kigges lidt på de lønninger og fordele ved at være politiker og / eller minister.</t>
  </si>
  <si>
    <t>Pension, Enhedslisten</t>
  </si>
  <si>
    <t>https://old.reddit.com/r/Denmark/comments/60o66o/enhedslistens_politikere_frasiger_sig/</t>
  </si>
  <si>
    <t>Venstreorienterede hyklere!!!!! Nånej... ups... Det var lige en frisk automatreaktion, dér...</t>
  </si>
  <si>
    <t>Hvor er det bare sejt. Mere af det fra de andre partier også</t>
  </si>
  <si>
    <t>Politikere med integritet? Hvad fanden foregår der?</t>
  </si>
  <si>
    <t>Stor respekt herfra, men det burde ikke være nødvendigt. Man kan godt være imod pensionen og stadig modtage den uden at blive kaldt hykler.</t>
  </si>
  <si>
    <t>Har ikke læst alle kommentarer, men forslaget kommer fra Sass- Larsen fra Socialdemokratiet og det er et forsøg på at udstille EL. Det er på ingen måde noget nogen andre i Folketinget har tænkt sig at følge. EL har gentagne gange foreslået forringelser af politikernes goder, men det plejer blandt andet Socialdemokraterne at stemme ned. Så det er sjovt fordi det udstiller Sass for sin grådighed, for jeg tvivler på han har tænkt sig at gøre brug af eget forslag. 😂</t>
  </si>
  <si>
    <t>Men han afviser, at forslaget skal have været en stikpille til Enhedslisten. »Nej, det var da en hjælp til alle dem, der har lidt meget under, at de har fået udbetalt høje lønninger og pensioner. Og så har jeg bare besluttet mig for at hjælpe folk, der lider«, siger han til DR. [LINK] Jeg har aldrig kunne li' Henrik Sass Larsen. Det er hver gang han åbner munden, selv vælgermøder til sine egne vælgere.</t>
  </si>
  <si>
    <t>Jeg synes som udgangspunkt ikke at vores politikere er specielt godt lønnet. EL kan selvfølgelig gøre som de vil, men jeg synes egentlig det er for symbolpolitisk, det her.</t>
  </si>
  <si>
    <t>Hvorfor synes folk det her er sejt/fedt? Vilkårene bliver dårligere for politikere, og de skal åbenbart skamme sig over at tjene mere end andre i samfundet. Dog skal man lige huske at de kun er 179 som skal bestemme over 5,7 millioner.</t>
  </si>
  <si>
    <t>Elbiler, støtte</t>
  </si>
  <si>
    <t>Ingenøren</t>
  </si>
  <si>
    <t>https://old.reddit.com/r/Denmark/comments/8b6byr/stort_flertal_af_danskerne_st%C3%B8tter_politisk/</t>
  </si>
  <si>
    <t>Hvis det skal kunne betale sig for os at sætte flere vindmøller op, så skal vi til at bruge meget mere strøm. Flere elbiler er en ret god måde at få elforbruget op, antager jeg, specielt på de tider af døgnet hvor vi ellers ikke bruger så meget strøm. Jeg synes det er en no-brainer det her. Eller overser jeg et eller andet indlysende? Hvorfor subsiderer vi ikke elbiler som ind i helvede.</t>
  </si>
  <si>
    <t>Det er ret generelt at et flertal i befolkningen støtter rare ting, f.eks. afgiftsfritagelse på elbiler. Det samme flertal er næppe tilhængere af besparelser et eller andet sted, eller at en anden skat hæves for at finansiere det.</t>
  </si>
  <si>
    <t>Hvis de 179 bare havde indført en rent teknisk afgift, så behøvede vi ikke at bande og svovle over dette emne. Men nej, selvfølgelig valgte man endnu engang at sætte et plaster på den værdibaserede afgift. Og det er nu ved at falde af...</t>
  </si>
  <si>
    <t>Er der nogen der kan nævne en elbil, der uden registreringsafgift, er til at købe for en familie med gennemsnitsindkomst (300k pr person), hvor man ikke skal gå, i nogen særlig grad, på kompromis med størrelsen? Som jeg kan se det, er en af de billigste en e-up, og den koster stadig 170k. Så hvis der kommer en indsats på området, så er det helt klart den øvre klasse der vil få gavn af det.</t>
  </si>
  <si>
    <t>Det gør jeg også. I enormt høj grad. Tag jeg sammen og kom i gang. Gør Danmark og verden til et bedre, renere og mere effektivt sted.</t>
  </si>
  <si>
    <t>Lad registreringsafgiften på benzin og diesel biler blive, mens den for el-biler skal forsvinde. Når det kommer til miljøet, er vi nødt til at gøre det mere attraktivt at vælge den "grønne" livsstil. Markedskræfterne er simpelthen for langsomme.</t>
  </si>
  <si>
    <t>En Tesla er jo ikke ligefrem grøn, Lithium mining sviner rimeligt meget og bliver fortaget med sort energi. Der skal ca 500 kg lithium til en tesla batteri pakke. Jeg syntes ikke vi skal ændre reg afgiften på el biler så længe det faktisk bare er en smart måde at kunne købe en luksus bil uden at betale reg afgift.</t>
  </si>
  <si>
    <t>Fatter ikke helt hvorfor el-bilen er så meget i fokus når alternativet, brint bilen, burde være den teknologi som der skulle fremhæves. Det er det eneste reelle alternativ til den måde vi kører, og bruger bilen i dag. Få sat nogle flere brint standere op og få lavet det sådan at man kan trække strøm fra bilen og ind i huset når den bare står i garagen (hvor det selvfølgelig er muligt).</t>
  </si>
  <si>
    <t>Brint, please. Så kan man nemlig tanke på 30 sekunder.</t>
  </si>
  <si>
    <t>Hvorfor politikere ikke nedsætter afgiften markant på Elbiler er fordi, at en masse penge vil gå tabt til den danske statskasse. Det betyder at de hurtigt skal allokere en masse penge til områder, som de ikke ville kunne forsørge, hvis afgiften blev markant nedsat. De fjernede afgiften førhen, fordi de ville give elbilsproduktionen et lille skub, netop fordi elbiler dengang var noget at grine over og at det nærmest var pinligt at køre på vejene med en. Nu hvor Tesla er kommet ind i billedet, vil alle forståeligt have en elbil og især fordi afgiften var fjernet. Det ville være uansvarligt af staten hvis de lod afgiften være nedsat, da det hurtigt udskød et drop på benzin og diesel bils markedet = meget mindre penge til statskassen. Det er fuldstændig samme koncept som at sænke skatten. Jeg stemmer selvfølgelig for at vi sænker afgiften på elbiler, men det betyder også at der skal spares andre steder - hvor? Ved jeg ikke...</t>
  </si>
  <si>
    <t>Såååeh.. Ingen af regeringspartierne er vilde med den høje registreringsafgift i Danmark. De kan nok godt finde partier i rød blok der også vil af med den for elbiler. Så hvorfor ikke fjerne den for elbiler? Det burde være pærelet.</t>
  </si>
  <si>
    <t>Frygtløst og ret imponerende. Jeg er glad for at hun er der.</t>
  </si>
  <si>
    <t>Johanne Schmidt-Nielsen, Inger Støjberg</t>
  </si>
  <si>
    <t>https://old.reddit.com/r/Denmark/comments/75phqy/johanne_schmidtnielsen_leverer_en_retorisk/</t>
  </si>
  <si>
    <t>Det er helt vildt, hvad det gør, at kunne levere sådan en smøre uden "øøh" ind i mellem ordene. Jeg hørte først et øh til allersidst. Imponerende.</t>
  </si>
  <si>
    <t>Uha uha, tør næsten ikke sige det, men Støjberg kan ende med at få en næse pga det her!! Wow. Stort. .. .. ...</t>
  </si>
  <si>
    <t>Jeg har stemt Venstre flere gange, aldrig EL. Men frk Schmidt-Nielsen leverer en imponerende og velformuleret argumentation for, hvorfor Støjberg ikke burde være minister.</t>
  </si>
  <si>
    <t>En minister skal ikke lyve, og det siger jeg selvom jeg står bag det meste af Støjbergs politik. Hvis man gentagende lyver over for Folketinget, så skal der være konsekvenser. også hvis det var en nødløgn</t>
  </si>
  <si>
    <t>Yakkediyakkediyak - kan du tælle til 90? /s Det er beskæmmende at forskellen på at en minister står til ansvar for ministeransvarsloven og at den ikke gør, er om de har flertal.</t>
  </si>
  <si>
    <t>En venstre minister der fuldstændigt skamløst lyver. Det overrasker ikke mig...</t>
  </si>
  <si>
    <t>Er jeg den eneste, der har det svært med ordet "usandheder"? I mit hoved er det modsatte af en sandhed altså en løgn. Hun har ikke talt usandt, hun har løjet!</t>
  </si>
  <si>
    <t>Er der mon et andet sted man kan høre hvad hun siger, uden om lortemediet fb? Anyway, hvornår blev en minister i DK sidst straffet for noget? Sådan ordentlig straf, med fængsel.</t>
  </si>
  <si>
    <t>Kan man se filmen, hvis man ikke har facebook? Hvordan?</t>
  </si>
  <si>
    <t>Fuck. Hun må være kradsbørstig selv i småskænderier derhjemme. Typen hvor man efter at ha' fået tørt på i 10 minutter, friskt og med dødsforagt forsøger sig med "Ej, det er rigtigt, skat. Du ser forøvrigt godt ud i dag - blink", fordi der ikke er meget andet at gøre end at spille på sin charme. Eller fake et hjerteanfald.</t>
  </si>
  <si>
    <t>Johanne Schmidt-Nielsen kan virkelig få de små hår til at rejse sig i nakken. Komplet overbevist om egen overlegenhed, utilnærmelig for alt der ikke er kogt sammen i deres egen lille osteklokke. Synes EL er det mest uhyggelige parti i Danmark. Så falsk, så fyldt med skjulte motiver.</t>
  </si>
  <si>
    <t>Hvis Støjberg skal gå af, så håber jeg for pladderhumanisterne en DFer får ministerposten. Masseindvandring kommer aldrig tilbage til Danmark.</t>
  </si>
  <si>
    <t>Margrethe nærmer sig med hastige skridt pladsen som min personlige yndlings dansker. Der skal dog meget til at vælte Uwe Max Jensen af pinden, men hun er tæt på.</t>
  </si>
  <si>
    <t>Margrethe Vestager, Teknologi</t>
  </si>
  <si>
    <t>Politiken</t>
  </si>
  <si>
    <t>https://old.reddit.com/r/Denmark/comments/7j96jd/margrethe_vestager_vi_skal_tage_demokratiet/</t>
  </si>
  <si>
    <t>Hørte hende i radioen i går. Hun svarede virkelig godt på alle spørgsmål i modsætning til de fleste politikere. Gjorde ikke mit indtryk af hende dårligere.</t>
  </si>
  <si>
    <t>og finans verden tak! Vi er gået fra en tid hvor kirken havde magten, til nu hvor det er de store firmaér...</t>
  </si>
  <si>
    <t>Jeg er lidt splittet om hvordan jeg har det med Margrethe Vestager, men synes nu hun gør det godt nede i EU og forsøger at gøre noget ved de potentielle problemer der kan opstå. Såsom firmaer og koncerners stigende magt. Især når man læser/hører melding som denne, fra tidligere Facebok exec eller når man famler henover en TIL omkring Dutch East India og finder ud af hvor magtfuld de har været og overvejer om det kunne ske igen. Hvis der er andre der også får lidt et begyndende cyberpunk feel over det her, så vil jeg anbefale at kigge forbi /r/Cyberpunk og evt se nogle af de logoer som bliver lavet. Såsom: [LINK] [LINK] [LINK]</t>
  </si>
  <si>
    <t>Så hende i Portugal til Web Summit. Hun er sgu en sej dame og svarede rigtig godt og intelligent på alle de spørgsmål hun blev stillet (selv om nogle af spørgsmålene var meget dumme). [LINK]</t>
  </si>
  <si>
    <t>Som programmør er jeg helt enig, men jeg har meget svært ved at se løsningen. Hvem skal stå for den digitale platform vi debatterer på? Jeg synes ikke, at vores offentlige debat skal være styret af private virksomheder, som her kommercielle interesser. Jeg synes heller ikke, at vores offentlige debat skal være styret af staten, som har politiske interesser. At lade en NGO af en art bygge en platform på niveau med Facebook, som rent faktisk er godt nok til at folk gider at bruge det, er jeg ikke helt sikker på er realistisk heller. Måske bibliotekerne? I bund og grund er jeg nok mest fan af den mest gammeldags metode: at tvinge folk til at diskutere politik ansigt til ansigt, ude i virkeligheden. Mit generelle indtryk er, at folk generelt afholder sig fra det, fordi man ikke vil "ødelægge den gode stemning", men vi bliver simpelthen nødt til at være dygtige nok mennesker til at kunne respektere hinanden, når vi diskuterer politik, fordi det er ekstremt vigtigt, at det rent faktisk bliver gjort. Jeg vil anbefale alle andre til at gøre det samme og forklare folk, hvorfor, når I gør det. For det er sindssygt vigtigt, at vi også diskuterer de vigtige ting i vores samfund, selvom det kan være stressende.</t>
  </si>
  <si>
    <t>Jeg interviewede hendes far i starten af året (som en del af et projekt), selvom Hans Vestager er en aldrende herre, så var han edderlåsemig skarp og klog at høre på. Hans fallibilistiske tilgang til alt, overbeviste mig om at Margrethe Vestager også måtte være af en særlig kaliber... og det er hun!</t>
  </si>
  <si>
    <t>Hendes TED-talk var også ret god. Hun gør hvad hun kan, for at holde de store firmaer i skak og skabe plads til sund konkurrence i EU.</t>
  </si>
  <si>
    <t>Det er en god historie, men det er lidt sjovt, at Politiken citerer en historie, der er to uger gammel. Men masser af respekt for Vestager. Hun gør det godt</t>
  </si>
  <si>
    <t>Ja Margrethe. Men vi skal også tage det tilbage fra korrupte politikere ARHEM! Esben Lunde!</t>
  </si>
  <si>
    <t>Det er et fascinerende fænomen. Hvis nationen bestemmer kulturen for folket, så er det autoritært. Hvis nationen lader folket danne deres egen kultur, ender kulturen op med at være autoritær i sig selv. Skru det op til 11 når man tillader den omtalte kultur at sprede sig til det meste af kloden.</t>
  </si>
  <si>
    <t>Stop med at tage fra andre og opfind jeres egne produkter/brug anden teknologi, hvis i er utilfredse. Det her intet andet end glorificeret tyveri.</t>
  </si>
  <si>
    <t>Det næsten rene populisme som sædvanligt fra Vestager, det eneste konkrete hun kunne sige her var USA valg tingen, som på ingen måde var google eller Facebooks skyld, og så skatte tingen. Jeg referer til den originale artikel btw [LINK] “We have to take our democracy back,” Vestager said. “We cannot leave it to Facebook or Snapchat or anyone else. We have to take democracy back and renew it. Society is about people and not about technology.” Det rene luft, det her betyder ingenting, skal vi forblive statiske, og stoppe med at udvikle os, pga hendes frygt? Problemet er ifølge Vestager, at flere af de amerikanske teknologivirksomheder misbruger deres magt til for eksempel at udkonkurrere mindre firmaer i markedet og til at undlade at betale skat. Et eksempel er Google, som af Vestager og EU blev idømt en bøde på 18 milliarder for at misbruge sin søgemaskine til at pege brugerne i retningen af Google Shopping fremfor andre pristjenester. Oh gud, forstil dig at Google gav det bedre produkt, det er jo et maridt, hvordan skal vi nogensinde overleve? [LINK] hun gjorde det jo bage for at begunstige europæiske firmaer der ikke kan følge med, det er den klammest nepotisme. EU vil fryse internettet i en primitiv stadie, før at det får lov til at udvikle sig. Så siger hun det her. On the new podcast, Vestager said her commission will continue to focus on preventing large tech incumbents like Google from stifling competition from startups. But she’s also thinking about the secrecy surrounding the algorithms that power much of the internet. Når hun har været med til at støtte de rigtigt hårde nye autoritære data love i EU, som står til at gøre det så meget sværære at være startup. VI ender op med et totalitært samfund der står helt stille, fordi populistrene som vestager prøver at regulere alting selvom der ikke er et problem. “I think some of these algorithms, they’ll have to go to law school before they’re let out,” Vestager said. “You cannot just say, ‘What happens in the black box stays in the black box.’ You have to teach your algorithm what it can do and what it cannot do, because otherwise there is a risk that the algorithms will learn the tricks of the old cartels.” Og oven i det vil hun have at man skal legalt forsvare sine algoritmer, det bliver jo komplet umuligt at lave en internet forretning medmindre du har millioner i startup penge! Og kommer til at retardere internettet.</t>
  </si>
  <si>
    <t>Tandlæge helt enig. Psykolog og fysioterapi, så skal lægerne være meget kritisk om hvem der skal have den hjælp eller ej. Som en der selv har brugt Psykolog for nylig(dog med henvisning), så er de 333 kroner jeg kom af med en god måde at "tvinge" personen til at tage det seriøst og ikke bare bruge tiden til at tale med en person. Har også selv betalt for fysioterapi, og at man skal smide et "lille" beløb gjorde at jeg tog det meget seriøst og gjorde alt hvad jeg kunne for at hjælpe endnu mere. Nogle folk vil helt sikker skulle bruge meget hjælp og det kan komme til at koste en hel del. Måske kunne det være sådan at efter x antal besøg vil det blive gratis eller at ret alvorlige henvisning får betalt den hjælp. Med en henvisning i dag betaler staten / kommunen altså 66% af det, så "heavly self paid" er måske lidt at stramme det.</t>
  </si>
  <si>
    <t>SF, Tandlæge, Fysioterapi</t>
  </si>
  <si>
    <t>https://old.reddit.com/r/Denmark/comments/8c735w/sf_vil_g%C3%B8re_tandl%C3%A6ge_psykologhj%C3%A6lp_og_fysioterapi/</t>
  </si>
  <si>
    <t>Tandlæge helt enig. Fysioterapi, delvis enig, jeg er selv handicappet og får det dækket 2 gange om ugen og har fået det siden jeg var 4-5år, syntes det er fint at nogen mennesker får det dækket, hvis der en helt konkret grund og ikke bare kirsten som er faldet på cykel og har slået sit knæ en smule. Psykolog, samme som fysioterapi, helt konkret grund og en læge som bestemmer hvornår det er kritisk nok til at det skal dækkes</t>
  </si>
  <si>
    <t>Det er fint nok - jeg syntes tandlæge bør være gratis. Der er mange der undgår at gå til tandlæge, selvom forebyggende behandling er meget billigere end at få en bro, whatever, senere. Men alle kan jo sige alt skal være gratis, hvor skal pengene komme fra? Danskerne er allerede de mest beskattede mennesker i verden - så at hæve skatten er no go. Hvem skal vi tage pengene fra? (Den del af artiklen er bag paywall p.t.)</t>
  </si>
  <si>
    <t>Alt skal være gratis. Problem solved.</t>
  </si>
  <si>
    <t>Psykiske problemer har det med at at blive stigmatiseret hårdt i samfundet. En tanke kunne være at hvis psykologhjælp var gratis på lige fod (hø hø) med den hjælp vi kan få for fysiske lidelser, så kunne det måske blive anset som mere ligeværdige, og flere som har brug for det kan komme i behandling. Både dem som ikke kan betale for det af økonomiske årsager, men også dem som ikke vil bruge penge på at “indrømme” at der er noget galt fordi de er bange for at blive set ned på af andre. Gratis psykologhjælp kan måske være det der får dem til at komme i behandling alligevel.</t>
  </si>
  <si>
    <t>Den der bekymring om, at folk vil "misbruge" psykologtilbuddet eller ikke tage det seriøst er for mig mest en indikator om, at vi som samfund stadig ikke tager mentalt helbred særligt seriøst. Jeg tror, de færreste vil besøge en psykolog flere gange, hvis det ikke er fordi, de oprigtigt har brug for det. Jeg gad gerne se noget egentlig opbakning for den påstand, at folk vil være tilbøjelige til at misbruge psykologtilbud, hvis det bliver gratis. Altså opbakning udover "min veninde misbrugte det herre meget" - sådan en anekdote er jo en gratis omgang at fyre af, hvis man nu er lidt kritisk overfor offentlig velfærd eller andet. Og hvordan vurderer man i øvrigt, hvem der har et oprigtigt behov for psykologhjælp og hvem der ikke har - det er vel kun patienten og psykologen, der kan komme med noget, der ligner et kvalificeret bud. Jeg synes ikke, frygten for at folk vil misbruge tilbuddet skal danne grundlag for lovgivningen, når vi jo har de fagkyndige til at vurdere, om der er et behov eller ej. Specielt ikke, hvis der ikke er noget egentlig dokumentation, der peger i retning af, at folk misbruger den slags tilbud. Min egen personlige holdning er, at vi bør sætte endnu mere ind overfor mentale problemer i en tid, hvor flere og flere bliver ramt af dem. Jeg tænker noget ala. forebyggende arbejde i form af psykologi, meditation (hvis effekt kan bakkes op videnskabeligt gennem flere studier) eller andet i folkeskolen. Eftersom vi lever i et samfund, hvor vi på alle måder er afhængige af hinanden, tror jeg, vi i det lange løb er bedst stillet, hvis vi begynder at tage mentalt helbred seriøst</t>
  </si>
  <si>
    <t>Jeg er enig med NiuxeR. Jeg taler her kun ud fra egne erfaringer. Jeg har og går stadig hos en psykolog ind i mellem. Det at jeg skal give et beløb (600kr) gør også, at jeg lige tager det hele lidt mere alvorligt; jeg tager det til mig. Hvis det var gratis for mig, var jeg nok mere tilbøjelig til at bruge psykologen og dermed offentlige midler oftere. Før jeg gik hos en psykolog, brugte jeg en gratis service kommunen finansierer, hvor jeg kom ind til en ungerådgiver. Han gav gode råd, men fordi jeg kom der helt gratis, så gjorde jeg ikke så meget ud af det, fordi det for mig jo bare var noget gratis, og når ting er gratis så sætter man nok ikke så meget værdi i brugen af det. Det blev mere 'hyggesnak' om tilværelsen, fordi jeg kunne jo bare komme igen ugen efter og efter igen osv. Samtidigt kender jeg også andre, som går til psykolog. Og de virker slet ikke til at tage det til sig. En veninde jeg kender virker slet ikke til, at hun får ændret i hendes måde, at være på og når jeg lytter til hendes italesættelse af bekymringer, så er det de samme irrationelle tanker, som hun havde for 1-1½ år siden. Skal vi virkelig begynde, at bruge offentlige midler på folk, som potentielt ikke kommer til, at tage hjælpen til sig fordi det er "gratis"? Jeg forstår det samme problem kan siges at eksisterer ift. sygeforsikring og organdonation osv. hvor folk som får hjælp til helbredet eller får et sæt nye lunger alligevel går ud og indtager mad/drikke eller ryger, som skader deres indvolde, som gør at pengene og ressourcerne som sygehusvæsnet har brugt på disse personer i princippet går til spilde. Det er måske bare lidt umuligt, at lave et system som fungere uden, at der er folk, som kommer til at misbruge de offentlige midler / "andre folks penge". Kritiser endelig. Dette var blot lidt umiddelbare tanker, som jeg fik på en doven lørdag eftermiddag.</t>
  </si>
  <si>
    <t>Jeg er enig i at tandlæge skal være gratis. Er selv en af de mange der ikke har været til tandlægen i flere år fordi jeg ikke vil betale i dyre domme</t>
  </si>
  <si>
    <t>Min kæreste er tandlæge og hun synes, ikke overraskende, at det er et tåbeligt forslag. Hun havde følgende kommentarer: Hvis folk ikke selv skal betale, så vil de have lavet langt flere komplicerede procedurer. Tandlægepatienter får typisk valget mellem nogle billige og nogle dyrere behandlinger. Hvis alle pludselig skal have lavet dyre implantater og kroner, så bliver de samlede omkostninger pludseligt meget højere end de er i dag. Hvis tandlægelønningerne bliver sat ned for at kompensere for det større antal komplicerede procedurer, så vil et stort antal tandlæger flytte til udlandet, hvor indtægterne allerede er højere. Det kan også betyde at folk bliver påtvunget billigere løsninger, som f.eks. tandudtrækning i stedet for en rodbehandling.</t>
  </si>
  <si>
    <t>Det er i øvrigt heller ikke nemt at definere grænsen mellem kosmetisk og nødvendig behandling. Skal kosmetiske tandbehandlinger også betales af det offentlige? Der er ikke nok tandlæger i Danmark til at håndtere alle de nye patienter som ellers ikke går til tandlægen, medmindre det er meget slemt. Vi mangler allerede tandlæger i Danmark. Den ofte citerede startløn for tandlæger på over 50000 kr/md er i øvrigt helt hen i vejret. De fleste tandlæger er provisionslønnede og deres løn afhænger af hvad for en slags procedurer de laver. En nyuddannet bliver ikke sat til at lave profitable ting som implantater og kroner. Hendes forslag er at man i stedet lader den kommunale tandpleje udføre årlige eftersyn, tandrensninger, røngtenbilleder og deslige. Hvis der så f.eks. er huller fordi folk ikke kan finde ud af at børste tænder, så kan de blive henvist til en privat tandlæge, hvor de selv kan få lov til at betale for den videre behandling.</t>
  </si>
  <si>
    <t>Kan det ikke finansieres via Løkkefonden og suspendering af biskoppernes fremtidige lønstigning? Ellers er jeg mere til en overgangsperiode med procentvis brugerbetaling, der skal ligge til grund for vurdering af den fulde implementering.</t>
  </si>
  <si>
    <t>Jeg har fået en idé gutter og gutinder: Da dette emne er stærkt kontroversielt og der næppe bliver flertal for at få det gennemført i vores levetid synes jeg i skal tage tyren ved hornene og gøre det selv! Mange vil ikke være med til at betale for andres dårlige mundhygiejne, så lad dem dog slippe. Vi har trods alt foreningsfrihed i Danmark! Løsningen er at i selv laver en forening der gør lige nøjagtig det som i foreslår det offentlige Danmark gør. I stedet for at betale mere i skat indbetaler i frivilligt 100-200kr om måneden til en forening der så kollektivt betaler for de tand/psyke/ryg problemer der måtte opstå. På den måde er i dejligt solidariske med hinanden og slipper for at tvinge andre ind i noget de ikke ønsker. I kunne f.eks kalde foreningen for "Sygesikringen r/Denmark". Sådan bliver vi alle tilfredse og ingen tvinges til at blive medlem af en forening de ikke ønsker at være medlem af. Det vil selvfølgelig være muligt at betale mere end kontingentet hvis man ønsker at bidrage med noget mere, kontingentet er kun et minimumsbeløb. Ligesom dem der mener vi bør betale mere i skat selvfølgelig også indbetaler frivilligt til skattevæsenet hvert år. Genialt eller genialt? Hvem er med?</t>
  </si>
  <si>
    <t>Hvad med at vi istedet gør noget for at forbedre danskernes helbred, før de har brug for tandlæge, psykologhjælp og fysioterapi? Danskerne lever helt ekstremt usundt og størstedelen af skaderne kunne være undgået.</t>
  </si>
  <si>
    <t>Vil ikke udtale mig om psykologhjælp og fysioterapi lige pt. Men jeg synes at VISSE tandlæge-udgifter bør være gratis, eksempelvis de som er med til at forebygge at folk ender med alvorligere tandproblemer. Lad os antage at vi gør følgende "pakke" gratis for alle: Gratis tand-undersøgelser op til 4 gange årligt 2x gratis røntgen årligt 2x gratis tandrensninger årligt Pt. er ovenstående (+ alle behandlinger) allerede gratis for børn under 18 år, men jeg skønner at man ville kunne forebygge vanvittigt mange tandproblemer, hvis man øgede incitamentet for at blive undersøgt i tide. Det er ikke særligt skræmmende at gå til tandundersøgelser, sålænge man har gjort det hele sit liv med intervaller på max et halvt til et helt år.</t>
  </si>
  <si>
    <t>Jeg synes der er en klar ubalance mellem den fri lægehjælp og så den brugerbetalte tandlægehjælp. Jeg synes imidlertid at løsningen ligger et sted midt i mellem. Den fri lægehjælp har den bagside at systemet misbruges til helt ligegyldige lægebesøg, som ikke burde belaste et dyrt sundhedssystem.</t>
  </si>
  <si>
    <t>Bliver så træt, der er intet der er gratis. Kald det nu hvad det er, skattebetalt! Derudover er jeg i øvrigt enig i at skattebetalt tandlægebesøg, kan være en enorm fordel for rigtig mange mennesker.</t>
  </si>
  <si>
    <t>Meget interresant gave politik de fører, jeg kunne godt tænke mig at se en årrække, hvilke effekter det ville have, hvor presset ville ligge. Umiddelbart syntes jeg det er en skidt idè, fordi 1: pengene kunne gå til mange andre allerede prioriterede områder ! 2: vi snakker om mennesker, og de ydnytter systemet! Det bliver useriøst ligesom lægen, der tager 3-4 uger at få en tid. I dag bliver man i det mindste bliver man taget seriøst, grundet den dynamik der ligger i at feks. psykologerne skal have kunder i butikken. Men kunne være spændende at se om det ville være have en effekt, tror personligt det har ringe effekt. De færreste folk der søger hjælp, bliver ikke hindret grundet økonomien.</t>
  </si>
  <si>
    <t>Er SF fuld af hekse og troldmænd? Den økonomiske og historisk viden er simpelthen så lav iblandt politikere... helt ærligt.</t>
  </si>
  <si>
    <t>Är inte psykologhjälp inkluderat i sjukvården i Danmark? Tycker det är väldigt konstigt att varken Danmark, Norge, Sverige eller Finland (osäker på Island men antar att detsamma gäller för dem) lagt till tandläkarbesök till den fria sjukvården. Munhygien är ändå ett av de absolut vanligaste problem vi nordbor har.</t>
  </si>
  <si>
    <t>En psykolog kan ikke hjælpe en person, der ikke tager det gravalvorligt. Jeg ser det analogist til en bog; man kan ikke taler seriøst om en bog med folk, der har fordømt bogen på forhånd og dermed kun prøver at finde fejl i den. Man kommer simpelthen ingen vegne. Eller det mente Carl Rogers ihvertfald(det med at patienter ikke kan hjælpes, hvis de ikke tager terapien meget seriøst).</t>
  </si>
  <si>
    <t>Jeg kommer til at lyde lidt grov nu, men for mig fungerer det som en motivator til at holde mine tænder rene, at jeg ved at tandlægebesøg er enormt dyre. Jeg synes dog godt at man kan gøre rutinetjek, tandregulering og behandling af skader relateret til uheld gratis.</t>
  </si>
  <si>
    <t>Hvad ville det koste? Ville det ikke være enormt dyrt?</t>
  </si>
  <si>
    <t>God ide. På tide SF fik en god ide. De har skyldt en lige siden misèren med betalingsringen :)</t>
  </si>
  <si>
    <t>I dag er der ventetider på et par måneder for at komme til en psykolog. Og nu taler vi om at gøre det gratis. Hvorfor vil vi gøre det overfor dem der virkelig har hårdt brug for hjælp? Derudover, er der nogen evidens for at psykologhjælp har en nævneværdig gavnlig virkning?</t>
  </si>
  <si>
    <t>Målet med retssagen er at få stoppet den masseovervågning, som danske teleselskaber foretager hvér dag, selvom EU for et år siden slog fast, at overvågningen er ulovlig. Nu har Justitsministeriet haft over et år til at stoppe den ulovlige overvågning. Men intet er sket. Når staten ikke af sig selv kan finde ud af stoppe den ulovlige masseovervågning, så må vi – borgerne – gøre noget ved det, siger Peter Kofod Det er kun et formål som man kan støtte op om herfra.</t>
  </si>
  <si>
    <t>Masseovervågning, Sagsøge</t>
  </si>
  <si>
    <t>Arbejderen</t>
  </si>
  <si>
    <t>https://old.reddit.com/r/Denmark/comments/7sm91j/staten_sags%C3%B8ges_for_masseoverv%C3%A5gning/</t>
  </si>
  <si>
    <t>Jubii! Det ville give nogle point til EU, hvis den her går igennem</t>
  </si>
  <si>
    <t>Folk der ønsker at hjælpe kan støtte økonomisk via: Hvis du har lyst til at hjælpe, kan du kontakte Rasmus Malver på Twitter eller på sms. &amp;Ooslash;konomiske bidrag kan indbetales så anonymt som muligt på konto 5042 1165817 (IBAN DK6850420001165817 / SWIFT JYBADKKK). Vær sød at skrive RASMA.0001 i beskedfeltet. Selvom vi har indsamlet 100.000 kr, og dermed har nået det første del-mål, har vi stadig brug for støtte.</t>
  </si>
  <si>
    <t>Hvis nogle ikke skulle kende ham, så er Peter Kofod MØG hamrende aktiv indenfor overvågning i DK generel, har endda interviewet (mener det var et interview?) Snowden engang. [LINK] Han har også en Patreon: [LINK] Har selv fulgt hans gøren og laden i et par år, og han tager også andre vigtige kampe i mine øjne. Blandt andet lærerkonflikten, Offensimentum, og har formentlig også en rolle i de 1000 unge som er blevet sigtet, i hvert fald fik han lavet noget skide dygtig journalistik omkring det som skabte opmærksomhed på problemet. Hvis du ser med Peter, så tak for din indsats!</t>
  </si>
  <si>
    <t>Hvis alt de gjorde var at logge og gemme ville jeg egentlig være en smule ligeglad. Men de sender jo dagligt en kopi af alle logs direkte til USA, og det er meget lidt iorden.</t>
  </si>
  <si>
    <t>han var med i aflyttet, ham der har startet sagen. det er interessant.. men han skal jo så melde sig selb på en måde, ham pape</t>
  </si>
  <si>
    <t>Og hvad så? Hvad tror de at informationerne bliver brugt til? Er statens brug af de informationer noget, der påvirker os i vores dagligdag? Tænk lidt over det, i stedet for bare at kaste mudder efter mig.</t>
  </si>
  <si>
    <t>Fedt, hvem kommer til at betale den regning tror i? I får et gæt.</t>
  </si>
  <si>
    <t>DF᾽s, EL᾽s og SF᾽s beslutning om at stemme hverken for eller imod beslutningsforslaget skyldes formuleringen af selve forslaget, som efterlader tvivl om, præcis hvilke ordninger der skal ændres. [...] I forslaget er én bestemt arbejdsmarkedspension nævnt, og det bakker ALT ikke op om, da det skal være op til det enkelte medlem at indbetale til den relevante arbejdsmarkedspension. ALT anser det dog primært som et signal fra stillerne af borgerforslagets side, idet man på resten af arbejdsmarkedet kan vælge den relevante arbejdsmarkedspension, og dette mener ALT naturligvis også skal gælde for folketingsmedlemmer og ministre. [...] Radikale Venstres medlem af udvalget bemærker, at RV hilser den fortsatte debat om politikernes vederlag og pension velkommen og vil arbejde aktivt for en yderligere tilnærmelse af pensionsvilkårene for politikere og andre borgere. Den bedste måde at gøre dette på finder RV vil være at gennemføre hele den pakke af ændringer, som blev foreslået af den nedsatte kommission på området. RV kan således ikke støtte at indføre en arbejdsmarkedspensionslignende ordning for politikere uden samtidig at justere vederlaget for politikere, da RV ikke ønsker en markant lavere aflønning af politikere, end tilfældet er i dag. [...] Så vi kan konstatere, at borgerforslagenes formuleringer bliver taget bogstaveligt af politikerne. Måske skulle man begynde at bruge borgerforslagene til at stille seriøse og gennemarbejdede forslag, fremfor at fyre et eller andet halvgennemtænkt lort af, som lefler for folkestemningen i øjeblikket.</t>
  </si>
  <si>
    <t>Borgerforslag, Folketinget, Ministerpension</t>
  </si>
  <si>
    <t>Folketingets Administration</t>
  </si>
  <si>
    <t>https://old.reddit.com/r/Denmark/comments/8oft8n/borgerforslag_forkastet_af_folketinget/</t>
  </si>
  <si>
    <t>Det kan ikke komme bag på nogen, tænker jeg. - "Hey, vil du have den samme mængde penge du får nu eller mindre? Bare fordi..." - "Den samme." - *politkerlede*</t>
  </si>
  <si>
    <t>Link til forslaget: [LINK] Link til afstemningen: [LINK] Ikke en eneste stemte “for” forslaget</t>
  </si>
  <si>
    <t>Synes jeg også lyder som et forslag det er meget usandsynligt man kunne få en politiker til at stemme for. Et mere realistisk forslag havde været blot at afskaffe deres børns pension. Jeg skal ikke kunne sige om det ville blive vedtaget - sandsynligvis ikke - men det ville nok have klaret sig væsentligt bedre en det faktiske forslag gjorde.</t>
  </si>
  <si>
    <t>Hvordan kan vi gøre det til en folkeafstemning. Det ville nok være mere interessant.</t>
  </si>
  <si>
    <t>Vi burde fremstille et nyt forslag. Kan man få 50.000 underskrifter et par gange om måneden? De skal jo tage stilling til det.</t>
  </si>
  <si>
    <t>I kildekoden til forslaget, udstiller borgerforslag.dk åbenbart også intern kommunikation: messageToCoAuthors":"Hej Eva, Gitte og Tonie\nHer følger forslag 3 - Afskaffelse af ministerpension og pension til ministerbørn slowclap</t>
  </si>
  <si>
    <t>Glem nu bare borgerforslag. Spild af tid.</t>
  </si>
  <si>
    <t>Chok! Det kommer som en kæmpe overraskelse...</t>
  </si>
  <si>
    <t>Socialdemokratiet, Manipulere, Debat, Folketinget</t>
  </si>
  <si>
    <t>https://old.reddit.com/r/Denmark/comments/6bo8k4/socialdemokratiet_har_manipuleret_med_en_debat/</t>
  </si>
  <si>
    <t>Vi kan hurtigt enige om at det er smagløst at kirsebærplukke for at misrepræsentere data. Det gøres ikke bedre af at det finder sted på alle sider af bordet. Jeg er nysgerrig om folk har nogle konkrete bud på, hvad man egentlig kan stille op.</t>
  </si>
  <si>
    <t>Du behøver slet ikke bruge tid på at retfærdiggøre, hvorfor du synes, det her er problematisk.. Det er fucked up! Altså det minder om en eller anden gammel kommunistisk propagandastrategi. Det får mig til at tænke på det der helt absurde søjlediagram Socialdemokratiet kørte med under sidste valg, hvor man havde skævvredet det i så høj grad, at små forbedringer så kæmpestore ud (kan desværre ikke finde det..). Tænker at det eneste rigtige at gøre, er at udstille det for dets absurditet.</t>
  </si>
  <si>
    <t>Jeg indstiller dig til at Cavling med det samme! Ej men uden pis, så er gennemsigtighed virkeligt noget af det vigtigeste, især i tider som disse. Man skal kunne stole på de folkevalgte. Jeg sætter selv min stemme ved Socialdemokratiet, og vil gøre det uanset, men jeg synes bestemt at metoder som den de har benyttet sig af her er over stregen. Det egentligt også lidt pudsigt at de politiske partier bliver ved med at gøre disse ting. De må da for pokker vide, at det bliver opdaget, og de må da også vide, at gennemsigtighed er noget af det folk vægter højest i disse tider. Der kunne de altså lære lidt fra Alternativet; meget kan man sige om dem, men på dét punkt er de altså foran de andre partier.</t>
  </si>
  <si>
    <t>Ikke for at forsvare det her stunt alt for meget, det er tydeligt at det er lige groft nok klippet, men det er jo ikke meningsforvridende i forhold til hele hans citat? I fraværet af at vi indfaser stigningen i pensionsalderen hurtigt vil der være færre ressourcer til andre ting Dobbelt negativ, er det samme som at sige Hvis vi indfaser stigningen i pensionsalderen hurtigt vil der være flere ressourcer til andre ting hvilket betyder det samme som "en højere pensionsalder frigør ressourcer til mange ting" Der er den første del af klippet. herunder blah blah blah, men også lavere skat - blah blah Det er ikke klippet til at få det til at fremstå som om JBO mener man skal bruge alle pengene på skattelettelser, men opremsningen af ting man kunne bruge dem på udover skattelettelser er fjernet. Men jeg synes da også du skal sende dit skriv til Detektor (måske redigere det lidt ned...) da den her slags småfusk altid er godt at gøre opmærksom på.</t>
  </si>
  <si>
    <t>Jeg har c/p til deres facebook og twitter. Jeg bliver simpelthen også provokeret</t>
  </si>
  <si>
    <t>Hm - jeg må indrømme, at lige det her eksempel ikke kan få mit pis sindsygt meget i kog (disclaimer, jeg stemmer centrum-venstre). Det svarer til, at nogen har citeret fra en tekst og klippet noget ud, uden at sætte et [...] ind. Det er ikke cool, men alvoren må bedømmes på, om det er meningsforvridende - og det er det ikke her. At gøre det i et filmklip er en lidt anden sag og efter min mening mindre ufint - levende billeder er trods alt et medie, der er indrettet til at være letfordøjeligt. Her har man skåret alt "fedt" fra i forhold til Krags pointe, uden at forvride budskabet. Jeg tror gerne JBO ville have haft hele sin smøre med, men omvendt tror jeg ikke han er decideret uenig (og derfor mener jeg heller ikke at det er manipulation, der er skjult at ændre på noget). Det er jo noget af det der er fedt ved JBO; han toner klart fag og står for hvad han tror på. Jeg er uenig, men respekterer ham for på den måde at ville demokratiet og stole på sine argumenter. Omvendt synes jeg faktisk du råber "ulven kommer" i det her tilfælde. Derudover er der ikke nogen der er tjent med, at politikere har krav på at få alt med - så går vi bare fra at de øver sig på one-liners, til at de øver sig på taler uden punktummer. Hvis man læser det her og er uenig, så sig venligst hvorfor før du downvoter mit indlæg - cheers! :)</t>
  </si>
  <si>
    <t>Godt lavet. Det her fortjener at blive en ledende artikel i en større avis.</t>
  </si>
  <si>
    <t>Ja, det ser ikke kønt ud. Dét, jeg ikke forstår, er hvorfor nogen mennesker overhovedet gider at spilde deres tid på at følge en politiker eller et politisk parti.</t>
  </si>
  <si>
    <t>Føj hvor smagsløst. Jeg blev så rasende at jeg sendte en sur mail til [MAIL] hvori jeg beskrev min uenighed med deres opførsel.</t>
  </si>
  <si>
    <t>Vi er i forvejen vant til at alle mener noget om hvad JBO mener og hvad JBO har sagt, men ret få ved rent faktisk hvad manden virkelig har sagt. Eksempel: [LINK]</t>
  </si>
  <si>
    <t>Det er forhåbentlig den fede politikerpension, de vil skubbe længere væk. Ellers ruller der hoveder.</t>
  </si>
  <si>
    <t>Det er vel ingen hemmelighed for nogen at skattelettelser er et helt centralt fokus for LA - det fremgår tydeligt af deres partiprogram samt deres førte politik, og de har aldrig gjort et forsøg på at kommunikere andet, hvilket man i sig selv bør respektere. Som sådan har jeg svært ved at hidse mig op over at oppositionen her citerer JBO for at ville skære i velfærden med henblik på skattelettelser.</t>
  </si>
  <si>
    <t>Måske er jeg bare naiv, men jeg kan ikke helt se hvordan det er særligt manipulerende? At Joachim B. Olsen pakker skattelettelsen ind er rimelig ligegyldigt, når hans parti største kerneværdi er en sænkelse af skatten. Måske du bør spørge Joachim om han nu virkelig synes vi bør lade være med at sænke skatten, og i stedet bruge pengene på alt det andet han nævnte? P.s lad vær med at downvote indlæg I ikke er "enige" I. Det der LA circlejerk er pest for /r/Denmark.</t>
  </si>
  <si>
    <t>Skal vi finde en lille kiks til dig.. Det er politik, de tager den altid til grænsen. Spørgsmålet er om du overhovedet havde været interesseret i det hvis det var omvendt, det handler vidst mere om en LA vælger der føler det er uretfærdigt, end at det handler om at politiker skal stilles til ansvar for manipulation.. (noget LA også selv gør, bare se Thyra Frank sagerne)</t>
  </si>
  <si>
    <t>Jeg forstår ikke, hvordan det kan være et nyt forslag i dag. Hvis jeg piller min db-killer ud af udstødningen på min mc, så kan den ikke gå igennem syn. Er det ikke bare et spørgsmål om at der er eksisterende lovgivning på området, der aldrig bliver håndhævet? Jeg har aldrig nogensinde set politiet lave en lydtest på en MC, men mit bud er at halvdelen af alle sports/touring motorcykler larmer mere end de må.</t>
  </si>
  <si>
    <t>Støjbøder, Motorcykler</t>
  </si>
  <si>
    <t>https://old.reddit.com/r/Denmark/comments/9koqqy/forslag_giv_st%C3%B8jb%C3%B8der_til_%C3%B8red%C3%B8vende_motorcykler/</t>
  </si>
  <si>
    <t>Det er faktisk en fornuftig ide. Der er virkelig nogle motorcykler der larmer virkelig meget om natten når folk skal sove. (Det selvfølgelig gælde for alle trafikanter. Biler og knallerter skal ikke være undtaget)</t>
  </si>
  <si>
    <t>Jeg bor ikke engang i byen, men arbejder bare i centrum. Jeg bliver stadig irriteret konstant over motorcyklerne. Super forslag.</t>
  </si>
  <si>
    <t>Jeg kender en der havde en Ducati motorcykel. Med standard udstødning. Når han startede den, kunne man ikke tale sammen, men var nødt til at råbe (for fuld volumen) til hinanden. Han syntes ikke den larmede nok, så han brugte en del tid på at finde udstødninger der kunne larme mere. *rmh*</t>
  </si>
  <si>
    <t>Ejer hverken MC eller larmende bil, men vil bare sige til de folk der kører på/i noget der kan høres, at jeg er fan. Jeg får altid et smil på læben og bliver glad helt ind i mit ellers sorte hjerte, hver gang der buldrer et benzin monster forbi. Jeg elsker bare lyden af motorstøj, jo højere jo bedere. Jeg bor i nærheden af en rockerklub og et amerikanerbil-værksted, så det sker heldigvis ofte at min verden bliver beriget af “larm” Ved godt det er en upopulær holdning herinde. Let the downvoting begin😄</t>
  </si>
  <si>
    <t>Vent, får de ikke bøder nu? Troede alle der støjede mere end tilladt fik bøder</t>
  </si>
  <si>
    <t>Problemerne er vel kun at reglerne ikke bliver håndhævet? Færdselsloven: § 38. Fører af motordrevet køretøj skal betjene køretøjet således, at det ikke afgiver unødig støj eller unødigt udvikler røg eller gasarter. Sætter man en uoriginal udstødning på der larmer mere end originalen må det da være unødig støj?</t>
  </si>
  <si>
    <t>Ja tak. Og jeg kører selv mc.</t>
  </si>
  <si>
    <t>God ide: når man kører sådan en maskine igennem tæt bolig-bebyggelse laver man det regnskab der hedder Jeg, ene person, har en god oplevelse. I, måske 50 mennesker i boligerne omkring vejen (der allerede lider under alt det andet trafikstøj), må lide med/under min fornøjelse. Jeg elsker motorer, men MC i tæt bebyggelse = el MC alle andre steder = anything goes</t>
  </si>
  <si>
    <t>ja fucking tak. Det pisser mig af når voksne børn skal fræse gennem byerne med deres latterlige VRØNNVRØNN-pis. Det er så fucking bøvet at være vidne til. Glæder mig til den utopiske dag hvor tavse el-motorer er standard.</t>
  </si>
  <si>
    <t>Jeg har kørt MC i 5 år og har aldrig forstået hvorfor fanden det er attraktivt at larme så meget som muligt. Det er da langt federe at være diskret, at være i stand til at høre biler og traffik omkring sig og endda naturen når man kører joyrides. Motorcyklist myten "loud pipes saves lives" er en omgang pis opfundet af mænd der savner opmærksomhed. Min kæreste og jeg plejer altid at indikere en meget lille penis med vores fingre når en motorcyklist med lav selvtillid kommer brølende forbi. Det var decideret stressende at bo på Istedgade til sidst, og savner det ikke.</t>
  </si>
  <si>
    <t>Godt at høre at man vi slå ned på dem der kører med ulovlig udstødning, men det kommer helt sikkert også til at gå ud over folk der kører lovligt. Jeg er spændt på hvordan de vil håndhæve det. Jeg kører på en gammel MC fra 80'erne med original (lovlig) udstødning. Den larmer uden tvivl mere end en ny der skal overholde nyere standarder, men den er typegodkendt. Betyder det at jeg ikke må komme hjem efter 20? Skal politiet stå klar med en dB-måler når man kommer kørende? hvor længe skal man være over grænsen for at få en bøde? hvis man bare skal over grænsen 1 gang kan det blive umuligt at motorbremse, når udstødningen 'popper' hvilket man ikke har så meget kontrol over.</t>
  </si>
  <si>
    <t>Jeg vil gerne som familie far der hele sommeren har måtte trøste børn der bliver vækket af den ene motorcykel efter den anden, gerne komme med et surt opstød. Det kan ikke være rigtigt at en meget lille gruppe af befolkningen kan få lov til at være til gene på måde som de er. Jeg har fuld forståelse for den lille dreng inde i maven der synes brølet fra en Harley er det bedste i verdenen, men hvis den lille dreng havde valgt at vise hensyn så havde vi slet ikke haft denne diskussion. Vil med glæde stemme for en lov der indførte regler og strenge straffe for den slags kørsel inden for bymæssig bebyggelse. Store bøde straffe for unødig larm, og ved ved tredje forseelse skal dyret aflives hos en op hugger.</t>
  </si>
  <si>
    <t>MC'er vil altid larme mere, men der er utroligt mange Harley'er der bare har fuld udblæsning på. Og de tager altid blæreruten op igennem byen. Har efterhånden været til en del træf med min amerikaner bil, og Harley'er plejer også at møde op, hvilket er helt fint. Men størstedelen af dem overdøver simpelthen alt. At sætte en grænse for larm for nogle områder hvor folk færdes, især inde i centrum hvor lyden er isoleret inde af bygninger, er fint hvis du spørger mig.</t>
  </si>
  <si>
    <t>Tyskerne (politiet...) kører med DB-målere, larmer et køretøj for meget i forhold til typegodkendelsen må det ikke køre og afhentes af fejeblad. Det er pænt surt. [LINK] Og fuck nu jer spassere med at trække eksisterende typegodkendelser tilbage, det er ikke typegodkendelser der er problemet. Det er mænd med små dillere.</t>
  </si>
  <si>
    <t>Kan godt se ideen med det, men på samme tid synes jeg at man kommer til at stå i en ret usikker situation. Som også nævnt i artiklen er der en række faktorer der betyder at der er stor variation i den slags målinger, og føreren har ikke direkte mulighed for at vide at grænse er brudt før bøden dukker op. Man kan ikke kun måle støjen fra én kilde på åben gader og andre faktorer vil spille ind. Hvis du har køretøj der kan være i nærheden af grænsen skal du altså til enhver tid tilpasse dit lydniveau til Vejret (vind, nedbør, lufttryk) Med og modkørendes støjbidrag Fodgængere/mennesker på gaden Akustiske effekter af omkringliggende bygninger, strukturer og landskab Larmende restaurationer, butikker o.l. Asfaltens type og slidniveau Der er selvfølgelig også stadig muligheden for at kalde køretøjet til syn, da der jo i forvejen er støjkrav, men det giver så muligheden for at dæmpe lyden på kun den ene dag.</t>
  </si>
  <si>
    <t>Er der ikke allerede en paragraf der hedder "røg og støj"? Så vidt jeg ved kan de allerede give en bøde, foruden at sende dig til syn igen..</t>
  </si>
  <si>
    <t>Det er noget pjat. Min motorcykel er 110% original, uden eftermonteret lydpotte eller noget. Og den er typegodkendt og må larme op til 94db. Det er noget rod at begyndte at pille ved ting der allerede er godkendte. Slå i stedet ned på eftermonterede lydpotter, for det er synderen på alle mc'er(bortset fra Harley'er, som vist er typegodkendt helt åndssvsgt højt). I Tyskland har de en simpel regel: kan man stoppe en pind længere ind i potten end 30cm(jeg kan ikke huske det præcise tal), så er motorcyklen ulovlig(der er en teknisk forklaring på hvorfor det giver mening, jf opbygningen af eftermonterede potter) Det er meget lettere end at skulle måle lydniveauet osv.</t>
  </si>
  <si>
    <t>Synes det er et helt fint foreslag, men ved ikke lige hvor mange herinde der bed sig fast i hvordan de vil gå til sagen. Der står “Reglerne håndhæves via retningsbestemte mikrofoner/kameraer i lygtepæle.” Det ved jeg sgu ikke helt hvordan jeg har det med.</t>
  </si>
  <si>
    <t>Enig. Fuckin' fags!</t>
  </si>
  <si>
    <t>Jeg var slet ikke klar over dette var et problem, og at folk gik så meget op i det. Er det virkelig så slemt? Jeg er bosat i KBH og må indrømme jeg ikke lægger mærke til det, medmindre den kommer lige forbi hvor jeg står på en given dag. TIL</t>
  </si>
  <si>
    <t>Hvad med knallerter? Synes det er oftere at de støjforurener.</t>
  </si>
  <si>
    <t>Mener nok at der allerede er en regn imod knallerter som er blevet pillet ved. - og det er som realt dem som larmer.</t>
  </si>
  <si>
    <t>Vi har faktisk en lov der kan validere en eventuel bøde. Bekendtgørelse om undervisningsplan for køreuddannelsen til almindelig bil (kategori B)1) : 21) Bilen skal betjenes således, at den ikke støjer unødvendigt eller udvikler røg og gasarter i unødvendigt omfang. § 38 Fører af motordrevet køretøj skal betjene køretøjet således, at det ikke afgiver unødig støj eller unødigt udvikler røg eller gasarter. Færdselsloven § 38 Stk. 2. I og ved bebyggelse må kørsel, der er unødvendig og forstyrrende, ikke finde sted. Hastighed og køremåde i øvrigt skal på sådanne steder afpasses således, at andre ikke unødigt forstyrres. Og har også hørt fra kilder at der er blevet udstedt bøder i København hvis folk laver unødig støj/hjul-spin som beskrevet jf. ovenstående, men lige nu koster det som minimum bødetakst 1000,-(?), og er op til de/den enkelte betjent(e) om vedkommende giver udtryk for at gøre det med vilje (e.g. BMW/AUDI, lydpotte, er det en Harley? Er personen provokerende etc.)</t>
  </si>
  <si>
    <t>God ide. Jeg synes også at vi alle kollektivt skal blive enige om, at hvis man ser en af de her motorcykler, så giver man dem lige fingeren. Det bliver måske mindre fedt at køre på larmende motorcykel, hvis man får 15-20 fuckfingre hver gang man skal en tur ned i Netto.</t>
  </si>
  <si>
    <t>Hvordan forsvarer man sig imod denne slags bøde? skal man nu have en dB-måler så man kan se at man ligger under grænsen eller hvad?</t>
  </si>
  <si>
    <t>Endelig! Jeg hader motorcykler. Men jeg tror ikke det kommer til at blive håndhævet da politiet ikke har tid.</t>
  </si>
  <si>
    <t>Forstår ikke folk der vælger og bosætte sig i de mest tætbefolkede områder og så brokker sig over det larmer... Indse nu bare at i er blevet nogen gamle røvhuller og flyt ud i de stille forstæder hvor i høre hjemme...</t>
  </si>
  <si>
    <t>Jeg kan ikke forstå, hvorfor systemet skulle være så ufleksibelt. Målet må altid være, at eleverne bliver dygtige og kommer godt igennem skoletiden. Påregner du samme fravær for at komme 5min for sent, som for at blive helt væk fra timen, hvad har du så opnået? Du laver et incitament til eleverne bare siger "så fuck da det" og bliver væk, lige så snart de kan se at de ikke kan nå det til tiden. De gamle mænd på /r/Denmark kommenterer så, at så må de dumme unger da bare se at komme af sted i god tid, og at man jo gør sig selv en bjørnetjeneste ved at blive væk. Man skulle gerne gå i gymnasiet, fordi man gerne vil lære. Det er selvfølgelig korrekt. Når det så er sagt, så synes jeg man skulle skrue ned for den misforståede moralisering, og i stedet se virkeligheden i øjnene. Det er teenagere vi snakker om her. Burde de tage fornuftige valg? Ja! Tager teenagere fornuftige valg? NEJ! Så hvorfor bygge et system omkring dét? Virker tåbeligt, for mig at se.</t>
  </si>
  <si>
    <t>Undervisning, Undervisningsministeriet, Fravær</t>
  </si>
  <si>
    <t>https://old.reddit.com/r/Denmark/comments/9y7hdd/lad_v%C3%A6re_med_at_v%C3%A6re_doven/</t>
  </si>
  <si>
    <t>I min gymnasieklasse var der mange der kom for sent fordi busserne ofte var forsinkede. Men straf da eleverne fordi busserne sidder fast i trafikken, det giver jo mening.....</t>
  </si>
  <si>
    <t>Vil man have de unge mennesker med på vognen, om at det er godt at møde til tiden og at pjækkeri ikke er vejen til uddannelse, så tal til deres indre ur. Start nu skoledagen lidt senere, kl. 09:00 eller 10:00? Og så giv dem den første time til socialt samvær med hinanden. Tricket er at komme ned i deres øjenhøjde, i stedet for konstant at smække dem med Sure Frøken Madsens spanskrør, hvorpå "dovenskab" er indgraveret. De er jo i sidste ende landets fremtid, så skulle vi nu ikke tage at lokke dem med gulerødder i stedet?</t>
  </si>
  <si>
    <t>Jeg kan simpelthen ikke se fidusen. Hvis du kommer for sent og får fravær, hvad så? Det gør jo ikke timen "spildt" arbejde. Du lærer for pokker da noget, mens du er til time. Hvis ikke, er man da det forkerte sted. Hvis man så kommer for sent pga. noget, man ikke kunne gøre noget ved, så er det jo bare det. Man får fravær og kan stadig være med til time. Det er ikke verdens undergang, at man får ~0.24% i fravær for det ene modul. Det er først et problem, når man gentagende gange kommer for sent. Her kan man altså ikke skyde skylden på offentlig transport mv.. Så skal man altså tage sig sammen.</t>
  </si>
  <si>
    <t>Det er lidt ligesom karakter hysteriet. Bestået skal forestille at være alt det du SKAL vide for at man kan sige du har gennemgået kurset med success, ergo må alt over bestået være løst fedt. Men i stedet så hyper vi eleverne så meget fucking op at nogen af dem går i terapi for dengang de "kun" fik 7 i stedet for 12.</t>
  </si>
  <si>
    <t>Mit sidste år på min HF kom jeg konsekvent 6 minutter for sent hver morgen - min bus kom ganske enkelt ikke derud før det. Hvis det skulle udløse fravær, så ville det eneste måde at undgå det på være at tage en anden bus, og ankomme 45 minutter før første time. Jeg fik 12 i det fag jeg havde om morgenen, og kan derved attestere at en håndfuld minutters fravær, selv på sigt, ikke betyder noget som helst. Som regel var undervisning enten lige eller slet ikke starter når jeg kom alligevel, for vores underviser var også blevet påbudt at råbe os op for at tjekke fravær, hvilket ironisk nok kostede samtlige elever langt mere tid hver dag end 2 minutter, der i så fald ellers havde udløst fravær.</t>
  </si>
  <si>
    <t>Du skal kun tage i skole hvis du selv vil. Husk det er for din egen skyld, selvom det ikke altid virker sådan ;-)</t>
  </si>
  <si>
    <t>I did not hit her! I did not- Oh hi Denmark</t>
  </si>
  <si>
    <t>Hvis man nu fixede hvorfor folk kommer for sent, så kunne det vel være en start? Er det en seriøs forslag fra den danske regering?"Hvis man kommer 2 minutter for sent er det 100% fravær" Jamen jeg skal med både DSB og en bus, og bladende er begyndt at falde. Så bare ærgeligt sonnyboy?</t>
  </si>
  <si>
    <t>Jeg havde meget fravær i engelsk 3g, men det var hovedsageligt fordi jeg ikke gad en underviser, som ikke kunne engelsk bedre end eleverne. Jeg fik 10 i 2. standpunkt med begrundelsen "du hjalp ikke de andre med deres ting nok" Det ret umotiverende på mange måder hvordan gymnasierne er indrettet</t>
  </si>
  <si>
    <t>Det er fuldstændig hypokritisk (er det et ord?) at indføre sådan et system. Hele idéen med at der er fraværstjek er at man ikke mener at gymnasieelever er modne nok til at håndtere det selv (a la Universitetet, hvor man bare kommer til forlæsningerne hvis man orker det) Og så introducerer de et nyt system der straffer dig for at komme det mindste for sent. Hvad fanden tror de selv kommer til at ske? Hvis man mener eleverne ikke er modne nok til at håndtere fravær selvstændigt så skal man satme ikke tilskynde et system der straffer de samme elever for ting de ikke kan gøre for, bus/tog er forsinket, uheld på motorvejen, etc. Det er helt baglæns.</t>
  </si>
  <si>
    <t>Det værste ved gymnasiet af hvad jeg har oplevet (3.g'er her) er at gymnasiet selv ikke tager initiativ til at smide elever ud i 2.g eller 3.g, jeg kan forstå at vores skole mangler penge hvilket også blev kraftigt afspejlet i vores studietur til København, men at de lader hvem som helt gå ud af gymnasiet uden at have lavet noget er virkelig uacceptabelt i min mening Det jeg bare syntes er uretfærdigt er når man står her og forsøger på at få en god nok karakter til at komme på universitetet, at der så er nogen man kan risikere at komme i gruppe med der knapt nok har været i skole er virkelig provokerende. Vi har en person i vores klasse der har været ude og snakke helt casual om at vedkommende misbruger alkohol blandt stoffer osv., Jeg kan hurtigt konstatere om hvor mange procent af dagen personen har det med at komme og hvor mange dage vi har været her. Fraværet er nok cirka 4 gange så højt som grænsen for det fravær du kan blive smidt ud for og at vedkommende stadig regnede med at være med til studenterkørsel der vi havde samtalen om at planlægge det i sidste uge forstår jeg virkelig ikke. Yeah sure, man kan lægge skylden over på personens misbrug men hvorfor fanden er den person ikke smidt ud endnu? Sorry for at skrive en roman men det har gået på i flere måneder</t>
  </si>
  <si>
    <t>Min gamle HTX kørte for 10 år samme system. Vi skulle stemple ind med studiekortet og hvis vi var bare et minut for sent, blev en hel time registeret som fraværd. Det gjorde intet godt for de folk der havde problemer med at møde op</t>
  </si>
  <si>
    <t>På min HF, har der begge år været 100 procent fravær, nu taler jeg af erfaring når jeg siger at 99 procent af mine klassekammerater blev væk, hvis de vidste at de kom forsent. Men det var okay, fordi vi vidste godt at vi fik 100 procent. 'Yada yada det er en HF så er den virkelig vigtig' Ja, specielt her da mange bliver væk på grund af mentale problemer. Synes at 100 procent fravær er i orden. 50 procent ville stadig ikke gøre sådan at jeg møder tidligere når man bare ikke kan komme op en dag.</t>
  </si>
  <si>
    <t>Nu får jag danska memes på min frontpage. Trevligt Appropå danska åt jag pölse idag.</t>
  </si>
  <si>
    <t>Sagde stort set det samme her til min samfundsfagslærer den anden dag haha Da jeg gik på stx fik man også en times fravær for at komme 2 min for sent. Tjaa så ventede man jo bare med at komme til næste time startede... Det er virkelig at skyde sig selv i foden haha</t>
  </si>
  <si>
    <t>Gad godt vide om samme regler gælder for lærerne. Altså 5 min for sent og så er timen aflyst og de får ikke løn for de resterende 55 minutter</t>
  </si>
  <si>
    <t>Jeg bor selv i Frederikssund og går i skole i Ringsted.. Jeg bruger 2 timers transport hver vej, og mit fravær er desværre heller ikke noget at prale af ):</t>
  </si>
  <si>
    <t>I 2.G pjækkede jeg fra idrætsdagen som talte som en 8 timers dag. To andre dage den uge havde vi ikke undervisning, og de resterende to dage mødte jeg op til. Så jeg havde omkring 40% fravær efter den første uge. Jeg fik en advarsel på grund af for meget fravær. Jeg forsøgte at argumentere for at vi kun har haft to dages undervisning som jeg mødte op til, og at det jeg gik glip af bare var en idrætsdag, men det ville de ikke høre noget om. Så blev jeg satme sur. Fra den dag var jeg fast besluttet på at pjække så meget som muligt. Nu havde jeg alligevel fået en advarsel og blevet stemplet som en pjækker, og deres system var så fucked at jeg bare var ligeglad. Jeg pjækkede mindst en dag om ugen - nogle gange to. Der var en uge hvor jeg slet ikke kom. Blev kaldt til samtale og sagde at jeg var meget deprimeret og at jeg gjorde mit bedste for af møde op. Det var til dels rigtigt nok, og mine karakterer var fine, så der skete ikke mere. Jeg brugte også de fleste timer på at spille spil eller skrive med folk, og der var flere fag hvor jeg rent ud sagt stoppede med overhovedet at lave noget som helst i ret lange perioder. Blev simpelthen så træt af systemet at jeg blev ligeglad med alt og gjorde alt hvad jeg kunne for at slippe af sted med at være en pjækkerøv. Selv min SRP var noget jeg bare bankede sammen på halvanden aften uden noget research. Bestod blandt andet matematik med 10 og 12 taller og er i dag datalog, så jeg fortryder intet. Eller, jeg ville måske ønske jeg havde presset citronen lidt mere og taget flere fridage.</t>
  </si>
  <si>
    <t>Hvorfor ikke bare gøre sådan at når læreren går ind og og skriver fravær kan han/hun få muligheden for at skrive det præcise tal? Der er 100 min på en letkion, så 5 min forsinkelse = 5% fravær</t>
  </si>
  <si>
    <t>I den grad. Tænkte det var begrænset hvor mange af hendes slags der render rundt ;)</t>
  </si>
  <si>
    <t>haha :D Jeg gik i gymnasiet i 2000-2003.. noget i den stil. Hvis jeg kom 5 min for sent, så kiggede min underviser på mig og sagde "fint du kunne komme, men du får stadig fravær fra timerne", og så kunne man selv vælge, og man ville blive eller gå et andet sted hen. Da jeg hørte dette forslag, blev jeg sådan "oh.., og forskellen er... at .. det ikke er normalt?". Jeg havde flere venner, som kom op i fuld pensum pga reglerne, og de klarede sig alle fint. Hvad går dette forslag ud på?</t>
  </si>
  <si>
    <t>meh. Undervisningsministeriet er ligeglad med dig. Men ødelæg du bare din egen undervisning hvis du tror det.</t>
  </si>
  <si>
    <t>Indrømmet, hvis mit arbejde trak mig "en time" for at komme 2 minutter "for sent" (vi har flextid, så det er svært), så ville jeg da også bare vente 58 minutter med at komme. Men ja, det er nu engang elevens ansvar at møde til tiden, og elevens ansvar, om man så vil blive væk og miste mulig lærdom. Alt det fis med "bussen var forsinket" etc. holder ikke på arbejdsmarkedet, så væn jer til det.</t>
  </si>
  <si>
    <t>Jeg havde både klassens højeste fraværsprocent og karaktergennemsnit på mit afgangsbevis i gym. Fuck the system.</t>
  </si>
  <si>
    <t>Tænk hvis man kom i skole for at lære noget, og ikke holde sit fravær nede. Måske man ikke er voksen nok, eller måske er det slet ikke det rigtige skole valg.</t>
  </si>
  <si>
    <t>Tja, hvis du gerne vil have SU og undgå at komme op i fuldt pensum, så kan det være at du næste gang kommer afsted i bedre tid. Man kan jo ligeså godt øve sig i at være voksen, mens man er ung. Edit: Det er også bedre, at du bliver væk, end at du forstyrre undervisningen for de mere ansvarlige personer, som kom til tiden.</t>
  </si>
  <si>
    <t>Klasseundervisning er spild af tid. Skabt til folk, der tror at man lærer noget bare ved at møde op. Folkeskolen og gymnasiet er begge glorificerede børnehaver, hvor unge bliver passet imens mor og far er på arbejde.</t>
  </si>
  <si>
    <t>Jeg er 35 år og føler mig efterhånden både gammel og gnaven. Da jeg gik i gymnasiet i en snart fjern fortid, der brugte jeg 35-40 minutter på transport hver dag, inklusiv cykel, tog og bus. Jeg præsterede nu alligevel at have under 2% fravær i gennemsnit. Det var ikke svært.</t>
  </si>
  <si>
    <t>Bare kom til tiden. Seriøst er det så pisse svært? Den her debat er den mest forkælede jeg længe har set.</t>
  </si>
  <si>
    <t>Omar Marzouk, Martin Henriksen, DF</t>
  </si>
  <si>
    <t>https://old.reddit.com/r/Denmark/comments/5umbdn/omar_marzouk_om_martin_henriksen/</t>
  </si>
  <si>
    <t>De fleste integrerede Muslimer, der ikke tar del i dem og os debatten, holder allerede kristne højtider. Fri fra arbejde er en anerkendt højtid blandt de to muslimske familier jeg kender til her i det nordjydske Martin Henriksen er nødvendig for samfundsdebatten. Han siger så mange tåbelige ting det tager en del af presset fra alle os andre.</t>
  </si>
  <si>
    <t>Jeg fejrer ikke danske kristne højtider. Er jeg så heller ikke dansk? Tag dig dog sammen mand.</t>
  </si>
  <si>
    <t>Først deres trang til at måtte definere hvad en etnisk dansker er, og nu dette? Suk. Der må da være noget mere brugbart man kunne lægge de krafter i.</t>
  </si>
  <si>
    <t>Jeg har lyst til at give Omar Marzouk en stor klapsalve og et klap på skulderen efter det her. Det skal han sku have applause for det her.</t>
  </si>
  <si>
    <t>Hvor skriver han fra nu? Han har da sagt han ville forlade Danmark et par gange.</t>
  </si>
  <si>
    <t>Den eneste kristne helligdag jeg fejrer er jul, og der er virkelig ikke særligt meget religiøst over det længere. Hvis jeg kan gøre sådan og være dansker hvorfor kan alle andre så ikke?</t>
  </si>
  <si>
    <t>Det er sgu noget sludder Martin Henriksen kommer med. Indvandrere bliver ikke danske af at fejre jul. Det er helt sikkert godt for samfundet, og integrationen, men har man boet sin ungdom i Somalia og kommer her til som teenager eller voksen, så vil man altid være Somalier inden i, eller i bedste fald føle sig som begge dele. Jeg har en fransk ven, gift med en dansk pige, han bliver sgu aldrig dansk. Ja ja, jeg ved godt, at der må sidde nogle fra radikale folk og få ond i fissen, men selvom man ikke er dansk og aldrig bliver det, så kan man godt integrere sig i Danmark alligevel. Det ene udelukker ikke det andet. Samtidig kan man også godt assimilere sig uden at integrere sig, så man kan flyve under den kulturelle radar, og så pludselig vælge at sprænge hele lortet i luften. Eller det er i hvert fald min udlægning af de to begreber. Det er noget forbandet vrøvl at skulle gøre alle til danskere fordi de sætter fod i Danmark.</t>
  </si>
  <si>
    <t>Hatten af for Omar. Han har altid været en af mine ynglings komikere. Synes det er lidt underligt, at DF er så ivrige efter, at vi alle skal dyrke en mellemøstlig religion, hvilket kristendommen jo i virkeligheden er. Så lad os dog hellere få de rigtige nordiske guder tilbage. Er selv ateist, men synes, at Odin, Tor og Freja er langt sejere end Jesus.</t>
  </si>
  <si>
    <t>Skulle vi ikke genindføre kristen stening, slaveri, kvindeundertrykkelse og dødsstraf for at arbejde om lørdagen? Danmark er efterhånden blevet et ugudeligt samfund uden traditionelle kristne værdier Europa har bygget på i 2000 år.</t>
  </si>
  <si>
    <t>Dette hører under etiketten "politik" og ikke "interesteing" som jeg ser det. Selvom at det er interessant. Redergering og OP er endda MOD [USER]</t>
  </si>
  <si>
    <t>What?? Omar Marzouk kopirer jo her blot sin joke fra et show på Zulu hvor man rent faktisk ser dem ringe til antiradikaliseringsenheden.... Det her er jo rent genbrug. Det her er den originale kide: [LINK] Meget skufftet over jer folk her på reddit som ingen af jer har det på det rene :(</t>
  </si>
  <si>
    <t>Hold nu kæft, Omar. Er du ikke død endnu? Det skulle man ellers tro når man ser på din karriere.</t>
  </si>
  <si>
    <t>Jeg troede han flyttede til Egypten for længst? Han har ellers truet med det mange gange. Men mon ikke han kom på bedre tanker, når han kan se hvor meget bedre Danmark er.</t>
  </si>
  <si>
    <t>Alternativet, CO2-tal, Klima</t>
  </si>
  <si>
    <t>https://old.reddit.com/r/Denmark/comments/93nja9/god_ide_co2tal_p%C3%A5_mad_s%C3%A5_forbrugerne_kan_se/</t>
  </si>
  <si>
    <t>God teoretisk ide, men lyder meget svært at implementere i praksis. Og alle mindre landmænd er fucked hvis de også skal lave regnskab over det. Så en rigtig alternativ ide, god på papiret, svær i virkeligheden.</t>
  </si>
  <si>
    <t>Alle drivhusgasser skal da være med i regnskabet, ikke bare co2. Det vil også give bedst mening at give det et pointsystem, på samme måde som dyrevelfærd har pointsystem af animalske produkter.</t>
  </si>
  <si>
    <t>Det synes jeg faktisk er en super god idé. Det giver forbrugerne en langt bedre mulighed for vide hvilke fødevarer de skal gå udenom for at give deres bidrag til forbedringer af klimaet. Men lad os se om ikke /r/Denmark lever op til forventningen og at tråden her bliver downvoted og fyldt op med folk der gør nar af Uffe Elbæk. Men man jo håbe man tager fejl :) EDIT: Noget kunne tyde på jeg tog fejl. Eller også er der nogen der ønsker jeg tog fejl.</t>
  </si>
  <si>
    <t>Som producent af varer har jeg virkelig svært ved at se, hvordan jeg skal kunne pointgive mine varer. Det lyder som et bureaukratisk mareridt hver gang, jeg foretager en ændring i mit produkt. Når det så er sagt kan jeg se forbruger godt se ideen i det, men det er vel reelt set ikke noget ret mange vil spekulere over, når de står med to poser pasta i hånden? Eller tager jeg fejl?</t>
  </si>
  <si>
    <t>Det her lyder som et absolut bureaukratisk mareridt, som virkelig bare besværliggør alt for alle der producerer noget som helst, specielt for små lokale landmænd, som nu skal prøve at lave et CO2 regnskab for alle hans vare? Nogle her siger endda at det skal være for alle drivhusgasser. Jeg tror helt ærligt, at folk som siger at det her er en god ide ikke har tænkt det igennem overhovedet. De har bare tænkt at det lyder rart at kunne se, og så tænkte de ikke længere. Det her ville være et absolut bureaukratisk mareridt på alle punkter, og jeg synes ikke at vi skal have endnu mere bureaukrati, det er ikke det vi mangler. Det her vil også medføre at de allerede dyre danske priser bliver endnu dyrere. Prøver vi at gå efter verdensrekorden?</t>
  </si>
  <si>
    <t>Idéen er god, men CO2-udledning er blot én ting, der belaster miljøet. Det er alt for teknisk, og behæftet med fejl, at gå ind og lave sådan en måling. I stedet kunne man overveje et miljø-mærke. Det vil dog nok skabe forvirring, da et økologisk landbrug ofte er mindre miljøvenligt, end ikke økologiske landbrug... Bæredygtighed bør måles ud fra udledning af stoffer, der ødelægger ozonlaget, forbrug af vand, begrænsning af destruktion af natur og dyreområder, "bi-catch" ifm. fiskeri osv. osv...</t>
  </si>
  <si>
    <t>Et forsimplet system kunne være at dele vare op i kategorier og så give hver kategori en pointscore. Denne pointscore skulle så ganges med antal gram i pakken. Oprindelsesland: uden for EU 100 point, I EU 50 point i Danmark 10 point Type af vare: Højforbrugsvare (bomuld, tomater, avokado, bøf ) 100 point, mellem 50 point, lav 10 point Økologisk 100 point, konventionelt 50 point Samlet score: Økologisk kaffe 300 point x 500 grams pose = 150.000 miljøsvineripoint (Stor rød sur smiley)</t>
  </si>
  <si>
    <t>SPIS. LOKALE. KARTOFLER.</t>
  </si>
  <si>
    <t>hold nu kæft, hvor er det da bare ligegyldigt og spild af penge. I sidste ende kommer forbrugeren ud som taber. Hvis man endelig skal gøre noget, så lav oplysningskampagner.</t>
  </si>
  <si>
    <t>Dårlig ide. Alt det bureakrati vil fordyre mad (til skade for de laveste indkomster) og det sidste Danmark har brug for er flere regler. Hvad med CO2 regnskab for alle lovforslag i Folketinget?</t>
  </si>
  <si>
    <t>Er problemet ikke at mængden af CO2 der er forbundet med en vares produktion, ikke er konstant? CO2-tal for en bøf variere alt efter om den kommer fra Danmark eller Tyskland, hvor kalorie-tallene gerne skulle være nogenlunde det samme. CO2-tallene varierer jo faktisk også alt efter om den kommer fra din nabo, eller fra Bornholm. Transport, slagtningen og opdrætningen kan jo alle gøres på mange forskellige måder, som alle kan påvirke udledningen af CO2. Transporten har derimod sjældent en effekt på kalorieindholdet i en bøf eller en dåse bønner. Så man kan ikke bare smide nogle CO2 tal på mad, på samme måde som man kan med kalorier eller proteiner. Og hvis man så vil sammenligne ris eller pasta, så spiller transport da især ind.</t>
  </si>
  <si>
    <t>Bare udvid CO2 afgiften til også at dække madvare, tbh. Jeg så et studie der viste at man kan nedsætte CO2 udslippet fra mad med cirka 10% (cirka 3% af det totale CO2 udslip) hvis vi lagde en afgift på 500 kroner pr ton CO2 brugt på mad, hvis man samtidig brugte provenuet til at sænke momsen</t>
  </si>
  <si>
    <t>Nej tak. Jeg gider sgu ikke betale ekstra for mine varer for at jeg kan konstatere, at den ene agurk koster 3 gram CO2 mere end den anden.</t>
  </si>
  <si>
    <t>Det kan godt være en god måde at gøre det på. Det kan dog godt være det går tabt i folks forståelse af hvad tallet på pakken betyder, men jeg er generelt tilhænger af oplysning. En af mine kæpheste i beregningen af CO2 ækvivalenter på fødevarer er at det gøres i CO2 ækv pr. kg fødevare (eller anden passende vægt enhed). Hvor jeg mener det burde beregnes pr. kcal da vi jo som mennesker kører på energiindholdet i maden. En anden måde kan være en generel oplysningskampagne om hvilke fødevarer er de mest forurenende. Det ville give et mere generelt overblik over hvilke typer mad vi burde undgå i vores hverdag for at belaste vores verden mindst muligt.</t>
  </si>
  <si>
    <t>I følge denne publikation fra Landbrugsministeriet betyder transporten til Danmark forholdsvis lidt for det samlaede klimaaftryk. Især på kød. [LINK]</t>
  </si>
  <si>
    <t>På Roskilde Festival var maden CO2 mærket, og det virkede da 100% til at folk tænkte mere over de valg de foretog sig. Og det handler måske netop ikke om at gøre det helt præcist, men at vise forskellen. Eventuelt med et pointsystem, ja.</t>
  </si>
  <si>
    <t>Man kommer hurtigt i den situation, at man ikke aner, hvad der er det bedste valg. For eksempel, hvordan vægter jeg den højere CO2 udledning ved produktion af en økologisk agurk imod den højere belastning af grundvandet fra en konventionelt dyrket agurk?</t>
  </si>
  <si>
    <t>God ide ja!! Jeg syntes da der skulle CO2 afgifter på vores mad ligesom vores biler! Go Vegan!!</t>
  </si>
  <si>
    <t>Det ville være fint. Kunne være dejligt med fokus på CO2 over økologi. Økologi udledere mere CO2 end konventionelt landbrug ergo sviner mere på globalt miljø hvor økologi sviner mere på lokalt miljø med pesticider. Måske kan der så komme fokus på en tredje vej som er lav på flest mulige faktorer og vi kan komme væk fra Sort og Hvid.</t>
  </si>
  <si>
    <t>Virksomheder bestiller deres emballage udefra hvilket gør det svært at holde CO2 forbrug opdateret med mindre det bliver printet på ligesom dato Et andet problem bliver hvem skal regne det ud og hvem kontrollere det efterfølgende? Hvad sker der hvis der er route ændring eftrr produktet er lavet? De store supermarkeder bestiller jo til alle deres butikker i landet og producenten har intet at gøre med distribution</t>
  </si>
  <si>
    <t>Vil det overhovedet have nogen nævneværdig effekt ? Har svært ved at se det er proportionalt med den mængde arbejde, der vil gå i at få det medtaget på emballagen.</t>
  </si>
  <si>
    <t>Hvis det skulle lykkedes, skulle det være en butik der begyndte at indføre det. Hvis folk så begyndte at handle mere der, fordi de nu havde mulighed for at handle på baggrund af denne information, så skulle I kok se at alle butikker kom med. Så ville der være en stor økonomisk gevinst ved ikke at tabe de kunder.</t>
  </si>
  <si>
    <t>Det er varm luft Gad vide hvor meget Co2 der skal bruges på at foretage denne mærkning.</t>
  </si>
  <si>
    <t>Det her er ligesom det med alt det med plastiksugerør der foregår i USA lige nu. Det er fuldstændig ligegyldigt, byrden af at løse klimaet ligger ikke på os forbrugere. "Etisk" forbrug kommer ikke til at løse en skid, det eneste der kommer til at hjælpe er at begrænse firmaernes evne til at forurene. Hvad med at vi, i stedet for denne løsning, gør sådan at firmaerne vis madprodukter dette ville påvirker ikke må sælge de produkter som forurener for meget? En forbrugs-/forbrugerfokuseret løsning på klimaet er et plaster på et skudsår. Det her er mit største problem med Alternativet (og den moderne venstrefløj som helhed) - de er alt for fokuseret på individuel "aktivisme" (f.eks. "etisk forbrug") i stedet for strukturelle, systematiske løsninger, hvilket er grunden til de aldrig kommer til at være effektive.</t>
  </si>
  <si>
    <t>*Shrug. Hvorfor ik. Tror dog ikke at det kommer til at have en kæmp effekt, da mange nok stadig vælger billige eller bekendte vare, frem for lavt co2 varer.</t>
  </si>
  <si>
    <t>Retaderet forslag. Danmarks marked er ikke nært stort nok til at få udenlandske virksomheder og landbrug til at markere deres produkter med en så bekostelig beregning. Det reelle resultat vil være svært begrænset udvalg af importerede varer. Classic alternativet, de har igen idé om hvordan verden fungerer.</t>
  </si>
  <si>
    <t>Det er da en fin ide. Nu er jeg personligt selv også en større kyllinge fan end oksekød. Det hænder da jeg får jeg mig en bøf eller en burger, men som udgangspunkt er jeg mest til fisk og fugl, og ellers svin - men problemet med svin er også at finde noget der er opbragt på en bare delvist ansvarlig måde. Generelt mener jeg at kød burde koste mere, der burde produceres mindre, men til gengæld skulle kvaliteten også være deroppe af. Men helt klart - hvorfor dog ikke? Som fødevareproducent kan jeg da godt se at det ikke er helt fedt - men som forbruger er da det i grunden mindst ligeså relevant som dyrevelfærd, kalorietal og tilsætningsstoffer.</t>
  </si>
  <si>
    <t>Så bør det nok være "klimabelastning svarende til x mængde CO2" for en stor del af drivhuseffekten fra køer er eksempelvis pga. methan og ikke CO2. Det er en ret fed ide, men jeg frygter lidt for den bureaukratiske side af sagen, hvor nøjagtigt skal det være og hvor meget skal der til før embalagen skal opdateres? Vi taler om en stor ekstra opgave til fødevareministeriet og en masse ekstra papirarbejde for landmænd/producenter, skal alle de produkter en landmand bidrager til omberegnes hvis han køber ny traktor? Nogle meget upræcise tal ville nok være fint til at informere folk om forskellen, men det ville intet gøre for at belønne virksomheder der forsøger at skære ned på deres forurening i forhold til andre producenter. Ultimativt tror jeg at en tydelig informationskampagne giver mere effekt for pengene, vis os ca. tal per kilo for forskellige produkter på en tydelig måde.</t>
  </si>
  <si>
    <t>Danske drivhustomater vil så skulle have forskellig mærke alt efter om vinden blæser. Feeedt!</t>
  </si>
  <si>
    <t>Jeg synes hver politikers personlige CO2 udledning burde måles og fremstå på stemmesedlen. Inkl deres CO2 udledning i forbindelse med f.eks flyrejser osv. Så kan man vælge ud fra hvem der selv handler fornuftigt.</t>
  </si>
  <si>
    <t>Det synes jeg er en dårlig idé, givet hvor meget usikkerhed der er på det område. Interesseorganisationer der blæser nogle tal op, og justerer nogle tal ned. Det er uheldigt.</t>
  </si>
  <si>
    <t>Altså det er ret nemt at slå op ca (+-10%) hvor meget et produkt udleder i CO2 ækvivalenter. Men her snakker vi altså landbrugsprodukter, omkostningerne og det bureaukratiske nightmare der ville opstå hvis man skulle til at lave livscyklusvurderinger for samtlige produkter og deres indhold ville være helt absurd. For øvrigt er der ikke den store forskel på ris og hvede, så køb hvad du har lyst til.</t>
  </si>
  <si>
    <t>Tror den er lidt ligegyldig for de fleste. Men måske en oversigt på fødevare-/miljøstyrelsens hjemmeside kunne være på sin plads. For at have en nem måde at finde ud af det på derhjemme hvis man er lidt nysgerrig.</t>
  </si>
  <si>
    <t>Oksekoed er aabenbart blevet Alternativets kaephest. Er de low et toer for ideer?</t>
  </si>
  <si>
    <t>Den forskel det ville gøre ved at enkelte personer lagde en smule om på deres madvaner for miljøets skyld, svare lidt til at pisse i havet for at varme det op. Det er ubetydeligt og rent symbolsk.</t>
  </si>
  <si>
    <t>Det lyder meget svært at implementere, eftersom det skal udregnes hvor stor en udledning der er for det enkelte produkt. Så du ville skulle vide forskellen i CO2 udledning på fx hakkebøf og mørbrad. Det kan være meget svært at måle uden at sætte målere på hvert enkelt stykke maskineri og samtidig vide hvor lang tid hvert enkelt produkt bliver behandlet indenfor hver maskine. Det er også typisk denne type af bureaukrati der går ud over de mindre virksomheder. Jeg ville foretrække sådan noget som en informationskampagne, for at skabe opmærksomhed. Det har en effekt, og skaber ikke unødvendig bureaukrati. Som en sidste note, så ville en nem løsning på klimaproblemerne være en skat på drivhusgasser. Implementer den reelle omkostning for samfundet i produktets omkostning. Det er nemt nok at udregne for hver enkelt virksomhed, og skatten burde bruges til skattelettelser, så det bliver gavnligt for de virksomheder som har gjort noget for miljøet på bundlinjen, og giver incitament til forbedringer. Det største problem ved denne løsning er for typer af virksomheder der naturligt har et højt forbrug. Som fx. beton virksomhed. Men der burde kunne findes en løsning på dette der promoverer fremgang uden at skære benene væk under de virksomheder.</t>
  </si>
  <si>
    <t>Dette blev gjort i madboderen på Roskilde festival. Det mår derfor kunne lade sig gøre, i en hvis forstand vel at mærke. Jeg købte for det meste mad på festivalen som var klima venligt.- fordi det fik sgu en til at tænke.</t>
  </si>
  <si>
    <t>God idé. I alle mad boder på Roskilde festivalen, blev man oplyst om CO2-udslippet for alle retter. Det havde tydelig effekt og flere købte falafel eller vegetariske i stedet</t>
  </si>
  <si>
    <t>Jeg tænker umiddelbart at hvis man generelt bekymrer sig om CO2, så sørger man selv for at sætte sig ind i det? Det er da fint at informere omkring, men synes ikke det giver mening på de enkelte varer. Og anyways, hvis du dropper flyveturen syd på så har du sparret så meget CO2 at du bare kan gå amok i dit lokale supermarked ...</t>
  </si>
  <si>
    <t>Hvorfor skal det stå på alt? Det ville være mindst titusinde gange billigere at skrive en bog eller lave en DR1 programserie om det. Endnu et feel good forslag som desværre bare koster milliarder at indføre.</t>
  </si>
  <si>
    <t>Hallo hallo. KAN JEG SPISE MIN SAFTIGE BØF I FRED tak</t>
  </si>
  <si>
    <t>Kunne vi også få det i CO2 per kcal i stedet for? Ved at være træt af at en salat per kilo bliver sammenlignet med kød vægtmæssigt. Jeg skal have 2½k kcal/dag og så er et kilo salat ikke det samme som et kilo kød</t>
  </si>
  <si>
    <t>Men da vel ikke kun CO2? Ellers synes jeg det er et godt foreslår, om end en smule besværlig at føre ud i livet, idk</t>
  </si>
  <si>
    <t>Denne teknologi kan hjælpe med at sætte nøjagtige tal på det. Men det kræver transparens fra producenterne. [LINK]</t>
  </si>
  <si>
    <t>Folk kommer til at få det vildt over hvor organisk deres organiske vanilje i virkeligheden er hvis sådan noget her kom til at ske... Tænk at betale negere for at plukke en lille frugt for derefter at sejle dem over på den anden side af jorden for at pakke dem enkeltvis i plastic og karton for derefter at sælge dem til en kunde der bærer lortet hjem i en plasticpose. Men folk er jo ligeglade, så hvorfor skulle vi ikke være det?</t>
  </si>
  <si>
    <t>Kan Alternativet og Enhedslisten ikke bare opløse sig selv? Verden ville være et bedre sted.</t>
  </si>
  <si>
    <t>Det undre mig hvorfor der ikke er flere som er imod sodavand og øl, da boblerne de indeholder er ren CO2. Der er ingen som prøver at stoppe boblerne i sodavand af en eller anden mystisk grund.</t>
  </si>
  <si>
    <t>Super idé. Bortset fra at ingen reelt ved det, og det er stærkt omdiskuteret om klimaforandringerne overhovedet er noget vi mennesker har indflydelse på. Vi har en tendens til at overvurdere vores egen størrelse og "magt" over naturen. Men lad os da få et mærkat på madvarerne der viser præcist hvor mange grader temperaturerne kommer til at stige med hvis jeg vælger at spise ris til aftensmaden.</t>
  </si>
  <si>
    <t>Alternativet vil sætte præcist tal på hvor meget udledt CO2, min bøf har medført, men de vil ikke sætte tal på hvor mange islamiske "flygtninge", Danmark skal tage imod. Det er vel prioriteter.</t>
  </si>
  <si>
    <t>De er jo hjemmeboende og får i forvejen betalt deres mad, tøj og husleje,« siger Jacob Jensen til Altinget. Det ved i sgu da ikke. At være hjemmeboende betyder ikke at man ikke betaler husleje eller har udgifter.</t>
  </si>
  <si>
    <t>Venstre, SU, Hjemmeboende</t>
  </si>
  <si>
    <t>BT</t>
  </si>
  <si>
    <t>https://old.reddit.com/r/Denmark/comments/b6md0j/vprofiler_dr%C3%B8mmer_om_at_sl%C3%B8jfe_su_til_hjemmeboende/</t>
  </si>
  <si>
    <t>Vi ender jo nok med det. Efter forringelser af vores sundheds og uddannelse system, er næste skridt SUén. Et system, som trods kritik som cafe penge, gør at alle lige meget om forældrene er rige eller fattige har mulighed for at få sig en uddandelse. Der findes familier hvor de su penge er en nødvendighed. Det er en trist udvikling, hvor man er igang med at ødelægge et system, der er med til at give alle en chance.</t>
  </si>
  <si>
    <t>Det viser en rundringning til flere fremtrædende folketingskandidater hos Venstre, som Altinget har foretaget. Hvad var spørgsmålet helt nøjagtigt? Og hvor meget af deres svar er blevet sakset væk, for at få et par "soundbites" til den artikel? Jeg er meget skeptisk efter sagen med de kønsneutrale trafiksignaler.</t>
  </si>
  <si>
    <t>Det er simpelthen løgn. Gad vide om disse politikere stadig ville gå med på ideen, hvis børn i forældrekøbte boliger også talte som hjemmeboende? Selvom partiet frasiger sig ideen, så er det vildt, at folk i Venstre mener dette.</t>
  </si>
  <si>
    <t>»Det er mit indtryk, at der i dag er en del hjemmeboende unge, som får SU, der kunne klare sig uden, uden at det vil gå ud over deres muligheder for at få en ordentlig uddannelse,« siger Libak Og det er givetvis rigtigt. Men som hun selv anekender her så er der tale om en del af de studerende, altså ikke alle. Hvad mener hun man skal gøre med den del for hvem dette ikke gælder?</t>
  </si>
  <si>
    <t>Godt at høre... Jeg brugte ca. 330 kr. om måneden på medicin (kronisk syg) og 600 kr. på transport som hjemmeboende, med en SU på hele 930 kr. Må indrømme at bøgerne på Uni ikke bliver billigere af, at man skal tage SU lån for at købe dem :(</t>
  </si>
  <si>
    <t>Jeg synes hellere man skal lave det til et lav rente lån, og så afskaffe uddannelsesloftet. Når lånet skal betales tilbage, så kunne man måske få noget ekstra fradrag i skat. Så slipper man for at folk siger SU'en bliver givet ud, og vi har bedre hånd i hanke med folk som hopper fra uddannelse til uddannelse for at snuppe et halvt år med SU. Men at afskaffe den helt, den logik er jeg ikke med på. I værste fald ender det med at de arbejder i stedet for at læse lektier og så går uddannelsen bare dårligere. Der er selvfølgelig også tale om ungdoms uddannelser, mens man er hjemmeboende. Jeg ved ikke hvor mange som faktisk får den SU.</t>
  </si>
  <si>
    <t>Jeg skal se det ske, før jeg tror det bliver en realitet. Derefter kan vi måske lege med tanken om at stemme LA.</t>
  </si>
  <si>
    <t>LA, Klimaplan, el-afgift</t>
  </si>
  <si>
    <t>https://old.reddit.com/r/Denmark/comments/b6nvd2/ny_klimaplan_la_vil_bruge_37_milliarder_kroner/</t>
  </si>
  <si>
    <t>Jeg vil lige gøre opmærksom på at de nuværende magthavere har aktivt ødelagt forskningen, både direkte og indirekte siden de fik magten sidst. Direkte: Skåret kraftigt i statslige midler til fri forskning. Innovationsfondens midler blev halveret og Det Frie Forskningsråd blev beskåret med 20%. De professorer jeg snakker med kan godt mærke at det er blevet meget sværere at få midler. Indirekte: Sparekrav og "effektiviseringer". Inden der kom store nedskæringer på universiteternes budgetter var økonomien fin i det institut jeg sidder i. Efter sparekravet blev indført blev der holdt krisemøde og varslet fyringer. Der blev primært afskediget administrativt og teknisk personale. Samtidig er hele KUs administration blev slanket gevaldigt. Manglen på administrativt personale og teknisk personale gør at professorer, Ph.D studerende mfl. må udføre administrativt arbejde. Det er direkte dem omvendte af en effektivisering da professorerne som regel er langsommere til at udføre administrativt arbejde end en sekretær er og samtidig er deres løn væsentligt højere. Manglen på teknisk personale gør at rutine opgaver såsom forberedelse af undervisningslaboratorier skal udføres af forskere som igen er mindre effektive og som regel højere lønnet. En hel sektion af produktive forskere (1/7 af mit institut) er blevet afskediget, hvilket ikke 100% er pga. regeringens politik, men det er en del af årsagen. Oven i alt der her spareri var Søren Pind ude og udtale at vi skulle have nogle Nobelpriser til DK. Det får man ikke hvis professerne bruger det meste af deres tid på andre ting end forskning. Vi begynder så småt nu at se resultatet af forringelserne på forskningsproduktiviteten og det bliver meget værre når den generation af Ph.D studerende som kom ind på pengene før nedskæringerne bliver færdige. Jeg synes isoleret set at 3.7 milliarder til forskning er en virkelig god idé. Jeg vil bare gøre opmærksom på at blå blok virkelig ikke har historikken i deres favør og LA har haft muligheden for at blokere for de mange nedskæringer.</t>
  </si>
  <si>
    <t>Er det det? Er det alt LA har af planer for klimaindsatsen?</t>
  </si>
  <si>
    <t>Jeg synes at huske nogle lignende planer fra dem omkring afgiften på elbiler ved sidste valg. Det gik ikke rigtig som de lovede.</t>
  </si>
  <si>
    <t>Hvis han er dansk hvorfor hedder han så ikke Søren eller Peter? Skakmat, træskoperker.</t>
  </si>
  <si>
    <t>Anders Vistisen, Bog.</t>
  </si>
  <si>
    <t>https://old.reddit.com/r/Denmark/comments/b58l79/vistisen_har_vidst_ikke_lavet_god_nok_research/</t>
  </si>
  <si>
    <t>Så fik Vistisen bekræftet de værste forestillinger om DF politikere. Dovne og dummere end lort.</t>
  </si>
  <si>
    <t>Vistisen: Jeg tror ikke på hvad ikke-danskere siger. Claes de Vreese: Jeg er pæredansk. Vistisen: overrasket pikachu</t>
  </si>
  <si>
    <t>Claes er en SDU-legende. Man kan faktisk nærmest ikke undgå at støde ind I de Vreese hvis man beskæftiger sig med EU-stof, nybegynder eller avanceret, hvilket gør det her endnu værre. Det viser nemlig, at Vistisen har skrevet en bog om EU helt uden at sætte sig ind i nogen form for teori. Dog har han sat sig ind i hvordan man søger EU-midler til at financiere den 🤷🏻‍♂️</t>
  </si>
  <si>
    <t>Det virker da fuldstændig absurd. Hvordan kan nogen se et udenlandsk efternavn og straks gå ud fra at personen ikke er dansk? Det må da alligevel være en temmelig stor procentdel af pæredanske personer, der har efternavne der ikke er af dansk oprindelse. Ud over at min mormor hed Olsen før hun blev gift, er det f.eks. alle i min familie der har udenlandsk-lydende efternavne.</t>
  </si>
  <si>
    <t>Surprise! DF'er er fordomsfuld! In other news: Jorden er rund. Men jeg gad godt vide hvor mange DF'ere der tror den er flad.</t>
  </si>
  <si>
    <t>Ser efternavn der ikke ser dansk ud: kan kun være en udenlandsk løgner der ikke taler sproget. Tør man sige racist? ♥️</t>
  </si>
  <si>
    <t>Det næste bliver vel noget om at man ikke er dansker hvis man hedder noget udenlandsk og/eller har en udenlandsk mor/far/bedstemor etc. Manden er født i Kbh. [LINK]</t>
  </si>
  <si>
    <t>Det er altså pinligt at have politikere, der ikke laver nok research og som ikke tåler kritik. Man bliver så træt!</t>
  </si>
  <si>
    <t>Fuck det er sjovt. Kæft en kæmpe spade.</t>
  </si>
  <si>
    <t>Det værste er, at DFs vælgere 100% godkender Vistisens udmelding. De få som så hører at Vistisens påstand er det pure påfund, vil alligevel holde med Vistisen fordi "ham den anden er en smagsdommer".</t>
  </si>
  <si>
    <t>DF manager here. Delete this.</t>
  </si>
  <si>
    <t>Har du et link til det der? Jeg kan ikke finde det</t>
  </si>
  <si>
    <t>Det undrer mig, at journalisten, der har interviewet ham, ikke har fortalt ham, hvem forskeren er. Det er almindelig kutyme at gøre det klart, hvem der fremsiger kritikken. Har meget lidt tilovers for DF, men det virker her lidt som at journalisten ikke har været opgaven voksen.</t>
  </si>
  <si>
    <t>Riskær, Gæld, Banker</t>
  </si>
  <si>
    <t>https://old.reddit.com/r/Denmark/comments/aso0ea/risk%C3%A6r_skylder_169096867_kroner_nu_vil_han_sl%C3%B8jfe/</t>
  </si>
  <si>
    <t>1. Ta' en masse lån 2. Få dem alle udbetalt og gem dem godt. 3. erklære konkurs. 4. Leve under menneskelige forhold, i en periode. 5. PROFIT</t>
  </si>
  <si>
    <t>Endnu en rigmand med en masse at vinde ved at lave sit eget parti og rende os andre i røven. Først var det Seier, nu har vi Riskær</t>
  </si>
  <si>
    <t>Konkursramte borgere skal have sløjfet deres gæld efter en vis periode, når man har afleveret sine værdier, mener Klaus Riskær Pedersen. Bankerne skal ikke kunne »tyrannisere« mennesker og familier med pengekrav i årevis.</t>
  </si>
  <si>
    <t>Han er den danske version af Trump. Man skal være vanvittig for at smide sin stemme efter den idiot. Så det er der nok en masse der gør.</t>
  </si>
  <si>
    <t>Jeg håber virkelig ikke han kommer ind. Det vil være total amerikanerstil falliterklæring, og det endelige punktum for at idiokratiet har sejret...</t>
  </si>
  <si>
    <t>Der var en lille klokke i baghovedet der ringede, da ræven anmodede om at passe på hønsehuset. - Han er den danske Trump.</t>
  </si>
  <si>
    <t>Der kan man se.. Facebook annoncer virker.</t>
  </si>
  <si>
    <t>1. Hvordan sævens kan man komme op på 169 millioner i gæld? Man skulle da tro at omkring de 100m ville bankerne give ham en prut at pille i, i stedet. 2. Åbenbart har Riskær været 6 år i fængsel. Hvordan pokker kan man blive opstillet til folketinget med en plettet straffeaftest?</t>
  </si>
  <si>
    <t>Nu er det jo ikke sådan at konkursramte folk ikke kan leve som det passer dem. Riskær har garanteret en betroet person til at styre hans 'nye' penge, så han personligt forbliver forgældet. Ovenstående forslag er mere en slags formalitet.</t>
  </si>
  <si>
    <t>Paywall. Minus som sædvanligt.</t>
  </si>
  <si>
    <t>Folk har godt nok svært ved at se forbi den gamle svindelramte KRP eh? Er der overhovedet nogen der læser hans partiprogram?</t>
  </si>
  <si>
    <t>Forskere, Krigsudredning, Krig</t>
  </si>
  <si>
    <t>https://old.reddit.com/r/Denmark/comments/anejh6/forskere_bag_krigsudredning_overraskende_f%C3%A5/</t>
  </si>
  <si>
    <t>Det er jo kun overaskende hvis man for no reason tror en masse mennesker bestemmer det? Jeg er ikke overrasket, hvorfor skulle man tro at det var mere end et par få stykker der bestemte det.</t>
  </si>
  <si>
    <t>Oh well, så meget for repræsentativt demokrati. Jeg har stemt for flere af de regeringer, men været arg modstander af alle krigsdeltagelserne, og nu skal jeg så høre for at problemerne i mellemøsten er "vores" ansvar fordi vi har deltaget. Krigsdeltagelse var IKKE en del af valgdebatten. Det var noget de fandt på midt i driften af Danmark. Hvis så få personer kan beslutte at køre en ikke forsvarskrig så er systemet i stykker. Suk!</t>
  </si>
  <si>
    <t>Ingen går ind for barnebrude og overgreb på mindreårige, og der er massiv opbakning til en stram udlændingepolitik. Det er ikke det, der er sagen. Det drejer sig om, at vi har ministre, der anerkender, at de er forpligtet på loven, og at vi kan stole på, at de ikke lyver. Netop dén pointe går ofte tabt i debatten her på subben.</t>
  </si>
  <si>
    <t>Løgn, Sand, Flertal</t>
  </si>
  <si>
    <t>https://old.reddit.com/r/Denmark/comments/aofy25/en_l%C3%B8gn_bliver_ikke_sand_bare_fordi_et_flertal/</t>
  </si>
  <si>
    <t>Det skyldtes, at der var udsendt en instruks, der ifølge ministeren var godkendt af embedsværket, om, at alle par skulle adskilles. Det var klart i strid med loven. En løgn bliver ikke sand, bare fordi den bliver gentaget. Det ulovlige var ikke at adskille parrene. Det ulovlige var at gøre det uden en individuel vurdering, incl. partshøring.</t>
  </si>
  <si>
    <t>Dengang sagde hun, at man mundtligt havde sagt til Udlændingestyrelsen, at der kunne være individuelle undtagelser, hvor man af hensyn til loven og konventioner ikke skulle adskille parrene. Det skyldtes, at der var udsendt en instruks, der ifølge ministeren var godkendt af embedsværket, om, at alle par skulle adskilles. Det var klart i strid med loven. Men samtidig florerede der historier om, at der fandtes en korrespondance, der afslørede, at ministeren havde sagt noget andet. Offentlighedsloven forhindrede medierne i at få indsigt i de pågældende mail, og Inger Støjberg nægtede af »principielle grunde« at udlevere dem til Folketinget. Det mest utrolige er at hun slipper afsted med det.</t>
  </si>
  <si>
    <t>Alt er jo relativt! Det er en social konstruktion! THE TRUTH IS NOT THE TRUTH! REEEEEEEE!</t>
  </si>
  <si>
    <t>Og det er det, der gør denne sag så vigtig. Ingen går ind for barnebrude og overgreb på mindreårige Arh, ingen og ingen. Der er da dem, der gifter sig med de mindreårige piger og så de kulturer, der tillader det og dem, der ser gennem fingre med at det foregår.</t>
  </si>
  <si>
    <t>En løgn bliver ikke sand, bare fordi et flertal har besluttet det Det minder mig om Løkke(fonden)-haterne her på sitet</t>
  </si>
  <si>
    <t>Mor er ikke vred, mor er skuffet. Men også lidt vred.</t>
  </si>
  <si>
    <t>Vestager, IT-Giganter</t>
  </si>
  <si>
    <t>https://old.reddit.com/r/Denmark/comments/ap5obn/vestager_er_skuffet_over_danmark_i_skattestrid_om/</t>
  </si>
  <si>
    <t>Hvis Hr. Kristian Jensen synes vi skal beskatte klogt, så burde Hr. Kristian Jensen måske lytte til et Europæisk Ekspertpanel i Økonomi der generelt synes, at en skat på 3% af omsætningen er en fin måde at løse problematikken på. Og så ville Hr. Kristian Jensen måske komme frem til at være enig med Fru Vestager. - Eller måske har herren andre vigtigere interesenter hvis interesse skal passes. Det er vel en ærlig sag. Herren har vel sandsynligvis også gode jobmuligheder i fremtiden, når han skal skal bruge sin politiske magterfaring som springbræt til virkelig prominente, og godt betalte, stillinger i erhvervslivet. Ja det kan man jo her i Danmark - i modsætning til de fleste andre Europæiske lande. [LINK]</t>
  </si>
  <si>
    <t>Hvad er nu det? Fornuft? Åh nej dog.</t>
  </si>
  <si>
    <t>Krænkelseskultur</t>
  </si>
  <si>
    <t>https://old.reddit.com/r/Denmark/comments/ap3pws/jurist_debatten_om_kr%C3%A6nkelseskultur_er_en_k%C3%A6mpe/</t>
  </si>
  <si>
    <t>Klart, hvis man ikke gider følge med i hvorfor det er et problem, så kan man ikke se at det er et problem. Trist for mig at tillidsrepræsentanter skal arbejde for deres ansattes forhold, og så kommer der random folk rendende og kalder deres arbejde for "stråmænd". To professorer og en lektor - alle tre tillidsrepræsentanter på Københavns Universitet - går nu sammen og protesterer klart og tydeligt mod det nye, stærkt omdiskuterede »adfærdskodeks« på universitetet. [LINK]</t>
  </si>
  <si>
    <t>Det virker ofte som om at de "krænkede" personer laver disse klager bare for at få deres vilje og et powertrip. Langt de fleste vil undgå at blive betegnet som racist eller ufølsom over for andre mennesker. Derfor kan det være nemmest bare at give efter og lade dem få hvad de vil have. Det er vigtigt ikke at gøre det ellers ender vi, i en situation ligesom over i USA hvor helvedet er brudt løs.</t>
  </si>
  <si>
    <t>Det her er endnu en af de ting, hvor noget først og fremmest er et problem fordi der er tale om muslimer. Hvorfor opstod diskussionen ikke, da folk begyndte at kalde deres børn Jimmy, Johnny, Connie, Sandy eller nogle af de andre engelsk/amerikanske navne, som har gjort sit indtog. Af samme grund, som folk ikke synes, at spaghetti, moussaka, chili con carne eller burgere er problematiske, men går i chok over halalslagtet kebab eller falafler. Af samme grund som folk ukritisk tager mærkedage som halloween til sig, men boykotter Føtex, hvis de sælger en kage med skriften Eid Mubarak. Fordi vi er så lammede af vores frygt for islam, at vi stirrer os fuldstændigt blinde på det.</t>
  </si>
  <si>
    <t>Årsskriftet</t>
  </si>
  <si>
    <t>https://old.reddit.com/r/Denmark/comments/apervc/joachim_b_olsen_har_ret_navnet_betyder_noget/</t>
  </si>
  <si>
    <t>DR havde et indslag hvor man faktisk kunne se at børn med tyrkisk baggrund (stort set den eneste etnicitet med 3. generation i Danmark) oftere fik navne, der både kan gå som danske og tyrkiske navne. Så ikke så mange Mehmet og Zeynep, men i stedet Adam, Mikail, Mina, og Ella edit: udskiftede Suleima med et pigenavn der rent faktisk var tyrkisk.</t>
  </si>
  <si>
    <t>ofte kommer JBO med en ubekvem sandhed. Han siger hvad der er svært at sige, og hvad der oftest følges af massive mængder kritik. Han er modig.</t>
  </si>
  <si>
    <t>JBO påpeger at der er en interessant sammenhæng. Det får straks det sædvanlige hylekor til at sige at han ikke kan tillade sig at kræve at folk kalder deres børn noget bestemt. Det burde virkelig være muligt at være uenig med ham uden brug af stråmand.</t>
  </si>
  <si>
    <t>Et eller andet er det jo lidt rigtig. Det er nok ikke nemmere at hedde Hassan når man søger job end at hedde Hans.</t>
  </si>
  <si>
    <t>Jimmy Khader. Anna Nasser.</t>
  </si>
  <si>
    <t>Ja, navne betyder noget. Joachim er hebraisk og betyder "Løftet af Yahweh". Men er det et problem for mig, at en LA politiker har et mellemøstlig navn? Næh, ikke rigtigt.</t>
  </si>
  <si>
    <t>Det er lidt hønen og ægget. Hvad kommer først, assimilation eller navnet? Derudover så synes jeg OPs link lægger op til en diskussion på et skævt grundlag. Vi kender ikke raten af navneændringer, som ses i det amerikanske studie, så det er svært at bestemme hvor på "navneassimilationskurven" Danmark befinder sig.</t>
  </si>
  <si>
    <t>“Hvorfor er der ikke flere ikke-vestlige 3 generations indvandere, som hedder Ida, Emma, Oliver og Victor? Man må kalde sine børn, hvad man vil. Men jeg synes, det er tankevækkende, at ikke flere har traditionelle danske navne, når man på tredje generation bor i Danmark” Hvorfor kan vi ikke bare være ligeglade med, hvad folk kalder deres børn? Det ville vel også være den liberale ting at gøre. Er der nogen der rent faktisk stemmer på de her folk, som kan forklare mig, hvordan traditionalisme kan forenes med liberalisme på den her måde?</t>
  </si>
  <si>
    <t>*Skubber den blåviolette hårtjavs væk fra øjnene og kigger trodsigt på dig* "HVorFor Er dEr iKKe fLeRe GaMmELDaNsKerE sOm giVeR dEreS bØrn mUsliMsKe naVnE?"</t>
  </si>
  <si>
    <t>Muslimer følger sharia. Det gælder klædedragt, fødevarer og navngivning. I stedet for bankkonto går de rundt med pengene i en kuffert. Joachim B. Olsen er håbløst naiv, hvis han forestiller sig, at muslimer skal fornægte sharia. Hvordan er han blevet integrationsordfører?</t>
  </si>
  <si>
    <t>Peter Henrik Andersen er læge og Danmarks førende ekspert i vaccineforebyggelige sygdomme - som mæslinger - ved Statens Serum Institut, og han kender intet som helst til, at der skulle være mindre risiko for cancer eller allergi, hvis man har været ramt af mæslinger. De videnskabelige undersøgelser, der kunne vise det, har jeg aldrig hørt om, siger Peter Henrik Andersen, der i øvrigt påpeger, at man skal være varsom med at linke til medicinske undersøgelser, hvor man ikke er helt sikker på, hvilke undersøgelser, der er tale om, hvilken metode, der er brugt, samt hvilke tidsskrifter, de er bragt i. Kan det gavne noget at få mæslinger? Ikke ud over, at man så ikke kan få det mere. Ellers kender jeg ikke til noget, det kunne gavne.</t>
  </si>
  <si>
    <t>Alternativet, Mæslingesmitte</t>
  </si>
  <si>
    <t>Ekstrabladet</t>
  </si>
  <si>
    <t>Gæt før du åbner! DF eller Alternativet?</t>
  </si>
  <si>
    <t>https://old.reddit.com/r/Denmark/comments/ap6pcg/folketingskandidat_om_m%C3%A6slingesmitte_mindsker/</t>
  </si>
  <si>
    <t>Til tider tager jeg i et svagt øjeblik mig selv i at mene, at Alternativets syn på klima og miljø egentlig er ganske sympatisk, og at min foragt for partiet er ufunderet. Men kort derefter kommer der altid en udtalelse som den i ovenstående artikel, og så vender jeg tilbage til virkeligheden.</t>
  </si>
  <si>
    <t>Normalt plejer jeg at komme med et oplæg, når jeg poster noget. Men jeg må ærlig sige, at jeg denne gang bare ikke kunne finde en vinkel, hvor jeg ikke ender med kalder manden noget som man egentligt ikke bør kalde andre mennesker.</t>
  </si>
  <si>
    <t>Du skriver, at du har men efter det. Hvilke men er det? Primært er det koncentrationsbesvær og periodiske problemer med hukommelsen. Jeg havde voldsomme feberkramper dengang. Det er min mor, der har fortalt mig, at lægerne dengang satte sygdomsforløbet i forbindelse med vaccinen. Du sælger dit folketingskandidatur virkelig godt der Allon!! Vi kan altså vælge at tro på dig, og så vælge én som hverken kan koncentrere sig, eller huske. Eller vi kan vælge at tro på lægen og videnskaben og så vælge én som alligevel er dum nok til at sætte spørgsmålstegn ved vacciner. Hvordan kan NOGET rationelt menneske sætte sit kryds ved det parti? Jeg har været til gymnasie-druk-orgier hvor der blev snakket mere fornuft.</t>
  </si>
  <si>
    <t>Hvilken medicinsk uddannelse har han? Nå jo, ingen. Han var på Teknologi og Informatik Centret i 1991-1994...</t>
  </si>
  <si>
    <t>Den nyeste lydbog han har hørt er ifølge hans FB profil denne: [LINK] Manden, der har skrevet den, er den typiske Trump-konspirationsteori-elsker. Håber da for Guds skyld ikke, at det er andet end et godt grin, som den kære Allon vil have. Og, bogen er ifølge beskrivelser fyldt med Anti-pharma, heriblandt anti-vacciner.</t>
  </si>
  <si>
    <t>Bare lige et spørgsmål. Hvis man går efter den tankegang vil det så ikke føre til sygdommen kan videreudvikle sig og det bliver endnu mere besværligt at bekæmpe det?</t>
  </si>
  <si>
    <t>Min konspiration om al denne anti-vaccine, at disse mennesker blot forsøger at løse overbefolkningsproblemet. Så er det vel ikke så dum en tanke igen. /s</t>
  </si>
  <si>
    <t>Er det ikke noget med en 1/1000 der rammes alvorligt af mæslinger? Der er muligvis noget om snakken med mæslinger og kræft, men det er utænkeligt at det nogensinde kan sammenlignes med skadeseffekterne af mæslinger. Derimod kan man skade mange ved at så tvivl..</t>
  </si>
  <si>
    <t>Hejsa. I virker alle til at være enige med Lars Løkke her. Jeg kan ikke helt sætte mig ind i hvorfor, så jeg håber der er en, som vil oplyse mig. Efter min forståelse er kvoteflygtningene de flygtninge, som er værst stillede efter FNs vurdering. Og det forventes derfor fra FNs side, at hvert FN-land bidrager med at hjælpe disse yderst udsatte mennesker. Disse forpligtelser har DK ikke levet op til de sidste fire år, og det synes jeg umiddelbart er super pinligt. Selvfølgelig skal vores økonomi ikke smadres, men 1500 flygtninge årligt lyder godt nok ikke af meget i mine ører.</t>
  </si>
  <si>
    <t>https://old.reddit.com/r/Denmark/comments/ap0e7i/savage_l%C3%B8kke/</t>
  </si>
  <si>
    <t>Hele tråden er her: [LINK] Den er ikke ulig en flygtningetråd her på subben.</t>
  </si>
  <si>
    <t>Lykke har fuldstændig ret i sit svar. Journalistens indspark er fuldstændig ligegyldigt, vores udlændinge politik skal ikke fastsættes efter hvad andre gør. Vi er ikke de andre lande.</t>
  </si>
  <si>
    <t>Hvis man læser artiklen ville man opdage at dette ikke er kritik af regeringen, så meget som det er oplysning om den nye politik. Så LL har "smadret" en journalist der skriver: 'se et overview omkring hvordan midlertidighed også påvirker kvoteflygtninge. Vi har udmeldinger fra andre lande og politikere'. Der var ikke noget at smadre. Det var en reklame.</t>
  </si>
  <si>
    <t>Folk her ved ikke hvad kvoteflygtninge er... Det er tale om 500 særligt udsatte mennesker om året. Argumentet var ikke ligefrem super godt, men det er da skræmmende at se manglen på forståelse herinde. Edit: 500 om året. 1500 over treårige perioder.</t>
  </si>
  <si>
    <t>lad os gøre som alle de andre lemminger herpderp Godt svar fra LL</t>
  </si>
  <si>
    <t>Én af os! Én af os!</t>
  </si>
  <si>
    <t>Fik en del mere respekt for Løkke efter dette tweet. Men du er stadig en blødsøden bamse, Lars.</t>
  </si>
  <si>
    <t>Det er jo DFs skyld .. kort sagt. Det er sådan lars lykke kan lave de reformer..</t>
  </si>
  <si>
    <t>Edgy.. Vores statsminister er åbentbart en utilpasset 15årig, der ikke er i stand til at forstå begrebet "ansvar". Venstre minder mere og mere om en bandegruppering på Christiansborg, hvor udsatte unge lokkes ind i en deprimerende verden af underslæb og kriminalitet, kun for at kunne tage straffen for kratorakiets alfader. Men stor tak til Venstre, for at have beriget det danske samfund. - Nu må jeg finde min stige, så jeg kan få rettet på min skorsten.</t>
  </si>
  <si>
    <t>Jeg forstår det ikke. Vi tager dem ind, betaler uddannelse og andet. De er klar til arbejdsmarked og penge i statskassen...også skal de hjem???</t>
  </si>
  <si>
    <t>Jeg synes det er helt hul i hovedet, at man som veletableret dansk politiker kan have en holdning der i bund og grund koger ned til følgende: Hvis man er udlænding, har man ikke ret til en fair rettergang. Det er en helt grundlæggende retssikkerhedsgaranti i retssamfundet, at man kan påanke administrative afgørelser til domstolene. Og det er Martin Henriksen også klar over. Men man må bare konstatere at der snart er valg. Det bliver kun vildere og vildere det næste halve år.</t>
  </si>
  <si>
    <t>Udlændingestyrelsen, Inger Støjberg, Martin Henriksen</t>
  </si>
  <si>
    <t>https://old.reddit.com/r/Denmark/comments/aw7lmu/sure_opst%C3%B8d/</t>
  </si>
  <si>
    <t>Man må i hvert fald sige, at Martin Henriksen gør et ualmindeligt godt stykke arbejde, når det kommer til at repræsentere den mest uvidende, idiotiske og usympatiske del af befolkningen, som ingen forståelse har for, hvordan vores samfund og demokrati er skruet sammen. Den eneste forskel på Martin Henriksen og en bodegapolitiker er, at man i det mindste kan høvle humlegranater med med sidstnævnte, mens han vrøvler om sit usammenhængende syn på samfundet, "danskhed" og indvandrere. Nå, jeg havde vist også lige et surt opstød, jeg skulle af med. God weekend!</t>
  </si>
  <si>
    <t>Martin Henriksen er meget konsekvent i sine udtalelser, hvor almindelige koncepter som fx retssikkerhed ikke gælder nogen form for "ikke-dansker". I sagen der foregik omkring Nyborg Gymnasium, brokker han sig direkte over at man har "alt for mange muligheder for at brokke sig i det danske system" (familien i pågældende sag fik i øvrigt medhold i deres klage). Så har jeg også en snigende mistanke om at han også vil være ligeglad med rettigheder hvis det gælder "rigtige danskere" som han ikke er enig med Martin Henriksen tror jeg meget bevidst fungerer som DF's megafon for deres mest nederdrægtige holdninger. Mange udtalelser går over grænsen for hvad almindelige mennesker (burde) acceptere, så når de holder det til en enkelt person kan de altid få en (ligegyldig) løftet pegefinger fra de mere stuerene højrefløjspartier, eller når det går helt galt kan de gøres til syndebuk og smides ud af partiet. På den måde kan de borgerlige danskere der "bare bekymrer sig om de ældre/dyrene" vaske deres hænder samtidig med de mere åbenlyse racister stadig kan se at DF skam er deres parti</t>
  </si>
  <si>
    <t>Seriøst spørgsmål, hvad skal der til for at man må kalde en politiker for racist? Det er jo helt igennem tydeligt det der ligger til grund for sådan en fuldkommen hjernedød udtalelse. Jeg var ret overbevist om at den slags faktisk var forbudt ved lov?</t>
  </si>
  <si>
    <t>Det er det der sker når man træffer forhastede beslutninger. Inger Støjbergs instrukser førte til procedurefejl fra myndighedernes side. Fejl har konsekvenser. Martin Henriksen bør rette sin vrede mod Udlændingeministeren.</t>
  </si>
  <si>
    <t>Er jeg den eneste, der synes at 20.000kr er en fuldstaendig latterlig lav erstatning for noget som dette? Jeg er ikke expert, men de skal sikkert betale skat at det som indkomst. Anyways, ikke at 20k ikke er mange penge, men som en erstatning fra staten, som har behandlet dig ulovligt paa denne maade, er det bare langt fra nok.</t>
  </si>
  <si>
    <t>Først tak for den gode tone... Jeg har tænkt lidt over tingene og kun en enkelt har i skrivende stund nævnt at flygtninge ikke selv har bidraget til kagen og derfor ikke har samme ret til et stykke som en danskfødt statsborger (ikke sagt på den måde, men groft fortolket). Jeg har selv tænkt over den problemstilling, men bliver ved med at vende tilbage til det faktum at Danmark gerne vil fremstilles som et socialt ansvarligt og solidarisk samfund. Dansk Folkeparti skriver det selv som første paragraf i deres partiprogram; citat fra df.dk: Et samfund bør bedømmes på, hvordan det behandler sine udsatte og svage medborgere. Omsorg, behandling og støtte til udsatte og handicappede er som udgangspunkt en offentlig opgave, som skal løses med afsæt i den enkelte borgers ve og vel. Det centrale er at højne livskvaliteten uanset hvilke udfordringer, den enkelte står overfor. Borgeren må på intet tidspunkt føle sig som en byrde. Derfor er det også velfærdssamfundets opgave at sikre, at der altid er et sikkerhedsnet under de mennesker, der havner i en situation, hvor de har brug for lidt ekstra hjælp.&lt; Hvordan kan DF forsvare en udlændingepolitik hvor netop de svageste i vores samfund, dem der er blevet frataget der eksistens og identitet som følge af forfølgelse eller krig, fratages retten til en værdig hverdag og endda skal være taknemlige for det uden at klage når deres basale rettigheder fratages dem? Lad os også minde hinanden om at DF ikke står alene om den holdning, måske ikke overraskende følger både Konservative og Venstre trop, dog uden at være så verbale som mange DF'ere er det. Men også Social Demokraterne står som små logrende hunde ved DF's fødder, et parti som i deres navn påkalder sig de socialistiske værdi om solidaritet og ligeværdighed. Det eneste vi vel kan håbe er at den danske befolkning ved valget i år viser partierne at den her populistiske form for politik ikke belønnes, men der er desværre langt endnu før det håb kan anses som værende bæredygtigt.</t>
  </si>
  <si>
    <t>Hvem er det der bliver ved med, at stemme racistisk regering ind? Jeg er Dansk statsborger, men jeg bor i Tokyo. Jeg har etableret familie her og pga. reglerne ang. familiesammenføring, føler jeg mig ikke velkommen i mit hjemland.</t>
  </si>
  <si>
    <t>Jeg er helt enig! Jeg bor i Tbilisi i Georgien og hvis jeg stod i en situation som dem, men her, hvor jeg bor, så skulle jeg da selvfølgelig have retten til at klage eller at lægge sag an mod staten. Du er underlagt de regler, der er der, hvor du befinder dig. Og selvfølgelig også de muligheder for at klage over fejlbehandling.</t>
  </si>
  <si>
    <t>Jeg vil bidrage med mit eget sure opstød om udlændingepolitikken: Integrationsydelsens navneskift. Det koster en masse penge, og det er udelukkende for at signalere, at DF er ligeglade med integration og i øvrigt ikke kan lide invandrere. Desuden er udtrykket "selvforsørgelsesydelse" helt hul i hovedet; hvis de kunne forsørge sig selv, ville de ikke have brug for offentlige ydelser, vel!? Det andet navn, "hjemrejseydelse", er ikke en skid bedre. Det får det til at lyde som en engangsbetaling til en flybillet. Hvis de vil ændre på ydelsernes omfang, så fair nok. Det kan man synes hvad man vil om, men de er jo folkevalgte og har retten til det. Lad bare være med det skide ordkløveri, det nytter ikke noget. Det er bare politikernes måde at spænde muskler på.</t>
  </si>
  <si>
    <t>Sådan her er det, forklaret i simpelthed. Tager vi nogen til os, giver dem samme grundlæggende rettigheder som vi selv har og forventer os, samme sikkerhedsnet, velfærd og har samme forventninger om at de overholder loven og opfører sig som fornuftige mennesker, så skal de ikke ses som "udlændingerne der er utaknemmelige, fordi vi I vores dybe beærethed har taget dem ind." Er de her, gælder samme regler for dem som for os, og det er *både på godt og ondt*. Hele denne "vær taknemmelige og klag aldrig over noget, fordi vi tog jer til os" - indstilling er med til at skabe splid. Se dem som medborgere, ikke ofre. De fortjener erstatningen 100%, og så er den ikke længere.</t>
  </si>
  <si>
    <t>Der er åbentbart forskel på mennesker. Nogle har rettigheder, andre ikke. Det er forstemmende at vi er nået dertil.</t>
  </si>
  <si>
    <t>Han er jo trods alt kejseren af fremmedhad. Det er på en måde hans brand.</t>
  </si>
  <si>
    <t>Jeg læner mig nok lidt hen af df når det angår indvandrerpolitik, men har gjort op med mig selv at jeg nok ikke vil stemme på dem. Det er af grunden at jeg synes de er sindsygt unuancerede og skringre. Det virker som de fleste landsbytosser er begyndt at klappe i under Tulle, men at man bruge hver eneste mulighed for lige at få et jab ind mod indvandrer, det synes jeg er lidt klamt...</t>
  </si>
  <si>
    <t>I tilfælde af at dine sure opstød ikke forsvinder 😉</t>
  </si>
  <si>
    <t>Jeg har ikke undersøgt sagen, men i princippet giver jeg dig helt ret. Man burde være taknemmelig for at være blevet lukket ind i Danmark, MEN man har absolut ret til at klage og sådan skal det være.</t>
  </si>
  <si>
    <t>Mit bedste råd er, ignorer Martin Henriksen. Han er en idiot, og bør ties ihjel - på lige fod med Søren Espersen.</t>
  </si>
  <si>
    <t>Han er en idiot og jeg fatter ikke partiet gider bruge ham. Ham siger konstante dumme ting.</t>
  </si>
  <si>
    <t xml:space="preserve"> Er det ikke bare den røde tråd for denne regering? Understøtte de ressourcestærke og så må resten sejle sin egen sø.</t>
  </si>
  <si>
    <t>Man har et standpunkt indtil den anden side af diskursen bruger de samme midler man selv har brugt. Baseret på hans udtalelser de seneste par år virker Henriksen som en type jeg ikke engang ville bryde mig om at kende privat.</t>
  </si>
  <si>
    <t>https://www.facebook.com/DRNyheder/posts/2371477966236047</t>
  </si>
  <si>
    <t>Martin Henriksen er en fucking klovn. Hver gang den grimme indavls-lignende idiot åbner munden er det altid for at finde en vinkel hvorved han kan svine flygtninge og indvandrer til. Jeg er bestemt ikke glad for at vi får flere muslimer i Danmark, men jeg ville aldrig kunne sætte mit kryds ved DF, da de er en skamplet på alt hvad jeg forbinder med det at være dansk</t>
  </si>
  <si>
    <t>Glimrende. Den der små-kommunistiske jante-holdning om, at ingen må shine mere end andre er ødelæggende og demotiverende. Andre elever bliver ikke mindre uddannede af, at man vælger at støtte elever som udmærker sig. Det er positivt, at det ikke kun er inden for universitetsfagene, man begynder at støtte de dygtigste til at tilegne sig mere læring og erfaring.</t>
  </si>
  <si>
    <t>https://www.facebook.com/DRNyheder/posts/2371477966236048</t>
  </si>
  <si>
    <t>Hvorfor i alverden skal de “superstuderende” havde bedre vilkår end alle andre ? I min verden skal der ALDRIG laves forskel på folk.</t>
  </si>
  <si>
    <t>https://www.facebook.com/DRNyheder/posts/2371477966236049</t>
  </si>
  <si>
    <t>Det er da den største gang vås jeg har hørt i længere tid - og det er da kun fordi at regeringen (*host* Tommy Ahlers) vil beholde eliten herhjemme til at innovere. Han glemmer skam bare at mange af de unge som innoverer Danmark og skaber overskrifter i udlandet, er lang fra at tilhøre top 2% af eliten rent bogligt. Mange af dem har faktisk droppet uddannelse! Og så er det da også dumt at tilskrive midler til eliten, når de sommerskoler m.m. kunne gøre SÅ MEGET MERE for de børn som ikke er helt så dygtige. De der de har gang i, er at gøre de kloge klogere, og de "dumme" dummere</t>
  </si>
  <si>
    <t>https://www.facebook.com/DRNyheder/posts/2371477966236050</t>
  </si>
  <si>
    <t>Se det er der råd til, men at give folkepensionisterne der blot har pension og lidt atp deres penge tilbage som regeringer og folketing har stjålet siden 1900 får vi ikke. Ingen hjælp her.</t>
  </si>
  <si>
    <t>https://www.facebook.com/DRNyheder/posts/2371477966236051</t>
  </si>
  <si>
    <t>Brug pengene til dem der kæmper i stedet for, de super gode skal nok klare sig.. Øv et råddent samfund 😡</t>
  </si>
  <si>
    <t>Du har betalt for både sygehuse og politi via skatten. Det er ikke noget du får af staten - det er noget vi alle bidrager kollektivt til. Den del af din argumentation holder ikke - på samme måde som Martin Henriksen argumentation ikke holder. Anden del ja, love og regler gælder alle - og det går begge veje. Lighed for loven.</t>
  </si>
  <si>
    <t>https://www.facebook.com/DRNyheder/posts/2371477966236052</t>
  </si>
  <si>
    <t>Rigtig godt, så sparer vi vel bare mere på de svageste, eller dem der pga f.eks ordblindhed har det svært. Det er utroligt, at almindelige danske skatteydere kan finde på at stemme på sådan en flok egoistisk, nå ja, grimme ord bruger vi ikke, så lad fantasien råde.</t>
  </si>
  <si>
    <t>https://www.facebook.com/DRNyheder/posts/2371477966236053</t>
  </si>
  <si>
    <t>https://www.facebook.com/DRNyheder/posts/2371477966236054</t>
  </si>
  <si>
    <t>Jeg synes det kan blive et fint initiativ. Det er ekstra penge der bliver tilført unge talenter.</t>
  </si>
  <si>
    <t>https://www.facebook.com/DRNyheder/posts/2371477966236055</t>
  </si>
  <si>
    <t>Hvis Enhedslisten er imod.... så er jeg helt tryg ved dette.</t>
  </si>
  <si>
    <t>https://www.facebook.com/DRNyheder/posts/2371423332908177</t>
  </si>
  <si>
    <t>Skulle jeg som dansk statsborger heller ikke have lov til at klage over en fejlbehandling i sygehusvæsenet? Det har jeg heller ikke betalt direkte til, det er noget staten giver mig som borger i Danmark. Jeg går ud fra, at du betaler en masse skat. Skulle jeg ikke have lov til at klage hvis jeg er blevet ulovligt tilbageholdt af politiet, blot fordi det er noget den danske stat giver mig. Jeg går ud fra, at du betaler en masse skat.</t>
  </si>
  <si>
    <t>Enhedslisten, Lootbox</t>
  </si>
  <si>
    <t>https://www.facebook.com/DRNyheder/posts/2371423332908178</t>
  </si>
  <si>
    <t>Version2</t>
  </si>
  <si>
    <t>https://old.reddit.com/r/Denmark/comments/b2yxhy/enhedslisten_overvejer_forslag_om_loot_boxforbud/</t>
  </si>
  <si>
    <t>Ja de upopulær beslutninger kan man jo snige uden om demokratiet eller mørklægge dem. - ærligt hvad er grunden så til at man har stemmeret når folkets stemme ikke bruges?</t>
  </si>
  <si>
    <t>https://www.facebook.com/DRNyheder/posts/2371423332908179</t>
  </si>
  <si>
    <t>https://www.facebook.com/DRNyheder/posts/2371423332908180</t>
  </si>
  <si>
    <t>Spilde Folketingets tid ifht militær indsats? De har jo tid nok til PR spørgetid mv. Mon ikke de kunne finde tid til dette også. Med regeringens beskæmmende nedlæggelse af Irak kommissionen, er der behov for størst mulig åbenhed og inddragelse af hele Folketingets inden vi bringer vore soldater i spil internationalt.</t>
  </si>
  <si>
    <t>https://www.facebook.com/DRNyheder/posts/2371423332908181</t>
  </si>
  <si>
    <t>Det er dybt betænkeligt, fordi man udvander demokratiet, lyder det fra Enhedslisten. En betænkelig afkobling af de demokratiske procedurer, der har præget dansk politik siden de neoliberale statsfjender i Venstre fik magten i 2001. Læs Tynell's Mørkelygten.</t>
  </si>
  <si>
    <t>https://www.facebook.com/DRNyheder/posts/2371423332908182</t>
  </si>
  <si>
    <t>Vis udrigspolitisk nævn har flertal for en defensiv opgave, så går jeg ud fra der også vil være det i Folketinget, grundet parti disciplin. Og så er det vel ok. En træningstur skal vel for pokker ikke igennem folketingen</t>
  </si>
  <si>
    <t>https://www.facebook.com/DRNyheder/posts/2371423332908183</t>
  </si>
  <si>
    <t>https://www.facebook.com/DRNyheder/posts/2371423332908184</t>
  </si>
  <si>
    <t>Jeg kan godt forstå, at mange synes det er et latterligt forbud, fordi i ikke vil styres. Men fra et ikke ryger perspektiv, så er det ekstrem belastende at være i et klasse lokale, hvor 90% ryger. Der var altid problemer med pauserne, fordi rygerne ikke fik nok tid til at ryge, og de kom altid forsent ind og forstyrrede. Udover det, så var det ekstremt ubehageligt, at være omringet af en klam cigaret lugt, når man skal koncentrere sig. Det er helt op til en selv om man vil ryge, men når man tvinger det ned på andre, så er det et problem. :)</t>
  </si>
  <si>
    <t>Så burde de jo også fjerne micro transactions fra spil til mobiler osv. Nogle spil er jo lavet udelukkende for at få folk til at købe deres lort, spillede SimCity til mobil men fandt efterhånden ud af at man skulle vente længere og længere på de næste opgraderinger og det kunne man så betale sig ud af, det er jo hjernedødt.. Det er jo ikke et normalt spil men et stort fupnummer.. De får travlt med at forbyde ting hvis de skal igang med alt det, men støtter da at forbyde det da det får unge til at blive afhængige af gambling.</t>
  </si>
  <si>
    <t>https://www.facebook.com/DRNyheder/posts/2370317979685379</t>
  </si>
  <si>
    <t>Jo men hvad med den personlige frihed? Ja hvad med den? I masser af år har passiv rygere ikke haft noget personlig frihed, når det kom til at indånde rygeres røg</t>
  </si>
  <si>
    <t>https://www.facebook.com/DRNyheder/posts/2370317979685380</t>
  </si>
  <si>
    <t>Nu er jeg ikke-ryger. Men lad dem dog ryge hvor de vil. Det er deres liv og penge, hvorfor skal vi andre blande os i det??</t>
  </si>
  <si>
    <t>https://www.facebook.com/DRNyheder/posts/2370317979685381</t>
  </si>
  <si>
    <t>https://www.facebook.com/DRNyheder/posts/2370317979685382</t>
  </si>
  <si>
    <t>https://www.facebook.com/DRNyheder/posts/2370317979685383</t>
  </si>
  <si>
    <t>Selvfølgelig skal der være rygning forbudt for vores børn. Det er helt tosset at børn må ryge på deres skoler, og det er forbudt for forældrene. Det er da endnu vigtigere at børnene ikke ryger.</t>
  </si>
  <si>
    <t>https://www.facebook.com/DRNyheder/posts/2370317979685384</t>
  </si>
  <si>
    <t>https://www.facebook.com/DRNyheder/posts/2370317979685385</t>
  </si>
  <si>
    <t>Ingen styre andres privatliv. Rektoren beslutter derimod, hvad reglerne er på den matrikel, han har ansvaret for. Hvilket er noget helt andet.</t>
  </si>
  <si>
    <t>https://www.facebook.com/DRNyheder/posts/2370317979685386</t>
  </si>
  <si>
    <t>De skal stoppe! Deres forbandet formynderi!! Og ryger ryg alt det i vil og drik kaffe til. 🚬</t>
  </si>
  <si>
    <t>https://www.facebook.com/DRNyheder/posts/2370317979685387</t>
  </si>
  <si>
    <t>Selvsamme menneskerettigheder, som blå blok vil have et opgør med? Dobbeltmoral er dobbelt så godt.</t>
  </si>
  <si>
    <t>Overvejer forslag.. så har man da også lovet absolut intet. Det kunne være fint med et forbud: Jeg kan ikke se hvorfor skins sælges som lodder i en tombola frem for som hyldevarer med differentierede priser. Om det påvirker f2p modellen kan jeg ikke spå. Men jeg synes, kun at det er rimeligt at alle der nyder spillet bidrager, frem for at det er nogle få svage sjæle der betaler gildet.</t>
  </si>
  <si>
    <t>https://www.facebook.com/DRNyheder/posts/2373664252684085</t>
  </si>
  <si>
    <t>Nu siger jeg lige noget upopulært her: Hvad er forskellen på en lootbox og en pakke Magic kort? Alle de ting som folk er siger er forkert ved lootbox gælder også for Magic kort. Nu siger jeg lige noget endnu mere upopulært her: Hvordan spilindustrien kunne køre rundt hvis man gør mikro transaktioner ulovlige? Siden 2008 har prisen for nye konsolspil været omkring 550 kr. Siden er priserne generelt steget med 15%. Hvis priserne på ny konsolspil havde fulgt resten af priserne, så havde de kostet i underkanten af 650 kroner i dag. Så kan du argumentere for at season pass, premium versioner osv får prisen over 650, men det argument giver ikke helt mening, for det havde vi allerede dengang. I Assassin's Creed 2 manglede der 25% af spillet da det udkom. DLC har været en integreret del af spilindustrien siden Xbox 360 og PS3 kom på markedet. Så hvordan skal spil udviklerne skabe overskud i en verden hvor de tjener 10% mindre end de gjorde for hvert spil solgt?</t>
  </si>
  <si>
    <t>https://www.facebook.com/DRNyheder/posts/2373664252684086</t>
  </si>
  <si>
    <t>Et land som har et af de mest fremmedfjendske regeringer i Europa, som har indført Burka forbud og tvungen håndtryk med det klar formål at genere herboende muslimer, som vil indføre et “paradigmeskift” i udlændinge politikken og som flere gange har snakket om et opgør med menneskerettigheder kan ikke forvente ar blive taget alvorligt når de skælder andre lande ude for ikke at beskytte religionsfrihed og for at overtræde menneskerettigheder. En udlændinge der kommer til landet som missionær for at udbrede en religion som betragtes som ekstremistisk? Hvordan vil selvsamme politikere reagere hvis det var i Danmark?</t>
  </si>
  <si>
    <t>https://www.facebook.com/DRNyheder/posts/2373664252684087</t>
  </si>
  <si>
    <t>vor er vi bare smarte til at kritisere andre stater. Hvor ville det have været smukt, hvis man startede med sig selv.</t>
  </si>
  <si>
    <t>https://www.facebook.com/DRNyheder/posts/2373664252684088</t>
  </si>
  <si>
    <t>https://www.facebook.com/DRNyheder/posts/2373664252684089</t>
  </si>
  <si>
    <t>https://www.facebook.com/DRNyheder/posts/2373664252684090</t>
  </si>
  <si>
    <t>https://www.facebook.com/DRNyheder/posts/2373664252684091</t>
  </si>
  <si>
    <t>Og i USA har de dødsstraf og waterboarder fanger der ikke har været for en dommer. I Mellemøsten koster det en hånd at stjæle og I Kina spiser de hunde og..... Men det blander vi os ikke i .... Hvorfor skulle vi gøre en undtagelse her? Fordi det er hos Putin? Eller fordi det handler om overtro?</t>
  </si>
  <si>
    <t>https://www.facebook.com/DRNyheder/posts/2373664252684092</t>
  </si>
  <si>
    <t>"Russisk dom til Jehovas vidne er et angreb på menneskerettigheder". Det kan man jo godt får det til. Men Jehovas Vidner er altså også et angreb på samme rettigheder. Og dem har en del danske politikere forresten et totalt afslappet forhold til.</t>
  </si>
  <si>
    <t>https://www.facebook.com/DRNyheder/posts/2373664252684093</t>
  </si>
  <si>
    <t>https://www.facebook.com/DRNyheder/posts/2373664252684094</t>
  </si>
  <si>
    <t>Spørgsmålet er, hvilket alternativ der vil være. Vil loot boxes bare ikke kunne blive købt I Danmark? Vil salg af spil det indeholder loot boxes blive ulovligt? Vil det være op til spil producenten at lave en anden måde at købe ekstra ting til deres spil, specifikt til Danmark? Hvis ikke det bliver globalt, eller i hvert fald EU, så kan jeg ikke se hvordan det skulle give økonomisk mening for udenlandske spil producenter at lave special regler for Danmark. Det er ærgerligt, fordi loot boxes er virkelig en cancer for industrien - men hvad er der af andre muligheder? Sådan, oprigtigt, nogen der har en idé?</t>
  </si>
  <si>
    <t>https://www.facebook.com/DRNyheder/posts/2373664252684095</t>
  </si>
  <si>
    <t>https://www.facebook.com/DRNyheder/posts/2373664252684096</t>
  </si>
  <si>
    <t>Menneskerettigheder,ha ha. Kig på Saudi arabien i stedet for flueknepperi.</t>
  </si>
  <si>
    <t>https://www.facebook.com/DRNyheder/posts/2373664252684097</t>
  </si>
  <si>
    <t>Skæld ud på russerne. Vi er meget bedre end dem! Bare ikke tale for højt om burkaforbud....... For det er jo noget helt andet......... Ikke kære hykleriske Hækkerup?</t>
  </si>
  <si>
    <t>https://www.facebook.com/DRNyheder/posts/2373664252684098</t>
  </si>
  <si>
    <t>https://www.facebook.com/DRNyheder/posts/2373664252684099</t>
  </si>
  <si>
    <t>Menneskerettigheder? - Når de der rettigheder som flere politikere gang på gang vil kigge på og træde ud af fordi de ikke lige passer ind i deres sko?</t>
  </si>
  <si>
    <t>https://www.facebook.com/DRNyheder/posts/2373664252684100</t>
  </si>
  <si>
    <t>https://www.facebook.com/DRNyheder/posts/2373101159407061</t>
  </si>
  <si>
    <t>Så CS:GO kasser, og de vælger Overwatchs lootbox, som man mig bekendt ikke kan sælge indholdet fra. EDIT: der er åbenbart nogen som misforstå. Så omformulere: De vil altså banne CS:GO kasser, men billedet i artiklen er fra Overwatch, boxes hvor indholdet ikke kan sælges videre.</t>
  </si>
  <si>
    <t>Vi skal stadig have politikeres pensionsalder op på samme plan som alle andre stillesiddende som det første. Alt andet giver ikke mening. Så husk at stem korrekt!😉</t>
  </si>
  <si>
    <t>https://www.facebook.com/DRNyheder/posts/2373101159407062</t>
  </si>
  <si>
    <t>Så længe politikerne har særlige regler for sig selv, skal de bare tie stille. Det burde ikke være lovligt at de kan lave love der ikke gælder for dem selv.</t>
  </si>
  <si>
    <t>https://www.facebook.com/DRNyheder/posts/2373101159407063</t>
  </si>
  <si>
    <t>https://www.facebook.com/DRNyheder/posts/2373101159407064</t>
  </si>
  <si>
    <t>Hvis man kan gå på pension efter hvor hårdt arbejde man har/haft. Så skal politikerne jo aldrig gå på pension.</t>
  </si>
  <si>
    <t>https://www.facebook.com/DRNyheder/posts/2373101159407065</t>
  </si>
  <si>
    <t>https://www.facebook.com/DRNyheder/posts/2373101159407066</t>
  </si>
  <si>
    <t>https://www.facebook.com/DRNyheder/posts/2373101159407067</t>
  </si>
  <si>
    <t>De der "objektive kriterier" (algoritmer) giver ikke mening, det er kassetænkning - altså at man putter mennesker i kasser - for at få det til at passe til budgetter og regneark, men ikke til mennesker. Hvis det skal være rimeligt, skal det selvfølgelig være helbredmæssige kriterier, og ikke andet.</t>
  </si>
  <si>
    <t>Synes det er fjollet at man overhovedet skal overveje at gøre noget lignende uden man overhovedet har talt om Lotto, Skrabelodder, samlekort osv. Synes det er for fjollet at man skal til at forbyde noget istedet for bare at styre hvad sine børn bruger penge på. Og hvis det også drejer sig om voksene så skulle man måske til at tænke over hvad man bruger sine penge på hvis man kan blive afhænging af digital udklædningslej</t>
  </si>
  <si>
    <t>Kina har pålagt spilfirmaer at skilte med sandsynlighederne for indholdet i lootboxes. Hvis man kombinerer dette med et forbud mod at målrette markedsføring af lootboxes mod børn, og helst også et forbud mod salg af lootboxes til børn - så synes jeg det er nok. Men det er i virkeligheden en lidt ligegyldig diskussion, da tiden langsomt løber fra lootboxes alligevel. Et væld af forskellige forbud og reguleringer verden over er på vej, og det vil være for besværligt og upopulært at beholde de klassiske lootboxes. Så langsomt vil vi se dem blive faset ud og erstattet med andre indtjeningsmodeller. Man kan se udviklingen i de seneste store spil, hvor mange har fået fjernet lootboxes i sidste øjeblik. De store spilkoncerner arbejder på højtryk for at finde alternativer, men har endnu ikke fundet en ny guldkalv. Tværtimod tyder meget på en multi-faceteret krise hos flere af de store koncerner, forårsaget af kreativ stagnation, organisatorisk rod, nedslidning af medarbejdere, dårlige projektstyring og/eller problemer med rekruttering af programmører og tekniske specialister. Det vil ikke overraske mig hvis en eller flere af de store kollapser fuldstændig.</t>
  </si>
  <si>
    <t>Endnu en opgave som naturligvis ikke kan pålægges forældrene, ved at give dem ansvar for deres børns færden i den digitale verden. Det er klart.</t>
  </si>
  <si>
    <t>Jeg synes det er en kortsigtet og direkte dum idé som viser manglende indsigt i hvordan markedet fungerer. Store internationale spilvirksomheder vil da skide højt og flot på Danmark. EA stopper ALDRIG med at sælge loot crates fordi en eller anden dansk lov forbyder det. Det vil sige at vi i Danmark ikke får adgang til spillet eller begrænset adgang til services. Se fx hvordan Blizzard tror deres Recruit a Friend system er ulovligt i Danmark og derfor slet ikke tilbyder det når man har adresse her i landet. Det betyder at danske spillere går glip af mounts, gratis spilletid og ekstra erfaring i WoW. (RAF er IKKE pyramidespil - jeg har kontaktet de danske spilmyndigheder) Blizzard forlanger jeg sender dem et brev med bevis - et fucking brev som man gjorde i forrige årtusinde. I stedet for at forsøge at lovgive os ud af idioti, var det så ikke bedre om forældrene fik fingeren ud af røven og opdragede deres børn! Jeg ved godt det er skræmmende at begive sig ind på ukendt territorium men det er sgu ikke for meget forlangt at forældre sætter sig ind i hvad deres børn laver foran computeren 7 timer i døgnet! Forbyd PC og konsoller i hjemmet, forbyd ungerne at spille spil med loot crates eller lad fucking være med at stikke en 8 årig knægt dit dankort!</t>
  </si>
  <si>
    <t>Vi sagde ofte før i tiden, "forbudssverige" med et smil på læben. Det klinger hult i dag. Jeg synes efterhånden, ikke vi oplever andet end forslag om kontrol, og formynderi. Ved ikke om det bare er et mediebias, eller om det reelt fylder så meget i politik på landsplan.</t>
  </si>
  <si>
    <t>Der er ingen af de store, nye, spil der lanceres med lootboxes som ud fra loven kategoriseres som gambling. Tricket er at man er sikret det fede item når man har åbnet XXX kasser. At det så i realiteten er det samme ændrer ikke på nogen dyre advokater der har fundet et loophole. Det ændrer Ø ikke på.</t>
  </si>
  <si>
    <t>Loot box skal ikke være i spil for folk under 21 år gammel, uden gambling certifikat. Så jeg kunne forestil mig at man ikke kan bruge rigtig penge på at købe "in-game currency" eller købe loot box direkte fra din pung. Så, spillet kan stadigvæk eksistere, bare ikke muligheden til at købe in-game currencies, men det skal ikke kun foregårs i AAA titler eller indie title på playstation/xbox/pc marked, men også mobil industrien, det er der hvor det værste tilfælde er, hvor unge folk både teenager og folk som er over 21 som ikke har gambling certifikat, bliver fuldkom afhængig af loot box. Kender en person som spiller Dragon Ball Z Dokkan Battle på mobilen og har brugt masser af penge bare for at få en virkelig sjældent kort. Kender også en anden person som spiller yu gi oh duel link, som bruger masser af penge vær måned, det er vanvittigt og klamt at muligheden for at købe in-game currencies uden aktuelt regulering eksister, det skal 100% væk. Jeg håber dog EU får fjernet det lort. Kigger på dig EA, ACTIVISION, UBISOFT, BETHESDA og EPIC GAMES.</t>
  </si>
  <si>
    <t>Lad da være, der er andre ting i verden som er vigtigere. Desuden syntes jeg som gamer at lootbox I f.eks Owerwatch er ganske velfungerende. De tilsvarende Alpha packs i R6S er direkte sjove. Det må da være common sense ikke at bruge alle sine penge på comsetiske ting til et spil. Men for guds skyld så fri mig for gambling og kviklåns reklamer.</t>
  </si>
  <si>
    <t>Pis nu af med jeres Nanny state. Lad nu bare forældrene få ansvaret for at opdrage deres yngel.</t>
  </si>
  <si>
    <t>Hvorfor ikke bare afskaffe bagatelgrænsen, så er man aldrig i tvibl om noget skal indberettes eller ej. Offentliggør dog hele lortet, så borgerne ved hvad der foregår. Det er forhåbentligt ikke kun EL, som går ind for den form for gennemsigtighed - er det?</t>
  </si>
  <si>
    <t>Venstre, Ulovlig partistøtte</t>
  </si>
  <si>
    <t>https://old.reddit.com/r/Denmark/comments/azpl5s/ulovlig_partist%C3%B8tte_venstre_straffes_for_at/</t>
  </si>
  <si>
    <t>Havde man forventet andet af et så bund korrupt parti? Utroligt de stadig er opstillingsberettiget.</t>
  </si>
  <si>
    <t>Venstre ved du hvor du har... På kant med loven...</t>
  </si>
  <si>
    <t>Farv mig overrasket. Danmarkshistoriens første politisag om bevidst svindel med pengedonationer kommer fra Venstres hjerteland. Hvis i stemmer Venstre, så billiger i den form for opførsel.</t>
  </si>
  <si>
    <t>Er jeg dum eller modtog de 16 x 20k? Og fik en bøde på 10k?</t>
  </si>
  <si>
    <t>Ville ønske vi kunne få pengene ud af politik og betale udgifterne til afholdelse af valg over skatten. Interesseorganisationer er gift for demokratiet.</t>
  </si>
  <si>
    <t>Den danske korttids hukommelse glemmer det lige så hurtigt som kvotefiskeren fordi det ikke er "saftigt". Kunne det nu forhelvede ikke også have noget sex og vold så folk ville huske det.</t>
  </si>
  <si>
    <t>Nå for den da. De er sikkert også svære at forstå de regler.</t>
  </si>
  <si>
    <t>Det er ikke engang 2 dage siden vi igen hørte om Nye Borgerliges problemer med ærligheden på dette område, og her kommer så Venstre. Og vi kender jo til Søren Papes lemfældige omgang med skattekronerne. Er der overhovedet nogen ærlige partier på højrefløjen, eller er det bare racisme og økonomisk svindel det hele?</t>
  </si>
  <si>
    <t>Der var så meget vrede omkring det her på facebook, twitter og herinde og så er det i virkeligheden en ikke-historie. Outrage-kultur!</t>
  </si>
  <si>
    <t>Detektor, Kønsneutrale trafiklys, Kristeligt Dagblad</t>
  </si>
  <si>
    <t>https://old.reddit.com/r/Denmark/comments/b13rqt/detektor_ingen_talte_om_k%C3%B8nsneutrale_trafiklys/</t>
  </si>
  <si>
    <t>Når man læser “flere byer overvejer”, så tror man jo, at det er flere byråd, der overvejer det. Og det er det jo ikke? – Jamen, et byråd består af mennesker, og de her mennesker kan individuelt overveje noget. Jeg grinede simpelthen højt af det her. Hold kæft hvor er det en sindssygt vildledende tilgang til at journalistik. De burde skamme sig. Kristeligt Dagblad bliver ikke en respektabel avis igen før den journalist er fyret, dyppet i tjære og fjer, og sendt på byporten. Hvad siger du? Er det ikke en journalist, men redaktionschef Jeppe Duvå, der udtaler sig her? Du altforbarmende. Alt er tabt.</t>
  </si>
  <si>
    <t>Hvordan man gør befolkningen endnu mere træt af medier 101. Fucking bladsmørere altså.</t>
  </si>
  <si>
    <t>Der er en eller anden cyklus i gang i dansk politik, hvor man forsøger at hænge venstrefløjen op på noget identitetspolitik og efterfølgende laver man så en historie ud af de krænkede på højrefløjen. Det er fandme usmageligt og jeg har tabt meget for Kristeligt Dagblad. Som jeg ellers mente plejede at have en vis dybde og substans.</t>
  </si>
  <si>
    <t>HAHAHAHAHAHAHAHAHAHA Kæft hvor er det fantastisk. Må jeg godt nu sige at højrefløjen importerer en masse problemer fra USA ligesom at mange på højrefløjen siger at man importerer amerikanske universiteters problemer? Fordi hold nu kæft mand hvis der er nogen der kan blive nakket af clickbait så er det fandeme nogle amerikanske konservative... Anyway, det kommer sgu nok til at være en oopsie i en uge og så næste gang der er en der siger noget omkring at følelser også betyder noget, så får vi alle sammen at vide igen at vi importerer problemer fra den amerikanske venstrefløj. Og ingen lærte noget i dag kan man vel så sige jeg har stadig ikke noget imod kønsneutrale lys, ikke at jeg har noget imod vores nuværende lys. Jeg er jo så heldig at jeg kan være rimelig ligeglad fra min position, men hvis de alligevel skal erstattes så kunne man vel ligeså godt gøre dem kønsneutrale ik'? E: Konservatives Naser Khader kritiserede "nutidens feminister", og Liberal Alliances medlem af Københavns Borgerrepræsentation, Alex Vanopslagh, skrev på Facebook: “De politiske storbytosser er løs igen med identitetspolitisk sludder og symbolkamp". Jesus Christ er alle konservative (Og libertære.. så libertære man nu engang kan kalde LA) bare sådan nogle der sidder og ser youtube videoer der 'debunker' feminister eller hvad? Jeg kunne godt forestille mig at 'Kuglestøderen' og Samuelsen bare sender Joe Rogan klip frem og tilbage.</t>
  </si>
  <si>
    <t>LYSERØDE ELEFANTER!!!! "Alle der læser dette indlæg på Reddit tænker på lyserøde elefanter."</t>
  </si>
  <si>
    <t>Peder Holk Svendsen, forperson for LGBT Danmark, blev ringet op og spurgt hvordan kønsneutrale trafiklys kunne se ud. "jaer.. øøeeeh. Kan man ikke lave noget med et grønt og rødt symbol, der ligner et skilt... eller nåed...?" Så blev den lissom begravet der! Jeg er overbevist om at han var voldsomt ligeglad med kønsneutrale trafiklys og forbløffet over hele diskussionen. :)</t>
  </si>
  <si>
    <t>Er man overrasket? Der er nogle krænkelsesparate tosser der skal have noget at harcelere over, og det virkede.</t>
  </si>
  <si>
    <t>Det er godt nok pinligt. Jeg håber det komme til at skade kristlig dagblad økonomisk. Hvis den her form for journalistik ikke har konsekvenser så ender vi før eller senere med lige så utroværdige medier som USA har. Og vi kan jo se hvordan det er gået.</t>
  </si>
  <si>
    <t>Har seriøst ikke set EN FUCKING ENESTE snakke om det ud over brok om det. Hold da fast det har været irriterende.</t>
  </si>
  <si>
    <t>Kristeligt dagblad: Fake news skræmmer danskere fra nyheder på sociale medier Stor klapsalve, for et kæmpe selvmål til kristelig dagblad...</t>
  </si>
  <si>
    <t>Jeg synes at det er for meget det med at vi skal se på sådan noget som trafiklys og så begynde og tænke på kønspolitik. Jeg holder med P3 med den satire de har gjort omkring debatten. Link til video fra P3: [LINK]</t>
  </si>
  <si>
    <t>De siger alle, at citaterne i artiklen er korrekte, og at de som udgangspunkt synes, idéen er fin. Men de understreger samtidig, at de aldrig havde overvejet tiltaget eller sat det på dagsordenen, før Kristeligt Dagblad kontaktede dem. "Idéen er fin", men så alligevel ikke fin nok til at blive overvejet eller sat på dagsordenen. Okay ... Hvis emnet var mere seriøst end trafiklys, kunne man vel næppe forestille sig at en politiker sagde "Vi synes at en halvering i antallet af ansatte i børnehaverne er en fin idé, men det er ikke et tiltag vi har overvejet før vi blev kontaktet af Kristeligt Dagblad", eller "Vi er er interesserede i at skære i hjemmehjælpen, men det ikke er noget vi har sat på dagsordenen".</t>
  </si>
  <si>
    <t>Detektor har talt med de tre byrådspolitikere fra Aarhus og København, som ifølge Kristeligt Dagblad har sat de kønsneutrale trafiklys på dagsordenen. De siger alle, at citaterne i artiklen er korrekte, og at de som udgangspunkt synes, idéen er fin. Men de understreger samtidig, at de aldrig havde overvejet tiltaget eller sat det på dagsordenen, før Kristeligt Dagblad kontaktede dem. Det er sådan her jeg opfatter det: Journalist ringer op med en dårlig idé - politiker synes dårlig idé er fin - avis skriver at politiker synes dårlig idé er fin - mange folk synes politiker er idiot. DR påpeger at journalisten opfandt dårlig idé (hvad er formålet med dette? Jeg føler at de prøver at flytte fokus/kritik fra politikerne til journalisten) Men ja historien er vinklet (for) skarpt, men der er stadig folkevalgte politikere der synes at kønsneutrale lyskryds er nice.</t>
  </si>
  <si>
    <t>https://www.facebook.com/DRNyheder/posts/2373101159407068</t>
  </si>
  <si>
    <t>Jeg synes det er en skide god idé. Men, det er sgu da ikke særligt liberalt at tvinge folk til at blive vaccineret, er det det?</t>
  </si>
  <si>
    <t>Vaccine, LA</t>
  </si>
  <si>
    <t>EU, Vestager, skat, IT</t>
  </si>
  <si>
    <t>https://old.reddit.com/r/Denmark/comments/b0it33/vaccinekrav_i_institutioner_la_er_formentlig_det/</t>
  </si>
  <si>
    <t>https://www.facebook.com/DRNyheder/posts/2379688435415000</t>
  </si>
  <si>
    <t>Det bliver spændende når dette forslag bliver taget op i Debatten på DR2, og en stor gruppe af tilhængerne for forslaget laver en 180 graders vending og hader det, så snart de ser JBO stå og advokerer det. Det er cirka sådan det plejer at foregå torsdag aften på DR2.</t>
  </si>
  <si>
    <t>Blå blok hjælper de store IT giganter med at snyde i skat. Som om de IT firmaer ikke har penge nok. Blå blok er intet andet end håndlangere for hyper-griske kapitalister. Nu må deres forræderi imod det danske velfærdssamfund snart stoppe.</t>
  </si>
  <si>
    <t>https://www.facebook.com/DRNyheder/posts/2379688435415001</t>
  </si>
  <si>
    <t>https://www.facebook.com/DRNyheder/posts/2379688435415002</t>
  </si>
  <si>
    <t>Uden at have læst alle kommentarerne, er jeg ret sikkert på, at de fleste ikke forholder sig til emnet: beskatning af de store, internationale IT-virksomheder - men udelukkende handler om, at populisterne vil lufte deres modstand mod EU. Men tilbage til sagen: Synes man virkelig, at det er i orden, at nogle af verdens største virksomheder betaler 9,5% i skat? Hvis man synes det, så er sagen jo klar: Stig piben ind Margrethe Vestager. Hvis ikke, tror man så, at de enkelte EU-lande, hvoraf mange er små som Danmark, kan hamle op med giganterne Facebook, Google og få dem til at betale mere til samfundets kasse?
Min mening er klar: Det er alt for let for store koncerner, som de omtalte, at køre rundt med deres overskud mellem enkeltlande for derved at undgå at betale skat. Endvidere finder jeg, at det er en skændsel, at selskaberne betaler så lidt, gentager 9.5%!
Derfor skal EU-landene finde sammen i et fælles fodslag. Det gælder også Danmark. Godt, at vi har EU. Godt at vi har Vestager!</t>
  </si>
  <si>
    <t>https://www.facebook.com/DRNyheder/posts/2379688435415003</t>
  </si>
  <si>
    <t>Hun kan rende og hoppe. Vi vil meget heller slippe ud af EU cirkuset 😂</t>
  </si>
  <si>
    <t>https://www.facebook.com/DRNyheder/posts/2379688435415004</t>
  </si>
  <si>
    <t>Føj Danmark. Nej vi har bare en borgerlig regering, som ikke vil røre finanssektoren</t>
  </si>
  <si>
    <t>https://www.facebook.com/DRNyheder/posts/2379688435415005</t>
  </si>
  <si>
    <t>For Venstres sundhedsordfører Jane Heidtmann er det afgørende, om borgerforslaget skal behandles i Folketinget, før Venstre tager stilling til, hvor partiet står. Sådan, Jane! Hvorfor overhovedet tage stilling til sådan en ligegyldig sag, hvis folk ikke har været inde at stemme på det. /s</t>
  </si>
  <si>
    <t>https://www.facebook.com/DRNyheder/posts/2379688435415006</t>
  </si>
  <si>
    <t>https://www.facebook.com/DRNyheder/posts/2379688435415007</t>
  </si>
  <si>
    <t>https://www.facebook.com/DRNyheder/posts/2379688435415008</t>
  </si>
  <si>
    <t>Vi er skuffet over Vestager. 👎</t>
  </si>
  <si>
    <t>https://www.facebook.com/DRNyheder/posts/2379688435415009</t>
  </si>
  <si>
    <t>Indtil videre har Magrethe Vestagers indsats betydet at mindre virksomheder har fået betydeligt dårligere vilkår for annoncering på nettet Ifht. til store. Hun er som en elefant i en glasbutik, men alle de jantelovsglade hopper af glæde.</t>
  </si>
  <si>
    <t>https://www.facebook.com/DRNyheder/posts/2379688435415010</t>
  </si>
  <si>
    <t>https://www.facebook.com/DRNyheder/posts/2379688435415011</t>
  </si>
  <si>
    <t>https://www.facebook.com/DRNyheder/posts/2379688435415012</t>
  </si>
  <si>
    <t>En skat vil blot øge brugernes betaling for en i forvejen dyr it service. Det kommer ikke til at koste it giganterne noget, kun forbrugeren.</t>
  </si>
  <si>
    <t>https://www.facebook.com/DRNyheder/posts/2379688435415013</t>
  </si>
  <si>
    <t>https://www.facebook.com/DRNyheder/posts/2379688435415014</t>
  </si>
  <si>
    <t>Få nu indført en progressiv omsætningsskat og fjern skat på virksomheders overskud, den kommer de til at betale gennem omsætningsskatten. Samtidig kan momsen nedsættes eller hel fjernes. En virksomhed der har underskud er ikke levedygtig og skulle lukke, i stedet for at kunne suge penge ud af skattevæsnet ved hjælp af sit underskud.</t>
  </si>
  <si>
    <t>https://www.facebook.com/DRNyheder/posts/2379688435415015</t>
  </si>
  <si>
    <t>https://www.facebook.com/DRNyheder/posts/2379688435415016</t>
  </si>
  <si>
    <t>https://www.facebook.com/DRNyheder/posts/2379688435415017</t>
  </si>
  <si>
    <t xml:space="preserve">Jeg troede at Danmark var for lille til du gad bekymre dig om os! 
Margrethe!!!!!😣😣😣
</t>
  </si>
  <si>
    <t>https://www.facebook.com/DRNyheder/posts/2379688435415018</t>
  </si>
  <si>
    <t>Typisk Danmark - vi vil helst have alle fordele, men hvis der er noget vi synes er øv, her - så stemmer vi nej. Vi vil til gengæld gerne, de andre betaler den skat!!! Øhhhhhh.</t>
  </si>
  <si>
    <t>https://www.facebook.com/DRNyheder/posts/2379688435415019</t>
  </si>
  <si>
    <t>https://www.facebook.com/DRNyheder/posts/2379688435415020</t>
  </si>
  <si>
    <t>hub skal vel stoppes inden hun bliver alt for populaer, saadan er Danmark endnu engang. og korruptionen er blot ikke noet danmark vil hoere om selvom det er saa udbredt.</t>
  </si>
  <si>
    <t>https://www.facebook.com/DRNyheder/posts/2379688435415021</t>
  </si>
  <si>
    <t>"den danske regering har sat sig på tværs i forhold til at indføre en fælles digital serviceskat i EU." Sådan er det jo med borgerlige regeringer.</t>
  </si>
  <si>
    <t>https://www.facebook.com/DRNyheder/posts/2379688435415022</t>
  </si>
  <si>
    <t>https://www.facebook.com/DRNyheder/posts/2379688435415023</t>
  </si>
  <si>
    <t>https://www.facebook.com/DRNyheder/posts/2379688435415024</t>
  </si>
  <si>
    <t>https://www.facebook.com/DRNyheder/posts/2379688435415025</t>
  </si>
  <si>
    <t xml:space="preserve">Vi andre er skuffede over at EU SKAL BESTEMME OVER DAÑMARK
</t>
  </si>
  <si>
    <t>https://www.facebook.com/DRNyheder/posts/2379688435415026</t>
  </si>
  <si>
    <t>https://www.facebook.com/DRNyheder/posts/2379688435415027</t>
  </si>
  <si>
    <t>https://www.facebook.com/DRNyheder/posts/2379688435415028</t>
  </si>
  <si>
    <t>Mere skat på firmaer der har monopol vil ikke hjælpe. Hjælp mindre firmaer med at komme bedre i gang med at udvide og udfordre firmaer med monopol eller med stor markedsandel i stedet for, det skaber konkurrence og bedre vilkår for forbrugerne.</t>
  </si>
  <si>
    <t>https://www.facebook.com/DRNyheder/posts/2379688435415029</t>
  </si>
  <si>
    <t>https://www.facebook.com/DRNyheder/posts/2379688435415030</t>
  </si>
  <si>
    <t>https://www.facebook.com/DRNyheder/posts/2379688435415031</t>
  </si>
  <si>
    <t>https://www.facebook.com/DRNyheder/posts/2379688435415032</t>
  </si>
  <si>
    <t>Danmark har jo lige inviteret dem indenfor med stort indirekte statstilskud. Igen uduelighed fra politikernes side...</t>
  </si>
  <si>
    <t>https://www.facebook.com/DRNyheder/posts/2379688435415033</t>
  </si>
  <si>
    <t>Lyder super godt. Det ender med vi får en ny skat, EU skat på arbejde.</t>
  </si>
  <si>
    <t>https://www.facebook.com/DRNyheder/posts/2379688435415034</t>
  </si>
  <si>
    <t>Fælles skat, fælles økonomi, fælles forsvar, et Fælles Europa med fælles sprog. Er det det vi ønsker.?</t>
  </si>
  <si>
    <t>https://www.facebook.com/DRNyheder/posts/2379688435415035</t>
  </si>
  <si>
    <t>Vestager må da vide at Danmark is a lille land and do not understand !!! what have you learnt in schooll today my lille friend ??? Nothing !!</t>
  </si>
  <si>
    <t>https://www.facebook.com/DRNyheder/posts/2379688435415036</t>
  </si>
  <si>
    <t>Alt er digitalt i dag. Så hvordan skal den brancheskat fungere og hvem vurderer hvad der er digitalt og hvad der ikke er?</t>
  </si>
  <si>
    <t>https://www.facebook.com/DRNyheder/posts/2379688435415037</t>
  </si>
  <si>
    <t>https://www.facebook.com/DRNyheder/posts/2379688435415038</t>
  </si>
  <si>
    <t>Kunne man forvente andet fra Venstre. Det tror jeg ikke.</t>
  </si>
  <si>
    <t>https://www.facebook.com/DRNyheder/posts/2379688435415039</t>
  </si>
  <si>
    <t>https://www.facebook.com/DRNyheder/posts/2379688435415040</t>
  </si>
  <si>
    <t>https://www.facebook.com/DRNyheder/posts/2379688435415041</t>
  </si>
  <si>
    <t>Vi har de politikere vi har fortjent. De lader gerne USA bestemme vores politik.</t>
  </si>
  <si>
    <t>https://www.facebook.com/DRNyheder/posts/2379688435415042</t>
  </si>
  <si>
    <t>Kom nu hænderne op af lommen, derinde: Jeres eftergivenhed er en alvorlig trussel imod fair play på markedet, hvor danske medier lades i stikken. Og så tales der om ekstra-beskatning - ja, hvem skal nu betale?.. Føj for en pibende vejrhane!</t>
  </si>
  <si>
    <t>https://www.facebook.com/DRNyheder/posts/2379688435415043</t>
  </si>
  <si>
    <t>https://www.facebook.com/DRNyheder/posts/2379688435415044</t>
  </si>
  <si>
    <t>Hvis man pålægger it-giganter skat, øger de såmænd bare indtjeningen fra forbrugerne. Så du kommer til at betale for skatterne. Det er en rød/radikal fetich at staten skal vokse mest muligt, så eliten lever fedest muligt. Ekstra skatter er ikke smart - nej, så er der meget smartere at private firmaer pålægges at skrabe skatterne ind.</t>
  </si>
  <si>
    <t>https://www.facebook.com/DRNyheder/posts/2379688435415045</t>
  </si>
  <si>
    <t>https://www.facebook.com/DRNyheder/posts/2379688435415046</t>
  </si>
  <si>
    <t>https://www.facebook.com/DRNyheder/posts/2379688435415047</t>
  </si>
  <si>
    <t>https://www.facebook.com/DRNyheder/posts/2379688435415048</t>
  </si>
  <si>
    <t>https://www.facebook.com/DRNyheder/posts/2379688435415049</t>
  </si>
  <si>
    <t>Det skal du ikke være fru. Vestager , der købes da, bare nyt , lige ved at skriv det er altså helt yt</t>
  </si>
  <si>
    <t>https://www.facebook.com/DRNyheder/posts/2379688435415050</t>
  </si>
  <si>
    <t>Trist at se, at politikerne ødelægger danskernes indsats for miljøet, fordi økonomien ses som førsteprioritet. Held og lykke med at få folk med på grønne forslag næste gang. Det er altså en ommer.</t>
  </si>
  <si>
    <t>Energi, Energiminister, Miljø</t>
  </si>
  <si>
    <t>https://www.facebook.com/DRNyheder/posts/2378984182152092?</t>
  </si>
  <si>
    <t xml:space="preserve"> Mine forældre købte anparter i vindmøller for mange år siden. De blev snydt. Vi købte solceller i 2012. Vi blev snydt. Det er en sviner af format. Det skal simpelthen stoppes! En aftale er en aftale. En ting er at ingen tør satse på VE hvis politikerne ikke overholder løfterne. En anden og mere fundamental ting er at en aftale er en aftale. Det kan selv politikere ikke løbe fra. Gi’ den gas, kære Denfo advokater.</t>
  </si>
  <si>
    <t>Vi har både investeret i solceller og en Nissan Leaf, som kunne køre på vores overproduktion om sommeren. Men nu får vi et ordentligt rap af en kæp for at tænke på vores børns fremtid og vort fælles klima!! Hvor er de politikere, der tør have nogle ambitioner på klimaets vegne?? Hvor er de, der tør vise vejen for en fælles grønnere fremtid?</t>
  </si>
  <si>
    <t>Alt det med dårlige vilkår for solenergi m.fl. Viser jo bare så tydligt, at det intet har med CO2 og miljø eller at spare på resurserne, men som altid drejer det sig KUN om at hive penge ud af befolkningen, det samme er sig jo gældende med El-biler, hvor ganske få politiker støtter op om denne type transport, de holder jo alle fast i deres tyveri fra borgerene i from af deres latterlige tårnhøje afgifter, hvor interesseret er man så lige i miljøet og klimaet😡</t>
  </si>
  <si>
    <t>Hvad er det Danmark vil.? . Alle grønne tiltag skal beskattes så ikke det er en fordel at være grøn hvad fanden er det for noget.? Danmark tør ikke tage den 100% til grøn omstilling næste gang så stem dem ind som tør lave den grønne omstilling! Så vi kan få de selvforsynende huse, de miljørigtige biler, højere krav til co2 udledning for virksomheder osv.</t>
  </si>
  <si>
    <t>Man investerer 100.000 kr i et solanlæg dels for at spare på sin energiudgift, men også for at skåne miljøet. Det koster over 1000 kr pr måned at afdrage anlægget i en årrække. Bag efter ændrer Både regering og energiselskaber betingelserne. Det vir som om energiselskaber ikke vil have konkurrenter og at regeringerne støtter det. Det kan ikke være rigtigt, at der skal være monopol på energiforsyning.</t>
  </si>
  <si>
    <t>Ja de vasker ikke kun hænder de politikere.. de polerer også hullet hvor vi andre har anstændighed, moral og etik siddende</t>
  </si>
  <si>
    <t>Jeg har også solceller og kan godt forstå at den ordning man lavede, var uholdbar. Men at man ikke kan lave en aftale med det offentlige, som burde være noget af det mest nagelfaste, er fuldstændig uhørt. Hvis to private parter laver en kontrakt løber den hele løbetiden. Men i forhold til det offentlige kan den ene part uden videre ændre betingelserne!!!</t>
  </si>
  <si>
    <t>Vi købte solceller i 2012. 
Det er sidste gang at vi hopper med på en grøn ide fra regeringen 😥😥</t>
  </si>
  <si>
    <t>Hver god mod miljøet sagde de. Gå ind for grønt miljø sagde de.
Køb solceller og vindmøller sagde de... inden de tog røven på folk 😂😂😂</t>
  </si>
  <si>
    <t>Ministeren skævvrider det fuldstændigt. Det handler om at man i dag kan bruge sin egen strøm først og lagre resten som man kan hente tilbage når man skal bruge den igen - om vinteren f.eks. Det var det den gamle aftale gik ud på. Det nye er at man har brugt momsloven til at lave ordningen om, så man i dag altid skal købe el fra nettet først og bliver afregnet for sin egen efterfølgende per måned til en reduceret pris ift. den indkøbte el. Dvs. at i dag kan man vaske gratis når solen skinner . fremover skal man købe - en dyrere - el end den man bliver afregnet for. Derudover kan alle andre erhvervsfolk afregne moms hver halve år - men åbenbart ikke solcelleejere....</t>
  </si>
  <si>
    <t>Vi har slukket vores varmepumpe, og tændt op i brændeovnen. Så får ministeren noget af sit elskede co2.</t>
  </si>
  <si>
    <t>Regeringerne er en flok svindlere der altid kan slippe af med at løbe fra en underskreven aftale.. grotesk!</t>
  </si>
  <si>
    <t>Jamen, har folk ikke snart opdaget, at LØGNEBORGEN ikke forærer borgerne noget. Tværtimod , man lokker først, for derefter at ribbe borgerne</t>
  </si>
  <si>
    <t>Jeg ville gerne have solceller på mit hus, men det bliver kun til noget hvis regeringen viser opbakning til det... hvilket der slet ikke er i dag... måske om 10-20 år... måske....</t>
  </si>
  <si>
    <t>Det er op ad bakke med grøn omstilling på mange måder. Man lader kollektiv trafik helt i stikken med et skræmmende prisniveau. Her gælder det så incitamenter til at satse på fossilfri energiforsyning... Hvad med et hjernecelleanlæg på Borgen?</t>
  </si>
  <si>
    <t>Jeg indgår aldrig en grøn aftale mere , med de utroværdige politikere vi har. Pas på hvis de en dag eks, kommer med et løsnings forslag med en billig el bil . De laver bare aftalen om når bilen er købt.</t>
  </si>
  <si>
    <t>Helt ok. Det er vel heller ikke fair vi andre skatteborgere skal være med til at financiere andres solcelleeventyr?</t>
  </si>
  <si>
    <t>Bare vi kunne blive enige om ikke at stemme på de der sidder i Folketinget nu. Det ville kun blive bedre med 179 nye politikere</t>
  </si>
  <si>
    <t>Ja det er ret komisk og sørgeligt at de skriver stolpe op og ned om at vi skal være mere miljøvenlige og når folk så gør noget for det så skal de ha hugget og betale ved kasse 1. Så tar de med næb og kløer......</t>
  </si>
  <si>
    <t>Underlig retning de udstikker på Borgen: Solceller &amp; el-biler kan ikke betale sig... Er det ikke vores politikere der skal tænke langsigtet og sikre miljøet længere frem end deres egen tid på taburetten? Tag nu ansvar for vores fremtid - det er det I er stemt ind for! Ikke for at I kan være karriere politikere 😡 #dkpol #politikerlede</t>
  </si>
  <si>
    <t>Andet emne:
Hvorfor bremser man, at flere private får solceller ?
Det er vel ønskværdig med hensyn til vores klima, at FLERE får grøn strøm.</t>
  </si>
  <si>
    <t>Typisk igen bliver den alm borger taget hårdt i røven af det system vi fodre med penge, grådige og løgnagtige politikere gør igen som det passer dem..
Husk at stemme andet end regeringen til valget</t>
  </si>
  <si>
    <t>Smaapenge i det store billede men hovedrystende forkert af politikerne konstant at aendre reglerne ... goer som Norge og goder det dog attraktivt permanent at vaelge den groenne vej alle partier haevder at staa for... dvs. paa biler, sol, vind, geothermal osv</t>
  </si>
  <si>
    <t>Vi investerede i solceller i 2012 på den på det tidspunkt gunstige ordning og solgte vores hus i januar inden de fik det her vedtaget. Det er en svinestreg af den anden verden og jeg håber de solcelleejer får medhold. Vi overvejede solceller på vores nye hus for at bringe på br2020 standard men det kunne slet ikke svare sig.</t>
  </si>
  <si>
    <t>Regeringen lover og lover.
Løkke stod frem og sagde: der er ikke plads til løgnere i min regering. Så Løkke og Co kan der ikke stemmes på til det kommende valg. Så der vil være meget få politikere tilbage. Vi må håbe at de tager de solceller op til gennemgang igen. Solceller kan jo både skaffe strøm og varme og så kan de jo spare alle de grimme vindmøller væk</t>
  </si>
  <si>
    <t>Det er helt klart at "uændrede vilkår" betyder noget bestemt - også selv om det kun drejer sig om 40 millioner. Selv så små beløb anses med rimelighed for en ændring. Så de har en sag.</t>
  </si>
  <si>
    <t>Typisk dansk, politisk spil i det hele taget, at fuppe folk og fratage muligheden for, at gøre noget for sig selv. INGEN skal have nogen fordele af noget som helst, og alt skal pumpes og malkes til det sidste. KUN politikerne skal have fordele og mange muligheder.. Ser man en mulighed for, at få lidt ekstra kroner i skattekassen, så gør man da det.
Alt det pis med, at vi skal omstille os til grønt, går åbenbart også kun til, at nogen i virkeligheden finder på løsninger, så ska' det nemlig også fjernes...</t>
  </si>
  <si>
    <t>Det ser ud til at DF også vil. [LINK]</t>
  </si>
  <si>
    <t>Jeg støtter fuldt ud LA's synspunkt. ...men jeg kan ikke lade være med at pointere: På et eller andet plan er det jo lidt tvangsagtigt at staten fratager en muligheder hvis man ikke gør som staten vil have. Derfor er det på en måde lidt skægt, at det er det mest liberale parti (som jo hader statsdiktater til individet) som går ind for forslaget.</t>
  </si>
  <si>
    <t>SF, Skattehævelse</t>
  </si>
  <si>
    <t>https://old.reddit.com/r/Denmark/comments/b7aybw/sf_vil_h%C3%A6ve_skatten_for_at_bruge_milliarder_p%C3%A5/</t>
  </si>
  <si>
    <t>Jeg forstår virkelig ikke logikken bag den form for formueskat - det virker som ren populisme. Hvis man vil indføre mere formueskat, så skal man da for helvede gøre det gennem højere skatter på ejendom, så der kommer nogen positive effekter ud af det.</t>
  </si>
  <si>
    <t>Jeg har svært ved at se hvordan det er en dårlig ting. Vi har sparet i det offentlige i de sidste 20 år og det kan mærkes.</t>
  </si>
  <si>
    <t>Så længe pengene bruges fornuftigt til øget velfærd for landets borgere, så har jeg virkeligt ingen problemer med at betale lidt mere i skat. Indrømmet, det her forslag rammer ikke rigtig mine penge, men havde de gjort det, så skulle jeg nok overleve det.</t>
  </si>
  <si>
    <t>Socialisterne har talt. Hæv skatterne og alt bliver godt. Hvis det skulle fejle, er det selvfølgelig fordi skatterne ikke blev hævet nok, og sloganet til næste valg er allerede klar.</t>
  </si>
  <si>
    <t>Jamen, det virker jo ikke. Man skal sænke topskatten, så bliver vores alles velfærd forbedret! /s</t>
  </si>
  <si>
    <t>Har SF sendt bots i byen eller hvad? Det er da helt vildt som der bliver up/downvoted efter basic bitch sosser holdninger.</t>
  </si>
  <si>
    <t>Ak og ve. Verdens højeste skatter, uddannelsessystem omkring 30. pladsen, ditto med sundhedsvæsenet. 34% af vores beskæftigede arbejder i det offentlige. En vanvittig "rekord". Man har skabt et monster hvis mål er midlet i sig selv. Der er ingen interesse i en smidig offentlig sektor når den offentlige sektor repræsenterer over halvdelen af vælgerne, efter folk på ydelser er talt med med. Samme idioter der vil hæve skatterne i en uendelighed propaganderer desuden for ubegrænset immigration af uintegrerbare skattedræn. Fuck jeres lorte klientsamfund.</t>
  </si>
  <si>
    <t>Konkret skal aktieindkomster fremover indregnes i topskattegrundlaget Det er en af de absolut nødvendige ændringer vi har brug for i Danmark. Det er totalt tåbeligt at arbejdsfri indtægter generelt beskattes langt lavere end lønindkomst. særskat på »meget store formuer« Det er et andet afgørende punkt, der er ingen grund til at akkumulering af formuer til de 1% mest rige skal være skattefri. Det er faktisk undergravende for demokratiet. Det er også et afgørende element i princippet om at yde efter evne.</t>
  </si>
  <si>
    <t>Jeg stemmer sgu SF ved valget. Jeg vil så gerne høre flere liberale vride sig i deres egen krop over, at vi ender ud med at ligne Venezuela, når vi stjæler fra andres lommer, fordi vi ikke selv gider lave noget. Det elsker jeg.</t>
  </si>
  <si>
    <t>Arveskat er langt mere fornuftigt. Viser lever i en tid hvor der kræves meget formue for at kunne opnå positivt afkast efter skat og inflation.</t>
  </si>
  <si>
    <t>Så øjner socialisterne igen at få deres lange fingre dybt dybt dybt ned i andre folks lommer. For at fodre deres egen selvgodhed.</t>
  </si>
  <si>
    <t>r/Denmark er fyldt med socialister, reddit generelt er socialister. Vi har et af de højeste skattetryk i verden, vil I ikke være med til at bestemme hvad jeres penge skal bruges på? Stem dog blåt for fanden.</t>
  </si>
  <si>
    <t>Så begynder jeg at bruge skattefinter. Nok er nok.</t>
  </si>
  <si>
    <t>Jeg har selv været ansat i kommunalt regi på et jobcenter og kan med is i maven sige at lige nøjagtigt det faktum at der ingen økonomisk konsekvens er for fejl, forsager at ledelsen ser fejl i sager som 'shit happens'. Hvis der kom et bødeforlæg på 10k PER SAG betyder det at fire fejl på en måned er li lønningen af en ny sagsbehandler, som derved nedsætter arbejdsbyrden (jeg sad med 180-220 sager!) og derved mængden af fejl... Get this shit through.</t>
  </si>
  <si>
    <t>SF, bøder, ulovlig sagsbehandling</t>
  </si>
  <si>
    <t>Avisen</t>
  </si>
  <si>
    <t>https://old.reddit.com/r/Denmark/comments/b790p1/sf_vil_straffe_kommuner_med_b%C3%B8der_for_ulovlig/</t>
  </si>
  <si>
    <t>Der er i hvert fald brug for en eller anden mærkbar konsekvens når der bliver begået fejl i det offentlige. I dag virker det som om at de kan gøre hvad de vil og hvis der kommer en sag ud af det i medierne så kan de bare sige "ups, det var søreme ikke meningen, det skal vi nok prøve at lade være med frem over" og så ellers ignorere det. Ville heller ikke gøre mig noget hvis der var en lignende ordning for politiet.</t>
  </si>
  <si>
    <t>Fint nok. Men der er bare så meget mere i det her, og det ved Hønge såmænd godt. Men det er jo nemme point at score. Faktum er at kommunerne er blevet slagtet på hele arbejdsmarkedsområdet af staten. Refusion af borgere på offentlig forsørgelse fra staten til kommunerne er over en årrække gået fra omkring de 80% til ca. 20%. Det er absurd mange penge, hvilket også er en af grundene til vi ser kommuner hvor økonomien bliver kørt i smadder. Man forsøger at overholde reglerne for uddeling af førtidspension, men pludselig trappes refusionen ned - Og kommunerne har ingen mulighed for at tjene flere penge. Den eneste måde kommunerne reélt kan tjene mere, er flere skatteborgere. Det kræver sjovt nok investeringer at få de stærke familier til at flytte til, men geografien betyder bare noget når vi snakker Gentofte eller Guldborgsund. Så vi kan sagtens straffe kommunerne. Vi skal bare være klar over, at hvis kommunerne skulle leve op til alle reglerne omkring børn, førtidspensioner m.m., var langt de fleste kommuner efter mit bedst bud gået konkurs. Så ja, kommunerne skal investere. Det er bare latterligt svært på grund af den måde staten og KL forhandler kommunernes økonomiske ramme. Man laver en samlet ramme for anlæg, og en samlet ramme for service - Og så får hver kommuner x beløb til henholdsvis anlæg, og y beløb til service. Hvis man overskrider det beløb, skal de andre kommune have et tilsvarende mindreforbrug. Det vil sige at skal du investere, skal du skære i din egen drift, dvs. det personale der skal hjælpe i dagligdagen, tjekke for misbrug osv. Det tør kommunerne heller ikke. Og hæver man skatten, napper staten 75% af de ekstra indtægter. Derfor ser vi kommuner ende med at lave nogle forfærdelige sagsbehandlingssager, vi ser Tønder-sager, vi får "jobcentrets ofre" facebookgrupper, og vi får kommuner med 100+ mio. kr. i underskud. Skulle man noget, skulle man sætte kommunerne fri. I stedet for bliver den økonomiske ramme hardcore styret fra Christiansborg, og så får kommunerne ellers al skyld for at lortet ikke kan fungere. Man skulle gøre som i SVerige, hvor der var meget mere lokal selvstyre, i stedet for det pis man har nu. Men Brixtofte skræmmer sikkert, ligesom magtsygen i centraladministrationen.</t>
  </si>
  <si>
    <t>Blå Blok, Jernbane</t>
  </si>
  <si>
    <t>https://old.reddit.com/r/Denmark/comments/b2nccw/bl%C3%A5_blok_vil_anl%C3%A6gge_jernbane_mellem_billund_og/</t>
  </si>
  <si>
    <t>Tænker også den jernbane er helt hen i vejret, når der går fucking busser.. Er DF helt blæste eller hvad, de skulle være et borgerligt parti der tænker på borgernes penge. De vil åbenbart ikke trække sig igen selvom de har set hvor dumt det er, i frygt for at se dumme ud. DF hold jer til udlændinge politik, stort set alt hvad I laver udover det er kæmpe fails..</t>
  </si>
  <si>
    <t>Vi ligger 5000 mennesker i røven på hinanden fra Horsens til Billund hver morgen og den anden vej om eftermiddagen. Langt de fleste skal ikke til lufthavnen, de skal ind i Billund og arbejde. Hvis LEGO, Billund Kommune, Ariva mfl. fandt en løsning hvor jeg kunne tage toget hele vejen og en shuttlebus ud til kontoret ville jeg da være fristet til at droppe at råbe ind i rettet hver gang en Nissan Kajkage kører rundt med 70km/t. Hold kæft hvor er det røv sygt at køre bil.</t>
  </si>
  <si>
    <t>Jeg forstår bare ikke pointen med den. Kundesegmentet eksisterer bare ikke.</t>
  </si>
  <si>
    <t>I forbindelse med en anden artikel om sagen, blev en ekspert spurgt om følgende "Hvis vi siger at vi fik jernbanen foræret, at den slet ikke ville koste staten noget, ville den så give mening økonomisk?" Svaret var stadig "Nej"</t>
  </si>
  <si>
    <t>Vi hopper ud over klippet selvom vi dør... Men vi gør det med "åbne øjne" så det er ok!</t>
  </si>
  <si>
    <t>Er der nogen der har et kort over hvor jernbanen skal ligge? Er det en udvidelse af den bane der er lidt nord for Billund eller skal den gå direkte fra Vejle til Billund?</t>
  </si>
  <si>
    <t>Togbane til Legoland? Hvad venter vi på? 😎</t>
  </si>
  <si>
    <t>Hvordan skal Kirk-Kristiansen ellers komme fra deres nye domicil i vejlefjord og hjem til Legoland. Der er altså bare lidt mere swung over en semi privat jernbane end en dum bus</t>
  </si>
  <si>
    <t>Hvis de skal sælge den overskydende strøm til spotpris, og tilbagekøbe til spotpris, er det så ikke mest en bureaukratisk papir omvej? Eller er det i tilbagekøbe øt at momsen pludselig pålægges?</t>
  </si>
  <si>
    <t>Wow. Det er jo max 400-500 kr pr. solcelleejer i snit. Så må folk nok gå fra hus og hjem.</t>
  </si>
  <si>
    <t>Dette er et eksempel godt på, at støtteordninger helt generelt ikke fungerer på lang sigt.
Ordningerne laves udelukkende af image-mæssige årsager. For hvis ordningerne får succes, lukkes de ned.
Det er spild af penge og man gør nar af borgerne med disse ordninger.
Der gælder omtrent det samme med el-biler. Man tør ikke rigtig gøre dem billige, for så mister staten for mange indtægter. Derfor laves korte ordninger, hvilket ingen mening giver.</t>
  </si>
  <si>
    <t>Grøn omstilling er nødvendig, men det er efterhånden en kendsgerning, at det ikke kan lade sig gøre inden for det eksisterende skattesystem. Tror ikke det handler om manglende vilje i forhold til miljøet. Men blot, at ingen af vores nuværende politikere evner at se hvordan det skal løses, da det ikke handler om at flytte lidt rundt på midlerne, men kræver en fuldstændig omlægning af hele skattesystemet. Grøn omlægning med hvad det medfører kan ikke løses ved symptombehandling, men kræver radikal nytænkning og omlægning af hele skattesystemet.</t>
  </si>
  <si>
    <t>Måske er det ikke så skidt, hvis han bruger størstedelen af dagen på ingenting. Normalt ville det være skidt - i det her tilfælde er det yderst positivt 😂</t>
  </si>
  <si>
    <t>Trump, Executive time</t>
  </si>
  <si>
    <t>https://www.facebook.com/politiken/posts/10158107492808294</t>
  </si>
  <si>
    <t>Flere solceller på hustagene, betyder færre svineri-afgifter til levebrødspolitikernes gammeldags- ambitioner. som i den grad ville tvinge dem til, at tænke nyt omkring den grønne omstilling.</t>
  </si>
  <si>
    <t>De mest utilpassede børn i skolen kan jo heller ikke koncentrere sig så længe af gangen. Alting hænger sammen</t>
  </si>
  <si>
    <t>https://www.facebook.com/politiken/posts/10158107492808295</t>
  </si>
  <si>
    <t>Det er utroligt, amerikanerne ikke smider den mand på porten. Han er komplet uduelig. Må vi se hans skattebillet, så vi kan se, hvor meget han svindler for. Synd indianerne ikke byggede en mur i tidernes morgen. Så havde landet været fri for ham, da fjolset er af tysk afstamning.</t>
  </si>
  <si>
    <t>https://www.facebook.com/politiken/posts/10158107492808296</t>
  </si>
  <si>
    <t>Sjovt som politikere og den fjerde statsmagt hele tiden prøver at finde noget der kan sætte ham i dårligt lys. Mener ikke st have set en liggende gennemgang under Obama.</t>
  </si>
  <si>
    <t>https://www.facebook.com/politiken/posts/10158107492808297</t>
  </si>
  <si>
    <t>Dét hul midt i ansigtet ligner grangiveligt en griserøv - hvorfor...?</t>
  </si>
  <si>
    <t>https://www.facebook.com/politiken/posts/10158107492808298</t>
  </si>
  <si>
    <t>Han må virkelig være talentfuld, når han er så "ustruktureret", men stadig formår at skabe økonomisk fremgang, NATO oprustning og komme så tæt på fred med Nordkorea. [NAVN] Politiken er virkelig begyndt på nogle gode artikler🙃</t>
  </si>
  <si>
    <t>https://www.facebook.com/politiken/posts/10158107492808299</t>
  </si>
  <si>
    <t>På alle billeder ligner han en tosse, det kan ikke være tilfældigt.</t>
  </si>
  <si>
    <t>https://www.facebook.com/politiken/posts/10158107492808300</t>
  </si>
  <si>
    <t>"ny ledelsesstil" 😂 først fake news og nu ny ledelsesstil. Hans stab og ham er virkelig gode til at finde på undskyldninger og begreber for deres handlinger 😂</t>
  </si>
  <si>
    <t>https://www.facebook.com/politiken/posts/10158107492808301</t>
  </si>
  <si>
    <t>Manglende gennemsigtighed. Netto resultatet er at folk ikke får at vide hvad han bruger tiden på.</t>
  </si>
  <si>
    <t>https://www.facebook.com/politiken/posts/10158107492808302</t>
  </si>
  <si>
    <t>Så længe det Hvide Hus styres fra Moskva, behøver han jo ikke at lave noget.</t>
  </si>
  <si>
    <t>https://www.facebook.com/politiken/posts/10158107492808303</t>
  </si>
  <si>
    <t>Bill brugte det meste af sin tid på den unge praktikant og sådan er vi jo så forskellige....#MAGA</t>
  </si>
  <si>
    <t>https://www.facebook.com/politiken/posts/10158107492808304</t>
  </si>
  <si>
    <t>🥕🤡</t>
  </si>
  <si>
    <t>https://www.facebook.com/politiken/posts/10158107492808305</t>
  </si>
  <si>
    <t>Det er utroligt. Hvad rager Trump's dagligdag offentligheden. Men Politiken segmentet elsker at hade Trump. OMG.</t>
  </si>
  <si>
    <t>https://www.facebook.com/politiken/posts/10158107492808306</t>
  </si>
  <si>
    <t>https://www.facebook.com/politiken/posts/10158107492808307</t>
  </si>
  <si>
    <t>Fake news.😜</t>
  </si>
  <si>
    <t>https://www.facebook.com/politiken/posts/10158107492808308</t>
  </si>
  <si>
    <t>Er der snart flere penge den lorte regering kan hvie ud af den danske befolkning. Men der er ikke nogen problemer med at finde penge til at forgylde deres røv, og det gælder både deres egen pension og hvornår de kan gå af, og ikke mindst alle de goder og lukrative fradrag samt boliger de kan rage til sig. Fy for helved siger jeg bare. Men vores pensioner skal udhules og modregnes i alle ender, og kander, selv efterlønnen er smadret for pøplen skal bare arbejde til de styrter så er der flere penge til deres plat. Vi Dansker er nogen kyllinger. Mon ikke vi skal købe nogen gule veste så vi også bliver Set og Hørt. 🤔</t>
  </si>
  <si>
    <t>https://www.facebook.com/politiken/posts/10158107492808309</t>
  </si>
  <si>
    <t>Ustruktureret, usympatisk og ustabil person. Man håber bare, at han snart er væk igen, inden han får lavet de helt fatale ulykker.</t>
  </si>
  <si>
    <t>https://www.facebook.com/politiken/posts/10158107492808310</t>
  </si>
  <si>
    <t>https://www.facebook.com/politiken/posts/10158107492808311</t>
  </si>
  <si>
    <t>https://www.facebook.com/politiken/posts/10158107492808312</t>
  </si>
  <si>
    <t>DF, EU, Peter Kofod</t>
  </si>
  <si>
    <t>https://www.facebook.com/politiken/posts/10158108317293294</t>
  </si>
  <si>
    <t>Manden er en katastrofe for Dansk politik og et godt eksempel på folk der ikke er behov for i folketinget. Han skal ud og have noget erhvervs og livs erfaring og komme retur når han har passeret 40 år.</t>
  </si>
  <si>
    <t>https://www.facebook.com/politiken/posts/10158108317293295</t>
  </si>
  <si>
    <t>https://www.facebook.com/politiken/posts/10158108317293296</t>
  </si>
  <si>
    <t>Stemmer sørme ikke på DF, så de kan gøre hvad de vil. Men uanset hvad, så kommer DF altså i gruppe med de ekstremt højreradikale bl.a. Marie Le Pen, Wilders, AFD i Tyskland, og andre af slagsen</t>
  </si>
  <si>
    <t>https://www.facebook.com/politiken/posts/10158108317293297</t>
  </si>
  <si>
    <t>https://www.facebook.com/politiken/posts/10158108317293298</t>
  </si>
  <si>
    <t>jeg må indrømme, at jeg ærligt talt havde håbet, at Anders Vistisen var blevet valgt som spidskandidat. Ved sidste EU valg fik han nemlig siger og skriver 8.315 stemmer, desværre kan unge Kofod hive flere stemmer til DF. Det gode ved historien er så, at Kofod formentlig ikke stiller op for DF til næste folketingsvalg ;-)</t>
  </si>
  <si>
    <t>https://www.facebook.com/politiken/posts/10158108317293299</t>
  </si>
  <si>
    <t>https://www.facebook.com/politiken/posts/10158108317293300</t>
  </si>
  <si>
    <t>Så ingen folketingsplads under hans navn i næste folketingsvalg? Jubii, godt for vort fædreland.</t>
  </si>
  <si>
    <t>https://www.facebook.com/politiken/posts/10158108317293301</t>
  </si>
  <si>
    <t>https://www.facebook.com/politiken/posts/10158108317293302</t>
  </si>
  <si>
    <t>https://www.facebook.com/politiken/posts/10158108317293303</t>
  </si>
  <si>
    <t>https://www.facebook.com/politiken/posts/10158108317293304</t>
  </si>
  <si>
    <t>Fedest... Konfirmander i EU kan vi aldrig få for mange af... ;-9</t>
  </si>
  <si>
    <t>https://www.facebook.com/politiken/posts/10158108317293305</t>
  </si>
  <si>
    <t>https://www.facebook.com/politiken/posts/10158108317293306</t>
  </si>
  <si>
    <t>https://www.facebook.com/politiken/posts/10158108317293307</t>
  </si>
  <si>
    <t>Hvorfor stemme, luk svindler BORGEN og start noget nyt. Politikerne har aldrig arbejdet for borgerne kun for dem selv. Smid alle politikere ud på arbejdsmarkedet, Nej der er for resten ikke plads til tosser der.</t>
  </si>
  <si>
    <t>https://www.facebook.com/politiken/posts/10158108317293308</t>
  </si>
  <si>
    <t>https://www.facebook.com/politiken/posts/10158108317293309</t>
  </si>
  <si>
    <t>Børn...Børn...elevrådsvalg ? Hvad med noget livs- og arbejdserfaring.....??</t>
  </si>
  <si>
    <t>https://www.facebook.com/politiken/posts/10158108317293310</t>
  </si>
  <si>
    <t>Valget er meget forståeligt set i lyset af at resten af DF's gruppe i Europa-Parlamentet er knyttet til MELD og FELD svindlen. Og så kunne det da være ønskeligt hvis Peter Kofod også forsvarede at hvis man skal have midler fra EU, så skal man overholde retsstatsprincipper. Det sker jo ikke på nuværende tidspunkt i Polen og Ungarn.</t>
  </si>
  <si>
    <t>https://www.facebook.com/politiken/posts/10158108317293311</t>
  </si>
  <si>
    <t>https://www.facebook.com/politiken/posts/10158108317293312</t>
  </si>
  <si>
    <t>Djøfisering og socialdemokratisering. Tror faktisk at NB har en seriøs chance, når alle andre skeptikere er røde i kanten.</t>
  </si>
  <si>
    <t>https://www.facebook.com/politiken/posts/10158108317293313</t>
  </si>
  <si>
    <t>https://www.facebook.com/politiken/posts/10158108317293314</t>
  </si>
  <si>
    <t>Det lysner. Så er vi af med ham.</t>
  </si>
  <si>
    <t>https://www.facebook.com/politiken/posts/10158108317293315</t>
  </si>
  <si>
    <t>https://www.facebook.com/politiken/posts/10158108317293316</t>
  </si>
  <si>
    <t>Det ene fjols erstatter det andet ! Halleluja -!</t>
  </si>
  <si>
    <t>https://www.facebook.com/politiken/posts/10158108317293317</t>
  </si>
  <si>
    <t>https://www.facebook.com/politiken/posts/10158108317293318</t>
  </si>
  <si>
    <t>https://www.facebook.com/politiken/posts/10158108317293319</t>
  </si>
  <si>
    <t>https://www.facebook.com/politiken/posts/10158108317293320</t>
  </si>
  <si>
    <t>https://www.facebook.com/politiken/posts/10158108317293321</t>
  </si>
  <si>
    <t>Baby-Tulle...!! Suk... 🙄😖</t>
  </si>
  <si>
    <t>https://www.facebook.com/politiken/posts/10158108317293322</t>
  </si>
  <si>
    <t>https://www.facebook.com/politiken/posts/10158108317293323</t>
  </si>
  <si>
    <t>https://www.facebook.com/politiken/posts/10158108317293324</t>
  </si>
  <si>
    <t>https://www.facebook.com/politiken/posts/10158108317293325</t>
  </si>
  <si>
    <t>https://www.facebook.com/politiken/posts/10158108317293326</t>
  </si>
  <si>
    <t>https://www.facebook.com/politiken/posts/10158108317293327</t>
  </si>
  <si>
    <t>Juh hue. Væk med ham</t>
  </si>
  <si>
    <t>https://www.facebook.com/politiken/posts/10158108317293328</t>
  </si>
  <si>
    <t>Og man har da lov til at håbe-at en ny regering som noget af det første standser det her vanvidsprojekt ! Og den sparede milliard kunne istedet bruges på lidt velfærd til de mest trængende pensionister !</t>
  </si>
  <si>
    <t xml:space="preserve">Lindholm, Asyl, </t>
  </si>
  <si>
    <t>https://www.facebook.com/politiken/posts/10158107806883294</t>
  </si>
  <si>
    <t>Ej, ej, ej det går den forkerte vej. Det er helt sort. Det er bondefangeri og ligger ikke op til mere grøn omlægning fra borgernes side.</t>
  </si>
  <si>
    <t>https://www.facebook.com/politiken/posts/10158107806883295</t>
  </si>
  <si>
    <t>https://www.facebook.com/politiken/posts/10158107806883296</t>
  </si>
  <si>
    <t>https://www.facebook.com/politiken/posts/10158107806883297</t>
  </si>
  <si>
    <t>Danske politikere lader Danmark trække rundt i sølet af et par hundrede dybt kriminelle udlændinge. En - efter min mening - uværdig forestilling. Kan de udenlandske falskspillere finde til Danmark, kan de vel også finde vej ud igen!</t>
  </si>
  <si>
    <t>https://www.facebook.com/politiken/posts/10158107806883298</t>
  </si>
  <si>
    <t>Nem løsning.. Tag samtlige afviste asylansøgere og folk på tålt ophold. I ly at natten tag dem i hoved og røv og strips dem. Smid den bag i en c130 hercules og fly dem hjem ved magt og tvang. Lad dem skrige pisse på gulvet og hvad de ellers finder på. Ud betyder ud når man har fået behandlet sin sag. Det kan ikke hjælpe noget at samfundet skal betale millioner om året for folk som slet ikke skal være her. Og desuden ødelægger personalet/politiet.</t>
  </si>
  <si>
    <t>https://www.facebook.com/politiken/posts/10158107806883299</t>
  </si>
  <si>
    <t>Det er sjovt at se så forargede folk er her i tråden. Men sandheden er nok, at ingen af jer der har investeret i solcelleenergi havde gjort det, hvis ikke det var økonomisk rentabelt og evt. statsstøttet.</t>
  </si>
  <si>
    <t>https://www.facebook.com/politiken/posts/10158107806883300</t>
  </si>
  <si>
    <t>https://www.facebook.com/politiken/posts/10158107806883301</t>
  </si>
  <si>
    <t>jeg kan oprigtigt godt forstå at naboerne til Lindholm ikke vil have denne flok uønskede personer på øen. Det er synd at de befinder sig et sted hvor de kan genere et lokalsamfund. Kan der ikke findes en ø der vitterligt ER øde, hvor der ikke er andre beboere i miles omkreds? Det ville være bedre.</t>
  </si>
  <si>
    <t>https://www.facebook.com/politiken/posts/10158107806883302</t>
  </si>
  <si>
    <t>Lad os bevare havterne-og klyde kolonien på Lindholm. Selv om formanden for DN Vordingborg mener, at man bare skal indhegne kolonien, så mener jeg, at vi skal bevare naturen på Lindholm. DN formanden for Vordingborg er også ligeglad med forholdene på Møns Klint. Her er naturen truet og forstyrret af store sportsevents som marathonløb, paragliding, skywalks, mountainbiking, klinteklatring mm. Det klares heller ikke med hegn. Og så mener jeg, at afviste asylsøgere ikke skal isoleres på en øde ø. Kvalmende!</t>
  </si>
  <si>
    <t>https://www.facebook.com/politiken/posts/10158107806883303</t>
  </si>
  <si>
    <t>Helt i tråd med den klassiske nazisme vil DF have kz-lejre hvor de kan spærre brune mennesker inde på ubestemt tid. Det kan de glemme alt om.</t>
  </si>
  <si>
    <t>Som alt andet der har med ''grøn'' energi at gøre, hvis det besluttes politisk så kommer det til at ske. Selv om borgerne har retten på deres side, som politikerne siger - Hva vil du gøre ved det. 🤔</t>
  </si>
  <si>
    <t>https://www.facebook.com/politiken/posts/10158107806883304</t>
  </si>
  <si>
    <t>https://www.facebook.com/politiken/posts/10158107806883305</t>
  </si>
  <si>
    <t>Det er beboerne der har et problem. Hvis de tager fra øen uden at kunne komme hjem igen. Det gælder hvis alle øboer i Danmark.</t>
  </si>
  <si>
    <t>https://www.facebook.com/politiken/posts/10158107806883306</t>
  </si>
  <si>
    <t>https://www.facebook.com/politiken/posts/10158107806883307</t>
  </si>
  <si>
    <t>Den ubeboede Hesselø vil være en billigere og bedre lokalitet udstyret med beboelses- og opholdscontainere, der kan sejles ud med et landgangsfartøj og bringes på plads med en bulldozer. Som voksne mennesker kan de vel klare sig selv, så man sparer personaleudgifter.</t>
  </si>
  <si>
    <t>https://www.facebook.com/politiken/posts/10158107806883308</t>
  </si>
  <si>
    <t>https://www.facebook.com/politiken/posts/10158107806883309</t>
  </si>
  <si>
    <t>At de ikke kan komme til tiden, er vel deres eget hovedpine. Så må de komme noget før.</t>
  </si>
  <si>
    <t>https://www.facebook.com/politiken/posts/10158107806883310</t>
  </si>
  <si>
    <t>Smid dem derud og lav en battle Royale. Smid noget mad derned med faldskærm engang i mellem.</t>
  </si>
  <si>
    <t>https://www.facebook.com/politiken/posts/10158107806883311</t>
  </si>
  <si>
    <t>Hold da op en frygtelig tone i denne tråd.... Jeg græmmes</t>
  </si>
  <si>
    <t>https://www.facebook.com/politiken/posts/10158107806883312</t>
  </si>
  <si>
    <t>https://www.facebook.com/politiken/posts/10158107806883313</t>
  </si>
  <si>
    <t>https://www.facebook.com/politiken/posts/10158107806883314</t>
  </si>
  <si>
    <t>https://www.facebook.com/politiken/posts/10158107806883315</t>
  </si>
  <si>
    <t>Hvad helvede regner folk med? De er da nød til at ændre på hvor de skal få pengene fra..</t>
  </si>
  <si>
    <t>https://www.facebook.com/politiken/posts/10158107806883316</t>
  </si>
  <si>
    <t>https://www.facebook.com/politiken/posts/10158107806883317</t>
  </si>
  <si>
    <t>https://www.facebook.com/politiken/posts/10158107806883318</t>
  </si>
  <si>
    <t>https://www.facebook.com/politiken/posts/10158107806883319</t>
  </si>
  <si>
    <t>https://www.facebook.com/politiken/posts/10158107806883320</t>
  </si>
  <si>
    <t>https://www.facebook.com/politiken/posts/10158107806883321</t>
  </si>
  <si>
    <t>https://www.facebook.com/politiken/posts/10158107806883322</t>
  </si>
  <si>
    <t>Hold kæft mand, hvor er det til grin! IGEN bliver de danske borgere røvrendt af regeringen, fordi regeringen blir så fucking penge liderlige! De ser penge i ALT! Så planen om at få solcelletag på mit hus sgu ligeså godt være ligemeget. Hold nu kæft mand en til grin regering vi har... 🖕🏼🖕🏼🖕🏼</t>
  </si>
  <si>
    <t xml:space="preserve"> I den kommune som jeg bor i, monterede de masser af solceller på de kommunale bygninger, inden de havde fået tilladelse til det 😡Men selvfølgelig blev det godkendt af myndighederne senere 😡</t>
  </si>
  <si>
    <t>Jeg hørte vores arrogante miljøminister i Radioavisen: "selvfølgelig skal man betale moms når man køber sin egen strøm". Skal man så også betale moms når man hiver sine egne gulerødder op ude i haven? Nå man skal jo passe på ikke at komme med ideer</t>
  </si>
  <si>
    <t>Tåberne fra DF og regeringen ødelægger alt der hedder milijø og grøn omstilling, husk det til valget. Medmindre de ikke synes at det er nødvendigt med et folketingsvalg 🤔</t>
  </si>
  <si>
    <t>Vanvittigt at snyde på dette område.... global opvarmning Tippingpoint point of no return gør at vores børn ikke kan overleve på jordkloden....</t>
  </si>
  <si>
    <t>Det skyldes alene den kommunale udligning. Uden den ville alle de blå kommuner i Jylland gå bankerot. Blå samfundsnassere. https://www.dr.dk/.../hovedstadskommuner-i-annonce-stop...</t>
  </si>
  <si>
    <t>Økonomi, Kommune</t>
  </si>
  <si>
    <t>https://www.facebook.com/DRNyheder/posts/2379116025472241</t>
  </si>
  <si>
    <t>Det er jo den vej det går, når alle vil have skatte lettelser. Istedet for at sikre at vi har et velfungerende velfærdssamfund.. Det næste bliver vores sundhedsvæsenet som bukker under</t>
  </si>
  <si>
    <t>https://www.facebook.com/DRNyheder/posts/2379116025472242</t>
  </si>
  <si>
    <t>Overskriften om 'fattige' kommuner er misvisende. Der er tale om likviditet og ikke velstand.</t>
  </si>
  <si>
    <t>https://www.facebook.com/DRNyheder/posts/2379116025472243</t>
  </si>
  <si>
    <t>Så bliver der nok snart lavet en ny udgave af "På røven...i Hørsholm". Det bliver spændende at se om man vil slå på de samme stereotyper denne gang.</t>
  </si>
  <si>
    <t>https://www.facebook.com/DRNyheder/posts/2379116025472244</t>
  </si>
  <si>
    <t>Og stadig skal Sjælland sende penge til Jylland. Nu er det blevet påpeget i årevis at udligningsprincipperne ikke er rimelige og her er så resultatet.</t>
  </si>
  <si>
    <t>https://www.facebook.com/DRNyheder/posts/2379116025472245</t>
  </si>
  <si>
    <t>Der tales om likviditet. Jeg mener ikke det giver et retvisende billede af kommunernes økonomi. Når det er sagt, har det længe været en kendt "hemmelighed", at københavnske udsatte flytter til syd- og vestsjælland i takt med at resten af landets ressourcestærke flytter til københavn.</t>
  </si>
  <si>
    <t>https://www.facebook.com/DRNyheder/posts/2379116025472246</t>
  </si>
  <si>
    <t>Dette skyldes vel bl.a også bloktilskuddene. ?</t>
  </si>
  <si>
    <t>https://www.facebook.com/DRNyheder/posts/2379116025472247</t>
  </si>
  <si>
    <t>Nå for pokker - "Den rådne banan" er blevet til "Det rådne æble" eller hvad? 😊</t>
  </si>
  <si>
    <t>https://www.facebook.com/DRNyheder/posts/2379116025472248</t>
  </si>
  <si>
    <t>https://www.facebook.com/DRNyheder/posts/2379116025472249</t>
  </si>
  <si>
    <t>https://www.facebook.com/DRNyheder/posts/2379116025472250</t>
  </si>
  <si>
    <t>https://www.facebook.com/DRNyheder/posts/2379116025472251</t>
  </si>
  <si>
    <t>Hvordan kan Hørsholm og Rudersdal have dårlig økonomi? 
(Læses kortet rigtigt?)</t>
  </si>
  <si>
    <t>https://www.facebook.com/DRNyheder/posts/2379116025472252</t>
  </si>
  <si>
    <t>Efter min overbevisning er en med årsag den, at de rige kommuner eksporterer omkostningsfulde borger til de fattige kommuner ......
Alle ved det ingen gør noget, måske fordi at dem som kan gøre noget selv bor i de rige kommuner .....</t>
  </si>
  <si>
    <t>https://www.facebook.com/DRNyheder/posts/2379116025472253</t>
  </si>
  <si>
    <t>Ja.... hvordan er det nu lige det er gået med de kommuner ?? Ja for Frederiksund fik en kæmpe øknomisk lussing da et kæmpe projekt med en ny bydel - Vinge ikke gik som det skulle så kommunen løb med regningen for det der var sat igang. Hørsholm har Store problemer med integrationen i bestemte områder i kommunen. Samt den er stærkt koncervertiv. Så selvfølgelig er der ikke den bedste økonomi i de kommuner.</t>
  </si>
  <si>
    <t>https://www.facebook.com/DRNyheder/posts/2379116025472254</t>
  </si>
  <si>
    <t>Der er vist grund til at checke om likviditet giver et retvisende billede af økonomien når Hørsholm kommune ender på listen over fattige kommuner. 
“Stol aldrig på en statistik du ikke selv har manipuleret med” - Churchill</t>
  </si>
  <si>
    <t>https://www.facebook.com/DRNyheder/posts/2379116025472255</t>
  </si>
  <si>
    <t>Hørsholm??? Er det ikke én af landets rigeste kommuner med landets største indtægter? Hvordan er disse beregninger mon lavet?</t>
  </si>
  <si>
    <t>https://www.facebook.com/DRNyheder/posts/2379116025472256</t>
  </si>
  <si>
    <t>Sjælland må siges at have problemer...
Nu er det også kommunalt og ikke kun regionalt ..
Er tiden kommet til at staten adminstrere de eksterne politikerer.
Kompetencerne er ikke opfyldt hverken de erhvervsfaglig ej heller de faglige som de personlige...
Hvad sker der?😳</t>
  </si>
  <si>
    <t>https://www.facebook.com/DRNyheder/posts/2379116025472257</t>
  </si>
  <si>
    <t xml:space="preserve">Man må håbe Simon Emil sætter Halsnæs under administration eller gøre som Slangerup der slukker gadebelysningen
</t>
  </si>
  <si>
    <t>https://www.facebook.com/DRNyheder/posts/2379116025472258</t>
  </si>
  <si>
    <t>https://www.facebook.com/DRNyheder/posts/2379116025472259</t>
  </si>
  <si>
    <t>https://www.facebook.com/DRNyheder/posts/2379116025472260</t>
  </si>
  <si>
    <t>https://www.facebook.com/DRNyheder/posts/2379116025472261</t>
  </si>
  <si>
    <t>https://www.facebook.com/DRNyheder/posts/2379116025472262</t>
  </si>
  <si>
    <t>https://www.facebook.com/politiken/posts/10158107806883323</t>
  </si>
  <si>
    <t>https://www.facebook.com/politiken/posts/10158107806883324</t>
  </si>
  <si>
    <t>Hvad med de reformer SF var med til under Thorning regimet ? Dem der holder syge og handicappede i ressourceforløb, udhuling af førtids og folkepension, gensidig forsørgertvang og ingen regulering af vores pensioner ? SF er nogle hyklere.</t>
  </si>
  <si>
    <t>SF, Pia Olsen Dyhr, Regering</t>
  </si>
  <si>
    <t>https://www.facebook.com/politiken/posts/10158123267923294</t>
  </si>
  <si>
    <t>Det er da muligt, men det skal for enhver pris være uden de Radikale. Der findes intet parti som er mere uansvarligt end dem.</t>
  </si>
  <si>
    <t>https://www.facebook.com/politiken/posts/10158123267923295</t>
  </si>
  <si>
    <t>Ak ja... Hvem har Glemt Søvndal Klanen... hvad De lovede før et Valg... Blev venst 180˚ efter Valget på Bagsædet af Ministerbilerne..... og ikke Mindst Fru Dyhr Togfond ...</t>
  </si>
  <si>
    <t>https://www.facebook.com/politiken/posts/10158123267923296</t>
  </si>
  <si>
    <t>Hvorfor er det så åndssvag fra venstrefløjen at stille op med at stille betingelser i stedet for at snakke sammen og få fælles fodslag??!! Blå blok griner sin røv i laser over denne børnehave, fornuft Tak.</t>
  </si>
  <si>
    <t>https://www.facebook.com/politiken/posts/10158123267923297</t>
  </si>
  <si>
    <t>https://www.facebook.com/politiken/posts/10158123267923298</t>
  </si>
  <si>
    <t>Det er et stunt fra SF side , og hvorfor skulle Socialdemokraterne føje SF? De behøver ikke være bange for at SF bliver borgerlige, og vi vælgere har før oplevet løftebrud , og hvad har SF gjort for pensionisterne ? Ingenting , de har været med til udhulning af folkepensionen , så folkepensionisterne ca 300.000 har levet omkring fattigdomsgrænsen, og hvem er det der har stoppet den skændsel ? Det er såmænd regeringen og DF i finanslovsforliget fra 2017 , så hvorfor skulle Danmarks førtidspension og folkepensionister stemme på SF Pia Olsen Dyhr?</t>
  </si>
  <si>
    <t>https://www.facebook.com/politiken/posts/10158123267923299</t>
  </si>
  <si>
    <t>Jeg tror nu hverken, at SF's vælgere og medlemmer eller særlig glade for en evt. kommende regeringsdeltagelse. - Men udsigten til en evt regering med SocDem plus SF og RV vil formentlig afholde en hel fra at stemme på S, og dermed holde Lars Løkke ved magten.</t>
  </si>
  <si>
    <t>https://www.facebook.com/politiken/posts/10158123267923300</t>
  </si>
  <si>
    <t>Lad nu være med at “sælge skindet før bjørnen er skudt”, og pas på SF, at I ikke bliver “ædt” af den! (jvf. tidligere regeringserfaringer) 😂</t>
  </si>
  <si>
    <t>https://www.facebook.com/politiken/posts/10158123267923301</t>
  </si>
  <si>
    <t>https://www.facebook.com/politiken/posts/10158123267923302</t>
  </si>
  <si>
    <t>https://www.facebook.com/politiken/posts/10158123267923303</t>
  </si>
  <si>
    <t>https://www.facebook.com/politiken/posts/10158123267923304</t>
  </si>
  <si>
    <t>Tro på det, vi har IKKE demokrati! At lade vær at stemme, er også en stemme, nok den vigtigste, da du ikke afgiver dem din mandat til folk som røvrender dig endnu gang, fordi vi IKKE har demokrati. Læs nu grundloven og dens historie!</t>
  </si>
  <si>
    <t>https://www.facebook.com/politiken/posts/10158123267923305</t>
  </si>
  <si>
    <t>Skulle det være godt med alternativet, EL eller de radikale ? Tja det er sku let at være Lars Løkke</t>
  </si>
  <si>
    <t>https://www.facebook.com/politiken/posts/10158123267923306</t>
  </si>
  <si>
    <t>Så Socialdemokratiets forkølede halehæng truer med præcist hvad? "Over for Ritzau uddyber Pia Olsen Dyhr, at skulle Mette Frederiksen efter en første forhandlingsrunde nå frem til, at hun fortsat helst ser en soloregering med S, vil SF fortsat pege på S-formanden."</t>
  </si>
  <si>
    <t>https://www.facebook.com/politiken/posts/10158123267923307</t>
  </si>
  <si>
    <t>SF skal sælge deres stemme dyrt uden det koster rød blok sejren og det er her det bliver svært at forende SF og socialdemokratiet . Derfor må de finde sammen om velfærden , og fjerne loftet , så vi får børnene igen løftet ud af fattigdom , og giver vores udsatte en ydelse de kan leve af uden at spare på tandlæge besøg og medicin mv for at få mad på bordet ...!</t>
  </si>
  <si>
    <t>https://www.facebook.com/politiken/posts/10158123267923308</t>
  </si>
  <si>
    <t>Man klatrer op i et træ, og sætter sig til at surmule indtil man får sin ministerbil. Man kan også prøve at holde vejret. Jeg synes at det er set før.</t>
  </si>
  <si>
    <t>https://www.facebook.com/politiken/posts/10158123267923309</t>
  </si>
  <si>
    <t>https://www.facebook.com/politiken/posts/10158123267923310</t>
  </si>
  <si>
    <t>Forbyd SF. Føj for den</t>
  </si>
  <si>
    <t>https://www.facebook.com/politiken/posts/10158123267923311</t>
  </si>
  <si>
    <t>https://www.facebook.com/politiken/posts/10158123267923312</t>
  </si>
  <si>
    <t>https://www.facebook.com/politiken/posts/10158123267923313</t>
  </si>
  <si>
    <t>Som en pryglet hund der igen søger sin herre for nye ydmygelser. Hvad med om de blev et rigtigt parti for de mange prekære i Danmark og ikke kun et halehæng til SuicidalDemokraterne?</t>
  </si>
  <si>
    <t>https://www.facebook.com/politiken/posts/10158123267923314</t>
  </si>
  <si>
    <t>https://www.facebook.com/politiken/posts/10158123267923315</t>
  </si>
  <si>
    <t>S, DF og SF... så er mandaterne vel hjemme.</t>
  </si>
  <si>
    <t>https://www.facebook.com/politiken/posts/10158123267923316</t>
  </si>
  <si>
    <t>https://www.facebook.com/politiken/posts/10158123267923317</t>
  </si>
  <si>
    <t>https://www.facebook.com/politiken/posts/10158123267923318</t>
  </si>
  <si>
    <t>https://www.facebook.com/politiken/posts/10158123267923319</t>
  </si>
  <si>
    <t>SF dropper jo alligevel ud, hvis ikke de andre regeringspartier følger deres linie.....det er jo set før.....</t>
  </si>
  <si>
    <t>https://www.facebook.com/politiken/posts/10158123267923320</t>
  </si>
  <si>
    <t>Hvor er det krav utroværdigt. Det er jo tydeligt, tilmed i selve formuleringen af kravet, at SF ikke mener det alvorligt. Der er ikke noget med, at en ren S-regeringen ikke bliver med SF som støtteparti, kun at det ikke bliver det i første omgang. SF, det krav er et latterligt indholdsløst forsøg på at profilere partiet.</t>
  </si>
  <si>
    <t>https://www.facebook.com/politiken/posts/10158123267923321</t>
  </si>
  <si>
    <t>https://www.facebook.com/politiken/posts/10158123267923322</t>
  </si>
  <si>
    <t>Det er da fint at tage SF med..... Så kan de helt blive udraderet efterflg. Det parti kan jo ikke tåle regeringsansvar. Det samme med DF 😁</t>
  </si>
  <si>
    <t>https://www.facebook.com/politiken/posts/10158123267923323</t>
  </si>
  <si>
    <t>🤪😂🤪😂🤪😂 .... landsbytosserne hygger sig rigtigt. Men mon ikke snart OLOF får lukket ned for dem alle tre.</t>
  </si>
  <si>
    <t>Kristian Thulesen Dahl, DF, Peter Kofod, Anders Vistisen</t>
  </si>
  <si>
    <t>https://www.facebook.com/politiken/posts/10158124639458294</t>
  </si>
  <si>
    <t>https://www.facebook.com/politiken/posts/10158124639458295</t>
  </si>
  <si>
    <t>https://www.facebook.com/politiken/posts/10158124639458296</t>
  </si>
  <si>
    <t>https://www.facebook.com/politiken/posts/10158124639458297</t>
  </si>
  <si>
    <t>https://www.facebook.com/politiken/posts/10158124639458298</t>
  </si>
  <si>
    <t>https://www.facebook.com/politiken/posts/10158124639458299</t>
  </si>
  <si>
    <t>https://www.facebook.com/politiken/posts/10158124639458300</t>
  </si>
  <si>
    <t>https://www.facebook.com/politiken/posts/10158124639458301</t>
  </si>
  <si>
    <t>https://www.facebook.com/politiken/posts/10158124639458302</t>
  </si>
  <si>
    <t>https://www.facebook.com/politiken/posts/10158124639458303</t>
  </si>
  <si>
    <t>https://www.facebook.com/politiken/posts/10158124639458304</t>
  </si>
  <si>
    <t>https://www.facebook.com/politiken/posts/10158124639458305</t>
  </si>
  <si>
    <t>😱😱😱 Nu overtog visti vist efter morten??? Så fyret og fyret Bare nr 2 igen🤔</t>
  </si>
  <si>
    <t>https://www.facebook.com/politiken/posts/10158124639458306</t>
  </si>
  <si>
    <t>Topstyring Og vennetjeneste . Husk det når i skal stemme .. DF er ikke hvad de var da Pia sad ved roret og styrede og jeg syntes Thulesen Dahl slinger lidt for meget og leger med socialdemokratiet og Mette og trækker løkke rundt som en cirkus hest der får en ordre fra DF</t>
  </si>
  <si>
    <t>https://www.facebook.com/politiken/posts/10158124639458307</t>
  </si>
  <si>
    <t>https://www.facebook.com/politiken/posts/10158124639458308</t>
  </si>
  <si>
    <t>https://www.facebook.com/politiken/posts/10158124639458309</t>
  </si>
  <si>
    <t>https://www.facebook.com/politiken/posts/10158124639458310</t>
  </si>
  <si>
    <t>Det viser blot at DF er et diktatur, hvor alle dolker hinanden i ryggen. På samme måde som DF dolker danskerne i ryggen.</t>
  </si>
  <si>
    <t>https://www.facebook.com/politiken/posts/10158124639458311</t>
  </si>
  <si>
    <t>Top-underholdning 🤣🤣 lad dem endelig blive ved til efter valget. Forøvrigt kan man vel ikke fortænke Tulle i at vælge sin lillebror, som spidskandidat til EU-parlamentet, nu når hans anden lillebror har gjort sig utilbens? 😛🤣</t>
  </si>
  <si>
    <t>https://www.facebook.com/politiken/posts/10158124639458312</t>
  </si>
  <si>
    <t>https://www.facebook.com/politiken/posts/10158124639458313</t>
  </si>
  <si>
    <t>https://www.facebook.com/politiken/posts/10158124639458314</t>
  </si>
  <si>
    <t>https://www.facebook.com/politiken/posts/10158124639458315</t>
  </si>
  <si>
    <t>https://www.facebook.com/politiken/posts/10158124639458316</t>
  </si>
  <si>
    <t>https://www.facebook.com/politiken/posts/10158124639458317</t>
  </si>
  <si>
    <t>https://www.facebook.com/politiken/posts/10158124639458318</t>
  </si>
  <si>
    <t>Måske Taktisk spil fra Thulesen Dahl..!? Måske bekvemt for PTD. at manøvre en ung dygtig politikker væk fra Christiansborg..!? Samtidig med at han “lammer” en DF-profil, der nærmest “truer” sig til at være selvudnævnt spidskandidat ..!? 🤔</t>
  </si>
  <si>
    <t>https://www.facebook.com/politiken/posts/10158124639458319</t>
  </si>
  <si>
    <t>Magrethe Vestager er sikkert god til drive sine jurister den vej EU-trojkaen ønsker det... ...men i Corydon/Thorning/Vestager-regeringen var hun en katastrofe for Danmark ...så behold hende bare nede i EU ...og imens samles alle gode kræfter om at få Danmark ud af EU - subsidiært beholde vores forbehold - OG sige NEJ til Bankunion og EU-hær.</t>
  </si>
  <si>
    <t>Margrethe Vestager</t>
  </si>
  <si>
    <t>https://www.facebook.com/politiken/posts/10158122855793294</t>
  </si>
  <si>
    <t>Hun er bare kompetent, både fagligt og moralsk! Hende bør vi alle være stolte af!</t>
  </si>
  <si>
    <t>https://www.facebook.com/politiken/posts/10158122855793295</t>
  </si>
  <si>
    <t>https://www.facebook.com/politiken/posts/10158122855793296</t>
  </si>
  <si>
    <t>Margrethe Vestager 💪💪💪 Pt den ENESTE danske politiker med international format. De hjemlige mangler ligefrem format !</t>
  </si>
  <si>
    <t>https://www.facebook.com/politiken/posts/10158122855793297</t>
  </si>
  <si>
    <t>Hvis ikke de genudnævner Margrethe Vestager ville det være en skandale. Bare få det gjort.</t>
  </si>
  <si>
    <t>https://www.facebook.com/politiken/posts/10158122855793298</t>
  </si>
  <si>
    <t>https://www.facebook.com/politiken/posts/10158122855793299</t>
  </si>
  <si>
    <t>Selvfølgelig skal hun vælges igen! Lad ikke partipolitisk smålighed bestemme. Vis nu lidt politisk storsind og vid!</t>
  </si>
  <si>
    <t>https://www.facebook.com/politiken/posts/10158122855793300</t>
  </si>
  <si>
    <t>Hun skal udnævnes igen. Hvis nepotisme slår igennem hos de to store partier som skal forestille at tegne bredden af Danmark, er det katastrofalt på et niveau som Danmarks erhvervsliv ikke må sidde overhørig. For små, mellemstore og store virksomheder gør hun et kæmpe arbejde - især for fremtidsperspektivet.</t>
  </si>
  <si>
    <t>https://www.facebook.com/politiken/posts/10158122855793301</t>
  </si>
  <si>
    <t>Skulle politikerne i smålighedens hjemland virkelig kunne vise sig at være fornuftige og vise storhed? Umuligt, vi taler om Lars Løkke og Mette Frederiksen, de mest smålige politikere i mands mindre.</t>
  </si>
  <si>
    <t>https://www.facebook.com/politiken/posts/10158122855793302</t>
  </si>
  <si>
    <t>Magrethe Vestager bliver ikke genudnævnt, og godt det samme med det. Vi havde den samme debat, da Connie Hedegaard skulle forlade EU, hun var også så dygtig, at det halve kunne være nok. Magrethe Vestager har ikke på 5 år vist et eneste politisk resultat, ja hun har rejst en del sager, som måske og måske ikke viser sig som realpolitik på et tidspunkt.</t>
  </si>
  <si>
    <t>https://www.facebook.com/politiken/posts/10158122855793303</t>
  </si>
  <si>
    <t>Er der virkelig nogen der tror, at Fadbamsen er i stand til at tænke ud over hvad der gavner (hans egne støtter i) Venstre og give et af de fedeste ben han råder over til en Radikal? Der bliver ikke i dette univers.</t>
  </si>
  <si>
    <t>https://www.facebook.com/politiken/posts/10158122855793304</t>
  </si>
  <si>
    <t>Ingen nuværende dansk politiker kan erstatte Margrethe Vestager. Det er en sølle forsamling, vi har siddende på tinge.</t>
  </si>
  <si>
    <t>https://www.facebook.com/politiken/posts/10158122855793305</t>
  </si>
  <si>
    <t>https://www.facebook.com/politiken/posts/10158122855793306</t>
  </si>
  <si>
    <t>https://www.facebook.com/politiken/posts/10158122855793307</t>
  </si>
  <si>
    <t>"Fremtidens Europa: Der er ingen over og ingen ved siden af Margrethe Vestager." Jeg er desværre enig. Tidligere lød frasen - der er ingen over og ingen ved siden af Folketinget. Men de demokratiske dage er slut. EU-politbureauet står over Folketinget!</t>
  </si>
  <si>
    <t>https://www.facebook.com/politiken/posts/10158122855793308</t>
  </si>
  <si>
    <t>Iøvrigt er Radikale Venstres forkærlighed for diverse politbureauer i form af politiske despoter vel ikke just af nyere dato. Tænk blot på Erik Scavenius og "samarbejdspolitik" med tyske nationalsocialister under Danmarks besættelse fra 1940-45. Radikal "sidde i rundkreds" med krigsforbrydere og massemordere. Ikke just noget kønt syn for eftertiden! 🤨</t>
  </si>
  <si>
    <t>https://www.facebook.com/politiken/posts/10158122855793309</t>
  </si>
  <si>
    <t>Det var godt, vi fik hende sendt til EU! 😀</t>
  </si>
  <si>
    <t>https://www.facebook.com/politiken/posts/10158122855793310</t>
  </si>
  <si>
    <t>https://www.facebook.com/politiken/posts/10158122855793311</t>
  </si>
  <si>
    <t>Det viste hun også sammen med Helle T. Ved ikke om jeg syntes om det bolværk ...!</t>
  </si>
  <si>
    <t>https://www.facebook.com/politiken/posts/10158122855793312</t>
  </si>
  <si>
    <t>https://www.facebook.com/politiken/posts/10158122855793313</t>
  </si>
  <si>
    <t>Der er ikke en eneste Tech virksomhed som har betalt så meget som en krone i bøde. Det hele er et spil for galleriet.</t>
  </si>
  <si>
    <t>https://www.facebook.com/politiken/posts/10158122855793314</t>
  </si>
  <si>
    <t>Vestager er et rasende godt bud! MEN mon ikke Løkke udnævner et ukendt venstremenneske med god kontakt til landbruget og landdistrikterne? Hver so synes jo bedst om sine grise!!</t>
  </si>
  <si>
    <t>https://www.facebook.com/politiken/posts/10158122855793315</t>
  </si>
  <si>
    <t>https://www.facebook.com/politiken/posts/10158122855793316</t>
  </si>
  <si>
    <t>https://www.facebook.com/politiken/posts/10158122855793317</t>
  </si>
  <si>
    <t>https://www.facebook.com/politiken/posts/10158122855793318</t>
  </si>
  <si>
    <t>https://www.facebook.com/politiken/posts/10158122855793319</t>
  </si>
  <si>
    <t>https://www.facebook.com/politiken/posts/10158122855793320</t>
  </si>
  <si>
    <t>Hvor er det let at skyde på "samarbejdspolitikken" knap 80år senere. Se blot filmen 9.April og du vil forstå, det var det rigtige at gøre.</t>
  </si>
  <si>
    <t>https://www.facebook.com/politiken/posts/10158122855793321</t>
  </si>
  <si>
    <t>https://www.facebook.com/politiken/posts/10158122855793322</t>
  </si>
  <si>
    <t>https://www.facebook.com/politiken/posts/10158122855793323</t>
  </si>
  <si>
    <t>https://www.facebook.com/politiken/posts/10158122855793324</t>
  </si>
  <si>
    <t>https://www.facebook.com/politiken/posts/10158122855793325</t>
  </si>
  <si>
    <t>https://www.facebook.com/politiken/posts/10158122855793326</t>
  </si>
  <si>
    <t>https://www.facebook.com/politiken/posts/10158122855793327</t>
  </si>
  <si>
    <t>https://www.facebook.com/politiken/posts/10158122855793328</t>
  </si>
  <si>
    <t>Det vigtigste spørgsmål er ikke  Magrethe Vestager får lov til at slå flere tomme slag i luften som ikke har en reel betydning ud over at fylde EU's slunkne kasse, hvis det da kan lade sig gøre at kradse bøderne hjem. Nej det vigtigste er hvor hurtigt vi kan få lov at stemme os ud af cirkus EU Www.daxit.eu</t>
  </si>
  <si>
    <t>https://www.facebook.com/politiken/posts/10158122855793329</t>
  </si>
  <si>
    <t>Fyr hele bundtet. Det gør ingen forskel.</t>
  </si>
  <si>
    <t>https://www.facebook.com/politiken/posts/10158122855793330</t>
  </si>
  <si>
    <t>https://www.facebook.com/politiken/posts/10158122855793331</t>
  </si>
  <si>
    <t>https://www.facebook.com/politiken/posts/10158122855793332</t>
  </si>
  <si>
    <t>https://www.facebook.com/politiken/posts/10158122855793333</t>
  </si>
  <si>
    <t>https://www.facebook.com/politiken/posts/10158122855793334</t>
  </si>
  <si>
    <t>Mette Frederiksen, Førtidspension</t>
  </si>
  <si>
    <t>https://www.facebook.com/politiken/posts/10158114226018294</t>
  </si>
  <si>
    <t>Det er så stupidt et forslag. Sænk nu den generelle pensions alder til et værdigt niveau! Hårdt fysisk arbejde eller ej, så tvivler jeg på at mit væsen kan levere samme analytiske og logiske sammenhæng med samme kvalitet om 32 år. Ingen af os kan stort set holde til hverken hårdt fysisk arbejde eller videnstungt arbejde i en høj alder!</t>
  </si>
  <si>
    <t>https://www.facebook.com/politiken/posts/10158114226018295</t>
  </si>
  <si>
    <t>Er der en journalist til stede? Faktum, er, og som beregningerne viser, at det kun vil være de ufaglærte som kan gå før tid. Der er ikke råd til mere. Utroligt I falder I Mette Frederiksens nu-nævner-jeg-en-masse-vælgergrupper-som-jeg-gerne-vil-have-stemmer-på-mig fælde!</t>
  </si>
  <si>
    <t>https://www.facebook.com/politiken/posts/10158114226018296</t>
  </si>
  <si>
    <t>Når det går op for folk hvor lidt de får i folkepension , er det få der for råd til det , folkepensionen er 6500kr før skat, hvorimod seniorordninger er 18500 før skat , senior ordningen er ikke brugt , men kunne bruges til nedslidte, modsat førtidspensionen , er udelukkende til syge, men det siger Socialdemokratiet ikke en lyd om, det virker som ren valgflæsk. Desuden vil seniorerne gerne arbejde .</t>
  </si>
  <si>
    <t>https://www.facebook.com/politiken/posts/10158114226018297</t>
  </si>
  <si>
    <t>https://www.facebook.com/politiken/posts/10158114226018298</t>
  </si>
  <si>
    <t>Nej, og hvordan søren kan det overhovedet lade sig gøre at differientiere retfærdigt. Og hvad med alle de mennesker der er psykisk nedslidte - de mennesker er der jo lige så mange af. Psykologer socialrådgivere, læger you name it. Det er en håbløs opgave de er ude i. Og den har været diskuteret tidligere. Behovet er der. Men opgaven kan ikke løses på den måde. Det virker utroligt naivt.</t>
  </si>
  <si>
    <t>https://www.facebook.com/politiken/posts/10158114226018299</t>
  </si>
  <si>
    <t>Men hun forestiller sig, at det kan lade sig gøre for 3 milliarder! Hvis folk tror på det, er der vist mange, der bliver skuffede, så man bør nok lige overveje, om det ikke er valgflæsk, inden man råber hurra og stemmer på S af den grund! 🤔</t>
  </si>
  <si>
    <t>https://www.facebook.com/politiken/posts/10158114226018300</t>
  </si>
  <si>
    <t>https://www.facebook.com/politiken/posts/10158114226018301</t>
  </si>
  <si>
    <t>Mette Frederiksen, kunne for min skyld gerne gå på en tidlig pension...:)</t>
  </si>
  <si>
    <t>https://www.facebook.com/politiken/posts/10158114226018302</t>
  </si>
  <si>
    <t>man ved jo aldrig, hvad Sosserne mener, for de vil jo aldrig konkretisere noget som helst. Det minder alt for meget om "der er valg lige straks og vi har ikke nogen sager udover at Løkke er dum. Brainstorm everyone , kom med et eller andet". Deniorpensionen er jo lavet for ikke at virke. Hvis den blev ommøbleret til rent faktisk at fungere efter hensigten, var der slet ikkebrug for Sossernes valgflæsk</t>
  </si>
  <si>
    <t>https://www.facebook.com/politiken/posts/10158114226018303</t>
  </si>
  <si>
    <t>Mette Frederiksen afskaffede Efterløn og skar ledigheds perioden ned til 2 år vel vidende at mange faldt ud af forsørgelses grundlaget eller til ægtefælles forsørgelse. - Der blev gjort plads til migranter på livs lang forsørgelse. - Tror I på nogen af vores partier ? De vil undgå at valget kommer til at omhandle migranter. - Og alle de mange milliarder der bruges til dem. -</t>
  </si>
  <si>
    <t>https://www.facebook.com/politiken/posts/10158114226018304</t>
  </si>
  <si>
    <t>https://www.facebook.com/politiken/posts/10158114226018305</t>
  </si>
  <si>
    <t>https://www.facebook.com/politiken/posts/10158114226018306</t>
  </si>
  <si>
    <t>Politikere, erhvervsspidser og velfærdsturister? Det er jo dem de røde og blå hidtil har keret sig om de seneste 30-40 år.</t>
  </si>
  <si>
    <t>https://www.facebook.com/politiken/posts/10158114226018307</t>
  </si>
  <si>
    <t>Gid Mette Frederiksen dog ville give os danskere massive skattelettelser, så vi selv kunne bestemme hvordan vi tilrettelagde vores liv.. Så kunne vi selv spare op og bestemme vores pensionstidspunkt. Men det ville jo gøre barnepigestaten mindre og politikere en tand mere overflødige .... Det kan vi selvfølgelig ikke have.. 🙄🙄🤔</t>
  </si>
  <si>
    <t>https://www.facebook.com/politiken/posts/10158114226018308</t>
  </si>
  <si>
    <t>https://www.facebook.com/politiken/posts/10158114226018309</t>
  </si>
  <si>
    <t>Det mest relevante spørgsmål, som skal afkræves alle politikere er deres holdning til fakta: Antallet af pensionister/over 70 årige i 2008 : 870.000- Antallet i 2018: 1,1 mio, Antallet i 2040: 1,5 mio. En stigning fra 15% til næsten 25% af befolkningen er en helt overvældende stigning og en udfordring der bør fremhæves i alle dabatter om tilbagetrækning fra arbejdsmarkedet! Alt andet er bare en uansvarlig omgang “12 minutter”</t>
  </si>
  <si>
    <t>https://www.facebook.com/politiken/posts/10158114226018310</t>
  </si>
  <si>
    <t>I Deadline - DR forleden aften, var Mona Striib i studiet og talte om, at de nuværende pensionsordninger er for restriktive. Man skal være meget syg for at komme i nærheden af sådan en ordning, som den er skruet sammen i dag. Og det ønsker Socialdemokratiet at ændre på, så folk ikke skal igennem fem arbejdsprøvninger, et hav af lægeerklæringer, samtaler osv, før de kan gå på en tidligere pension. Her fortæller Mona Striib om, hvad hun synes, der skal til. http://nyheder.tv2.dk/.../2019-02-02-fagforbund-kommer...</t>
  </si>
  <si>
    <t>https://www.facebook.com/politiken/posts/10158114226018311</t>
  </si>
  <si>
    <t>Alle der har behov bør kunne få uden skelen! Rådgiver her alle felter borgerne også ydelsesrådgiver med over 30 års erfaring på! Der er ingen besparelse ved andet hverken finansielt eller menneskeligt et følge af familien vil kunne komme og det koster også at de berørte kommer i chok over behandlingen af deres familiemedlemmer, derved de kan gå ned som følger af grim behandling!</t>
  </si>
  <si>
    <t>https://www.facebook.com/politiken/posts/10158114226018312</t>
  </si>
  <si>
    <t>Oh, hvor det er valgtaktisk ukonkrete! S: »dem, der har været længst tid på arbejdsmarkedet, og er mest nedslidte, får ret til at trække sig tidligere tilbage fra arbejdsmarkedet«. Konkret, hvad menes med "længst tid på arbejdsmarkedet"? Hvem afgør som er "mest nedslidte"? Hvad er tallet på at "trække sig tidligere tilbage fra arbejdsmarkedet"? Typiske valgtaktiske, svampede, nærmest ubrugbare valgflæskede teser. De ældre omtrent pensionsalderen er en voksende vælger-skare, som partier vil bruge at samle stemmerne hos. Dog burde huskes: gabet mellem det nuværende og de noget illusorisk forekommende startaldre for otium og den statistiske livsforventning er voksende! Hvad for årtier tilbage var 7, 8 år, er nu, afhængig af de idealiserede år for indtrædelsen til pension 10 til 13 år, og gabet vokser videre. Med hvert nyt fødselsår kommer 3 måneder til! Kurven er ikke knækket endnu! Spørgsmål: Hvilke konkrete svar har partier, og hvordan vil de finansiere det?</t>
  </si>
  <si>
    <t>https://www.facebook.com/politiken/posts/10158114226018313</t>
  </si>
  <si>
    <t>Mette har talt og jeg er mega uenig... Lægerne må ikke blande sig i hvornår mennesket er nedslidt 😱🙆‍♀️🤦‍♀️ https://m.youtube.com/watch?feature=youtu.be&amp;v=4shGnmemrx4</t>
  </si>
  <si>
    <t>https://www.facebook.com/politiken/posts/10158114226018314</t>
  </si>
  <si>
    <t>https://www.facebook.com/politiken/posts/10158114226018315</t>
  </si>
  <si>
    <t>https://www.facebook.com/politiken/posts/10158114226018316</t>
  </si>
  <si>
    <t>Hvad med at forbyde akkord arbejde f.eks slagterier og tilbyde en ordentlig løn. Måske de kunne holde et par år mere på arbejdsmarkedet. Ingen kan jo arbejde i 5 gear hele livet. Og mange andre steder. Ved at mange hoteller også kræver rent Værelse på 20 min. Deres ansatte holder da heller ikke i mange år.</t>
  </si>
  <si>
    <t>https://www.facebook.com/politiken/posts/10158114226018317</t>
  </si>
  <si>
    <t>https://www.facebook.com/politiken/posts/10158114226018318</t>
  </si>
  <si>
    <t>Jeg som Socialdemokrat! Mette vi ved godt, du et Socialdemokrat. Disse snart valgtider.</t>
  </si>
  <si>
    <t>https://www.facebook.com/politiken/posts/10158114226018319</t>
  </si>
  <si>
    <t>https://www.facebook.com/politiken/posts/10158114226018320</t>
  </si>
  <si>
    <t>https://www.facebook.com/politiken/posts/10158114226018321</t>
  </si>
  <si>
    <t>Der er snart valg. Jeg kalder valg propaganda</t>
  </si>
  <si>
    <t>https://www.facebook.com/politiken/posts/10158114226018322</t>
  </si>
  <si>
    <t>Uanset, - så slæber vi os da selvfølgelig gladeligt på arbejde, selvom vi knapt kan gå eller stå. Og afgør endelig rimeligheden i det udfra diverse principper, - der kan kodes ind i en computer. - Så vi ikke behøver tale sammen eller interessere os for hinandens liv.....</t>
  </si>
  <si>
    <t>https://www.facebook.com/politiken/posts/10158114226018323</t>
  </si>
  <si>
    <t>Hvorfor lave lov på lov ,hvorfor ikke bruge den lov ,der blev lavet for år tilbage .Seniorpension . Formålet med ansøgningsmuligheden om seniorførtidspension er, at sikre, at personer, der er nedslidte eller har væsentlige helbredsproblemer efter et langt arbejdsliv, får en hurtigere og enklere adgang til førtidspension og dermed en hurtigere afklaring af deres fremtidige forsørgelsessituation. Der er således ikke tale om en ny form for førtidspension, men en måde at søge på. Betingelser Du må højest være 5 år fra folkepensionsalderen. Du skal have en langvarig og aktuel tilknytning til arbejdsmarkedet 20-25 år. Din arbejdsevne skal være varigt nedsat i et sådan omfang at alle muligheder for at forsørge dig selv er udtømt, herunder mulighederne for fleksjob.Du skal opfylde de generelle betingelser for ret til social pension, som handler om bopælstid og statsborgerskab. DEN lov må da i allerhøjeste grad hjælpe de dansker som er nedslidt .</t>
  </si>
  <si>
    <t>https://www.facebook.com/politiken/posts/10158114226018324</t>
  </si>
  <si>
    <t>Altså politiker? Det kan de fleste af os jo nå endnu.</t>
  </si>
  <si>
    <t>https://www.facebook.com/politiken/posts/10158114226018325</t>
  </si>
  <si>
    <t>https://www.facebook.com/politiken/posts/10158114226018326</t>
  </si>
  <si>
    <t>DSU, Lasse Quvang Rasmussen, Krænkende opførsel</t>
  </si>
  <si>
    <t>https://www.facebook.com/politiken/posts/10158192256253294</t>
  </si>
  <si>
    <t>Det er virkeligt betryggende at der åbenbart er en tendens til grænseoverskridende adfærd hos landets kommende politikere. Men det er vel ret symptomatisk at man er hensynsløs og ligeglad med reglerne og andre mennesker. Det går godt i tråd med linien på Christiansborg.</t>
  </si>
  <si>
    <t>https://www.facebook.com/politiken/posts/10158192256253295</t>
  </si>
  <si>
    <t>Siger jo også noget om standarden i soc. mon man har taget ved lære af jeppe kofoed 😁</t>
  </si>
  <si>
    <t>https://www.facebook.com/politiken/posts/10158192256253296</t>
  </si>
  <si>
    <t>https://www.facebook.com/politiken/posts/10158192256253297</t>
  </si>
  <si>
    <t>Der foregår altså noget i vores politiske system, som vi skal have fundet ud af. Stilheden, fra de voksnes afdeling af partierne, er ganske sigende. Måske det er den der kristne kultur, vi lige skal have undersøgt.....</t>
  </si>
  <si>
    <t>https://www.facebook.com/politiken/posts/10158192256253298</t>
  </si>
  <si>
    <t>Tjuheeeej for en frisker fyr vi der har. Han går vel og får sig et spil lommebillard...</t>
  </si>
  <si>
    <t>https://www.facebook.com/politiken/posts/10158192256253299</t>
  </si>
  <si>
    <t>Det ville måske være rart med præcise detaljer om hvad der var foregået. Men ja politikere er generelt ikke særlig empatiske.</t>
  </si>
  <si>
    <t>https://www.facebook.com/politiken/posts/10158192256253300</t>
  </si>
  <si>
    <t>https://www.facebook.com/politiken/posts/10158192256253301</t>
  </si>
  <si>
    <t>https://www.facebook.com/politiken/posts/10158192256253302</t>
  </si>
  <si>
    <t>https://www.facebook.com/politiken/posts/10158192256253303</t>
  </si>
  <si>
    <t>https://www.facebook.com/politiken/posts/10158192256253304</t>
  </si>
  <si>
    <t>Har godt hørt om ham fra en ung politisk interesseret kvinde ... pu ha</t>
  </si>
  <si>
    <t>https://www.facebook.com/politiken/posts/10158192256253305</t>
  </si>
  <si>
    <t>https://www.facebook.com/politiken/posts/10158192256253306</t>
  </si>
  <si>
    <t>Kvinderne kan se frem til en klam tid i politik; tåbelige knægte🤮</t>
  </si>
  <si>
    <t>https://www.facebook.com/politiken/posts/10158192256253307</t>
  </si>
  <si>
    <t>https://www.facebook.com/politiken/posts/10158192256253308</t>
  </si>
  <si>
    <t>https://www.facebook.com/politiken/posts/10158192256253309</t>
  </si>
  <si>
    <t>https://www.facebook.com/politiken/posts/10158192256253310</t>
  </si>
  <si>
    <t>Gramse Frank skal vist til at passe på
Sexchikane: Frank Jensen kyssede og slikkede
Ekstra Bladet afslører: Overborgmester Frank Jensen (S) var så nærgående til julefrokost på rådhuset, at flere kvindelige medarbejdere følte sig chikaneret</t>
  </si>
  <si>
    <t>https://www.facebook.com/politiken/posts/10158192256253311</t>
  </si>
  <si>
    <t>Der har været 229 formodninger om snyd blandt omtrent 200.000 deltagende til de skriftlige prøver, og derfor vil man ty til masseovervågning. Ellers tak.
Det er super problematisk, at vi smider med mistillid og overvågning, som tendensen er i uddannelsessystemet på nuværende tidspunkt. Vi bør alle være modstandere af konsekvent overvågning, der intet formål tjener - andet end grobund for mistillid samt usikkerhed og utryghed vedrørende retssikkerhed og privatliv.</t>
  </si>
  <si>
    <t>Den Digitale Prøvevagt, Boykot, Gymnasieelever</t>
  </si>
  <si>
    <t>https://www.facebook.com/politiken/posts/10158192173758294</t>
  </si>
  <si>
    <t>Jeg er ligeglad. I må allesammen komme og se mig skrive samfundsfag på tirsdag hvis I har lyst.</t>
  </si>
  <si>
    <t>https://www.facebook.com/politiken/posts/10158192173758295</t>
  </si>
  <si>
    <t>Nej, det er langt fra i orden.
Nu skal man huske på, at der også er ansatte i det offentlige som snyder, til stor skade for samfundet. Jeg kunne nævne Briatta Nielsen. 
For at undgå snyd i det offentlige, synes jeg vi skal have installeret et program som "Den digitale Prøvevagt" på samtlige offentlige computere. Altså bare for at undgå snyd.
Det sker også, at der er nogle i regeringen som snyder, det kunne være med fiskekvoter eller andet. Her synes jeg også vi skal overvåge samtlige computere.
Hvis vi ikke har tillid til vores elever, så bør vi heller ikke have tillid til andre.
Kære #Undervisningsministeriet, hvad har I gang i...</t>
  </si>
  <si>
    <t>https://www.facebook.com/politiken/posts/10158192173758296</t>
  </si>
  <si>
    <t>Nej, det er det ikke. Det er ikke ok at forlange adgang til privat. PC som offentlig myndighed. Det er et problem for retssikkerheden.</t>
  </si>
  <si>
    <t>https://www.facebook.com/politiken/posts/10158192173758297</t>
  </si>
  <si>
    <t xml:space="preserve"> Jeg kan ikke se hvordan det her ikke er et brud på GDPR. Hvis det skal overholdes alle andre steder så skal det vel også her? Eller laver vi seriøst regler nu der godt må tilsidesættes hvis et ministerium har lyst til at lege supermagt for en dag eller? 
Det virker fuldstændig irrationelt.</t>
  </si>
  <si>
    <t>https://www.facebook.com/politiken/posts/10158192173758298</t>
  </si>
  <si>
    <t>Så må man jo fra statens/gymnasiernes side stille funktionelle computere til rådighed til eksamen hvor programmet så er installeret, på den måde kan man bruge samme eksamensform og man kommer ud over problemet med overvågning på personlige computere. Noter og andet der må bruges til eksamen kan så medbringes på en USB.
At der helt sikkert ikke er penge til dette er så et andet problem 😉</t>
  </si>
  <si>
    <t>https://www.facebook.com/politiken/posts/10158192173758299</t>
  </si>
  <si>
    <t>https://www.facebook.com/politiken/posts/10158192173758300</t>
  </si>
  <si>
    <t>Det er invasion af privatlivets fred, og det har teenagere altså også ret til. Det burde ikke være nødvendigt med spyware på elevernes computere. Det burde være nok med eksamensvagter.</t>
  </si>
  <si>
    <t>https://www.facebook.com/politiken/posts/10158192173758301</t>
  </si>
  <si>
    <t>https://www.facebook.com/politiken/posts/10158192173758302</t>
  </si>
  <si>
    <t>Nej!!!! Det er langt over stregen at overvåge en privat computer. Det er en farlig glidebane som hurtigt vil brede sig til andre områder.</t>
  </si>
  <si>
    <t>https://www.facebook.com/politiken/posts/10158192173758303</t>
  </si>
  <si>
    <t>Man kunne overveje at kigge på hvordan DTU får det til at fungere. Der et et fint eksamens net, hvor alt andet end hjemmesiden med eksamener er lukket ned og kan ikke bruges. Desuden virker alt andet net ikke ret godt i områder, hvor folk er til eksamen.</t>
  </si>
  <si>
    <t>https://www.facebook.com/politiken/posts/10158192173758304</t>
  </si>
  <si>
    <t>Gymnasieelever har ALTID været overvåget ved eksamen. Enhver handling har været synlig og er blevet vurderet af vagter.</t>
  </si>
  <si>
    <t>https://www.facebook.com/politiken/posts/10158192173758305</t>
  </si>
  <si>
    <t>Måske man bare skulle droppe computere til eksamen. Før i tiden, klarede man det fint med håndskrift!!</t>
  </si>
  <si>
    <t>https://www.facebook.com/politiken/posts/10158192173758306</t>
  </si>
  <si>
    <t>Kommer der snart noget spyware som overvåger vores banker? 🤔</t>
  </si>
  <si>
    <t>https://www.facebook.com/politiken/posts/10158192173758307</t>
  </si>
  <si>
    <t>https://www.facebook.com/politiken/posts/10158192173758308</t>
  </si>
  <si>
    <t>Hvis eleverne har noget ingen må se, kan de jo fjerne det fra deres computer, før de tager den med ind til eksamen. Eksamen er som udgangspunkt en konstrueret situation, som mennesker frivilligt sætter sig i, for at deres færdigheder og viden kan testes. At tale om "privatliv" og "borgerrettigheder" i den sammenhæng er noget sludder.</t>
  </si>
  <si>
    <t>https://www.facebook.com/politiken/posts/10158192173758309</t>
  </si>
  <si>
    <t>https://www.facebook.com/politiken/posts/10158192173758310</t>
  </si>
  <si>
    <t>STASIs våde drøm! 
Det er helt uacceptabelt i et demokratisk samfund.</t>
  </si>
  <si>
    <t>https://www.facebook.com/politiken/posts/10158192173758311</t>
  </si>
  <si>
    <t>https://www.facebook.com/politiken/posts/10158192173758312</t>
  </si>
  <si>
    <t>Det er jo rent spyware. Aldrig i mit liv ville jeg installere dét på min personlige PC.</t>
  </si>
  <si>
    <t>https://www.facebook.com/politiken/posts/10158192173758313</t>
  </si>
  <si>
    <t>Overvågningssamfundet er i fuld gang, mens vi går på kompromis med demokratiet og frihed. Hvad er vigtigst?</t>
  </si>
  <si>
    <t>https://www.facebook.com/politiken/posts/10158192173758314</t>
  </si>
  <si>
    <t>Ja! Selvfølgelig medfører øget digitalisering af eksamener også nye former for kontrol.
99% af de studerende render allerede rundt med en smartphone som overvåger dem, men hvis fe er så bange for deres uddannelsesinstitutioner, så kan de da bare finde blyant og papir frem.</t>
  </si>
  <si>
    <t>https://www.facebook.com/politiken/posts/10158192173758315</t>
  </si>
  <si>
    <t>vis dog noget tillid for pokker. hvor mange snyder rent faktisk?</t>
  </si>
  <si>
    <t>https://www.facebook.com/politiken/posts/10158192173758316</t>
  </si>
  <si>
    <t>https://www.facebook.com/politiken/posts/10158192173758317</t>
  </si>
  <si>
    <t>Der skal selvfølgelig være frit valg:
1) få installeret midlertidig overvågning på egen maskine
2) leje maskine af skolen
3) skrive i hånden</t>
  </si>
  <si>
    <t>https://www.facebook.com/politiken/posts/10158192173758318</t>
  </si>
  <si>
    <t>Jamen skulle vi så ikke også bare begynde, at installere spyware på samtlige arbejdscomputere? Og hvorfor ikke også telefoner, nu hvor vi er igang🤦🏼‍</t>
  </si>
  <si>
    <t>https://www.facebook.com/politiken/posts/10158192173758319</t>
  </si>
  <si>
    <t>Papirprøver... papir går ikke "ned" papir kan man ikke snyde med ( ikke i sig selv i hvert fald) ... papir kan man ikke overvåge..papir man får udleveret på stedet glemmer man ikke i bussen....</t>
  </si>
  <si>
    <t>https://www.facebook.com/politiken/posts/10158192173758320</t>
  </si>
  <si>
    <t>Hvis det er et problem så må skolerne jo stille PC'er til rådighed med programmet så er den ged barberet.......men igen så er det nok bare nemmere at eleverne medbringer deres egen PC og vi som samfund ser igennem øjnene med det ganske lille antal snydere</t>
  </si>
  <si>
    <t>https://www.facebook.com/politiken/posts/10158192173758321</t>
  </si>
  <si>
    <t>Man har altid blevet overvåget og kontrolleret til eksamen. Jeg kan ikke se hvorfor man skulle protestere mod at blive det på PC'en, medmindre man har tænkt sig at snyde selvfølgelig. 
Tag en backup af PC'en før prøven og gendan den igen efter prøven, hvis man er usikker på om programmet bliver ordentligt afinstalleret.</t>
  </si>
  <si>
    <t>https://www.facebook.com/politiken/posts/10158192173758322</t>
  </si>
  <si>
    <t>Nej det er ikke. Alle deres input logges - incl fx deres nemid. En 3.G’er har formået at hacke programmet - så kan andre der vil nok også. %andelen af elever der snyder berettiger slet ikke den slags overvågning af det store flertal.</t>
  </si>
  <si>
    <t>https://www.facebook.com/politiken/posts/10158192173758323</t>
  </si>
  <si>
    <t>Nej! Overvågning må og kan aldrig forsvares!</t>
  </si>
  <si>
    <t>https://www.facebook.com/politiken/posts/10158192173758324</t>
  </si>
  <si>
    <t>Problemet er at hver 10.ende snyder til eksamener.
Forestil dig at du skal opereres af en, der har snydt til anatomieksamen og ikke ved hvor nyren egentlig er placeret!!! Eller en tandlæge der ikke liiige har styr på hvor visdomstanden sidder. 
Verden har brug for unge, der viser hvad de kan uden at snyde.
Hvad skal der til for at snydere IKKE snyder - ?
Overvågning kan være en løsning og øv for det,</t>
  </si>
  <si>
    <t>https://www.facebook.com/politiken/posts/10158192173758325</t>
  </si>
  <si>
    <t>Det er helt i orden... Sådan er det jo også på mange arbejdspladser allerede...
Så dem der ikke vil, må jo bare dumpe...</t>
  </si>
  <si>
    <t>https://www.facebook.com/politiken/posts/10158192173758326</t>
  </si>
  <si>
    <t>Der er to reelle muligheder. 
Prøver uden pc eller opgaver, der stilles så man ikke kan bruge info på nettet til noget i praksis. I øvrigt mener jeg man smides ud, hvis efterfølgende tages i bevidst snyd. Hvorfor så gå på en læringsinstitution?</t>
  </si>
  <si>
    <t>https://www.facebook.com/politiken/posts/10158192173758327</t>
  </si>
  <si>
    <t>Nej. - Ikke hvis politikerne mener det alvorligt at bekæmpe stress. -</t>
  </si>
  <si>
    <t>https://www.facebook.com/politiken/posts/10158192173758328</t>
  </si>
  <si>
    <t>https://www.facebook.com/politiken/posts/10158192173758329</t>
  </si>
  <si>
    <t>Man kunne jo lave eksamener håndskrevet ... det har man kunnet før så det man selvfølgelig gøre igen ...</t>
  </si>
  <si>
    <t>https://www.facebook.com/politiken/posts/10158192173758330</t>
  </si>
  <si>
    <t>Selvfølgelig er der i orden. De er jo ikke ærlige og prøver at snyde.</t>
  </si>
  <si>
    <t>https://www.facebook.com/politiken/posts/10158192173758331</t>
  </si>
  <si>
    <t xml:space="preserve"> Ja det er i orden at overvåge gymnasieeleverne digitalt. Men! 
Men så må eleverne få stillet computere til rådighed i eksamenssituationen. Problemet ligger i, at overvågningsprogrammet tager alle data, koder mv. og gemmer dem på en server, der er lokaliseret i Irland. Fysisk kommer personlige data fra en stor del af en årgang af den danske befolkning til at ligge i en anden nation, hvis de bruger deres eget device. Og det er udover, at CPR, som skal bruges, når man skal aflevere opgaven. Det er uhørt! 
Og data skal ligge på serveren i 3 måneder. Herre jemini. 
Og så er der det med, at man skal bruge OS X eller Windows som styresystem for at få lov til at komme til eksaminationen for eller virker overvågningsprogrammet ikke. Klart. Selvfølgelig skal den danske stat da også støtte en monopolisering af styresystemer.</t>
  </si>
  <si>
    <t>https://www.facebook.com/politiken/posts/10158192173758332</t>
  </si>
  <si>
    <t>På uni er det standard at installere overvågning til eksamen. Hvorfor at uni-studerende ikke gjort oprør?</t>
  </si>
  <si>
    <t>https://www.facebook.com/politiken/posts/10158192173758333</t>
  </si>
  <si>
    <t>Jeg forstår dem godt. Det virker som om der er gået nsa i undervisningsministeriet.</t>
  </si>
  <si>
    <t>https://www.facebook.com/politiken/posts/10158192173758334</t>
  </si>
  <si>
    <t>[NAVN] min datter, er berørt af denne situation.
Hvad faen skal man svare hende, hvordan skal man forholde sig?
Responderede at eleverne må have tillid til undervisere og ledere, lytte til deres anvisninger og argumentation. 🤔</t>
  </si>
  <si>
    <t>https://www.facebook.com/politiken/posts/10158192173758335</t>
  </si>
  <si>
    <t>Ja, da - mens de er til eksamen er det da helt ok. Der har altid været en vagt ved prøver - i det 21. århundrede hvor det hele ordnes via pc'en, så er det da helt på sin plads - og især når poderne snyder mere og mere....</t>
  </si>
  <si>
    <t>https://www.facebook.com/politiken/posts/10158192173758336</t>
  </si>
  <si>
    <t>https://www.facebook.com/politiken/posts/10158192173758337</t>
  </si>
  <si>
    <t>Gad vide om dem der er up in arms over det her også synes det er uretfærdigt at kontanthjælpsmodtagere/arbejdsløse bliver overvåget? Eller synes de det er nødvendigt for at undgå at folk nasser på staten?</t>
  </si>
  <si>
    <t>https://www.facebook.com/politiken/posts/10158192173758338</t>
  </si>
  <si>
    <t>Der er så meget kontrol i forvejen til de skriftlige fordi det hele skal afleveres og hentes og skrive nogle tilfælde online og der går vagterne rundt hele tiden og tjekker ens skærme tænker det er rigeligt overvågning ... det er begrænset hvad man kan nå og snyde på to min</t>
  </si>
  <si>
    <t>https://www.facebook.com/politiken/posts/10158192173758339</t>
  </si>
  <si>
    <t>Problematisk eller ej, så er faktum at uden overvågning så vil enhver nogenlunde IT kyndig elev kunne score en vilkårligt god karaktér i et vilkårligt fag, hvis der er fuldstændigt fri adgang til nettet uden kontrol af nogen art.
Sorry, men det er nettets natur.</t>
  </si>
  <si>
    <t>https://www.facebook.com/politiken/posts/10158192173758340</t>
  </si>
  <si>
    <t>Danmark er jo et svindler land hvor alle åbenbart snyder og bedrager. Så lad dem gøre det i skolen også.</t>
  </si>
  <si>
    <t>https://www.facebook.com/politiken/posts/10158192173758341</t>
  </si>
  <si>
    <t>https://www.facebook.com/politiken/posts/10158192173758342</t>
  </si>
  <si>
    <t>Det er frivilligt at gå i gymnasiet. God fornøjelse med snyderne, hvis de bliver læger, tandlæger eller jurister. De fortsætter med garanti deres snyderi helt ind i tandlægestolen</t>
  </si>
  <si>
    <t>https://www.facebook.com/politiken/posts/10158192173758343</t>
  </si>
  <si>
    <t>Tiltaget er slet ikke i orden. Det er et tiltag der giver er big brother samfund. Staten gives alt over vågende magt. Det ligner DDR.</t>
  </si>
  <si>
    <t>https://www.facebook.com/politiken/posts/10158192173758344</t>
  </si>
  <si>
    <t>https://www.facebook.com/politiken/posts/10158192173758345</t>
  </si>
  <si>
    <t>Sejt! Hvor er det godt at de siger fra!</t>
  </si>
  <si>
    <t>https://www.facebook.com/politiken/posts/10158192173758346</t>
  </si>
  <si>
    <t xml:space="preserve"> På SDU bruges noget lignende
https://sdu.exammonitor.dk/
De sletter dog data automatisk efter 5 år :D
Sandsynligvis på en meget sikker server, med en rigtig bred forbindelse ;)</t>
  </si>
  <si>
    <t>https://www.facebook.com/politiken/posts/10158192173758347</t>
  </si>
  <si>
    <t>Jeg kan kun opfordre alle til at arbejde med computere der ikke anvender Windows og macOS, f.eks. Linux, iOS (f.eks. iPad), Android (mange tablets) eller Chrome OS (Chromebooks), for der virker "Den Digitale Prøvevagt" nemlig ikke, og prøven skal afholdes under skærpet tilsyn 
Mht. det rent tekniske i løsningen, så springer det i øjnene at man opbevarer data hos Amazon i skyen, og at man er nødt til at søge en slags aktindsigt for at kunne få oplyst hvad der er blevet registreret.
Det lyder komplet fejldesignet.
https://uvm.dk/.../den.../om-den-digitale-proevevagt</t>
  </si>
  <si>
    <t>https://www.facebook.com/politiken/posts/10158192173758348</t>
  </si>
  <si>
    <t>https://www.facebook.com/politiken/posts/10158192173758349</t>
  </si>
  <si>
    <t>https://www.facebook.com/politiken/posts/10158192173758350</t>
  </si>
  <si>
    <t>NEJ ! HELE HOLDNINGEN TIL AT SNYDE ER IGEN FORÆLDRENE DER SKAL LÆRE DERES BØRN REGLER MED KÆRLIGHED OG OPMÆRKSOMHED. !!!</t>
  </si>
  <si>
    <t>https://www.facebook.com/politiken/posts/10158192173758351</t>
  </si>
  <si>
    <t>https://www.facebook.com/politiken/posts/10158192173758352</t>
  </si>
  <si>
    <t>https://www.facebook.com/politiken/posts/10158192173758353</t>
  </si>
  <si>
    <t>https://www.facebook.com/politiken/posts/10158192173758354</t>
  </si>
  <si>
    <t>https://www.facebook.com/politiken/posts/10158192173758355</t>
  </si>
  <si>
    <t>https://www.facebook.com/politiken/posts/10158192173758356</t>
  </si>
  <si>
    <t>https://www.facebook.com/politiken/posts/10158192173758357</t>
  </si>
  <si>
    <t>https://www.facebook.com/politiken/posts/10158192173758358</t>
  </si>
  <si>
    <t>Tillid frem for kontrol. :)</t>
  </si>
  <si>
    <t>https://www.facebook.com/politiken/posts/10158192173758359</t>
  </si>
  <si>
    <t>https://www.facebook.com/politiken/posts/10158192173758360</t>
  </si>
  <si>
    <t>https://www.facebook.com/politiken/posts/10158192173758361</t>
  </si>
  <si>
    <t>https://www.facebook.com/politiken/posts/10158192173758362</t>
  </si>
  <si>
    <t>https://www.facebook.com/politiken/posts/10158192173758363</t>
  </si>
  <si>
    <t>https://www.facebook.com/politiken/posts/10158192173758364</t>
  </si>
  <si>
    <t>https://www.facebook.com/politiken/posts/10158192173758365</t>
  </si>
  <si>
    <t>https://www.facebook.com/politiken/posts/10158192173758366</t>
  </si>
  <si>
    <t>https://www.facebook.com/politiken/posts/10158192173758367</t>
  </si>
  <si>
    <t>https://www.facebook.com/politiken/posts/10158192173758368</t>
  </si>
  <si>
    <t>[NAVN] "det gør de på uni". Har du oplevet det?</t>
  </si>
  <si>
    <t>https://www.facebook.com/politiken/posts/10158192173758369</t>
  </si>
  <si>
    <t>https://www.facebook.com/politiken/posts/10158192173758370</t>
  </si>
  <si>
    <t>https://www.facebook.com/politiken/posts/10158192173758371</t>
  </si>
  <si>
    <t>https://www.facebook.com/politiken/posts/10158192173758372</t>
  </si>
  <si>
    <t>https://www.facebook.com/politiken/posts/10158192173758373</t>
  </si>
  <si>
    <t>https://www.facebook.com/politiken/posts/10158192173758374</t>
  </si>
  <si>
    <t>https://www.facebook.com/politiken/posts/10158192173758375</t>
  </si>
  <si>
    <t>https://www.facebook.com/politiken/posts/10158192173758376</t>
  </si>
  <si>
    <t>https://www.facebook.com/politiken/posts/10158192173758377</t>
  </si>
  <si>
    <t>https://www.facebook.com/politiken/posts/10158192173758378</t>
  </si>
  <si>
    <t>Klimastrejke</t>
  </si>
  <si>
    <t>https://www.facebook.com/politiken/posts/10158213064473294</t>
  </si>
  <si>
    <t>Hvor er det fedt at se folk være mavesure bedrevidende "rigtige" voksne. Godt at de kan fortælle de unge at de er dumme, burde bruge tiden på at gå op i et "rigtigt" tidsfordriv og er letpåvirkelige mode-følgere som kun går op i hvad der lige er populært. Jeg har det fandme ret godt med at klimaet er blevet populært at passe på. Skud ud til dem der tager stilling og siger fra!</t>
  </si>
  <si>
    <t>https://www.facebook.com/politiken/posts/10158213064473295</t>
  </si>
  <si>
    <t>Gad vide hvor mange af deres egne privilegier de indoktrinerede curlingunger selv vil ofre.
Nye mobilphones, kørt til skole/demostrationer, fast food og skiftet med veganermad, nyeste modetøj, rejser/ ferier, gå/ cykle i skole, lave temperatuer i klasselokalerne, meget færre nye spillekonsoller/ games osv ?</t>
  </si>
  <si>
    <t>https://www.facebook.com/politiken/posts/10158213064473296</t>
  </si>
  <si>
    <t>Hvor dejligt at følge børn unges spirende politiske bevidsthed omkring miljøet og ilke mindst handle på det. I er så seje. Vi må så håbe, at der bliver lyttet til dem.</t>
  </si>
  <si>
    <t>https://www.facebook.com/politiken/posts/10158213064473297</t>
  </si>
  <si>
    <t>Jeg var der også! En mormor! Skønne unger!</t>
  </si>
  <si>
    <t>https://www.facebook.com/politiken/posts/10158213064473298</t>
  </si>
  <si>
    <t>https://www.facebook.com/politiken/posts/10158213064473299</t>
  </si>
  <si>
    <t>Det er en vigtig arv i demokratiet, de unge løfter og demonstrerer her - en arv flere generationer vist glemte (eller overså, måske aldrig forstod?!?!): Dette at stå sammen og stå op for vigtige sager?!?! Det er lige før de unge og bedsteforældre-generationen her har en fælles platform?!?!</t>
  </si>
  <si>
    <t>https://www.facebook.com/politiken/posts/10158213064473300</t>
  </si>
  <si>
    <t>Tips til forældre som har børn der strejker for miljøet i dag!
Tag børnene alvorligt - Sæt det hele i perspektiv for dem.
1) Ingen ferier sydpå de næste 5 år
2) Ingen ny Iphone de næste 5 år - 
3) Ingen ny PC/Mac de næste 5 år
4) Bed dem cykle til fodbold/Håndbold/Ridning de næste 5 år
5) Forklar dem at de for eftertiden når de er i byen må gå / cykle hjem fremfor at bruge CO2 svinene transportmidler
6) Ferier bliver fra dags dato ferier hvor de skal samle affald ind på strande, gader og i skoven.
7) Tag sagen op i skolebestyrelsen så temperaturen på skolen kan sættes ned til omkring de 15 grader, det vil spare miljøet for mange tons CO2, og ungerne kan jo bare tage mere tøj på.
8) For eftertiden er det slut med eksotiske frugter der dyrkes i drivhuse eller importeres fra fjerne lande, de må lave med årstidens frugter og grøntsager
9) find selv på flere</t>
  </si>
  <si>
    <t>https://www.facebook.com/politiken/posts/10158213064473301</t>
  </si>
  <si>
    <t>https://www.facebook.com/politiken/posts/10158213064473302</t>
  </si>
  <si>
    <t>https://www.facebook.com/politiken/posts/10158213064473303</t>
  </si>
  <si>
    <t>https://www.facebook.com/politiken/posts/10158213064473304</t>
  </si>
  <si>
    <t>https://www.facebook.com/politiken/posts/10158213064473305</t>
  </si>
  <si>
    <t>Hvorfor er denne globale handling om skolestrejke ikke tophistorien i dansk presse?
Hvorfor skal det altid være terror og mord der får førstepladsen.</t>
  </si>
  <si>
    <t>https://www.facebook.com/politiken/posts/10158213064473306</t>
  </si>
  <si>
    <t>Jeg var der også som bedsteforældre. En fin oplevelse at se så mange børn og unge stå sammen om en så alvorlig sag.🤗</t>
  </si>
  <si>
    <t>https://www.facebook.com/politiken/posts/10158213064473307</t>
  </si>
  <si>
    <t>Dyb respekt for den unge generation, der nu kræver handling for at sikre et sundere klima i deres fremtid! 👍👍👍</t>
  </si>
  <si>
    <t>https://www.facebook.com/politiken/posts/10158213064473308</t>
  </si>
  <si>
    <t>https://www.facebook.com/politiken/posts/10158213064473309</t>
  </si>
  <si>
    <t>Om lidt bliver de studenter og så rejser de jorden rundt med fly og rygsæk. 
I weekenden streamer de adskillige timer i døgnet,  når de er færdige med at købe tøj, som de ikke har brug for. 
De unge mennesker mener det godt og er ikke mere hykleriske end os gamle. 
De aner bare ikke hvad der er virkeligheden eller hvad der er vigtigt</t>
  </si>
  <si>
    <t>https://www.facebook.com/politiken/posts/10158213064473310</t>
  </si>
  <si>
    <t>https://www.facebook.com/politiken/posts/10158213064473311</t>
  </si>
  <si>
    <t>Belastende har siddet i støj og larm og tekno musik hele dagen pga den demonstration. Så irriterende. [NAVN]</t>
  </si>
  <si>
    <t>https://www.facebook.com/politiken/posts/10158213064473312</t>
  </si>
  <si>
    <t>https://www.facebook.com/politiken/posts/10158213064473313</t>
  </si>
  <si>
    <t>https://www.facebook.com/politiken/posts/10158213064473314</t>
  </si>
  <si>
    <t>De har lovet ikke at købe flere smartphones og tage på backpackerrejser til oversøiske mål. Det er stærkt gået, synes jeg.</t>
  </si>
  <si>
    <t>https://www.facebook.com/politiken/posts/10158213064473315</t>
  </si>
  <si>
    <t>Det er så sejt, og skønt at se unge mennesker der tager vore dages problemer alvorligt. Vi er nogle "gamle" 68ere der er stolte over jer.✊</t>
  </si>
  <si>
    <t>https://www.facebook.com/politiken/posts/10158213064473316</t>
  </si>
  <si>
    <t>Tak unger! 
Dette er skolen for livet!</t>
  </si>
  <si>
    <t>https://www.facebook.com/politiken/posts/10158213064473317</t>
  </si>
  <si>
    <t>https://www.facebook.com/politiken/posts/10158213064473318</t>
  </si>
  <si>
    <t>https://www.facebook.com/politiken/posts/10158213064473319</t>
  </si>
  <si>
    <t>Hvor er det dejligt at de demonstrer for bedre vejr. Det er sgu lidt gråt og trist derude :-)</t>
  </si>
  <si>
    <t>https://www.facebook.com/politiken/posts/10158213064473320</t>
  </si>
  <si>
    <t>TOP 10
De 10 fødevarer, der har det største klimaaftryk målt på CO2-udledning, er oplistet herunder.
Lammekød: 21,4 kg
Hummer: 20,2 kg
Oksekød: 13,9 kg
Smør: 10,6 kg
Rejer (pillede, frosne): 10,5 kg
Gul ost (31%): 9,6 kg
Gul ost (17%): 8,8 kg
Brie: 8,2 kg
Feta (20%): 8,0 kg
Fladfisk (filet, frossen): 7,8 kg
Kilde: Institut for Agroøkologi, Aarhus Universitet i Foulum.</t>
  </si>
  <si>
    <t>https://www.facebook.com/politiken/posts/10158213064473321</t>
  </si>
  <si>
    <t>https://www.facebook.com/politiken/posts/10158213064473322</t>
  </si>
  <si>
    <t>https://www.facebook.com/politiken/posts/10158213064473323</t>
  </si>
  <si>
    <t>Ja det er dejligt at børnene gør nåde fordi de voksne der født imellem 1900 og 1930 der forældre, mormor, morfar og oldeforældre der f.eks sad som politikere, klimaforskere,  virksomhedsejer, grundforeninger, boligforening og nogen private haveejere der ikke har gjort nåde... 
Der har være til møde og skrive under på en aftale med rasten af verden, men ikke ... synes om at den aftalte ikke skal fyldes til døre
Som jeg tænker at .. dette forslag om at plante træer, hvor borgerne kan via penge på en konto, til at der bliver plante træer, er nok mange på bogen og kommunerne ikke være med til at plante træer for de skal bygge huse.</t>
  </si>
  <si>
    <t>https://www.facebook.com/politiken/posts/10158213064473324</t>
  </si>
  <si>
    <t xml:space="preserve"> 2 ting MÅ være på dagsordenen:
☝️ klima/miljø-opgaven
☝️ den sociale ulighed</t>
  </si>
  <si>
    <t>https://www.facebook.com/politiken/posts/10158213064473325</t>
  </si>
  <si>
    <t>https://www.facebook.com/politiken/posts/10158213064473326</t>
  </si>
  <si>
    <t>Da jeg arbejdede som gymnasielærer i slutningen af 90'erne, var der et problem med fravær om fredagen. Det skyldtes ikke seriøs stillingtagen til et alvorligt globalt problem. Det var Tæskeholdets radioshow med bl.a. Gintbergs 'tale til nationen', der blev råbt ud med Megafon fra Radiohuset til de fremmødte, og fra skole fraværende, unge.
Så se, i gode gamle dage forstod de unge at pjække ordentligt og ikke for en 'sag'!
#ironikanforekomme</t>
  </si>
  <si>
    <t>https://www.facebook.com/politiken/posts/10158213064473327</t>
  </si>
  <si>
    <t>Så bliver de nok nomineret til Nobel`s Fredspris                     https://www.dr.dk/.../16-arig-svensk-klimaforkaemper-er...</t>
  </si>
  <si>
    <t>https://www.facebook.com/politiken/posts/10158213064473328</t>
  </si>
  <si>
    <t>Hvor end vi vil, at de skal passe deres skole, gør de ret i ikke at stå ret. De må smide uniformerne på en skoledag, for ellers bliver de ikke hørt.
Fremtiden er vigtigere end én skoledag.</t>
  </si>
  <si>
    <t>https://www.facebook.com/politiken/posts/10158213064473329</t>
  </si>
  <si>
    <t>https://www.facebook.com/politiken/posts/10158213064473330</t>
  </si>
  <si>
    <t>Ja, I hylder vel også alle de såkaldte "engagerede" unge, der har efterladt et totalt overmalet svineri på Christiansborg Slotsplads. Tænk hvad det "koster" på klima og miljø at skulle rengøre det svineri.
Og i den virkelige verden er der ingen overhovedet der ved, hvad der er menneskeskabt eller hvad der bare er naturens gang. Klimaet på denne jord har ændret sig adskillige gange op gennem tiden. Glem ikke det.</t>
  </si>
  <si>
    <t>https://www.facebook.com/politiken/posts/10158213064473331</t>
  </si>
  <si>
    <t>https://www.facebook.com/politiken/posts/10158213064473332</t>
  </si>
  <si>
    <t>https://www.facebook.com/politiken/posts/10158213064473333</t>
  </si>
  <si>
    <t>Der er håb for fremtiden - som tilhører vores børn. Det forstår politikerne bare ikke da de kun kan se 4 år frem i tiden!</t>
  </si>
  <si>
    <t>https://www.facebook.com/politiken/posts/10158213064473334</t>
  </si>
  <si>
    <t>https://www.facebook.com/politiken/posts/10158213064473335</t>
  </si>
  <si>
    <t>https://www.facebook.com/politiken/posts/10158213064473336</t>
  </si>
  <si>
    <t>https://www.facebook.com/politiken/posts/10158213064473337</t>
  </si>
  <si>
    <t>https://www.facebook.com/politiken/posts/10158213064473338</t>
  </si>
  <si>
    <t>Hvad skulle det hjælpe? Hvad gør disse folk faktisk for at hjælpe klimaet? Det hjælper ikke bare at skubbe ansvaret over på politikere, landmænd, industrien, Kina, osv., mens man selv forsætter med at købe produkter, der er produceret/transporteret uansvarligt. Så er man selv 100% lige så skyldig som dem der har produceret produkterne.
Vi skal starte med os selv og vores køb og smid væk kultur. Men ingen gider give afkald på nogen af den moderne livsstils bekvemligheder, hivs ikke alle andre gør det først. Folk forsætter med at købe nyt tøj, ny telegon og andet elektronik de ikke har brug for, folk rejser som de plejer, overforbruger og smdier væk, og så tror de at de klarer samvittigheden ved at detlage i en klimastrejke, og købe en pakke "red maden" pålæg på sidste salgsdato en gang imellem.</t>
  </si>
  <si>
    <t>https://www.facebook.com/politiken/posts/10158213064473339</t>
  </si>
  <si>
    <t>https://www.facebook.com/politiken/posts/10158213064473340</t>
  </si>
  <si>
    <t>https://www.facebook.com/politiken/posts/10158213064473341</t>
  </si>
  <si>
    <t>https://www.facebook.com/politiken/posts/10158213064473342</t>
  </si>
  <si>
    <t>Ungdommen said it! :-D</t>
  </si>
  <si>
    <t>https://www.facebook.com/politiken/posts/10158213064473343</t>
  </si>
  <si>
    <t>Har aldrig i historien hørt om politikere der giver efter for 1 dags strejke. Der skal noget mere til</t>
  </si>
  <si>
    <t>https://www.facebook.com/politiken/posts/10158213064473344</t>
  </si>
  <si>
    <t>ok, så de står for deres fødder ... men for at være realistisk - hvilken forskel har regeringen gjort siden sidst?</t>
  </si>
  <si>
    <t>https://www.facebook.com/politiken/posts/10158213064473345</t>
  </si>
  <si>
    <t>https://www.facebook.com/politiken/posts/10158213064473346</t>
  </si>
  <si>
    <t>https://www.facebook.com/politiken/posts/10158213064473347</t>
  </si>
  <si>
    <t>https://www.facebook.com/politiken/posts/10158213064473348</t>
  </si>
  <si>
    <t>https://www.facebook.com/politiken/posts/10158213064473349</t>
  </si>
  <si>
    <t>https://www.facebook.com/politiken/posts/10158213064473350</t>
  </si>
  <si>
    <t>https://www.facebook.com/politiken/posts/10158213064473351</t>
  </si>
  <si>
    <t>https://www.facebook.com/politiken/posts/10158213064473352</t>
  </si>
  <si>
    <t>https://www.facebook.com/politiken/posts/10158213064473353</t>
  </si>
  <si>
    <t>https://www.facebook.com/politiken/posts/10158213064473354</t>
  </si>
  <si>
    <t>https://www.facebook.com/politiken/posts/10158213064473355</t>
  </si>
  <si>
    <t>DSU, Ledere trækker sig, Upassende opførsel</t>
  </si>
  <si>
    <t>https://www.facebook.com/politiken/posts/10158211737238294</t>
  </si>
  <si>
    <t>De har jo den kultur og det menneskesyn fra nogen, så tror desværre det rækker meget højere op end vi overhovedet forestiller os.
Så længe det er accepteret og folk bare trækker på skuldrene og kalder det drengestreger og uskyldig humor, vil det kun eskalere og vi kan kigge langt efter lov om samtykke og psykisk vold 😢</t>
  </si>
  <si>
    <t>https://www.facebook.com/politiken/posts/10158211737238295</t>
  </si>
  <si>
    <t>https://www.facebook.com/politiken/posts/10158211737238296</t>
  </si>
  <si>
    <t>Det er jo rystende læsning. Håber aldrig de bliver valgt til noget
Dårlig opdraget, dårlig stil, møghvalpe af værste karakter.</t>
  </si>
  <si>
    <t>https://www.facebook.com/politiken/posts/10158211737238297</t>
  </si>
  <si>
    <t>“Sjovt” nok er alle de grinende likes artiklen har fået fra mænd. 🙄</t>
  </si>
  <si>
    <t>https://www.facebook.com/politiken/posts/10158211737238298</t>
  </si>
  <si>
    <t>Får den tanke at sexisme er langt mere udbredt end vi til dagligt ønsker at se i øjnene. Og at mange her beklager at de ‘gik over stregen’, men ikke lægger op til at gøre op med det, som tråden er udtryk for...😢</t>
  </si>
  <si>
    <t>https://www.facebook.com/politiken/posts/10158211737238299</t>
  </si>
  <si>
    <t>Fint at der bliver ryddet op. Og glædeligt, at de pågældende godt kan se i dag, at de gik langt over stregen. Mærkeligt at en klage over sådanne grovheder ikke blev undersøgt mere grundigt for tre år siden. Der er åbenbart langt hjem.</t>
  </si>
  <si>
    <t>https://www.facebook.com/politiken/posts/10158211737238300</t>
  </si>
  <si>
    <t>Så er det da godt at alle kvinder er top moralske i privaten. Og aldrig nogenside kunne finde på at tale nedsættende om mænd 🤔🤔 Hold nu op med alt det bullshit .. Ingen af kønnene har noget at skulle lade hinanden høre når det gælder nedsættende adfærd !!</t>
  </si>
  <si>
    <t>https://www.facebook.com/politiken/posts/10158211737238301</t>
  </si>
  <si>
    <t>Da Liberal Alliances Ungdom havde en lignende møgsag, var der mange ude og påstå at det var et produkt af klam neoliberalisme. Hvad er det her så? Et produkt af ækel socialisme?
Nogle gange må man altså skelne imellem enkeltpersoner og deres politiske ståsted...</t>
  </si>
  <si>
    <t>https://www.facebook.com/politiken/posts/10158211737238302</t>
  </si>
  <si>
    <t>"I to private tråde".. Ved ikke hvad der er værst; at de må trække sig, for at være mennesker i privaten, eller at folk er så vanvittige, at de synes, at dét skal straffes.. - Men ok, Venstrefløjen aner jo ikke hvad den selv vil, så udslag af vanvid som dette er jo forventeligt.</t>
  </si>
  <si>
    <t>https://www.facebook.com/politiken/posts/10158211737238303</t>
  </si>
  <si>
    <t>Det er sjovt nok tit historier om mennesker der vil magt, det være sig politisk eller økonomisk, som har et afstumpet menneskesyn. De fleste vil gerne leve i fred og fordragelighed med deres medborgere. Se hvordan higen efter magt har ført dk i krige og ulighed. Almindelige mennesker opfører sig ikke sådan</t>
  </si>
  <si>
    <t>https://www.facebook.com/politiken/posts/10158211737238304</t>
  </si>
  <si>
    <t>Den her kultur er syg, det var også derfor jeg meldte mig ud af DSU.
Ungdomspolitik er generelt 80 % druk og ballade, 20 % seriøsitet.</t>
  </si>
  <si>
    <t>https://www.facebook.com/politiken/posts/10158211737238305</t>
  </si>
  <si>
    <t>Når man ser mænds opførsel i trafikken, undrer det mig ikke, at der også dumme svin blandt politikere. Trist at de unge mandlige politikere heller ikke hæver niveauet - de havde jo chanchen🤔🤔🤔</t>
  </si>
  <si>
    <t>https://www.facebook.com/politiken/posts/10158211737238306</t>
  </si>
  <si>
    <t>Og sikkert repræsentativt for hele det politiske spektrum. Gud fader i skuret.</t>
  </si>
  <si>
    <t>https://www.facebook.com/politiken/posts/10158211737238307</t>
  </si>
  <si>
    <t>DET er grunde til, at kvinder har det dårligt i bestyrelser og ledelse. Det er groveste mobning!
De mænd bør aldrig vælges til tillidsposter igen</t>
  </si>
  <si>
    <t>https://www.facebook.com/politiken/posts/10158211737238308</t>
  </si>
  <si>
    <t>https://www.facebook.com/politiken/posts/10158211737238309</t>
  </si>
  <si>
    <t>https://www.facebook.com/politiken/posts/10158211737238310</t>
  </si>
  <si>
    <t>De er SÅ ulækkert! Tænk overhovedet at tænke disse udsagn, men at sige dem højt og ikke mindst, at skrive dem og dele dem med andre. Ækle dyr!
Føj👿</t>
  </si>
  <si>
    <t>https://www.facebook.com/politiken/posts/10158211737238311</t>
  </si>
  <si>
    <t>Det de trænger til, er ordentlige straffe der kan mærkes. Ikke det dér næse-samleri.</t>
  </si>
  <si>
    <t>https://www.facebook.com/politiken/posts/10158211737238312</t>
  </si>
  <si>
    <t>Ham så Frederik Vad synes det er i orden at man skriver nedværdigende om kvinder idet han jo siger - »så grimme ting« om kvinder.
Eller hvordan skal det forstås [NAVN] ? Bare så folk ikke misforstår ordet - så - i den sætning</t>
  </si>
  <si>
    <t>https://www.facebook.com/politiken/posts/10158211737238313</t>
  </si>
  <si>
    <t>Godt nok bekymrende at adskillige politiske ungdomsorganisationer er gennemsyret af sådan et kvindesyn. Det handler jo ikke " blot" om jokes, det handler om total mangel på respekt for kvinder i politik. Udsagn som " for mange kvinder på talerstolen" og postulatet om at det kun er bøsser der lytter når kvinder taler siger en hel del!</t>
  </si>
  <si>
    <t>https://www.facebook.com/politiken/posts/10158211737238314</t>
  </si>
  <si>
    <t>Ikke nu igen 🤮🤮🤮🤮 Hvad skal der blive af Danmark. Åndeligt og moralsk forfald 🤮🤮🤮🤮</t>
  </si>
  <si>
    <t>https://www.facebook.com/politiken/posts/10158211737238315</t>
  </si>
  <si>
    <t>Jeg medgiver at sproget er grotesk og ekstremt vulgært , men derfra og til handling er der trods alt langt. Men når det er sagt, så skal den tone overhovedet ikke findes, hverken i det politiske liv eller i samfundet overhovedet. Unge af begge køn kan skride over grænserne for verbale ukvemsord, det hører til ungdomskulturen i dag - ord er ord - handling er noget andet!</t>
  </si>
  <si>
    <t>https://www.facebook.com/politiken/posts/10158211737238316</t>
  </si>
  <si>
    <t>https://www.facebook.com/politiken/posts/10158211737238317</t>
  </si>
  <si>
    <t>https://www.facebook.com/politiken/posts/10158211737238318</t>
  </si>
  <si>
    <t>https://www.facebook.com/politiken/posts/10158211737238319</t>
  </si>
  <si>
    <t>STOP JER SELV!!
Der er ikke tale om et nedladende kvindesyn eller lign..
Der er tale om en privat gruppe hvor nogle har en lidt lumsk humor. That's it. Humor afspejler ikke ens holdninger på den måde.</t>
  </si>
  <si>
    <t>https://www.facebook.com/politiken/posts/10158211737238320</t>
  </si>
  <si>
    <t>https://www.facebook.com/politiken/posts/10158211737238321</t>
  </si>
  <si>
    <t>Undskyld mig. Hvaba? Er I vanvittige I unge mennesker? Sikke et sprog. Sikke en tankegang! Skam Jer!!!</t>
  </si>
  <si>
    <t>https://www.facebook.com/politiken/posts/10158211737238322</t>
  </si>
  <si>
    <t>Sikke nogle perverse svin. De kommende politikere??? -- Føj! Ksn det snart blive værre?</t>
  </si>
  <si>
    <t>https://www.facebook.com/politiken/posts/10158211737238323</t>
  </si>
  <si>
    <t>https://www.facebook.com/politiken/posts/10158211737238324</t>
  </si>
  <si>
    <t>https://www.facebook.com/politiken/posts/10158211737238325</t>
  </si>
  <si>
    <t>https://www.facebook.com/politiken/posts/10158211737238326</t>
  </si>
  <si>
    <t>https://www.facebook.com/politiken/posts/10158211737238327</t>
  </si>
  <si>
    <t>https://www.facebook.com/politiken/posts/10158211737238328</t>
  </si>
  <si>
    <t>https://www.facebook.com/politiken/posts/10158211737238329</t>
  </si>
  <si>
    <t>Det er en form for humor. At nogle ikke forstår den gør den ikke mindre sjov for dem som gør. Jeg har da hørt langt værre, men folk nu om dage er desværre så utroligt sarte og mener det er deres ret ikke at blive fornærmet. Havde der været seriøsitet bag havde de nok sagt det til deres ansigter - det var i privaten og man bør derfor hellere være efter dem som har snaget i andres privatliv.</t>
  </si>
  <si>
    <t>https://www.facebook.com/politiken/posts/10158211737238330</t>
  </si>
  <si>
    <t>https://www.facebook.com/politiken/posts/10158211737238331</t>
  </si>
  <si>
    <t>https://www.facebook.com/politiken/posts/10158211737238332</t>
  </si>
  <si>
    <t>https://www.facebook.com/politiken/posts/10158211737238333</t>
  </si>
  <si>
    <t>https://www.facebook.com/politiken/posts/10158211737238334</t>
  </si>
  <si>
    <t>https://www.facebook.com/politiken/posts/10158211737238335</t>
  </si>
  <si>
    <t>https://www.facebook.com/politiken/posts/10158211737238336</t>
  </si>
  <si>
    <t>https://www.facebook.com/politiken/posts/10158211737238337</t>
  </si>
  <si>
    <t>https://www.facebook.com/politiken/posts/10158211737238338</t>
  </si>
  <si>
    <t>https://www.facebook.com/politiken/posts/10158211737238339</t>
  </si>
  <si>
    <t>https://www.facebook.com/politiken/posts/10158211737238340</t>
  </si>
  <si>
    <t>og det er dem der skal varetage vores land i fremtiden! ffs en flok idioter.</t>
  </si>
  <si>
    <t>https://www.facebook.com/politiken/posts/10158211737238341</t>
  </si>
  <si>
    <t>https://www.facebook.com/politiken/posts/10158211737238342</t>
  </si>
  <si>
    <t>https://www.facebook.com/politiken/posts/10158211737238343</t>
  </si>
  <si>
    <t>https://www.facebook.com/politiken/posts/10158211737238344</t>
  </si>
  <si>
    <t>https://www.facebook.com/politiken/posts/10158211737238345</t>
  </si>
  <si>
    <t>Fucking mænd!!! 🤬</t>
  </si>
  <si>
    <t>https://www.facebook.com/politiken/posts/10158211737238346</t>
  </si>
  <si>
    <t>https://www.facebook.com/politiken/posts/10158211737238347</t>
  </si>
  <si>
    <t>[NAVN] [NAVN] hvor er det dog en USSEL opførsel!!! 🤮</t>
  </si>
  <si>
    <t>https://www.facebook.com/politiken/posts/10158211737238348</t>
  </si>
  <si>
    <t>What???hvilken charmerende ungdom</t>
  </si>
  <si>
    <t>https://www.facebook.com/politiken/posts/10158211737238349</t>
  </si>
  <si>
    <t>https://www.facebook.com/politiken/posts/10158211737238350</t>
  </si>
  <si>
    <t>https://www.facebook.com/politiken/posts/10158211737238351</t>
  </si>
  <si>
    <t>Føj for sa... 😬😡</t>
  </si>
  <si>
    <t>https://www.facebook.com/politiken/posts/10158211737238352</t>
  </si>
  <si>
    <t>https://www.facebook.com/politiken/posts/10158211737238353</t>
  </si>
  <si>
    <t>https://www.facebook.com/politiken/posts/10158211737238354</t>
  </si>
  <si>
    <t>https://www.facebook.com/politiken/posts/10158211737238355</t>
  </si>
  <si>
    <t>https://www.facebook.com/politiken/posts/10158211737238356</t>
  </si>
  <si>
    <t>https://www.facebook.com/politiken/posts/10158211737238357</t>
  </si>
  <si>
    <t>https://www.facebook.com/politiken/posts/10158211737238358</t>
  </si>
  <si>
    <t>Og det er netop forskellen på de ekstreme til venstre og de ekstreme til højre. De ekstreme til venstre tillader sig selv at blive klogere. De ekstreme til højre forbliver komplette tåber uanset hvad.</t>
  </si>
  <si>
    <t>Enhedslisten, Brexit, EU-Afstemning</t>
  </si>
  <si>
    <t>https://www.facebook.com/politiken/posts/10158211629148294</t>
  </si>
  <si>
    <t>Endda Enhedslisten kan se, at enhver form for EU-exit er en dårlig ide. Det viser bare hvor store tosser de britiske politikkere er.</t>
  </si>
  <si>
    <t>https://www.facebook.com/politiken/posts/10158211629148295</t>
  </si>
  <si>
    <t>EU har gjort alt for at de britiske politikere og borger i England ikke skulle melde sig ud af EU. For EU ved godt at det kan blive deres endelig hvis blot et land valgte EU fra og så ville der komme flere til og så ville EU være noget som en gang var. logik for burhøns, og Pernille Skipper lad os få den afstemning og lad os komme ud af det gedemarked. Danmark kan godt klare sig uden EU.</t>
  </si>
  <si>
    <t>https://www.facebook.com/politiken/posts/10158211629148296</t>
  </si>
  <si>
    <t>Selvfølgelig skal vi ikke dexit. Vi skal forbedre og styrke EU.</t>
  </si>
  <si>
    <t>https://www.facebook.com/politiken/posts/10158211629148297</t>
  </si>
  <si>
    <t>Storbritannien kunne måske bedre komme ud af EU hvis de der kæmpede for Brexit var klar til at tage ansvar for landet. Og derfor skal vi heller ikke have afstemning i Danmark, for dem der vil have os ud, DF og Enhedslisten, tør ikke tage regeringsansvar.</t>
  </si>
  <si>
    <t>https://www.facebook.com/politiken/posts/10158211629148298</t>
  </si>
  <si>
    <t xml:space="preserve"> "Danmark kan sagtens klare sig uden EU" lyder argumentet ofte for et Dexit.
Tja, vi synker næppe i havet, men derudover er der nu ikke så meget positivt at melde; Vi vil blive tromlet eftertrykkeligt af store spillere som USA, Kina, Rusland - for slet ikke at nævne kæmpefirmaer som Facebook og Google. Verden er i dag hyper-globaliseret, dette vil ikke ændre sig ved at forlade en af de store klubber - for slet ikke at nævne at demontere den. Vi vil i høj grad blive nødsaget til, at give ubehagelige indrømmelser for at få handelsaftaler på plads - som det langt større England også snart vil indse bliver deres virkelighed. 
Internt i Europa vil Danmark også pludselig blive meget meget lille.
Pt. er den politiske indflydelse i Europa langt mere udjævnet ift. enkeltstaternes størrelse. Pludselig er Danmark bare det halve af, hvad der bor i Paris og omegn.
I EU har Danmark trods alt en eller anden form for indflydelse på Europæisk politik. Udenfor, not so much.</t>
  </si>
  <si>
    <t>https://www.facebook.com/politiken/posts/10158211629148299</t>
  </si>
  <si>
    <t>Brexit er, bliver og har været et fremragende studie, og en unik mulighed for at se, hvorvidt et EU-medlemskab er gunstigt eller ej. Jeg er afgjort EU-tilhænger, det ligger jeg ikke skjul på, men derfor er det sundt at få sine holdninger til tryktest indimellem. Men at ønske et EU-exit blot fordi et andet land ønsker det, er ren lemming-mentalitet. Det svarer til at hoppe ud fra en klippe, bare fordi man ser andre gøre det. Måske er det et udspring og måske er det selvmord. Men giv det som minimum 4-5 og lad os da se på det.</t>
  </si>
  <si>
    <t>https://www.facebook.com/politiken/posts/10158211629148300</t>
  </si>
  <si>
    <t>Det er altid dejligt, når politikere ikke er bange for at udvikle sig og indrømme, når de har tager fejl. Bare der var flere, der gjorde det.</t>
  </si>
  <si>
    <t>https://www.facebook.com/politiken/posts/10158211629148301</t>
  </si>
  <si>
    <t>hold da kæft ! lad os nu få den afstemning . og se fremtiden uden EU</t>
  </si>
  <si>
    <t>https://www.facebook.com/politiken/posts/10158211629148302</t>
  </si>
  <si>
    <t>https://www.facebook.com/politiken/posts/10158211629148303</t>
  </si>
  <si>
    <t>Statslederne fra De 27 tilbageværende EU-nationers loger kammeratlige opbagning til EU skræmmende behandling af Storbritannien, har det underlæggende formål også at skræmme EU-befolkningen fra, at ville følge den frihedstrang, som. befolkningsflertallets i Storbritannien stemte sig til. 
Det mest skræmmende er, at det ser ud til EU magtelitens luskede skræmme taktik, ser ud til at virke. I alt fald for en tid.</t>
  </si>
  <si>
    <t>https://www.facebook.com/politiken/posts/10158211629148304</t>
  </si>
  <si>
    <t>EU er et kapitalistisk og markedsøkonomisk projekt. Sgu ikke det verden har brug for. Det står for klassisk gå-tilbage-til-en-fuser-politik.
Selvfølgelig skal vi ud af det.</t>
  </si>
  <si>
    <t>https://www.facebook.com/politiken/posts/10158211629148305</t>
  </si>
  <si>
    <t>https://www.facebook.com/politiken/posts/10158211629148306</t>
  </si>
  <si>
    <t>https://www.facebook.com/politiken/posts/10158211629148307</t>
  </si>
  <si>
    <t>https://www.facebook.com/politiken/posts/10158211629148308</t>
  </si>
  <si>
    <t>Lande kan sagtens lave aftaler uden de behøver at betale horible summer til Eu. Bedre at lave aftaæer med landene selv og så de penge bliver til mange flere flowpenge bedre lønninger bedre forhold bedre sygehuse bedre politi bedre mad til ældre og de bliver vasket hver dag. Bedre lande seæv bestemmer med egbe lovgivninger og ik fjernstyres dikteres udefra. Politikere skal være af befolkningen med fornøden livserfaring, resultatløn og alm pension for resultater skabes af man stræber efter det</t>
  </si>
  <si>
    <t>https://www.facebook.com/politiken/posts/10158211629148309</t>
  </si>
  <si>
    <t>https://www.facebook.com/politiken/posts/10158211629148310</t>
  </si>
  <si>
    <t>https://www.facebook.com/politiken/posts/10158211629148311</t>
  </si>
  <si>
    <t>Ja - kun ganske få lande er med i EU, og når Briterne nu river sig løs fra den lille EU-gruppe og tilslutter sig resten af verdens mange lande, kan vi Danskere lige så godt lige vente lidt endnu, inden vi gør det samme. Og den måde resterne af EU-sumpenes politikere ude i EU-paladserne på barnagtig måde har reageret på, kan vi jo i forbindelse med vores egne forarbejder til løsrivelse og selvstændighed udnytte. Briterne har med enhver tydelighed gjort opmærksom på, at de fortsat efter løsrivelsen vil tilstræbe et godt, ordentligt, fredeligt og hæderligt samarbejde med resterne af EU, resten af verden og ikke mindst med Danmark. Og Briterne, der har Europa's stærkeste militær, forbliver naturligvis i forsvarsalliancen NATO, hvor så godt som hele Europa og andre lande er medlemmer.</t>
  </si>
  <si>
    <t>https://www.facebook.com/politiken/posts/10158211629148312</t>
  </si>
  <si>
    <t>Denmark out of Eu and eu out of denmark. Daxit Danexit Exit. Support england Brexit. Støt england og køb fortsat engelske varer produkter efter Brexit</t>
  </si>
  <si>
    <t>https://www.facebook.com/politiken/posts/10158211629148313</t>
  </si>
  <si>
    <t>https://www.facebook.com/politiken/posts/10158211629148314</t>
  </si>
  <si>
    <t>https://www.facebook.com/politiken/posts/10158211629148315</t>
  </si>
  <si>
    <t>https://www.facebook.com/politiken/posts/10158211629148316</t>
  </si>
  <si>
    <t>https://www.facebook.com/politiken/posts/10158211629148317</t>
  </si>
  <si>
    <t>Hvad går der af Skipper Skræk? For engang skyld en fornuftig beslutning.</t>
  </si>
  <si>
    <t>https://www.facebook.com/politiken/posts/10158211629148318</t>
  </si>
  <si>
    <t>https://www.facebook.com/politiken/posts/10158211629148319</t>
  </si>
  <si>
    <t>Buuuuuuuuuhhhhh! 🙃</t>
  </si>
  <si>
    <t>https://www.facebook.com/politiken/posts/10158211629148320</t>
  </si>
  <si>
    <t>https://www.facebook.com/politiken/posts/10158211629148321</t>
  </si>
  <si>
    <t>https://www.facebook.com/politiken/posts/10158211629148322</t>
  </si>
  <si>
    <t>https://www.facebook.com/politiken/posts/10158211629148323</t>
  </si>
  <si>
    <t>Sammen står vi stærkest! EU🇩🇰🇪🇺</t>
  </si>
  <si>
    <t>https://www.facebook.com/politiken/posts/10158211629148324</t>
  </si>
  <si>
    <t>https://www.facebook.com/politiken/posts/10158211629148325</t>
  </si>
  <si>
    <t>https://www.facebook.com/politiken/posts/10158211629148326</t>
  </si>
  <si>
    <t>Brexit, Storbritannien</t>
  </si>
  <si>
    <t>https://www.facebook.com/politiken/posts/10158211339893294</t>
  </si>
  <si>
    <t>Kors for en flok ynkelige kujoner.De har talt usandt om konsekvenserne, for deres vælgere.Og nu tør de ikke tage konsekvenser af deres løgne.England bør forlade EU uden en aftale.Så kan de senere ansøge om en ny aftale.</t>
  </si>
  <si>
    <t>https://www.facebook.com/politiken/posts/10158211339893295</t>
  </si>
  <si>
    <t>https://www.facebook.com/politiken/posts/10158211339893296</t>
  </si>
  <si>
    <t>UK har stemt for at forlade EU. Selvfølgelig skal vi ikke betale for det hele og de bare vil have goderne. UK må finde ud af, hvad de vil.</t>
  </si>
  <si>
    <t>https://www.facebook.com/politiken/posts/10158211339893297</t>
  </si>
  <si>
    <t>Datoen er og bliver den 29 mats..De må se og beslutte sig!!!De kan sku ikke bare leve på nas!!</t>
  </si>
  <si>
    <t>https://www.facebook.com/politiken/posts/10158211339893298</t>
  </si>
  <si>
    <t>Sæbeoperaen. Jeg håber ikke de får en udskydelse.. Mere fordi det bliver trætende at høre på, og der er massere af andre ting som EU kunne bruge tid på. 
De kan lave en afstemning mere. Vil folket ud = No deal.. eller vil de blive... Så er det det.</t>
  </si>
  <si>
    <t>https://www.facebook.com/politiken/posts/10158211339893299</t>
  </si>
  <si>
    <t>Demokrati min bare røv... men fårene vender vel bare den anden kind til...</t>
  </si>
  <si>
    <t>https://www.facebook.com/politiken/posts/10158211339893300</t>
  </si>
  <si>
    <t>https://www.facebook.com/politiken/posts/10158211339893301</t>
  </si>
  <si>
    <t>Håber ikke EU giver dem udsættelse. De har selv været ude om det. Men mon ikke de svag pisser i EU bukker under. Alt politik er pis og papir</t>
  </si>
  <si>
    <t>https://www.facebook.com/politiken/posts/10158211339893302</t>
  </si>
  <si>
    <t>England skal bare gå ud. - Ingen grund til i alt evighed at være under EU. -</t>
  </si>
  <si>
    <t>https://www.facebook.com/politiken/posts/10158211339893303</t>
  </si>
  <si>
    <t>https://www.facebook.com/politiken/posts/10158211339893304</t>
  </si>
  <si>
    <t>ny afstemning og noget ligegyldigt igen på onsdag.hvor ville jeg ønske eu ikke godtager deres ønske om forlængelse.leave.</t>
  </si>
  <si>
    <t>https://www.facebook.com/politiken/posts/10158211339893305</t>
  </si>
  <si>
    <t>Hvem risikerer at sidde med aben? Der er ingen, der tør tage et ansvar, og alle vil kunne stå med håneretten, når problemerne melder sig. Så hellere lade parlamentet og de gamle gå i opløsning.</t>
  </si>
  <si>
    <t>https://www.facebook.com/politiken/posts/10158211339893306</t>
  </si>
  <si>
    <t>De kommer ikke ud. Det vil EU og verdenseliten ikke tillade. Vi skal være forenede, så vores herskere bedre kan styre os.</t>
  </si>
  <si>
    <t>https://www.facebook.com/politiken/posts/10158211339893307</t>
  </si>
  <si>
    <t>Nej! Smid dem ud, de forrædere. En udsættelse ændrer ingenting.</t>
  </si>
  <si>
    <t>https://www.facebook.com/politiken/posts/10158211339893308</t>
  </si>
  <si>
    <t>https://www.facebook.com/politiken/posts/10158211339893309</t>
  </si>
  <si>
    <t>Den farce er uden ende. We want out - some time - maybe…...</t>
  </si>
  <si>
    <t>https://www.facebook.com/politiken/posts/10158211339893310</t>
  </si>
  <si>
    <t>https://www.facebook.com/politiken/posts/10158211339893311</t>
  </si>
  <si>
    <t>Med hvilket formål ? få det dog overstået èn gang for alle.</t>
  </si>
  <si>
    <t>https://www.facebook.com/politiken/posts/10158211339893312</t>
  </si>
  <si>
    <t>https://www.facebook.com/politiken/posts/10158211339893313</t>
  </si>
  <si>
    <t>https://www.facebook.com/politiken/posts/10158211339893314</t>
  </si>
  <si>
    <t>https://www.facebook.com/politiken/posts/10158211339893315</t>
  </si>
  <si>
    <t>https://www.facebook.com/politiken/posts/10158211339893316</t>
  </si>
  <si>
    <t>Måske vil de slet ikke ud? 
🤗</t>
  </si>
  <si>
    <t>https://www.facebook.com/politiken/posts/10158211339893317</t>
  </si>
  <si>
    <t>https://www.facebook.com/politiken/posts/10158211339893318</t>
  </si>
  <si>
    <t>Tag jer god tid. 20-30 år er helt ok.</t>
  </si>
  <si>
    <t>https://www.facebook.com/politiken/posts/10158211339893319</t>
  </si>
  <si>
    <t>https://www.facebook.com/politiken/posts/10158211339893320</t>
  </si>
  <si>
    <t>Ud med dem.  
De ville selv.</t>
  </si>
  <si>
    <t>https://www.facebook.com/politiken/posts/10158211339893321</t>
  </si>
  <si>
    <t>https://www.facebook.com/politiken/posts/10158211339893322</t>
  </si>
  <si>
    <t>https://www.facebook.com/politiken/posts/10158211339893323</t>
  </si>
  <si>
    <t>https://www.facebook.com/politiken/posts/10158211339893324</t>
  </si>
  <si>
    <t>https://www.facebook.com/politiken/posts/10158211339893325</t>
  </si>
  <si>
    <t>https://www.facebook.com/politiken/posts/10158211339893326</t>
  </si>
  <si>
    <t>https://www.facebook.com/politiken/posts/10158211339893327</t>
  </si>
  <si>
    <t>Det er så vildt, at Danmark pt. ledes af et parti, som på alle måder søger efter huller i den lovgivning, som de selv skal være med til at definere. Det være sig på udlændingeområdet, partistøtteområdet, miljøområdet, fiskekvoteområdet, regler for forbrug i forbindelse med rejser, på tøj osv. osv. På den måde er regeringens venstrefolk foregangsmænd for et kæmpe værdiskred. Næppe klogt på den lange bane.</t>
  </si>
  <si>
    <t>EU, Familiesammenføring</t>
  </si>
  <si>
    <t>https://www.facebook.com/politiken/posts/10158210594623294</t>
  </si>
  <si>
    <t>Man hører ikke andet end om ulovligheder fra den minister. Statsministeren er uden holdning , uden rygrad og skygge af moral.</t>
  </si>
  <si>
    <t>https://www.facebook.com/politiken/posts/10158210594623295</t>
  </si>
  <si>
    <t>Der skal ikke flere fra inkompatible ikke vestlig kultur ind i DK. Vi skal ud af EU: Systemmet er rådent, og vores politikere er uduelig, naive, dumme, og/eller styret af kortsigtet selvinteresse. De er igang med at smadre det fine samfund generationer har slidt og kampet for at opbygge. Det ender i borgerkrig og at vi bliver omdannet til middelælderlige fattige 3. verdens tilstand pga af en indvandring der bærer en inkompatible konflikt skabende kvinde undertrykkende ideologi med sig.</t>
  </si>
  <si>
    <t>https://www.facebook.com/politiken/posts/10158210594623296</t>
  </si>
  <si>
    <t>Politikerne herhjemme, er virkelig til grin... Og utroligt nok, bliver de ved med at latterliggøre sig selv... Det er blevet et kæmpe cirkus, hvor det kun handler om at lave en masse nye og latterlige love, bare for at man selv kan komme i fokus.</t>
  </si>
  <si>
    <t>https://www.facebook.com/politiken/posts/10158210594623297</t>
  </si>
  <si>
    <t>Jeg er EU tilhænger, men vi skal den ondtenfløjteme ikke have flere af de ikke-integrerbare kulturer ind i landet. Sorry, vi har prøvet det, men det er endt helt, helt galt.</t>
  </si>
  <si>
    <t>https://www.facebook.com/politiken/posts/10158210594623298</t>
  </si>
  <si>
    <t>https://www.facebook.com/politiken/posts/10158210594623299</t>
  </si>
  <si>
    <t>Jeg har to børn, der bor i Danmark. Efter at jeg skilt min kone blev jeg deporteret. Jeg fik ikke engang til e-boks mail om udvisningen. Jeg startede på Danmarks Universitet. Jeg betalte Skat, børnetilskud blev også udbetalt hver måned. De holdt mig mange gange i fængsel. Jeg har set mange anti-juridiske begivenheder i Denmark.</t>
  </si>
  <si>
    <t>https://www.facebook.com/politiken/posts/10158210594623300</t>
  </si>
  <si>
    <t>Smid dem alle for mennskerettighedsdomstolen. De har ærligt fortjent det.</t>
  </si>
  <si>
    <t>https://www.facebook.com/politiken/posts/10158210594623301</t>
  </si>
  <si>
    <t>Nå....en vurdering..
Vi skal ikke regeres af vurderinger, men af lovgivning.
Det næste kunne meget vel blive, hvad en politiker mener om sagen....
Niveauet er ekstremt lavt hos Politiken.</t>
  </si>
  <si>
    <t>https://www.facebook.com/politiken/posts/10158210594623302</t>
  </si>
  <si>
    <t>Endnu en god grund til, at de europæsike befolkninger bør stemme så mange nationalister ind i EU-parlamentet som muligt ! Her er igen en lov, der fundamentalt strider mod befolkningens interesser, som skal skrottes. Skal vi nu tilbage til tvangs-, fætter-kusine og klanægteskaber med import af svært integrerbare ægtefæller som tidligere ? Går dommen DK imod, bør Folketinget ignorere dommen med henvisning til forbeholdene og vælgerflertallets opbakning til en restriktiv indvandrerpolitik.</t>
  </si>
  <si>
    <t>https://www.facebook.com/politiken/posts/10158210594623303</t>
  </si>
  <si>
    <t>Håber da regeringen har hår nok på brystet til at sige stop. Vi er ikke herre i eget hus :(
Ud af EU.</t>
  </si>
  <si>
    <t>https://www.facebook.com/politiken/posts/10158210594623304</t>
  </si>
  <si>
    <t>https://www.facebook.com/politiken/posts/10158210594623305</t>
  </si>
  <si>
    <t>https://www.facebook.com/politiken/posts/10158210594623306</t>
  </si>
  <si>
    <t>Sådan nogle kriminelle, der bryder lovene gang på gang burde udvises med det samme! Dem har vi ikke brug for her i Danmark! 🤪</t>
  </si>
  <si>
    <t>https://www.facebook.com/politiken/posts/10158210594623307</t>
  </si>
  <si>
    <t>Så længe det kun er EU-domstolens generaladvokater, der jamrer sig, kan vi vel være nogenlunde fortrøstningsfulde - Danmark er en selvstændig stat, der naturligvis selv bestemmer, hvordan landet skal forholde sig til trusler ude fra - herunder trusler fra EU-sumpenes generaler. Ellers må vi jo effektivisere vores grænsekontrol.</t>
  </si>
  <si>
    <t>https://www.facebook.com/politiken/posts/10158210594623308</t>
  </si>
  <si>
    <t>https://www.facebook.com/politiken/posts/10158210594623309</t>
  </si>
  <si>
    <t>https://www.facebook.com/politiken/posts/10158210594623310</t>
  </si>
  <si>
    <t>Uanset hvordan man ser på det, som opretholder EU folkets rettigheder. Jeg gad vide hvordan vores rettigheder ville være uden EU. Jeg synes at de de sidste 10-15 år har fået politikere som ikke plejer vores demokrati og rettigheder. Offentlighedsloven er et godt eksempel.
Og det ville nok komme bag på mange hvis jeg sagde at politikerne er hævet over loven. De er de eneste i dette land som faktisk må lyve i retten for at beskytte dem selv eller andre. 
Hvis den danske presse havde nosser nok til at smække den kendsgerning på forsiden af landets aviser, ville vi se et oprør som på strøelse med folkestrejken 1944!
Lyt 10-15 min
https://www.24syv.dk/.../17247404/de-laerdes-tyranni-2...</t>
  </si>
  <si>
    <t>https://www.facebook.com/politiken/posts/10158210594623311</t>
  </si>
  <si>
    <t>Associationsaftalen mellem EU og Tyrkiet har eksisteret i rigtig mange år, så det bør da ikke komme bag på nogen! Og Danmark kan ikke ensidigt opsige den, det kan kun EU gøre.</t>
  </si>
  <si>
    <t>https://www.facebook.com/politiken/posts/10158210594623312</t>
  </si>
  <si>
    <t>https://www.facebook.com/politiken/posts/10158210594623313</t>
  </si>
  <si>
    <t>https://www.facebook.com/politiken/posts/10158210594623314</t>
  </si>
  <si>
    <t>https://www.facebook.com/politiken/posts/10158210594623315</t>
  </si>
  <si>
    <t>https://www.facebook.com/politiken/posts/10158210594623316</t>
  </si>
  <si>
    <t>Danskerne skal bestemme i Danmark. Ud af EU!!🇩🇰</t>
  </si>
  <si>
    <t>https://www.facebook.com/politiken/posts/10158210594623317</t>
  </si>
  <si>
    <t>En ny rigsretssag? ... er vel på sin plads.</t>
  </si>
  <si>
    <t>https://www.facebook.com/politiken/posts/10158210594623318</t>
  </si>
  <si>
    <t>https://www.facebook.com/politiken/posts/10158210594623319</t>
  </si>
  <si>
    <t>https://www.facebook.com/politiken/posts/10158210594623320</t>
  </si>
  <si>
    <t>https://www.facebook.com/politiken/posts/10158210594623321</t>
  </si>
  <si>
    <t>https://www.facebook.com/politiken/posts/10158210594623322</t>
  </si>
  <si>
    <t>https://www.facebook.com/politiken/posts/10158210594623323</t>
  </si>
  <si>
    <t>https://www.facebook.com/politiken/posts/10158210594623324</t>
  </si>
  <si>
    <t>https://www.facebook.com/politiken/posts/10158210594623325</t>
  </si>
  <si>
    <t>Baby i folketinget, Pia Kjærsgaard</t>
  </si>
  <si>
    <t>https://www.facebook.com/ditbt/posts/2834645176562682</t>
  </si>
  <si>
    <t>Stop nu, børn hører ikke til på Christiansborg. Godt Pia, skær igennem. 👍</t>
  </si>
  <si>
    <t>https://www.facebook.com/ditbt/posts/2834645176562683</t>
  </si>
  <si>
    <t>Manglende situationsfornemmelse !! Mette 
Hvad med i retten, operationsstuen, eksamen etc. Hav nu lidt respekt - godt styrer Pia 👊hun tør👊det er jo -oprigtigt -IKKE - en børnehave</t>
  </si>
  <si>
    <t>https://www.facebook.com/ditbt/posts/2834645176562684</t>
  </si>
  <si>
    <t>Hvem slæber også en baby med på sådan en arbejdsplads? At hun har valgt barsel fra kan aldrig blive Folketingets problem.</t>
  </si>
  <si>
    <t>https://www.facebook.com/ditbt/posts/2834645176562685</t>
  </si>
  <si>
    <t>Mig bekendt sidder Danmarks største baby derinde  joachim B Olsen
Så ser da ingen problemer i han får lidt selskab</t>
  </si>
  <si>
    <t>https://www.facebook.com/ditbt/posts/2834645176562686</t>
  </si>
  <si>
    <t>https://www.facebook.com/ditbt/posts/2834645176562687</t>
  </si>
  <si>
    <t>Hvad laver en baby os der. 
Helt fint at smide dem ud. 👍</t>
  </si>
  <si>
    <t>https://www.facebook.com/ditbt/posts/2834645176562688</t>
  </si>
  <si>
    <t>Den helt rigtige beslutning. Tænk at det er nødvendigt med retningslinjer. Det siger vel sig selv at folketingssalen er for politikere og ikke for børn. Hvor blev den sunde fornuft af?</t>
  </si>
  <si>
    <t>https://www.facebook.com/ditbt/posts/2834645176562689</t>
  </si>
  <si>
    <t xml:space="preserve">Godt arbejde Pia.
Det er landets parlament, ikke en ammestue
</t>
  </si>
  <si>
    <t>https://www.facebook.com/ditbt/posts/2834645176562690</t>
  </si>
  <si>
    <t>For en gangs skyld giver jeg formanden ret! Arbejdet i folketinget skal ikke forstyrres af en babys tilstedeværelse! Selvom babyen er stille, så tiltrækker hun opmærksomhed fra de øvrige voksne!</t>
  </si>
  <si>
    <t>https://www.facebook.com/ditbt/posts/2834645176562691</t>
  </si>
  <si>
    <t>Undskyld men jeg kunne ikke tage min kroniske syge baby med på kontoret. Fin beslutning. Og med den løn må der være råd til en barnepige</t>
  </si>
  <si>
    <t>https://www.facebook.com/ditbt/posts/2834645176562692</t>
  </si>
  <si>
    <t>https://www.facebook.com/ditbt/posts/2834645176562693</t>
  </si>
  <si>
    <t>Pia Kjærsgaard SMED ikke baby ud af Folketingssalen, men bad Mette Abildgaard om at gå med sin datter ind i et tilstødende lokale. Flot gjort Pia:-)</t>
  </si>
  <si>
    <t>https://www.facebook.com/ditbt/posts/2834645176562694</t>
  </si>
  <si>
    <t>https://www.facebook.com/ditbt/posts/2834645176562695</t>
  </si>
  <si>
    <t>Jer der taler negativ om Pia Kjærsgaard ,
Har I børn med på arbejde ? For det høre ikke hjemme så må man få nogen til at se den lille, imens man skal derind det er hel ok Pia Kjærsgaard</t>
  </si>
  <si>
    <t>https://www.facebook.com/ditbt/posts/2834645176562696</t>
  </si>
  <si>
    <t>Det er så fint. Godt gået Pia. De tror også de kan tillade sig alt i dag.</t>
  </si>
  <si>
    <t>https://www.facebook.com/ditbt/posts/2834645176562697</t>
  </si>
  <si>
    <t>Jeg synes ærligt talt, at Pia Kjærsgaard fører sig frem med magt i enhver henseende. For nyligt var det Pelle Dragsted som fik af pisken - og nu Mette Abildgaard. 
Kan forstå det hvis ungen skreg, så det generede processen, men ak!
Jeg kan dog se i tråden, at visse har  en begrænset rummelighed - det fatter jeg ikke. Tænk dog på, at mange billeder viser, hvordan de fleste politikere i salen er fordybet i deres IPhones  - så hvad er mon mest frustrerende: et enkelt lille barn - eller et par hundrede politikere som ikke hører efter?</t>
  </si>
  <si>
    <t>https://www.facebook.com/ditbt/posts/2834645176562698</t>
  </si>
  <si>
    <t>Det er helt ok. Det er Folketinget vi taler om og der skal politikerne ikke slæbe deres børn ind</t>
  </si>
  <si>
    <t>https://www.facebook.com/ditbt/posts/2834645176562699</t>
  </si>
  <si>
    <t>Pia skulle smide sig selv ud af Folketingssalen!
Så får andre fred for hendes skrigeri!</t>
  </si>
  <si>
    <t>https://www.facebook.com/ditbt/posts/2834645176562700</t>
  </si>
  <si>
    <t>Ærligttalt, er det ikke rimeligt nok? Hun er på arbejde. Hvor mange arbejdspladser vil tillade at man har sit spædbarn med. 
Så må hun da tage den barsel hun har krav på, fremfor at kører hetz med Folketingets formand. Jeg tror da heller ikke min leder ville være særlig begejstret hvis jeg tog mit spædbarn med på job🤔</t>
  </si>
  <si>
    <t>https://www.facebook.com/ditbt/posts/2834645176562701</t>
  </si>
  <si>
    <t>Helt iorden..hun er på arbejde og får løn for at lægge hele sin opmærksomhed på jobbet i de timer....man behøver ikke at slæbe hele sit privatliv med på job....jeg finder det helt i sin orden...nu er der bare lige endnu en der skal føle sig krænket....😉</t>
  </si>
  <si>
    <t>https://www.facebook.com/ditbt/posts/2834645176562702</t>
  </si>
  <si>
    <t>Vi andre kan da heller ikke tage børnene med på arbejde, så helt fair beslutning. Hun har mulighed for et helt års barsel med fuld løn, ønsker hun ikke at bruge den, så få far til det eller få en barnepige...eller det der dagpleje/vuggestue de fleste andre børn også går i.</t>
  </si>
  <si>
    <t>https://www.facebook.com/ditbt/posts/2834645176562703</t>
  </si>
  <si>
    <t>Er det virkelig muligt at passe sit arbejde og passe børn samtidig , 
Det sgu da utrolig hvad en politikker kan tillade sig 😡
Godt gået Pia 👍</t>
  </si>
  <si>
    <t>https://www.facebook.com/ditbt/posts/2834645176562704</t>
  </si>
  <si>
    <t>https://www.facebook.com/ditbt/posts/2834645176562705</t>
  </si>
  <si>
    <t>https://www.facebook.com/ditbt/posts/2834645176562706</t>
  </si>
  <si>
    <t>En dårlig undskyldning fra moderen. Hun kunne have bedt en af de andre udenfor salen om at se efter den lille, mens hun stemte.</t>
  </si>
  <si>
    <t>https://www.facebook.com/ditbt/posts/2834645176562707</t>
  </si>
  <si>
    <t>Pia har helt ret. Det høre ingen steder hjemme. Det er en arbejdesplads og ikke hvilken som helst arbejdesplads. Så tag orlov det kan alle andre finde ud af.</t>
  </si>
  <si>
    <t>https://www.facebook.com/ditbt/posts/2834645176562708</t>
  </si>
  <si>
    <t>Det er bare helt ok.. Hvad bliver det næste ? Lige pludselig sidder der vel også unge piger og ammer nede i salen.. nu må det sgu stoppe..</t>
  </si>
  <si>
    <t>https://www.facebook.com/ditbt/posts/2834645176562709</t>
  </si>
  <si>
    <t>https://www.facebook.com/ditbt/posts/2834645176562710</t>
  </si>
  <si>
    <t>Den helt rigtige beslutning. Børn, hunde og hamstere skal ikke tages med i folketingssalen. 😊👍</t>
  </si>
  <si>
    <t>https://www.facebook.com/ditbt/posts/2834645176562711</t>
  </si>
  <si>
    <t>Man kan vel selv tænke indenad! !!!
Tager man en baby med på arbejde i netto ved kassen fx! 
Der er vel grænser for hvad der skal lovgives om "Det er tilladt at tænke SELV 😂😂😂</t>
  </si>
  <si>
    <t>https://www.facebook.com/ditbt/posts/2834645176562712</t>
  </si>
  <si>
    <t>Jamen tænk vis alle derinde havde ungerne med, sikke en leben der kunne blive. Helt ok.</t>
  </si>
  <si>
    <t>https://www.facebook.com/ditbt/posts/2834645176562713</t>
  </si>
  <si>
    <t>Jamen Pia har da helt ret man tager ik sine børn med på arb det er der jo ingen andre der gør. Det er jo da en form for arbejdsplads eller hva 🤔🤔🤔</t>
  </si>
  <si>
    <t>https://www.facebook.com/ditbt/posts/2834645176562714</t>
  </si>
  <si>
    <t>Nu rabler det for forKVINDEN 🙏 Hvornår går det op for de 179 medlemmer af tinget at Pia er klar til pension... var baby højrøstet, eller ville konen vise sin MAGT? Igen, igen &amp; atter igen</t>
  </si>
  <si>
    <t>https://www.facebook.com/ditbt/posts/2834645176562715</t>
  </si>
  <si>
    <t>https://www.facebook.com/ditbt/posts/2834645176562716</t>
  </si>
  <si>
    <t>https://www.facebook.com/ditbt/posts/2834645176562717</t>
  </si>
  <si>
    <t>At hun har fravalgt barsel er hendes ansvar .. jeg kan heller ikke have mit barn med på job ...</t>
  </si>
  <si>
    <t>https://www.facebook.com/ditbt/posts/2834645176562718</t>
  </si>
  <si>
    <t>Pia Kjærsgaard er jeg normalt ikke enig med men her har hun min opbakning. Andre job har man ikke sine børn med. 
Jeg går ind for at folkevalgte har erhvervs erfaring 5-10 år og når den tid er gået er børnene født og ellers må de være vuggestue på Christiansborg</t>
  </si>
  <si>
    <t>https://www.facebook.com/ditbt/posts/2834645176562719</t>
  </si>
  <si>
    <t>https://www.facebook.com/ditbt/posts/2834645176562720</t>
  </si>
  <si>
    <t>Når man har LÆST at der var helt styr på det, OG baby ikke larmer ellerforstyrre - så syntes jeg det er en meget trist måde Fru Kjærsgaard tackler det på.... TRIST!!!</t>
  </si>
  <si>
    <t>https://www.facebook.com/ditbt/posts/2834645176562721</t>
  </si>
  <si>
    <t>https://www.facebook.com/ditbt/posts/2834645176562722</t>
  </si>
  <si>
    <t>https://www.facebook.com/ditbt/posts/2834645176562723</t>
  </si>
  <si>
    <t>https://www.facebook.com/ditbt/posts/2834645176562724</t>
  </si>
  <si>
    <t>Stoppppp Mette Abildgaard er verdens mest snusfornuftige og jordbunden pige .... hun har sgu da ikke gjort det for at genere nogen. Hun prøver at få nogle ender til at nå sammen</t>
  </si>
  <si>
    <t>https://www.facebook.com/ditbt/posts/2834645176562725</t>
  </si>
  <si>
    <t>https://www.facebook.com/ditbt/posts/2834645176562726</t>
  </si>
  <si>
    <t>Kan hun ikke bare holde barselsorlov og koncentrere sig om og nyde den nyfødte? Nåhh nej, så kommer Pernille Vermund jo ind som suppleant...........</t>
  </si>
  <si>
    <t>https://www.facebook.com/ditbt/posts/2834645176562727</t>
  </si>
  <si>
    <t>https://www.facebook.com/ditbt/posts/2834645176562728</t>
  </si>
  <si>
    <t>Pia K er et kæmpe fjols. Dette var en nødstilfælled, hvis der ikke skal mere til for at vælte demokratiet, da er vi ilde ude</t>
  </si>
  <si>
    <t>https://www.facebook.com/ditbt/posts/2834645176562729</t>
  </si>
  <si>
    <t>Jamen der må da være en grænse. At hun skulle aflevere sit barn til en fremmede, det er hun selv skyld i , hun har påtaget sig et job, og enten er man på arbejde, ellers melder man sig syg</t>
  </si>
  <si>
    <t>https://www.facebook.com/ditbt/posts/2834645176562730</t>
  </si>
  <si>
    <t>Helt fint Pia, og jeg håber andre politikere har mere empathy. Hvem har valgt hende?</t>
  </si>
  <si>
    <t>https://www.facebook.com/ditbt/posts/2834645176562731</t>
  </si>
  <si>
    <t>https://www.facebook.com/ditbt/posts/2834645176562732</t>
  </si>
  <si>
    <t>https://www.facebook.com/ditbt/posts/2834645176562733</t>
  </si>
  <si>
    <t>Det er en arbejdsplads ikke en vuggestue, selv om man til tider godt kunne tro det. Så jeg syntes det er fair nok. ;-)</t>
  </si>
  <si>
    <t>https://www.facebook.com/ditbt/posts/2834645176562734</t>
  </si>
  <si>
    <t>https://www.facebook.com/ditbt/posts/2834645176562735</t>
  </si>
  <si>
    <t>Helt ok . Det høre ingen steder hjemme at have sin baby med på job.</t>
  </si>
  <si>
    <t>https://www.facebook.com/ditbt/posts/2834645176562736</t>
  </si>
  <si>
    <t>https://www.facebook.com/ditbt/posts/2834645176562737</t>
  </si>
  <si>
    <t>Det er fint og Pia K . skal sætte en grænse
Uanset om det så er nok så meget en nød situation</t>
  </si>
  <si>
    <t>https://www.facebook.com/ditbt/posts/2834645176562738</t>
  </si>
  <si>
    <t>https://www.facebook.com/ditbt/posts/2834645176562739</t>
  </si>
  <si>
    <t>https://www.facebook.com/ditbt/posts/2834645176562740</t>
  </si>
  <si>
    <t>Hvis folkestyret skal tages alvorligt skal der ikke være et fem måneders baby til stede når der skal stemmes. God beslutning og handlekraft af Fru Kjærsgård. 👏😉</t>
  </si>
  <si>
    <t>https://www.facebook.com/ditbt/posts/2834645176562741</t>
  </si>
  <si>
    <t>I Folketinget skal der ikke passes børn. Der er meget andet de skal lave derinde. Eller skal prøve på 🤔🤔</t>
  </si>
  <si>
    <t>https://www.facebook.com/ditbt/posts/2834645176562742</t>
  </si>
  <si>
    <t>Babyen er gået forkert, det er jo ikke en vuggestue i Folketinget, det er jo en børnehave, så babyen må vente til den er 3 år og renlig.🍼😉</t>
  </si>
  <si>
    <t>https://www.facebook.com/ditbt/posts/2834645176562743</t>
  </si>
  <si>
    <t>Helt på sin plads - Ku' være yndigt at fælge Folketingsdebat med barnegråd … stop nu, det er en arbejdsplads!</t>
  </si>
  <si>
    <t>https://www.facebook.com/ditbt/posts/2834645176562744</t>
  </si>
  <si>
    <t>Vi andre må heller ikke ta børn med på arbejde. Så det er der ingen undskyldning for!
Folketinget er en arbejdsplads. .. og vi skatteborgere betaler</t>
  </si>
  <si>
    <t>https://www.facebook.com/ditbt/posts/2834645176562745</t>
  </si>
  <si>
    <t>Børn har intet at gøre i folketingssalen - heller ikke på andre arbejdspladser. Hvordan kan nogen dog undre sig over den bortvisning. 😒😟</t>
  </si>
  <si>
    <t>https://www.facebook.com/ditbt/posts/2834645176562746</t>
  </si>
  <si>
    <t>https://www.facebook.com/ditbt/posts/2834645176562747</t>
  </si>
  <si>
    <t>Det er alene et spørgsmål, om arbejdspladsen tillader børn. Det afgør præsidiet. I øvrigt kunne Mette Abildgaard have undersøgt reglerne forud. At blæse det op i pressen, med Pia Kjærsgaard som syndebuk er usmageligt....</t>
  </si>
  <si>
    <t>https://www.facebook.com/ditbt/posts/2834645176562748</t>
  </si>
  <si>
    <t>Man må forvente hin har afsluttet sin barsel, siden hun er på arbejde...og derved har fået en institutionsplads.
Vi andre kan heller ikke medbringe vores børn på arbejdspladsen.
Man kan ikke forvente at hun er 100% tilstede... når hun samtidig har et barn hun holder øje med....endvidere er der ingen rimelighed i, at andre ansatte i forbindelse med hendes arbejde skal passe hendes barn....Det må hun privat aflønne andre for</t>
  </si>
  <si>
    <t>https://www.facebook.com/ditbt/posts/2834645176562749</t>
  </si>
  <si>
    <t>Måske skal politikerne melde sig syg, hvis de er syge. - Og gå på barsel når de er på barsel. - Er der en suppleant inde imedens hun er på barsel ???</t>
  </si>
  <si>
    <t>https://www.facebook.com/ditbt/posts/2834645176562750</t>
  </si>
  <si>
    <t>https://www.facebook.com/ditbt/posts/2834645176562751</t>
  </si>
  <si>
    <t>Ud over det er en børnehave derinde... Hvad fanden tænker kvinde på Slæbe sin baby med på arbejde</t>
  </si>
  <si>
    <t>https://www.facebook.com/ditbt/posts/2834645176562752</t>
  </si>
  <si>
    <t>Når nu der var en aftale med sekretæren og at hente baby med det samme hvis der blev den mindste gråd kunne sekretæren ikke lige så godt ha passet baby.🤔</t>
  </si>
  <si>
    <t>https://www.facebook.com/ditbt/posts/2834645176562753</t>
  </si>
  <si>
    <t>Godtnok er det en børnehave, men vuggestue er vel lige i overkanten. Vi andre har også selv betalt for at få passet børn.
Så 👍 til Pia. 😊😊</t>
  </si>
  <si>
    <t>https://www.facebook.com/ditbt/posts/2834645176562754</t>
  </si>
  <si>
    <t>Børn hører ikke til i folketinget. Det kunne se kønt ud hvis alle mødre tog deres børn med i tinget og blottede deres yver og ammede deres børn medens der blev transmitteret direkte på tv fra folketingssalen. Hvad ville det næste så blive ?</t>
  </si>
  <si>
    <t>https://www.facebook.com/ditbt/posts/2834645176562755</t>
  </si>
  <si>
    <t>I guder det kvindemenneske - smid hende og hendes bedre halvdel ud af Danmark.... hun er jo rablende vanvittig......</t>
  </si>
  <si>
    <t>https://www.facebook.com/ditbt/posts/2834645176562756</t>
  </si>
  <si>
    <t>Da utrolig dårlig måde at få omtale på, Abildgaard!!! Utrolig dårlig situationsfornemmelse af dit job og din datters behov...</t>
  </si>
  <si>
    <t>https://www.facebook.com/ditbt/posts/2834645176562757</t>
  </si>
  <si>
    <t>https://www.facebook.com/ditbt/posts/2834645176562758</t>
  </si>
  <si>
    <t>Har man baby ,så bliv hjemme og pas dit barn. Man tager absolut ikke sit barn med på job .</t>
  </si>
  <si>
    <t>https://www.facebook.com/ditbt/posts/2834645176562759</t>
  </si>
  <si>
    <t>https://www.facebook.com/ditbt/posts/2834645176562760</t>
  </si>
  <si>
    <t>Helt ok Pia 
Manden kan vel ta barsel 
Sådan er det for alle alm forældre 👍🏻👍🏻</t>
  </si>
  <si>
    <t>https://www.facebook.com/ditbt/posts/2834645176562761</t>
  </si>
  <si>
    <t>https://www.facebook.com/ditbt/posts/2834645176562762</t>
  </si>
  <si>
    <t>Helt i orden.
Børn skal ikke med på arbejde. Hvor er seriøsiteten i forhold til det, at være folkevalgt politiker. Det er et vellønnet job, ikke en mødregruppe.</t>
  </si>
  <si>
    <t>https://www.facebook.com/ditbt/posts/2834645176562763</t>
  </si>
  <si>
    <t>Hvis Mette Abildgaard ikke kan få sit barn passet, må hun jo blive hjemme. Uanset hvordan man vender og drejer det så er Christiansborg altså en arbejdsplads. Det drejer sig vidst mere om at det er Pia Kjærsgaard. Havde det været hvilken som helst anden formand, var der ikke blevet en "hvad synes du" artikel ud af det</t>
  </si>
  <si>
    <t>https://www.facebook.com/ditbt/posts/2834645176562764</t>
  </si>
  <si>
    <t>https://www.facebook.com/ditbt/posts/2834645176562765</t>
  </si>
  <si>
    <t>https://www.facebook.com/ditbt/posts/2834645176562766</t>
  </si>
  <si>
    <t>https://www.facebook.com/ditbt/posts/2834645176562767</t>
  </si>
  <si>
    <t>https://www.facebook.com/ditbt/posts/2834645176562768</t>
  </si>
  <si>
    <t>https://www.facebook.com/ditbt/posts/2834645176562769</t>
  </si>
  <si>
    <t>https://www.facebook.com/ditbt/posts/2834645176562770</t>
  </si>
  <si>
    <t>https://www.facebook.com/ditbt/posts/2834645176562771</t>
  </si>
  <si>
    <t>Rolig nu valgkampen er startet 
ren profilering og exponering
- der skal hentes stemmer 😉</t>
  </si>
  <si>
    <t>https://www.facebook.com/ditbt/posts/2834645176562772</t>
  </si>
  <si>
    <t>Der er vel en grund til, at man som folketingsmedlem har ret til et års barsel. Det er fordi børn ikke hører hjemme i folketingssalen. 
At hun vælger ikke at bruge den barsel, kan da aldrig blive andres problem. 
Hun udtaler at det var en speciel situation. De kan opstå. Men så har hun jo netop ikke sit bagland i orden. 
Hvilket job mon faderen til barnet har, det er vigtigere end en afstemning i Folketinget? 
Ydermere skulle sekretæren ikke tage barnet fra start, fordi hun efter sigende er utryg ved fremmede. 
Som mor til en knægt på omtrent samme alder, så spørger jeg så: hvis din datter er utryg ved fremmede, hvad pokker laver hun så i folketingssalen? Der er vel som minimum 179 personer, hvoraf de 178 må antages at være fremmede.....</t>
  </si>
  <si>
    <t>https://www.facebook.com/ditbt/posts/2834645176562773</t>
  </si>
  <si>
    <t>https://www.facebook.com/ditbt/posts/2834645176562774</t>
  </si>
  <si>
    <t>Det var helt ok tænk hvis alle kom med babyer det er ingen vuggestue. Hun kan holde barsel hvis hun ingen barnepige har</t>
  </si>
  <si>
    <t>https://www.facebook.com/ditbt/posts/2834645176562775</t>
  </si>
  <si>
    <t>https://www.facebook.com/ditbt/posts/2834645176562776</t>
  </si>
  <si>
    <t>https://www.facebook.com/ditbt/posts/2834645176562777</t>
  </si>
  <si>
    <t>Hallo, det er en arbejdsplads som alle andre steder og ikke en børnehave. 
Godt gået Pia Kjærsgaard 😁👍🏻👍🏻👍🏻👍🏻</t>
  </si>
  <si>
    <t>https://www.facebook.com/ditbt/posts/2834645176562778</t>
  </si>
  <si>
    <t>https://www.facebook.com/ditbt/posts/2834645176562779</t>
  </si>
  <si>
    <t>Vi andre må tage barnets første sygedag, når der er noget. Det er en arbejdsplads, og der må være grænser.</t>
  </si>
  <si>
    <t>https://www.facebook.com/ditbt/posts/2834645176562780</t>
  </si>
  <si>
    <t>Ok. Arbejdspladser er for dem der udføre job. Så Pia Kjærsgaard det er fint at du forsøger at holde lidt orden der inde.😀😀</t>
  </si>
  <si>
    <t>https://www.facebook.com/ditbt/posts/2834645176562781</t>
  </si>
  <si>
    <t>Nu er folketinget vel ikke nogen ammestue. Bliv voksen ! og find ud af tingene i den virkelige verden.!!!! Ikke alt her i livet starter med curling. Helle v</t>
  </si>
  <si>
    <t>https://www.facebook.com/ditbt/posts/2834645176562782</t>
  </si>
  <si>
    <t>Hvor fortæller det dog meget, om vore folkevalgte politikeres engagement i deres erhverv. Jeg har ikke hørt om nogle arbejdspladser, hvor babyer på 5 mdr er "velkomne" mens mor er på arbejde? Med mindre der er tale om et sær tilfælde og en yderst præker sag 😲🤨🤦‍♀️</t>
  </si>
  <si>
    <t>https://www.facebook.com/ditbt/posts/2834645176562783</t>
  </si>
  <si>
    <t>https://www.facebook.com/ditbt/posts/2834645176562784</t>
  </si>
  <si>
    <t>Det er derfor det går, som det går med afstemninger og beslutninger i folketinget.
Nogle politiker tror at det bare kan klares med et barn på armen med venstre hånd.</t>
  </si>
  <si>
    <t>https://www.facebook.com/ditbt/posts/2834645176562785</t>
  </si>
  <si>
    <t>Det må da være i orden. Selvom man godt kan få tanken at det er en børnehave derinde ind i mellem</t>
  </si>
  <si>
    <t>https://www.facebook.com/ditbt/posts/2834645176562786</t>
  </si>
  <si>
    <t>Jeg syntes det er korrekt gjort det er en arbejdsplads og man kan ikke sige jammen det gør de I andre lande.vi betaler deres løn og der er helt sikkert råd til en barnepige eller dagpleje basta.</t>
  </si>
  <si>
    <t>https://www.facebook.com/ditbt/posts/2834645176562787</t>
  </si>
  <si>
    <t>https://www.facebook.com/ditbt/posts/2834645176562788</t>
  </si>
  <si>
    <t>https://www.facebook.com/ditbt/posts/2834645176562789</t>
  </si>
  <si>
    <t>Der skal være ro til arbejdet. De fleste arbejdspladser kan man ikke medbringe sine børn.</t>
  </si>
  <si>
    <t>https://www.facebook.com/ditbt/posts/2834645176562790</t>
  </si>
  <si>
    <t>"Segmentet" for fuld udblæsning... 😂
Men vi ER vel enige om at Pia K er kravlet op fra helvede en dag hvor porten var ubevogtet..??</t>
  </si>
  <si>
    <t>https://www.facebook.com/ditbt/posts/2834645176562791</t>
  </si>
  <si>
    <t>Vi er rigtig mange forældre der igennem tiden har grædt salte tårer over at overlade vores børn hos andre ,jamen det er vel ikke anderledes for en politikker ,såh.....find en dagpleje eller vuggestue</t>
  </si>
  <si>
    <t>https://www.facebook.com/ditbt/posts/2834645176562792</t>
  </si>
  <si>
    <t>https://www.facebook.com/ditbt/posts/2834645176562793</t>
  </si>
  <si>
    <t>Vi andre må sgu da heller ikke ha' ungerne med på job. Passer selv børnebørn når de ikke kan komme i skole eller børnehave</t>
  </si>
  <si>
    <t>https://www.facebook.com/ditbt/posts/2834645176562794</t>
  </si>
  <si>
    <t>Hvad er det for en adfærd Mette ---hun gør meget for at få presse-- sidst hed han ALI nu er det et barn . hvad bliver det næste hun finder på --og nej børn har intet at lave der .</t>
  </si>
  <si>
    <t>https://www.facebook.com/ditbt/posts/2834645176562795</t>
  </si>
  <si>
    <t>https://www.facebook.com/ditbt/posts/2834645176562796</t>
  </si>
  <si>
    <t>Hvor står det skrevet, at man ikke må tage en baby med ind i Folketingsalen i 10-15 Min for at stemme ? 
Der er andre som har haft en baby med. 
Tror kun det er Pia Kjærsgaard der er så sippet. 
Så længe barnet er hel rolig, kan jeg virkelig ikke se problemet. 
Andre kan sidde og sove, det er sgu da meget værre.</t>
  </si>
  <si>
    <t>https://www.facebook.com/ditbt/posts/2834645176562797</t>
  </si>
  <si>
    <t>Man spørger vel om lov, inden man bare tager børn med. Det er jo en arbejdsplads. Ellers må hun jo ansætte en babysitter eller hvis muligt bedsteforældrene. Det måtte vi andre jo gøre. 
Samtidig er det en kæmpe arbejdsopgave, at arbejde i Folketinget samt store, vigtige beslutninger der skal træffes, så da skal børn ikke tage fokus. 
Så respekt til Pia Kjærsgaard herfra 🙌</t>
  </si>
  <si>
    <t>https://www.facebook.com/ditbt/posts/2834645176562798</t>
  </si>
  <si>
    <t>Kan man ikke blive kendt for sin politik, så slæb barnet med ind i folketinget, og så blive kendt dén vej rundt🤔
Dér har hun sgu tabt sutten...
Børn hører ikke til på en arbejdsplads.
Institutionpladser er netop til dét formål, at passe på børnene😉</t>
  </si>
  <si>
    <t>https://www.facebook.com/ditbt/posts/2834645176562799</t>
  </si>
  <si>
    <t>https://www.facebook.com/ditbt/posts/2834645176562800</t>
  </si>
  <si>
    <t>Man tar ik børn med på arbejde .. det ender jo med en større børnehave derinde.. er der ik rigeligt derinde🙄🤫</t>
  </si>
  <si>
    <t>https://www.facebook.com/ditbt/posts/2834645176562801</t>
  </si>
  <si>
    <t>https://www.facebook.com/ditbt/posts/2834645176562802</t>
  </si>
  <si>
    <t>https://www.facebook.com/ditbt/posts/2834645176562803</t>
  </si>
  <si>
    <t>https://www.facebook.com/ditbt/posts/2834645176562804</t>
  </si>
  <si>
    <t>Igen et fjols fra KONSERVATIV DOLKE PARTI. man må sige at der er højt til loftet. Snart kører en landmand sin elskede traktor derind</t>
  </si>
  <si>
    <t>https://www.facebook.com/ditbt/posts/2834645176562805</t>
  </si>
  <si>
    <t>https://www.facebook.com/ditbt/posts/2834645176562806</t>
  </si>
  <si>
    <t>Kan ikke se hvad problemet er... Vi andre har heller ikke børn med på arbejde... 🤔</t>
  </si>
  <si>
    <t>https://www.facebook.com/ditbt/posts/2834645176562807</t>
  </si>
  <si>
    <t>https://www.facebook.com/ditbt/posts/2834645176562808</t>
  </si>
  <si>
    <t>Ubehageligt at aflevere sin baby til en folketingsbetjent, så lad dog være. Hold barsel eller skaf dig en barnepige.</t>
  </si>
  <si>
    <t>https://www.facebook.com/ditbt/posts/2834645176562809</t>
  </si>
  <si>
    <t>Kan ikke se pia har  gjort noget galt...tværtimod...hvis alle tog detes børn med derind blev det jo en vuggestue med sutteflasker amning skrål og legende børn....det kan ikke ske og slet ikke i  folketinget..
Med den løn må hun da kunne finde pasnimg.....godt vi har pia på den post♥️</t>
  </si>
  <si>
    <t>https://www.facebook.com/ditbt/posts/2834645176562810</t>
  </si>
  <si>
    <t>Åhh Gud - brug skattekronerne på noget andet.
Selvfølgelig skal børn ikke med i folketingssalen 🤦🏼‍♀️</t>
  </si>
  <si>
    <t>https://www.facebook.com/ditbt/posts/2834645176562811</t>
  </si>
  <si>
    <t>Jeg er helt enig med PK. Det næste er vel hunden eller sin gammel mor - nu stopper det. De kære politikere skal også lave noget 😂</t>
  </si>
  <si>
    <t>https://www.facebook.com/ditbt/posts/2834645176562812</t>
  </si>
  <si>
    <t>https://www.facebook.com/ditbt/posts/2834645176562813</t>
  </si>
  <si>
    <t>Enten er man på arbejde eller også er man hjemme på barsel. Og det kan da aldrig være en sekretær opgave at passe barn. Men medlemmet betaler måske selv for sekretæren?</t>
  </si>
  <si>
    <t>https://www.facebook.com/ditbt/posts/2834645176562814</t>
  </si>
  <si>
    <t>Folketingssalen er kun for MFer samt de ansætte der skal være der. 
Så er den ikke længere!  🐎🐎🐎</t>
  </si>
  <si>
    <t>https://www.facebook.com/ditbt/posts/2834645176562815</t>
  </si>
  <si>
    <t>https://www.facebook.com/ditbt/posts/2834645176562816</t>
  </si>
  <si>
    <t>https://www.facebook.com/ditbt/posts/2834645176562817</t>
  </si>
  <si>
    <t>Det er da utroligt. At nogen gider sådan en ligegyldig diskussion. 738 personer Tag dog stilling til noget vigtigt. Har I virkelig ikke andet at tage jer til? Eller er det fordi sagen har et niveau hvor I kan være med. Få jer dog et liv.</t>
  </si>
  <si>
    <t>https://www.facebook.com/ditbt/posts/2834645176562818</t>
  </si>
  <si>
    <t>Selvfølgelig kan man da ikke have sit barn med i folketinget. Tror mange ville glo, hvis buschaufføren havde et barn siddende på knæet, eller der sad en baby på båren når man blev hentet af ambulancen.
Et arbejde er et arbejde, så må hun have en aftale med nogen, når hun skal ned i tinget</t>
  </si>
  <si>
    <t>https://www.facebook.com/ditbt/posts/2834645176562819</t>
  </si>
  <si>
    <t>https://www.facebook.com/ditbt/posts/2834645176562820</t>
  </si>
  <si>
    <t>Helt rigtig beslutning af Pia Kjærsgaard. Det er folketingssalen, ikke en vuggestue, ufatteligt man ikke kan tænke det selv</t>
  </si>
  <si>
    <t>https://www.facebook.com/ditbt/posts/2834645176562821</t>
  </si>
  <si>
    <t>https://www.facebook.com/ditbt/posts/2834645176562822</t>
  </si>
  <si>
    <t>Så må hun sgu finde en der kan passe ungen.. hun tog ungen med på job , men børn hører ik hjemme der, jo hvis enhedslisten kunne bestemme</t>
  </si>
  <si>
    <t>https://www.facebook.com/ditbt/posts/2834645176562823</t>
  </si>
  <si>
    <t>Jeg troede da det var helt normalt at tage sine børn med på arbejde, det gør man da alle steder...eller hvad? 🤔😂😂</t>
  </si>
  <si>
    <t>https://www.facebook.com/ditbt/posts/2834645176562824</t>
  </si>
  <si>
    <t>Og imens synker fødselstallene stadig lavere...certainly a coincidence...</t>
  </si>
  <si>
    <t>https://www.facebook.com/ditbt/posts/2834645176562825</t>
  </si>
  <si>
    <t>Hvad bliver det næste...at de også laver børnene i folketingssalen !!!</t>
  </si>
  <si>
    <t>https://www.facebook.com/ditbt/posts/2834645176562826</t>
  </si>
  <si>
    <t>Ja ok baby ikke kommer med på arbejde. Det er vist meget normalt man ikke har det</t>
  </si>
  <si>
    <t>https://www.facebook.com/ditbt/posts/2834645176562827</t>
  </si>
  <si>
    <t>Man tager altså heller ikke sine børn med på arbejde...så helt fair!</t>
  </si>
  <si>
    <t>https://www.facebook.com/ditbt/posts/2834645176562828</t>
  </si>
  <si>
    <t>Det er helt ok... Børn høre ikke hjemme på arbejdspladsen...</t>
  </si>
  <si>
    <t>https://www.facebook.com/ditbt/posts/2834645176562829</t>
  </si>
  <si>
    <t>Så vidt jeg har forstået, så handlede det om, at babyen var med i 1 time, hvor faderen ikke havde mulighed for at tage sig af sin datter. Der var en aftale med sekretæren om, at vedkommende ville tage sig af babyen, såfremt den lille begyndte at være urolig. I stedet valgte Pia Kjærsgaard at sende mor og barn ud. 
Jeg har også haft barn med på jo i kort tid, når der er opstået et problem - og det er altså over 35 år siden. Og nej, det er ikke i alle jobs, der er den mulighed, men det er der altså nogle steder, så jeg synes ikke, at der var grund til at sende mor og barn ud i den situation, men Kjærsgaard elsker jo at vise sin magt.</t>
  </si>
  <si>
    <t>https://www.facebook.com/ditbt/posts/2834645176562830</t>
  </si>
  <si>
    <t>Det er muligt, det var ubehageligt? Nærmere flovt for denne lysende stjerne ..., hvis hun kender denne følelse. 🤔</t>
  </si>
  <si>
    <t>https://www.facebook.com/ditbt/posts/2834645176562831</t>
  </si>
  <si>
    <t>https://www.facebook.com/ditbt/posts/2834645176562832</t>
  </si>
  <si>
    <t>https://www.facebook.com/ditbt/posts/2834645176562833</t>
  </si>
  <si>
    <t>https://www.facebook.com/ditbt/posts/2834645176562834</t>
  </si>
  <si>
    <t>Der er rigeligt med børn i det galehus.. skal det nu også have spædbørn..fint nok pia.. du er god på posten der</t>
  </si>
  <si>
    <t>https://www.facebook.com/ditbt/posts/2834645176562835</t>
  </si>
  <si>
    <t>https://www.facebook.com/ditbt/posts/2834645176562836</t>
  </si>
  <si>
    <t>https://www.facebook.com/ditbt/posts/2834645176562837</t>
  </si>
  <si>
    <t>https://www.facebook.com/ditbt/posts/2834645176562838</t>
  </si>
  <si>
    <t>https://www.facebook.com/ditbt/posts/2834645176562839</t>
  </si>
  <si>
    <t>Hmm synes det er helt okay hun gjorde det . Skal da ikke være en baby inde i Folketingets møder og taler !!! 👍👍👍👏👏</t>
  </si>
  <si>
    <t>https://www.facebook.com/ditbt/posts/2834645176562840</t>
  </si>
  <si>
    <t>Smed hun virkelig Joachim B. Olsen ud?! (læste kun overskriften) 😂🙈</t>
  </si>
  <si>
    <t>https://www.facebook.com/ditbt/posts/2834645176562841</t>
  </si>
  <si>
    <t>Seriøst???? Tager i børn med på job??? 
I nødstilfælde Ja, men ellers hører det ikke rigtig sammen</t>
  </si>
  <si>
    <t>https://www.facebook.com/ditbt/posts/2834645176562842</t>
  </si>
  <si>
    <t>Det har længe været en børnehave inde på borgen , nu er det sgu også blevet en vuggestue , det er virkelig et useriøst arbejde overfor alle vælgere . . Pas dit arbejde unge kvinde . DET HAR VI ANDRE GJORT . . .Så lorte bleer hører til på hjemme fronten , eller på en institution . ..</t>
  </si>
  <si>
    <t>https://www.facebook.com/ditbt/posts/2834645176562843</t>
  </si>
  <si>
    <t>Den var på sin plads, når der er tale om at en medarbejde har medtaget sin baby på job.
Det gør man sguda ikke!</t>
  </si>
  <si>
    <t>https://www.facebook.com/ditbt/posts/2834645176562844</t>
  </si>
  <si>
    <t>https://www.facebook.com/ditbt/posts/2834645176562845</t>
  </si>
  <si>
    <t>Folketinget er en arbejdsplads....så NEJ..en baby skal ikke med på job....</t>
  </si>
  <si>
    <t>https://www.facebook.com/ditbt/posts/2834645176562846</t>
  </si>
  <si>
    <t>https://www.facebook.com/ditbt/posts/2834645176562847</t>
  </si>
  <si>
    <t>En helt rigtig beslutning af Folketingets formand. Det er landets parlament- ikke en vuggestue.</t>
  </si>
  <si>
    <t>https://www.facebook.com/ditbt/posts/2834645176562848</t>
  </si>
  <si>
    <t>Læser i tråden at hendes mand har barselsorlov. Hvorfor i alverden render hun så rundt med babyen?</t>
  </si>
  <si>
    <t>https://www.facebook.com/ditbt/posts/2834645176562849</t>
  </si>
  <si>
    <t>https://www.facebook.com/ditbt/posts/2834645176562850</t>
  </si>
  <si>
    <t>Pia K er enig med Mette Abildgaard i, at der skal være tydelige retningslinjer. Derfor vil hun på næste møde i Folketingets Præsidium, der beskæftiger sig med blandt andet ledelse af møderne i Folketingssalen, tage emnet op.</t>
  </si>
  <si>
    <t>https://www.facebook.com/ditbt/posts/2834645176562851</t>
  </si>
  <si>
    <t>https://www.facebook.com/ditbt/posts/2834645176562852</t>
  </si>
  <si>
    <t>Jeg syntes det er i orden. Man tager ikke sine børn med på arbejde med mindre man på forhånd har fået lov.</t>
  </si>
  <si>
    <t>https://www.facebook.com/ditbt/posts/2834645176562853</t>
  </si>
  <si>
    <t>https://www.facebook.com/ditbt/posts/2834645176562854</t>
  </si>
  <si>
    <t>https://www.facebook.com/ditbt/posts/2834645176562855</t>
  </si>
  <si>
    <t>https://www.facebook.com/ditbt/posts/2834645176562856</t>
  </si>
  <si>
    <t>Det er den helt rigtige beslutning Pia tog, hvad ville i mene om at en slagteri arbejder tog sit barn med på arbejde, hvor de afliver grise kyllinger eller køer? Sikke et ramaskrig der ville komme.
Det er en arbejdsplads.</t>
  </si>
  <si>
    <t>https://www.facebook.com/ditbt/posts/2834645176562857</t>
  </si>
  <si>
    <t>https://www.facebook.com/ditbt/posts/2834645176562858</t>
  </si>
  <si>
    <t>https://www.facebook.com/ditbt/posts/2834645176562859</t>
  </si>
  <si>
    <t>Det næste bliver vel at 2 polikere sider og snaver hinanden. Eller ammer, knipper under bordet. Det ville være fedt</t>
  </si>
  <si>
    <t>https://www.facebook.com/ditbt/posts/2834645176562860</t>
  </si>
  <si>
    <t>Det er jo i forvejen en vuggestue derinde i folketinget. Så det skader vel ikke med en lille barn mere 😂😂</t>
  </si>
  <si>
    <t>https://www.facebook.com/ditbt/posts/2834645176562861</t>
  </si>
  <si>
    <t>https://www.facebook.com/ditbt/posts/2834645176562862</t>
  </si>
  <si>
    <t>https://www.facebook.com/ditbt/posts/2834645176562863</t>
  </si>
  <si>
    <t>Det er åbenbart gået hen og blevet en self at have børn eller babyer med over alt ,
Der er sket et skred et eller andet sted , at børnefamilier tror de er fredet i klasse a , at de kan tillade sig alt ,
Hvad blev der af den gode og gammeldags barnepige 
Jeg undrer mig bare 🤨</t>
  </si>
  <si>
    <t>https://www.facebook.com/ditbt/posts/2834645176562864</t>
  </si>
  <si>
    <t>https://www.facebook.com/ditbt/posts/2834645176562865</t>
  </si>
  <si>
    <t>https://www.facebook.com/ditbt/posts/2834645176562866</t>
  </si>
  <si>
    <t>Stakkels barn. 5 mdr gammel og moderen finder det ikke vigtig at være sammen med sit barn.</t>
  </si>
  <si>
    <t>https://www.facebook.com/ditbt/posts/2834645176562867</t>
  </si>
  <si>
    <t>https://www.facebook.com/ditbt/posts/2834645176562868</t>
  </si>
  <si>
    <t>Helt i orden at Pia afvisteMettes barn i salen.
Selvom danmarks største baby , Joachim B Olsen er der i forvejen ......</t>
  </si>
  <si>
    <t>https://www.facebook.com/ditbt/posts/2834645176562869</t>
  </si>
  <si>
    <t>Børn, der ikke forstyrrer er næppe "forbudt" på tilhørerpladserne, - ergo er børn, der opholder sig kortvarigt i Folketingssalen altså ikke forbudt. Konklusionen må være, at Pia Kjærsgaard igen har misbrugt sin magt og har benyttet lejligheden til at skabe drama. Det sidste er det eneste, hun er rigtig god til. Hun er en skændsel for folkestyret.</t>
  </si>
  <si>
    <t>https://www.facebook.com/ditbt/posts/2834645176562870</t>
  </si>
  <si>
    <t>https://www.facebook.com/ditbt/posts/2834645176562871</t>
  </si>
  <si>
    <t>Hvis det stod til mig, var det Pia Kjærsgaard,  der røg ud på røv og albuer.
Jeg forstår simpelthen ikke, at de øvrige medlemmer ikke rejste sig og gik sammen med  mor/barn og lod den ubehagelige og ondskabsfulde Kjærsgaard sidde ALENE tilbage i salen. 
Ingen  SOLIDARITET i Folketinget</t>
  </si>
  <si>
    <t>https://www.facebook.com/ditbt/posts/2834645176562872</t>
  </si>
  <si>
    <t>Børn hører da ikke hjemme i vores folketingssal. Hvordan kan nogen dog finde på noget så skørt.</t>
  </si>
  <si>
    <t>https://www.facebook.com/ditbt/posts/2834645176562873</t>
  </si>
  <si>
    <t>https://www.facebook.com/ditbt/posts/2834645176562874</t>
  </si>
  <si>
    <t>Det var okay at hun gjorde som hun gjorde. De må da respektere at der er steder man ikke har sine børn med.</t>
  </si>
  <si>
    <t>https://www.facebook.com/ditbt/posts/2834645176562875</t>
  </si>
  <si>
    <t>https://www.facebook.com/ditbt/posts/2834645176562876</t>
  </si>
  <si>
    <t>https://www.facebook.com/ditbt/posts/2834645176562877</t>
  </si>
  <si>
    <t>Utrolig dårlig situationsfornemmelse Abildgaard udviser af af sit job og datters behov... stakkels barn</t>
  </si>
  <si>
    <t>https://www.facebook.com/ditbt/posts/2834645176562878</t>
  </si>
  <si>
    <t>Heldigvis er der andre lande der godt kan acceptere det og de er i mine øjne forbilleder.
Pia Kjærsgård har travlt med at misbruge sin magt.
http://fortune.com/.../5-politicians-who-brought-their.../</t>
  </si>
  <si>
    <t>https://www.facebook.com/ditbt/posts/2834645176562879</t>
  </si>
  <si>
    <t>Pia har helt ret babyer hører ikke til på jobbet find en barnepige eller bliv væk. Hvad hvis alle tog deres babyer med på job hvad vil chefen sige til det.😄</t>
  </si>
  <si>
    <t>https://www.facebook.com/ditbt/posts/2834645176562880</t>
  </si>
  <si>
    <t>https://www.facebook.com/ditbt/posts/2834645176562881</t>
  </si>
  <si>
    <t>https://www.facebook.com/ditbt/posts/2834645176562882</t>
  </si>
  <si>
    <t>At tænke sig at opleve at være enig med Pia K
Jeg bliver helt skræmt</t>
  </si>
  <si>
    <t>https://www.facebook.com/ditbt/posts/2834645176562883</t>
  </si>
  <si>
    <t>https://www.facebook.com/ditbt/posts/2834645176562884</t>
  </si>
  <si>
    <t>https://www.facebook.com/ditbt/posts/2834645176562885</t>
  </si>
  <si>
    <t>Ikke i orden af Pia..😉 Anders S. Har da også Joachim B Olsen med...😉👶🤣🤣</t>
  </si>
  <si>
    <t>https://www.facebook.com/ditbt/posts/2834645176562886</t>
  </si>
  <si>
    <t>Godt gået Pia 😃😃 det er bare ikke iorden.... med den fede løn hun får mon så ikke at der er råd til en barnepige</t>
  </si>
  <si>
    <t>https://www.facebook.com/ditbt/posts/2834645176562887</t>
  </si>
  <si>
    <t>https://www.facebook.com/ditbt/posts/2834645176562888</t>
  </si>
  <si>
    <t>Fuldstændig korrekt, stor mangel på dømmekraft, fra moderens side.
Syntes lige hun skulle prøve at komme lidt ud i samfundet, hvad tror du andre forældre gør, når vi har syge børn, med den løn på tinget, burde der nok være råd til en barnepige.
Men du fik godt nok sat dig selv i fokus, har du virkelig så meget brug for det før valget, ville personligt heller kende dig for dine sager på tinget, men der aner jeg ikke hvem du er. Var pædagog medhjælper ikke mere på sin plads for dig.</t>
  </si>
  <si>
    <t>https://www.facebook.com/ditbt/posts/2834645176562889</t>
  </si>
  <si>
    <t>"Lad de små børn komme til mig!" 
Åbenbart ikke gældende i den demokratiske forsamling! 😔</t>
  </si>
  <si>
    <t>https://www.facebook.com/ditbt/posts/2834645176562890</t>
  </si>
  <si>
    <t>https://www.facebook.com/ditbt/posts/2834645176562891</t>
  </si>
  <si>
    <t>Flot Pia Kjærsgaard du tør sku skære det ud i pap til dem som Ikke kender reglerne. Babyer passes mens mor/far passer deres arbejde.</t>
  </si>
  <si>
    <t>https://www.facebook.com/ditbt/posts/2834645176562892</t>
  </si>
  <si>
    <t>Hendes tid er ovre., hun er sikret fed pension.. hun er væk efter valget.. og griner hele vejen til banken.. 2019.. altså.. væk med den gimpe</t>
  </si>
  <si>
    <t>https://www.facebook.com/ditbt/posts/2834645176562893</t>
  </si>
  <si>
    <t>Kæft hvor har folk for meget social medie fritid til ligegyldig mudderkast - gal hvor ka der diskuteres ligegyldigheder - hvorfor kommentere det - hvem mon læser det I skriver- ligesom min kommentar her- ingen læser det - det spild af tid- løb ud på gaden og råb jeres ytringer ude på gaden- så kunne man også se hinanden i øjnene istedet og lur mig om der så ville være så mange som herinde som reelt set havde en mening til det - kors hvor er det dansk det her. Hop ud det sociale medie og få noget ilt</t>
  </si>
  <si>
    <t>https://www.facebook.com/ditbt/posts/2834645176562894</t>
  </si>
  <si>
    <t>Den er helt ok,der er op til et års barsel,så rigelig tid til at finde pasning.
Det er en arbejdsplads.
Men stem ikke på den unge dame til næste valg,hun har åbenbart ikke tid til at arbejde for sin løn.</t>
  </si>
  <si>
    <t>https://www.facebook.com/ditbt/posts/2834645176562895</t>
  </si>
  <si>
    <t>https://www.facebook.com/ditbt/posts/2834645176562896</t>
  </si>
  <si>
    <t>Selvfølgelig skal der ikke flere børn ind i den legestue. Den der er der kan spise og gå på toilet selv.</t>
  </si>
  <si>
    <t>https://www.facebook.com/ditbt/posts/2834645176562897</t>
  </si>
  <si>
    <t>Tænker der må Være en grænse . Andre arbejdende folk kan Heller ikke tage deres børn med på jobbet . Pasnings muligheder skulle vi mene der var råd til her og ellers må man jo holde sin barsel .</t>
  </si>
  <si>
    <t>https://www.facebook.com/ditbt/posts/2834645176562898</t>
  </si>
  <si>
    <t>https://www.facebook.com/ditbt/posts/2834645176562899</t>
  </si>
  <si>
    <t>Jeg synes det er helt ok. Babyer hører ikke hjemme der. Lader man en gøre det - Så kommer der andre. Det er ingen vuggestue.</t>
  </si>
  <si>
    <t>https://www.facebook.com/ditbt/posts/2834645176562900</t>
  </si>
  <si>
    <t>https://www.facebook.com/ditbt/posts/2834645176562901</t>
  </si>
  <si>
    <t>Også her, det går godt nok for, at det er en børnehave på borgen, men det er en arbejdsplads og det skulle det jo gerne blive ved at være. Iøvrigt kunne hun da have fået en barnepige, hvis det var så vigtigt og oven i købet har manden barsel</t>
  </si>
  <si>
    <t>https://www.facebook.com/ditbt/posts/2834645176562902</t>
  </si>
  <si>
    <t>Syntes det er helt oka. Det et en arbejdsplads. Jeg må heller ikke tage mine børn med på arbejde</t>
  </si>
  <si>
    <t>https://www.facebook.com/ditbt/posts/2834645176562903</t>
  </si>
  <si>
    <t>https://www.facebook.com/ditbt/posts/2834645176562904</t>
  </si>
  <si>
    <t>https://www.facebook.com/ditbt/posts/2834645176562905</t>
  </si>
  <si>
    <t>Helt i orden.. Hun må som alle andre få en barnepige</t>
  </si>
  <si>
    <t>https://www.facebook.com/ditbt/posts/2834645176562906</t>
  </si>
  <si>
    <t>Jeg synes hun har ret, det er ikke et sted for babyer, hun må tage barsel lige som andre. Godt gået Pia, du har ret👏</t>
  </si>
  <si>
    <t>https://www.facebook.com/ditbt/posts/2834645176562907</t>
  </si>
  <si>
    <t>https://www.facebook.com/ditbt/posts/2834645176562908</t>
  </si>
  <si>
    <t>God beslutning .Man kan ikke tage sit barn med .Det burde ikke diskuteres .☘️</t>
  </si>
  <si>
    <t>https://www.facebook.com/ditbt/posts/2834645176562909</t>
  </si>
  <si>
    <t>Godt gået Pia. Man kan da ikke tage børn med på arbejde.Det er da en uendelig arbejdsmoral at have ,den mor hører heller ikke til i folketinget.</t>
  </si>
  <si>
    <t>https://www.facebook.com/ditbt/posts/2834645176562910</t>
  </si>
  <si>
    <t>Det næste bliver vel at man tager et par børn med, når der er skoleferie. Må man tage sin hund med, hvis man ikke kan få den passet? Folketingssalen er kun for Folketingets medlemmer og ingen andre</t>
  </si>
  <si>
    <t>https://www.facebook.com/ditbt/posts/2834645176562911</t>
  </si>
  <si>
    <t>Det var helt forkert
Men på den anden side får man så fed en hyre i Folketinget at der er råd til en barnepige at manden skulle noget i et par timer det er bare dårlig planlægning når man ved der er en vigtig afstemning</t>
  </si>
  <si>
    <t>https://www.facebook.com/ditbt/posts/2834645176562912</t>
  </si>
  <si>
    <t>https://www.facebook.com/ditbt/posts/2834645176562913</t>
  </si>
  <si>
    <t>jeg vil sku godt se den arbejdes plads. hvor de tillader du har din baby med på arbejde, jeg syndes det er helt fair pia smider hende ud. det jo ikke en vuggestue selv om nogen opfør sig sådan,</t>
  </si>
  <si>
    <t>https://www.facebook.com/ditbt/posts/2834645176562914</t>
  </si>
  <si>
    <t>Vi andre må da heller ikke tage vores baby med på job, så hvorfor skulle de have lov...
Ønsker De at være sammen med deres babyer, så må de tage orlov ligesom os andre!</t>
  </si>
  <si>
    <t>https://www.facebook.com/ditbt/posts/2834645176562915</t>
  </si>
  <si>
    <t>Undskyld de har ikk noget at lave der..det er vores fremtid de må snakke om...en Baby ville ødelægge meget det de må have at høre ..så Ja Det Er Ok...</t>
  </si>
  <si>
    <t>https://www.facebook.com/ditbt/posts/2834645176562916</t>
  </si>
  <si>
    <t>https://www.facebook.com/ditbt/posts/2834645176562917</t>
  </si>
  <si>
    <t>https://www.facebook.com/ditbt/posts/2834645176562918</t>
  </si>
  <si>
    <t>Vi andre har altså heller ikke vores 5 måneder gamle børn med på job. Hvad tænker hun dog på!? 
Pia Kjærsgaard har min fulde opbakning i det her. Hun har passet sit job som Folketingets formand, og så skal hun kritiseres? Mon ikke der efterhånden sidder nogle ude i lille DK der ikke kan komme sig over Pias succes som politiker? Stik nu piben ind!</t>
  </si>
  <si>
    <t>https://www.facebook.com/ditbt/posts/2834645176562919</t>
  </si>
  <si>
    <t>https://www.facebook.com/ditbt/posts/2834645176562920</t>
  </si>
  <si>
    <t>Konservative Abildgaard hænger Pia Kjærsgaard ud i medier fordi hun ikke selv havde sørget for st få hendes 5 mdr gl datter passet. Hendes mand var optaget pg kunne ikke passe barnet denne dag??
Folketinget er en arbejdsplads og ikke en vuggestue.</t>
  </si>
  <si>
    <t>https://www.facebook.com/ditbt/posts/2834645176562921</t>
  </si>
  <si>
    <t>Haha selvom størstedelen er babyer i folketinget. Synes jeg nu heller ikke en rigtig baby høre til der inde. Det ikke noget at udsætte så lille et barn for så stor en flok løgnere</t>
  </si>
  <si>
    <t>https://www.facebook.com/ditbt/posts/2834645176562922</t>
  </si>
  <si>
    <t>Hun smed IKKE en baby ud af folkeinget !!!!!!!!!!
Moderen blev pænt bedt om at folade folketinget med sit barn.....
Det andet, herunder overskriften her, er bare løgn og fordrejning af sagen !!!!!
På EB har de en video, som viser hele forløbet, som sker i god ro og orden......</t>
  </si>
  <si>
    <t>https://www.facebook.com/ditbt/posts/2834645176562923</t>
  </si>
  <si>
    <t>Det er kun fordi det er Pia Kjærsgaard ordene kommer fra , det skal kørers sådan op. Kom dog videre nu har vi hørt nok om det pladder...</t>
  </si>
  <si>
    <t>https://www.facebook.com/ditbt/posts/2834645176562924</t>
  </si>
  <si>
    <t>https://www.facebook.com/ditbt/posts/2834645176562925</t>
  </si>
  <si>
    <t>https://www.facebook.com/ditbt/posts/2834645176562926</t>
  </si>
  <si>
    <t>Helt på sin plads. Vil Abildgaard være sammen med sit barn, kan hun holde sin barselsorlov.</t>
  </si>
  <si>
    <t>https://www.facebook.com/ditbt/posts/2834645176562927</t>
  </si>
  <si>
    <t>Godt nok har jeg skrevet at børn ikke hører til på en arbejdsplads. Men læser man hele artiklen, så står der at det er oplevet før uden notits og derfor reageres der nu. 
Så må Pia sgu beslutte sig</t>
  </si>
  <si>
    <t>https://www.facebook.com/ditbt/posts/2834645176562928</t>
  </si>
  <si>
    <t>https://www.facebook.com/ditbt/posts/2834645176562929</t>
  </si>
  <si>
    <t>Ja det er sgu en fed overskrift smed baby ud, må da håbe barnet ikke har taget skade. Hun kan sgu da få hendes ven bageren til at passe hendes barn imens</t>
  </si>
  <si>
    <t>https://www.facebook.com/ditbt/posts/2834645176562930</t>
  </si>
  <si>
    <t>https://www.facebook.com/ditbt/posts/2834645176562931</t>
  </si>
  <si>
    <t>https://www.facebook.com/ditbt/posts/2834645176562932</t>
  </si>
  <si>
    <t>https://www.facebook.com/ditbt/posts/2834645176562933</t>
  </si>
  <si>
    <t>https://www.facebook.com/ditbt/posts/2834645176562934</t>
  </si>
  <si>
    <t>https://www.facebook.com/ditbt/posts/2834645176562935</t>
  </si>
  <si>
    <t>Det er godt vi har folk som Pia til at styre speltkællingerne og deres yngel ! 
Havde vi ik Pia - var der med stor sandsynlighed kravlegård og gylp puder over alt i folketinget ! 
GODT GÅET PIA ! 
Forsætte det gode arbejde ! 😎💪🏼🇩🇰</t>
  </si>
  <si>
    <t>https://www.facebook.com/ditbt/posts/2834645176562936</t>
  </si>
  <si>
    <t>https://www.facebook.com/ditbt/posts/2834645176562937</t>
  </si>
  <si>
    <t>det sender bare det forkerte signal til alle andre nybagte mødre om at de skal akynde sig på job for alt i verden , at man ikke kan se det , er sikkert den forstokkede virkelighed konservative lever i ....
det har været en lang kamp at få de rettigheder som barsel indebærer og det pisser hun fuldstændigt på , nu er hun fandme også i aftenshowet for at promovere sig selv ....stakkels barn . jeg er sikker på verden var nok gået helt i stå hvis hun havde ringet en sygemelding ind .</t>
  </si>
  <si>
    <t>https://www.facebook.com/ditbt/posts/2834645176562938</t>
  </si>
  <si>
    <t>Jeg muntre og morer mig over hvor mange kvinder som syntes det er helt i orden at sparke hende uden for døren.
Husk på det næste gang i eller nogle andre i kender bliver det.</t>
  </si>
  <si>
    <t>https://www.facebook.com/ditbt/posts/2834645176562939</t>
  </si>
  <si>
    <t>https://www.facebook.com/ditbt/posts/2834645176562940</t>
  </si>
  <si>
    <t>Godt det var en kvinde der sad i formands stolen. Tænk hvis det havde været en mand der havde sagt det. ...... så siger jeg bare stakkels ham</t>
  </si>
  <si>
    <t>https://www.facebook.com/ditbt/posts/2834645176562941</t>
  </si>
  <si>
    <t>fornuftigt skal hun så også have lov og skifte lorteble på talerstolen .så får hun travlt med alle de røvhuller der sidder der inde.</t>
  </si>
  <si>
    <t>https://www.facebook.com/ditbt/posts/2834645176562942</t>
  </si>
  <si>
    <t>Ingen børn i Folketingssalen. (Selvom det sommetider er en børnehave.)</t>
  </si>
  <si>
    <t>https://www.facebook.com/ditbt/posts/2834645176562943</t>
  </si>
  <si>
    <t>Folketingssalen er ikke en zigøjnermarkedsplads !
Godt, at Formanden holder fast i Folketingets tone og værdighed!.
(y)</t>
  </si>
  <si>
    <t>https://www.facebook.com/ditbt/posts/2834645176562944</t>
  </si>
  <si>
    <t>Tænk hvis det var en mand der havde fortaget den handling som formand ? Men hva' fanden det er jo en børnehave, bare uden pædagoger og andre voksne ?..ikk ?</t>
  </si>
  <si>
    <t>https://www.facebook.com/ditbt/posts/2834645176562945</t>
  </si>
  <si>
    <t>Er der ikke noget med at det kun er folketinget der må være inde på det gulv? 
Jeg siger ikke at hun er et frygteligt menneske overhoved men det mener jeg at huske fra det Politiker for en Dag vi alle lavede i folkeskolen.</t>
  </si>
  <si>
    <t>https://www.facebook.com/ditbt/posts/2834645176562946</t>
  </si>
  <si>
    <t>https://www.facebook.com/ditbt/posts/2834645176562947</t>
  </si>
  <si>
    <t>Flot. Ja, så er det tid at vende blikket den anden vej. Der er lige vedtaget en lov der kan sende dig og mig i spjældet i op til 12 år for at sige noget dårligt om NATO. Men ih, uh, nej det er ikke så interessant at vores ytringsfrihed er blevet undermineret.</t>
  </si>
  <si>
    <t>https://www.facebook.com/ditbt/posts/2834645176562948</t>
  </si>
  <si>
    <t>Naturligvis skal det ikke være muligt at tage børn med i Folketingssalen. De kan tage dem med på arbejde på deres kontor. De får ekstra børnepenge til pasning.</t>
  </si>
  <si>
    <t>https://www.facebook.com/ditbt/posts/2834645176562949</t>
  </si>
  <si>
    <t>Det er på sin plads at hun smider en baby ud hun høre ikke hjemme i Folke tings salen,det godt Pia du skriger ikke før det er nødvendigt 
Du er dygtig og siger din mening godt gjort Pia👍</t>
  </si>
  <si>
    <t>https://www.facebook.com/ditbt/posts/2834645176562950</t>
  </si>
  <si>
    <t>https://www.facebook.com/ditbt/posts/2834645176562951</t>
  </si>
  <si>
    <t>"Jeg tager mit barn med på arbejde, barnet kan jo blevet passet af anden ansat "</t>
  </si>
  <si>
    <t>https://www.facebook.com/ditbt/posts/2834645176562952</t>
  </si>
  <si>
    <t>https://www.facebook.com/ditbt/posts/2834645176562953</t>
  </si>
  <si>
    <t>Formanden gjorde det helt korrekte
Abildgaard kunne jo have ladet sekretæren passe barnet i de få minutter
Åbenbart gøres der efterhånden alt i forsøges på at finde tåbelige krav på personlig promering
Børn hører under ingen omstændigheder hjemme på en arbejdsplads</t>
  </si>
  <si>
    <t>https://www.facebook.com/ditbt/posts/2834645176562954</t>
  </si>
  <si>
    <t>https://www.facebook.com/ditbt/posts/2834645176562955</t>
  </si>
  <si>
    <t>https://www.facebook.com/ditbt/posts/2834645176562956</t>
  </si>
  <si>
    <t>https://www.facebook.com/ditbt/posts/2834645176562957</t>
  </si>
  <si>
    <t>https://www.facebook.com/ditbt/posts/2834645176562958</t>
  </si>
  <si>
    <t>Nu er moderen jo heller ikke hverken socialdemokrat eller medlem af DF .. Nej pjat ! Selvfølgelig skal et lille barn ikke være i Folketinget ! Barnet kan jo få skader for livet !</t>
  </si>
  <si>
    <t>https://www.facebook.com/ditbt/posts/2834645176562959</t>
  </si>
  <si>
    <t>Tænk ,Jeg synes at det er helt okay som Pia gør !! Hvis en eller to prøver at tage deres babyer / børn med ,så varer det ikke længe før der er 2 børnehaver samme sted .🇩🇰️🇩🇰️🤣🤣.</t>
  </si>
  <si>
    <t>https://www.facebook.com/ditbt/posts/2834645176562960</t>
  </si>
  <si>
    <t>https://www.facebook.com/ditbt/posts/2834645176562961</t>
  </si>
  <si>
    <t>Helt i orden...selv om man kan få den tænke, at det er ren børnehave på borgen.</t>
  </si>
  <si>
    <t>https://www.facebook.com/ditbt/posts/2834645176562962</t>
  </si>
  <si>
    <t>https://www.facebook.com/ditbt/posts/2834645176562963</t>
  </si>
  <si>
    <t>https://www.facebook.com/ditbt/posts/2834645176562964</t>
  </si>
  <si>
    <t>https://www.facebook.com/ditbt/posts/2834645176562965</t>
  </si>
  <si>
    <t>https://www.facebook.com/ditbt/posts/2834645176562966</t>
  </si>
  <si>
    <t>Hun gjorde det rigtige . 
Det er DKs hovedsæde og der skal ikke være børn . 
Men stadig var hun lige agressiv nok .</t>
  </si>
  <si>
    <t>https://www.facebook.com/ditbt/posts/2834645176562967</t>
  </si>
  <si>
    <t>Pia K.. ærligt talt så synes jeg at du er ganske ubehagelig.. og ikke værdig til din stilling.</t>
  </si>
  <si>
    <t>https://www.facebook.com/ditbt/posts/2834645176562968</t>
  </si>
  <si>
    <t>https://www.facebook.com/ditbt/posts/2834645176562969</t>
  </si>
  <si>
    <t>Der var tale om en nødsituation, og Mette Abildgaard havde sørget for backup, hvis datteren blev utidig. Der var ikke og er ikke tale om, at det høje ting skulle omdannes til daginstitution. Det bør der være plads til.</t>
  </si>
  <si>
    <t>https://www.facebook.com/ditbt/posts/2834645176562970</t>
  </si>
  <si>
    <t>https://www.facebook.com/ditbt/posts/2834645176562971</t>
  </si>
  <si>
    <t>Barnegråd er ganske sundt at høre i salen, og mere fornuftigt end hvad nogen af medlemmerne lukker ud i selvhøjtidelighed. Hvor der burde have et smil, blev man sur og smed barnet ud.</t>
  </si>
  <si>
    <t>https://www.facebook.com/ditbt/posts/2834645176562972</t>
  </si>
  <si>
    <t>Jamen det er helt fint, folk må fodre deres børn andre steder. Det er upassende at gøre det på steder, hvor der er andre mennesker tilstede. Jeg ville ha gjort det samme, om det havde været der, i en butik, spisested eller udenfor, hvor der kommer mennesker forbi. At moderen ligefrem tænker på det, får mig til at tvivle om hun kan opfostre et barn ordentligt. For hun mangler pli.</t>
  </si>
  <si>
    <t>https://www.facebook.com/ditbt/posts/2834645176562973</t>
  </si>
  <si>
    <t>Nogle gange oplever man politikerne opfører sig som de sidder i en børnehave og ikke i folketingsalen ?hvorfor så ikke denne dag der skulle kun stemmes og babyen kan helt sikkert ikke røbe noget af resultaterne 
Ville have frarådet det hvis det havde været i det Engelske Palament for der støjer mere end i børnehaven så der skulle babyen have høreværn på🤮😪👍</t>
  </si>
  <si>
    <t>https://www.facebook.com/ditbt/posts/2834645176562974</t>
  </si>
  <si>
    <t>https://www.facebook.com/ditbt/posts/2834645176562975</t>
  </si>
  <si>
    <t>Ja, hun tog sin helt stille baby med ind i salen i et kort øjeblik for at kunne deltage i en afstemning.
Hvem gik det ud over?</t>
  </si>
  <si>
    <t>https://www.facebook.com/ditbt/posts/2834645176562976</t>
  </si>
  <si>
    <t>https://www.facebook.com/ditbt/posts/2834645176562977</t>
  </si>
  <si>
    <t>Der er da masser af arbejdspladser der er rummelige nok til at hjælpe sine ansatte i en nødsituation. Det var jo det det var, en NØDSITUATION!! Herregud!! Sikken en gammeldags indstilling til arbejdslivet.😏</t>
  </si>
  <si>
    <t>https://www.facebook.com/ditbt/posts/2834645176562978</t>
  </si>
  <si>
    <t>https://www.facebook.com/ditbt/posts/2834645176562979</t>
  </si>
  <si>
    <t>Hvad gør alle de enlige mødre der arbejder på fabrikker fiskeindustri slagterier Netto ....!Men kunne det ikke være sagt lidt diskret 😇.</t>
  </si>
  <si>
    <t>https://www.facebook.com/ditbt/posts/2834645176562980</t>
  </si>
  <si>
    <t>https://www.facebook.com/ditbt/posts/2834645176562981</t>
  </si>
  <si>
    <t>I orden.
Folk skal forstå at det er stedet hvor de vigtigste debatter om samfundet tages op og folk som har børn bør ikke forstyrre med at tage børn ind i et forum. Det er mere emsige forældre end det er børnenes ønske idet de ikke forstår en skid af hvad der bliver sagt og hvorfor.
Hold børnene hvor der er legestue til de er store nok... Tak.
Og til Pia Kjærsgaard er det i orden at sætte nogle skarpe signaler til folk som tror de bare kan.... Og at det ikke får konsekvens.
Vi er alt for blødsødne og bliver krænket over ingenting..... Ta nu at vågn op Danmark</t>
  </si>
  <si>
    <t>https://www.facebook.com/ditbt/posts/2834645176562982</t>
  </si>
  <si>
    <t>Hvorfor ikk? Vi andre må jo heller ikke bare tage vores børn med på arbejde og til møder osv.... kan ikke se problemet i det</t>
  </si>
  <si>
    <t>https://www.facebook.com/ditbt/posts/2834645176562983</t>
  </si>
  <si>
    <t>Sådan sted er ikke for babyer, det jo ikke en legestue. Men en folketingssal. Og man tager heller ikke sine børn med i skole.</t>
  </si>
  <si>
    <t>https://www.facebook.com/ditbt/posts/2834645176562984</t>
  </si>
  <si>
    <t>Hvis man har tid og rum til at passe sin baby på sin arbejdsplads, så vil jeg påstå at man tjener sine penge for en uhyre lille arbejdsindsats. Det er ikke rimeligt overfor alle andre der knogler for en meget mindre løn. Det er ren udnyttelse af systemet. Gad vidst hvor udbredt det er blandt politikere? Jobbet må vel indebære mere end at gå ned og stemme som sit parti. Denne sag bidrager i hvert fald til min mistillid til politikerne ------ se nu at få strammet op derinde.</t>
  </si>
  <si>
    <t>https://www.facebook.com/ditbt/posts/2834645176562985</t>
  </si>
  <si>
    <t>Godt nok minder folketingssalen af og til om en børnehave, men nej tænk hvis det ikke var en men ti babyer med på job. Det var kun under en afstemning forlyder det, men kunne en anden så ikke tage barnet på armen udenfor.</t>
  </si>
  <si>
    <t>https://www.facebook.com/ditbt/posts/2834645176562986</t>
  </si>
  <si>
    <t>https://www.facebook.com/ditbt/posts/2834645176562987</t>
  </si>
  <si>
    <t>https://www.facebook.com/ditbt/posts/2834645176562988</t>
  </si>
  <si>
    <t>Det kan ikke være rigtigt at børn skal med ind i folketinget så må vedkommende sørge for en pasning i denne tid. Pia have ret 👍🏻</t>
  </si>
  <si>
    <t>https://www.facebook.com/ditbt/posts/2834645176562989</t>
  </si>
  <si>
    <t>Var der ikke noget med, at politikere havde dobbelt barsel, altså fuld betalt barsel til både mor og far? 
- Så tænker jeg der burde kunne findes en bedre løsning, end at tage babyer med i folketinget</t>
  </si>
  <si>
    <t>https://www.facebook.com/ditbt/posts/2834645176562990</t>
  </si>
  <si>
    <t>https://www.facebook.com/ditbt/posts/2834645176562991</t>
  </si>
  <si>
    <t>Det da så fint. Hva skulle hun med dn baby der inde. Det skuda ik en børnehave</t>
  </si>
  <si>
    <t>https://www.facebook.com/ditbt/posts/2834645176562992</t>
  </si>
  <si>
    <t>Tak Pia Kjærsgaard.Godt der holdes ro og orden.
Det klæder vores Folketing...........</t>
  </si>
  <si>
    <t>https://www.facebook.com/ditbt/posts/2834645176562993</t>
  </si>
  <si>
    <t>Ja, jeg undrer mig! Ikke over at et barn er med i folketingssalen en enkelt gang, men over at det skulle være et så stort problem!</t>
  </si>
  <si>
    <t>https://www.facebook.com/ditbt/posts/2834645176562994</t>
  </si>
  <si>
    <t>https://www.facebook.com/ditbt/posts/2834645176562995</t>
  </si>
  <si>
    <t>https://www.facebook.com/ditbt/posts/2834645176562996</t>
  </si>
  <si>
    <t>Selvfølgelig skal der ikke være børn i folketingssalen. Skulle dommerne så ha' deres unger med i retsalen. Der er piske en stemning op over en selvfølgelighed. Typist dansk.😴😴😴</t>
  </si>
  <si>
    <t>https://www.facebook.com/ditbt/posts/2834645176562997</t>
  </si>
  <si>
    <t>Det er en arbejdsplads
De FÅR faktisk penge for det, selv om man skulle tro de var frivillige</t>
  </si>
  <si>
    <t>https://www.facebook.com/ditbt/posts/2834645176562998</t>
  </si>
  <si>
    <t>https://www.facebook.com/ditbt/posts/2834645176562999</t>
  </si>
  <si>
    <t>https://www.facebook.com/ditbt/posts/2834645176563000</t>
  </si>
  <si>
    <t>https://www.facebook.com/ditbt/posts/2834645176563001</t>
  </si>
  <si>
    <t>Folketinget er jo en stor barnehave. Som sådan, skulde jo alle vært smid ud</t>
  </si>
  <si>
    <t>https://www.facebook.com/ditbt/posts/2834645176563002</t>
  </si>
  <si>
    <t>https://www.facebook.com/ditbt/posts/2834645176563003</t>
  </si>
  <si>
    <t>Ja de bliver yngre og yngre på tinget. Det er sgu børnehave nok i forevejen. Forældre med små børn har plads i hjemmet</t>
  </si>
  <si>
    <t>https://www.facebook.com/ditbt/posts/2834645176563004</t>
  </si>
  <si>
    <t>https://www.facebook.com/ditbt/posts/2834645176563005</t>
  </si>
  <si>
    <t>https://www.facebook.com/ditbt/posts/2834645176563006</t>
  </si>
  <si>
    <t>Jeg synes, at der er to forskellige situationer her. En omkring Pias beslutning og en om beslutningen at tage baby med.</t>
  </si>
  <si>
    <t>https://www.facebook.com/ditbt/posts/2834645176563007</t>
  </si>
  <si>
    <t>https://www.facebook.com/ditbt/posts/2834645176563008</t>
  </si>
  <si>
    <t>https://www.facebook.com/ditbt/posts/2834645176563009</t>
  </si>
  <si>
    <t>https://www.facebook.com/ditbt/posts/2834645176563010</t>
  </si>
  <si>
    <t>https://www.facebook.com/ditbt/posts/2834645176563011</t>
  </si>
  <si>
    <t>https://www.facebook.com/ditbt/posts/2834645176563012</t>
  </si>
  <si>
    <t>https://www.facebook.com/ditbt/posts/2834645176563013</t>
  </si>
  <si>
    <t>Folketinget kan på mange måder kaldes en børnehave. Men det er ikke ok, at slæbe sine små afkom med der ind på arbejde, det kunne være kønt, hvis 5 mødre eller fædre kom med små børn, sikke en uro der ville blive. Piloten der skal flyve en flyvemaskine har jo heller ikke sin baby med, det ville da aldrig gå. Pia Kjærsgaard er i sin gode ret til at styre det. Hun er god Pia, hun tør, hvor andre tier.....</t>
  </si>
  <si>
    <t>https://www.facebook.com/ditbt/posts/2834645176563014</t>
  </si>
  <si>
    <t>https://www.facebook.com/ditbt/posts/2834645176563015</t>
  </si>
  <si>
    <t>Det er OK. Enten arbejder man mens baby bli'r passet, eller man tager orlov. Hvor svært kan det være ????</t>
  </si>
  <si>
    <t>https://www.facebook.com/ditbt/posts/2834645176563016</t>
  </si>
  <si>
    <t>https://www.facebook.com/ditbt/posts/2834645176563017</t>
  </si>
  <si>
    <t>https://www.facebook.com/ditbt/posts/2834645176563018</t>
  </si>
  <si>
    <t>Helt fint. Har intet imod babyer men der er en grund til der er barsel. Bliv hjemme pas dit barn til det kan komme i vuggestue. Og så tilbage på jobbet</t>
  </si>
  <si>
    <t>https://www.facebook.com/ditbt/posts/2834645176563019</t>
  </si>
  <si>
    <t>https://www.facebook.com/ditbt/posts/2834645176563020</t>
  </si>
  <si>
    <t>Gudskelov er der nu om dage forståelse med har sit barn med arbejde, Pia er totalt gammeldags. Hendes sidste dage i formanstolen er også, lad os glæde over det👍</t>
  </si>
  <si>
    <t>https://www.facebook.com/ditbt/posts/2834645176563021</t>
  </si>
  <si>
    <t>Efter at have læst artiklen i Ekstra Bladet må man sige at moderen til barnet må have manglet ilt til hjernen under fødslen siden hun starter denne sag eller også er det simpelthen fordi denne politiker ikke kan se ud over egen næse. For det er ikke et spørgsmål om barnet opførte sig ordentligt eller ej, det er et spørgsmål om at der ikke må forefindes spædbørn i folketingssalen. Forestil jer hvis ti medlemmer eller mere havde børn med så blev der nok ikke meget ro derinde.</t>
  </si>
  <si>
    <t>https://www.facebook.com/ditbt/posts/2834645176563022</t>
  </si>
  <si>
    <t>https://www.facebook.com/ditbt/posts/2834645176563023</t>
  </si>
  <si>
    <t>https://www.facebook.com/ditbt/posts/2834645176563024</t>
  </si>
  <si>
    <t>https://www.facebook.com/ditbt/posts/2834645176563025</t>
  </si>
  <si>
    <t>Skulle der ikke havde været en
Nødløsning for at der kom en
Baby ind i Folketinget, der måtte jo ha været en grund
Rent pasningsmuligt. Det sker
Jo ikke hver dag så det må ha
Været " nød". Skal vi danskere
Ikke snart passe på, at vi ikke
Er for hårde - kolde - ligegyldige   snæversynet og uretfærdige...</t>
  </si>
  <si>
    <t>https://www.facebook.com/ditbt/posts/2834645176563026</t>
  </si>
  <si>
    <t>https://www.facebook.com/ditbt/posts/2834645176563027</t>
  </si>
  <si>
    <t>Babyer hører ikke hjemme på en arbejdsplads, med mindre det er for at blive vist frem og beundret!! Den mor har manglende situationsfornemmelse!!!</t>
  </si>
  <si>
    <t>https://www.facebook.com/ditbt/posts/2834645176563028</t>
  </si>
  <si>
    <t>Hun har siddet i folketinget for længe,ti år
Bør være nok ud over den tid brænder de
Ud</t>
  </si>
  <si>
    <t>https://www.facebook.com/ditbt/posts/2834645176563029</t>
  </si>
  <si>
    <t>https://www.facebook.com/ditbt/posts/2834645176563030</t>
  </si>
  <si>
    <t>Som min nabo sagde en gang!!! Folketinget er sku en STOR Børnehave!! Tror sku han havde Ret 🤪</t>
  </si>
  <si>
    <t>https://www.facebook.com/ditbt/posts/2834645176563031</t>
  </si>
  <si>
    <t>Godt du tør stå fast Pia.
Mig bekendt bliver der udnævnt en vikar mens politikere er på barsel. Det må så være vedkommendes opgave at stemme.
Jeg sidestiller barsel/sygdom/ferie Du kan ikke få barsel/sygeløn/feriepenge og så stadig gå på arbejde.
Det er socialt bedrageri ELLER HVAD????😕😕😕😕😕
MEN der gælder måske andre regler for politikere!!!!!!!!!!</t>
  </si>
  <si>
    <t>https://www.facebook.com/ditbt/posts/2834645176563032</t>
  </si>
  <si>
    <t>Kunne een murer have et barn med på stilladset, og stadig passe sit arbejde. Så selvfølgelig heller ikke børn i folketinget.</t>
  </si>
  <si>
    <t>https://www.facebook.com/ditbt/posts/2834645176563033</t>
  </si>
  <si>
    <t>Jeg syntes det er i orden hun har barnet med i den tid der skal stemmes. Der er jo ikke fra talerstolen det foregår. Hun holder sig pænt ude til siden og kan gå ud hvis barnet græder. Jeg kan se der er mange her der er så gamle at de har glemt hvordan det er at have et lille barn. Der er også svært at få børnepasning Kbh. 😊</t>
  </si>
  <si>
    <t>https://www.facebook.com/ditbt/posts/2834645176563034</t>
  </si>
  <si>
    <t>https://www.facebook.com/ditbt/posts/2834645176563035</t>
  </si>
  <si>
    <t>https://www.facebook.com/ditbt/posts/2834645176563036</t>
  </si>
  <si>
    <t>https://www.facebook.com/ditbt/posts/2834645176563037</t>
  </si>
  <si>
    <t>Folketinget er en arbejdsplads og ikke en børnehave. I det private kan og må du ikke medbringe småbørn. En rigtig god beslutning Pia har valgt.</t>
  </si>
  <si>
    <t>https://www.facebook.com/ditbt/posts/2834645176563038</t>
  </si>
  <si>
    <t>https://www.facebook.com/ditbt/posts/2834645176563039</t>
  </si>
  <si>
    <t>Hmm tænk hvis de alle sad med skrigende babier. Sikke en larm og lugt. 
Babier er dejlige men hører vel ikke hjemme på borgen.</t>
  </si>
  <si>
    <t>https://www.facebook.com/ditbt/posts/2834645176563040</t>
  </si>
  <si>
    <t>Hun gjorde det på en pæn og diskret måde. Og det var hun i sin ret til. Det er dybt uprofessionelt at medbringe en baby i Folketinget - nu må de altså tage sig sammen. Godt der stadig er "gammel i gårde" folk som Pia K. :)</t>
  </si>
  <si>
    <t>https://www.facebook.com/ditbt/posts/2834645176563041</t>
  </si>
  <si>
    <t>Skam dig Pia Kjærsgaard.
Du er dobbeltmoralsk, ud over alle grænser.</t>
  </si>
  <si>
    <t>https://www.facebook.com/ditbt/posts/2834645176563042</t>
  </si>
  <si>
    <t>https://www.facebook.com/ditbt/posts/2834645176563043</t>
  </si>
  <si>
    <t>https://www.facebook.com/ditbt/posts/2834645176563044</t>
  </si>
  <si>
    <t>https://www.facebook.com/ditbt/posts/2834645176563045</t>
  </si>
  <si>
    <t>Det ligner en bevidst planlagt provokation, der er iscenesat for at miskreditere Pia Kjærsgaard.
Det gør de jo en hel del lige for tiden.</t>
  </si>
  <si>
    <t>https://www.facebook.com/ditbt/posts/2834645176563046</t>
  </si>
  <si>
    <t>https://www.facebook.com/ditbt/posts/2834645176563047</t>
  </si>
  <si>
    <t>https://www.facebook.com/ditbt/posts/2834645176563048</t>
  </si>
  <si>
    <t>Helt fint, hvis det var så vigtigt, måtte hendes mand jo tage fri i et par timer, sådan gør alle andre..... for hvad bliver det næste, til sidst er der måske flere børn end voksne i folketinget, man kan altid finde en undskyldning for at tage sine poder med....</t>
  </si>
  <si>
    <t>https://www.facebook.com/ditbt/posts/2834645176563049</t>
  </si>
  <si>
    <t>https://www.facebook.com/ditbt/posts/2834645176563050</t>
  </si>
  <si>
    <t>https://www.facebook.com/ditbt/posts/2834645176563051</t>
  </si>
  <si>
    <t>Udover størstedelen af politikkerne selv opfører sig som børn, så har deres børn ikke noget at gøre der. Alle andre kan jo ikke slæbe deres børn med på arbejde.</t>
  </si>
  <si>
    <t>https://www.facebook.com/ditbt/posts/2834645176563052</t>
  </si>
  <si>
    <t>Var hun ikke på arbejde Hvad hvad hvis en håndværker gjorde det samme. Jeg er barne pige. Så jeg skal passe mit barn. Men du skal stadig betale. Ca. 500 kr i timen selv om det vil tage flere timer</t>
  </si>
  <si>
    <t>https://www.facebook.com/ditbt/posts/2834645176563053</t>
  </si>
  <si>
    <t>https://www.facebook.com/ditbt/posts/2834645176563054</t>
  </si>
  <si>
    <t>Folketinget er vel ikke en vuggestue eller børnehave? Hvordan mon det ville se ud, hvis alle tog børn eller børnebørn med?</t>
  </si>
  <si>
    <t>https://www.facebook.com/ditbt/posts/2834645176563055</t>
  </si>
  <si>
    <t>https://www.facebook.com/ditbt/posts/2834645176563056</t>
  </si>
  <si>
    <t>For mig at se har Pia Kjærsgaard med de seneste optrædender, helt klart overskredet sidste anvendelsesdato, og bør absolut afskediges fra formandsposten og forbydes, at have noget med politik at gøre i al fremtid. Hendes optræden og ansigtsudtryk vil jeg kategorisere som værende super egoistisk, stærkt narcisistisk, diktatorisk, der absolut ikke hører hjemme i det danske demokrati og folketing.</t>
  </si>
  <si>
    <t>https://www.facebook.com/ditbt/posts/2834645176563057</t>
  </si>
  <si>
    <t>https://www.facebook.com/ditbt/posts/2834645176563058</t>
  </si>
  <si>
    <t>https://www.facebook.com/ditbt/posts/2834645176563059</t>
  </si>
  <si>
    <t>Det barn har altså intet at gøre i salen. Tager i selv jeres barn med til møder??</t>
  </si>
  <si>
    <t>https://www.facebook.com/ditbt/posts/2834645176563060</t>
  </si>
  <si>
    <t>https://www.facebook.com/ditbt/posts/2834645176563061</t>
  </si>
  <si>
    <t>Børn hører ikke hjemme på en arbejdsplads.
Pia 👍♥️👍</t>
  </si>
  <si>
    <t>https://www.facebook.com/ditbt/posts/2834645176563062</t>
  </si>
  <si>
    <t>https://www.facebook.com/ditbt/posts/2834645176563063</t>
  </si>
  <si>
    <t>Nu har kvinder jo fået deres barselsperiode og den kan de så give til deres mænd - gider ikke høre mere om forkælede kwinfolk, der også kan betale sig fra en baby-sitter, som man har gjort i de tidligere generationer. Det handler om mig - mig og mig !!</t>
  </si>
  <si>
    <t>https://www.facebook.com/ditbt/posts/2834645176563064</t>
  </si>
  <si>
    <t>https://www.facebook.com/ditbt/posts/2834645176563065</t>
  </si>
  <si>
    <t>https://www.facebook.com/ditbt/posts/2834645176563066</t>
  </si>
  <si>
    <t>https://www.facebook.com/ditbt/posts/2834645176563067</t>
  </si>
  <si>
    <t>https://www.facebook.com/ditbt/posts/2834645176563068</t>
  </si>
  <si>
    <t>Stop! Vi lever i 2019, prøv lige at udvise lidt rummelighed.</t>
  </si>
  <si>
    <t>https://www.facebook.com/ditbt/posts/2834645176563069</t>
  </si>
  <si>
    <t>https://www.facebook.com/ditbt/posts/2834645176563070</t>
  </si>
  <si>
    <t>Sådanne Pia...bakket dog op i denne sag</t>
  </si>
  <si>
    <t>https://www.facebook.com/ditbt/posts/2834645176563071</t>
  </si>
  <si>
    <t>https://www.facebook.com/ditbt/posts/2834645176563072</t>
  </si>
  <si>
    <t>Helt i orden. Det er en arbejdsplads 👍</t>
  </si>
  <si>
    <t>https://www.facebook.com/ditbt/posts/2834645176563073</t>
  </si>
  <si>
    <t>https://www.facebook.com/ditbt/posts/2834645176563074</t>
  </si>
  <si>
    <t>https://www.facebook.com/ditbt/posts/2834645176563075</t>
  </si>
  <si>
    <t>https://www.facebook.com/ditbt/posts/2834645176563076</t>
  </si>
  <si>
    <t>https://www.facebook.com/ditbt/posts/2834645176563077</t>
  </si>
  <si>
    <t>https://www.facebook.com/ditbt/posts/2834645176563078</t>
  </si>
  <si>
    <t>https://www.facebook.com/ditbt/posts/2834645176563079</t>
  </si>
  <si>
    <t>https://www.facebook.com/ditbt/posts/2834645176563080</t>
  </si>
  <si>
    <t>[NAVN] lidt som når folk tog deres unger med til undervisning på studiet. Det er ikke en daginstitution😴</t>
  </si>
  <si>
    <t>https://www.facebook.com/ditbt/posts/2834645176563081</t>
  </si>
  <si>
    <t>https://www.facebook.com/ditbt/posts/2834645176563082</t>
  </si>
  <si>
    <t>Helt fint. Man kan ikke have børn ned i FT.</t>
  </si>
  <si>
    <t>https://www.facebook.com/ditbt/posts/2834645176563083</t>
  </si>
  <si>
    <t>https://www.facebook.com/ditbt/posts/2834645176563084</t>
  </si>
  <si>
    <t>https://www.facebook.com/ditbt/posts/2834645176563085</t>
  </si>
  <si>
    <t>https://www.facebook.com/ditbt/posts/2834645176563086</t>
  </si>
  <si>
    <t>https://www.facebook.com/ditbt/posts/2834645176563087</t>
  </si>
  <si>
    <t>https://www.facebook.com/ditbt/posts/2834645176563088</t>
  </si>
  <si>
    <t>Sådan ordner de sagerne i England
https://youtu.be/DjKD3grJFXc</t>
  </si>
  <si>
    <t>https://www.facebook.com/ditbt/posts/2834645176563089</t>
  </si>
  <si>
    <t>https://www.facebook.com/ditbt/posts/2834645176563090</t>
  </si>
  <si>
    <t>https://www.facebook.com/ditbt/posts/2834645176563091</t>
  </si>
  <si>
    <t>https://www.facebook.com/ditbt/posts/2834645176563092</t>
  </si>
  <si>
    <t>Almen sund fornuft. En arbejdsplads er ikke for børn😊</t>
  </si>
  <si>
    <t>https://www.facebook.com/ditbt/posts/2834645176563093</t>
  </si>
  <si>
    <t>https://www.facebook.com/ditbt/posts/2834645176563094</t>
  </si>
  <si>
    <t>https://www.facebook.com/ditbt/posts/2834645176563095</t>
  </si>
  <si>
    <t>https://www.facebook.com/ditbt/posts/2834645176563096</t>
  </si>
  <si>
    <t>Giver Pia ret . Man tager da ikke børn med på arbejde</t>
  </si>
  <si>
    <t>https://www.facebook.com/ditbt/posts/2834645176563097</t>
  </si>
  <si>
    <t>https://www.facebook.com/ditbt/posts/2834645176563098</t>
  </si>
  <si>
    <t>https://www.facebook.com/ditbt/posts/2834645176563099</t>
  </si>
  <si>
    <t>https://www.facebook.com/ditbt/posts/2834645176563100</t>
  </si>
  <si>
    <t>https://www.facebook.com/ditbt/posts/2834645176563101</t>
  </si>
  <si>
    <t>https://www.facebook.com/ditbt/posts/2834645176563102</t>
  </si>
  <si>
    <t>https://www.facebook.com/ditbt/posts/2834645176563103</t>
  </si>
  <si>
    <t>https://www.facebook.com/ditbt/posts/2834645176563104</t>
  </si>
  <si>
    <t>https://www.facebook.com/ditbt/posts/2834645176563105</t>
  </si>
  <si>
    <t>https://www.facebook.com/ditbt/posts/2834645176563106</t>
  </si>
  <si>
    <t>https://www.facebook.com/ditbt/posts/2834645176563107</t>
  </si>
  <si>
    <t>https://www.facebook.com/ditbt/posts/2834645176563108</t>
  </si>
  <si>
    <t>https://www.facebook.com/ditbt/posts/2834645176563109</t>
  </si>
  <si>
    <t>Det er helt i orden 
Det er jo en børnehave ikk en dagpleje</t>
  </si>
  <si>
    <t>https://www.facebook.com/ditbt/posts/2834645176563110</t>
  </si>
  <si>
    <t>https://www.facebook.com/ditbt/posts/2834645176563111</t>
  </si>
  <si>
    <t>https://www.facebook.com/ditbt/posts/2834645176563112</t>
  </si>
  <si>
    <t>https://www.facebook.com/ditbt/posts/2834645176563113</t>
  </si>
  <si>
    <t>https://www.facebook.com/ditbt/posts/2834645176563114</t>
  </si>
  <si>
    <t>Helt i orden,. man har ikke sine børn med til møde.</t>
  </si>
  <si>
    <t>https://www.facebook.com/ditbt/posts/2834645176563115</t>
  </si>
  <si>
    <t>https://www.facebook.com/ditbt/posts/2834645176563116</t>
  </si>
  <si>
    <t>https://www.facebook.com/ditbt/posts/2834645176563117</t>
  </si>
  <si>
    <t>https://www.facebook.com/ditbt/posts/2834645176563118</t>
  </si>
  <si>
    <t>https://www.facebook.com/ditbt/posts/2834645176563119</t>
  </si>
  <si>
    <t>https://www.facebook.com/ditbt/posts/2834645176563120</t>
  </si>
  <si>
    <t>passende...børn hører ikke til i folketinget</t>
  </si>
  <si>
    <t>https://www.facebook.com/ditbt/posts/2834645176563121</t>
  </si>
  <si>
    <t>https://www.facebook.com/ditbt/posts/2834645176563122</t>
  </si>
  <si>
    <t>https://www.facebook.com/ditbt/posts/2834645176563123</t>
  </si>
  <si>
    <t>https://www.facebook.com/ditbt/posts/2834645176563124</t>
  </si>
  <si>
    <t>Man tager heller ikke barnet, med på fabrikken. De må vel godt tænke lidt på folke fabrikken.</t>
  </si>
  <si>
    <t>https://www.facebook.com/ditbt/posts/2834645176563125</t>
  </si>
  <si>
    <t>Magtmisbrug fra Pia K's side. Fuldstændig vanvittigt.</t>
  </si>
  <si>
    <t>https://www.facebook.com/ditbt/posts/2834645176563126</t>
  </si>
  <si>
    <t>https://www.facebook.com/ditbt/posts/2834645176563127</t>
  </si>
  <si>
    <t>Sådan !! 👍 op for Pia Kjærsgaard</t>
  </si>
  <si>
    <t>https://www.facebook.com/ditbt/posts/2834645176563128</t>
  </si>
  <si>
    <t>https://www.facebook.com/ditbt/posts/2834645176563129</t>
  </si>
  <si>
    <t>En politiker der mærker den virkelige verden. Sådan.</t>
  </si>
  <si>
    <t>https://www.facebook.com/ditbt/posts/2834645176563130</t>
  </si>
  <si>
    <t>https://www.facebook.com/ditbt/posts/2834645176563131</t>
  </si>
  <si>
    <t>Den er da helt ok. Vi andre tar jo heller ikke vores børn med på jobbet 😉</t>
  </si>
  <si>
    <t>https://www.facebook.com/ditbt/posts/2834645176563132</t>
  </si>
  <si>
    <t>https://www.facebook.com/ditbt/posts/2834645176563133</t>
  </si>
  <si>
    <t>Vuggestuebørn eller børnehave. Det kommer vel ud på et!</t>
  </si>
  <si>
    <t>https://www.facebook.com/ditbt/posts/2834645176563134</t>
  </si>
  <si>
    <t>https://www.facebook.com/ditbt/posts/2834645176563135</t>
  </si>
  <si>
    <t>https://www.facebook.com/ditbt/posts/2834645176563136</t>
  </si>
  <si>
    <t>https://www.facebook.com/ditbt/posts/2834645176563137</t>
  </si>
  <si>
    <t>https://www.facebook.com/ditbt/posts/2834645176563138</t>
  </si>
  <si>
    <t>https://www.facebook.com/ditbt/posts/2834645176563139</t>
  </si>
  <si>
    <t>https://www.facebook.com/ditbt/posts/2834645176563140</t>
  </si>
  <si>
    <t>https://www.facebook.com/ditbt/posts/2834645176563141</t>
  </si>
  <si>
    <t>https://www.facebook.com/ditbt/posts/2834645176563142</t>
  </si>
  <si>
    <t>https://www.facebook.com/ditbt/posts/2834645176563143</t>
  </si>
  <si>
    <t>https://www.facebook.com/ditbt/posts/2834645176563144</t>
  </si>
  <si>
    <t>Ha! Troede hun endeligt havde smidt JBO ud!😂😂😂</t>
  </si>
  <si>
    <t>https://www.facebook.com/ditbt/posts/2834645176563145</t>
  </si>
  <si>
    <t>Det er helt på sin plads. Ingen krænkelse her.. 👍</t>
  </si>
  <si>
    <t>https://www.facebook.com/ditbt/posts/2834645176563146</t>
  </si>
  <si>
    <t>https://www.facebook.com/ditbt/posts/2834645176563147</t>
  </si>
  <si>
    <t>https://www.facebook.com/ditbt/posts/2834645176563148</t>
  </si>
  <si>
    <t>Hva fan .... det jo EN stor børnehave alligevel !</t>
  </si>
  <si>
    <t>https://www.facebook.com/ditbt/posts/2834645176563149</t>
  </si>
  <si>
    <t>https://www.facebook.com/ditbt/posts/2834645176563150</t>
  </si>
  <si>
    <t>https://www.facebook.com/ditbt/posts/2834645176563151</t>
  </si>
  <si>
    <t>https://www.facebook.com/ditbt/posts/2834645176563152</t>
  </si>
  <si>
    <t>https://www.facebook.com/ditbt/posts/2834645176563153</t>
  </si>
  <si>
    <t>https://www.facebook.com/ditbt/posts/2834645176563154</t>
  </si>
  <si>
    <t>https://www.facebook.com/ditbt/posts/2834645176563155</t>
  </si>
  <si>
    <t>https://www.facebook.com/ditbt/posts/2834645176563156</t>
  </si>
  <si>
    <t>https://www.facebook.com/ditbt/posts/2834645176563157</t>
  </si>
  <si>
    <t>https://www.facebook.com/ditbt/posts/2834645176563158</t>
  </si>
  <si>
    <t>https://www.facebook.com/ditbt/posts/2834645176563159</t>
  </si>
  <si>
    <t>https://www.facebook.com/ditbt/posts/2834645176563160</t>
  </si>
  <si>
    <t>https://www.facebook.com/ditbt/posts/2834645176563161</t>
  </si>
  <si>
    <t>https://www.facebook.com/ditbt/posts/2834645176563162</t>
  </si>
  <si>
    <t>https://www.facebook.com/ditbt/posts/2834645176563163</t>
  </si>
  <si>
    <t>https://www.facebook.com/ditbt/posts/2834645176563164</t>
  </si>
  <si>
    <t>Hel rigtig beslutning...skulle folketinget være vuggestue for hendes unge</t>
  </si>
  <si>
    <t>https://www.facebook.com/ditbt/posts/2834645176563165</t>
  </si>
  <si>
    <t>https://www.facebook.com/ditbt/posts/2834645176563166</t>
  </si>
  <si>
    <t>https://www.facebook.com/ditbt/posts/2834645176563167</t>
  </si>
  <si>
    <t>https://www.facebook.com/ditbt/posts/2834645176563168</t>
  </si>
  <si>
    <t>https://www.facebook.com/ditbt/posts/2834645176563169</t>
  </si>
  <si>
    <t>https://www.facebook.com/ditbt/posts/2834645176563170</t>
  </si>
  <si>
    <t>https://www.facebook.com/ditbt/posts/2834645176563171</t>
  </si>
  <si>
    <t>https://www.facebook.com/ditbt/posts/2834645176563172</t>
  </si>
  <si>
    <t>https://www.facebook.com/ditbt/posts/2834645176563173</t>
  </si>
  <si>
    <t>DEt er helt ok..Børn hører ikke hjemme i folketingssalen.!!</t>
  </si>
  <si>
    <t>https://www.facebook.com/ditbt/posts/2834645176563174</t>
  </si>
  <si>
    <t>B.T Hold da helt kæft...smide! skyd jer selv i røven</t>
  </si>
  <si>
    <t>https://www.facebook.com/ditbt/posts/2834645176563175</t>
  </si>
  <si>
    <t>https://www.facebook.com/ditbt/posts/2834645176563176</t>
  </si>
  <si>
    <t>det er ikke en fucking vuggestue/børnehave ..tør øjnene tudefjæs!!</t>
  </si>
  <si>
    <t>https://www.facebook.com/ditbt/posts/2834645176563177</t>
  </si>
  <si>
    <t>https://www.facebook.com/ditbt/posts/2834645176563178</t>
  </si>
  <si>
    <t>https://www.facebook.com/ditbt/posts/2834645176563179</t>
  </si>
  <si>
    <t>https://www.facebook.com/ditbt/posts/2834645176563180</t>
  </si>
  <si>
    <t>https://www.facebook.com/ditbt/posts/2834645176563181</t>
  </si>
  <si>
    <t>https://www.facebook.com/ditbt/posts/2834645176563182</t>
  </si>
  <si>
    <t>https://www.facebook.com/ditbt/posts/2834645176563183</t>
  </si>
  <si>
    <t>en Baby ...Hvad bliver det næste ❗️</t>
  </si>
  <si>
    <t>https://www.facebook.com/ditbt/posts/2834645176563184</t>
  </si>
  <si>
    <t>https://www.facebook.com/ditbt/posts/2834645176563185</t>
  </si>
  <si>
    <t>https://www.facebook.com/ditbt/posts/2834645176563186</t>
  </si>
  <si>
    <t>https://www.facebook.com/ditbt/posts/2834645176563187</t>
  </si>
  <si>
    <t>https://www.facebook.com/ditbt/posts/2834645176563188</t>
  </si>
  <si>
    <t>https://www.facebook.com/ditbt/posts/2834645176563189</t>
  </si>
  <si>
    <t>https://www.facebook.com/ditbt/posts/2834645176563190</t>
  </si>
  <si>
    <t>https://www.facebook.com/ditbt/posts/2834645176563191</t>
  </si>
  <si>
    <t>https://www.facebook.com/ditbt/posts/2834645176563192</t>
  </si>
  <si>
    <t>https://www.facebook.com/ditbt/posts/2834645176563193</t>
  </si>
  <si>
    <t>https://www.facebook.com/ditbt/posts/2834645176563194</t>
  </si>
  <si>
    <t>https://www.facebook.com/ditbt/posts/2834645176563195</t>
  </si>
  <si>
    <t>https://www.facebook.com/ditbt/posts/2834645176563196</t>
  </si>
  <si>
    <t>Man diskuterer ikke med formanden... Syge kælling</t>
  </si>
  <si>
    <t>https://www.facebook.com/ditbt/posts/2834645176563197</t>
  </si>
  <si>
    <t>https://www.facebook.com/ditbt/posts/2834645176563198</t>
  </si>
  <si>
    <t>https://www.facebook.com/ditbt/posts/2834645176563199</t>
  </si>
  <si>
    <t>Babyer i Folketinget er nogo. Det tager focus.</t>
  </si>
  <si>
    <t>https://www.facebook.com/ditbt/posts/2834645176563200</t>
  </si>
  <si>
    <t>https://www.facebook.com/ditbt/posts/2834645176563201</t>
  </si>
  <si>
    <t>https://www.facebook.com/ditbt/posts/2834645176563202</t>
  </si>
  <si>
    <t>https://www.facebook.com/ditbt/posts/2834645176563203</t>
  </si>
  <si>
    <t>https://www.facebook.com/ditbt/posts/2834645176563204</t>
  </si>
  <si>
    <t>https://www.facebook.com/ditbt/posts/2834645176563205</t>
  </si>
  <si>
    <t>https://www.facebook.com/ditbt/posts/2834645176563206</t>
  </si>
  <si>
    <t>Desværre nej Kim . Der er ikke flere ledige stole.</t>
  </si>
  <si>
    <t>https://www.facebook.com/ditbt/posts/2834645176563207</t>
  </si>
  <si>
    <t>Folk skal blande sig helt uden om. Slut færdig.</t>
  </si>
  <si>
    <t>https://www.facebook.com/ditbt/posts/2834645176563208</t>
  </si>
  <si>
    <t>https://www.facebook.com/ditbt/posts/2834645176563209</t>
  </si>
  <si>
    <t>Klart hun gjorde...det er en arbejdsplads 8</t>
  </si>
  <si>
    <t>https://www.facebook.com/ditbt/posts/2834645176563210</t>
  </si>
  <si>
    <t>https://www.facebook.com/ditbt/posts/2834645176563211</t>
  </si>
  <si>
    <t>https://www.facebook.com/ditbt/posts/2834645176563212</t>
  </si>
  <si>
    <t>https://www.facebook.com/ditbt/posts/2834645176563213</t>
  </si>
  <si>
    <t>https://www.facebook.com/ditbt/posts/2834645176563214</t>
  </si>
  <si>
    <t>https://www.facebook.com/ditbt/posts/2834645176563215</t>
  </si>
  <si>
    <t>https://www.facebook.com/ditbt/posts/2834645176563216</t>
  </si>
  <si>
    <t>https://www.facebook.com/ditbt/posts/2834645176563217</t>
  </si>
  <si>
    <t>https://www.facebook.com/ditbt/posts/2834645176563218</t>
  </si>
  <si>
    <t>https://www.facebook.com/ditbt/posts/2834645176563219</t>
  </si>
  <si>
    <t>https://www.facebook.com/ditbt/posts/2834645176563220</t>
  </si>
  <si>
    <t>Godt nok er det en børnehave derinde men at der også skal være vuggestue det hører sig ikke til. Hun burde vide bedre.</t>
  </si>
  <si>
    <t>https://www.facebook.com/ditbt/posts/2834645176563221</t>
  </si>
  <si>
    <t>https://www.facebook.com/ditbt/posts/2834645176563222</t>
  </si>
  <si>
    <t>Stop nu.... nu er der da hvis kogt suppe nok på den sag...</t>
  </si>
  <si>
    <t>https://www.facebook.com/ditbt/posts/2834645176563223</t>
  </si>
  <si>
    <t>https://www.facebook.com/ditbt/posts/2834645176563224</t>
  </si>
  <si>
    <t>https://www.facebook.com/ditbt/posts/2834645176563225</t>
  </si>
  <si>
    <t>https://www.facebook.com/ditbt/posts/2834645176563226</t>
  </si>
  <si>
    <t>https://www.facebook.com/ditbt/posts/2834645176563227</t>
  </si>
  <si>
    <t>https://www.facebook.com/ditbt/posts/2834645176563228</t>
  </si>
  <si>
    <t>https://www.facebook.com/ditbt/posts/2834645176563229</t>
  </si>
  <si>
    <t>https://www.facebook.com/ditbt/posts/2834645176563230</t>
  </si>
  <si>
    <t>https://www.facebook.com/ditbt/posts/2834645176563231</t>
  </si>
  <si>
    <t>Det er så godt! Børn skal ikke med på arbejde!</t>
  </si>
  <si>
    <t>https://www.facebook.com/ditbt/posts/2834645176563232</t>
  </si>
  <si>
    <t>https://www.facebook.com/ditbt/posts/2834645176563233</t>
  </si>
  <si>
    <t>https://www.facebook.com/ditbt/posts/2834645176563234</t>
  </si>
  <si>
    <t>https://www.facebook.com/ditbt/posts/2834645176563235</t>
  </si>
  <si>
    <t>https://www.facebook.com/ditbt/posts/2834645176563236</t>
  </si>
  <si>
    <t>https://www.facebook.com/ditbt/posts/2834645176563237</t>
  </si>
  <si>
    <t>https://www.facebook.com/ditbt/posts/2834645176563238</t>
  </si>
  <si>
    <t>https://www.facebook.com/ditbt/posts/2834645176563239</t>
  </si>
  <si>
    <t>https://www.facebook.com/ditbt/posts/2834645176563240</t>
  </si>
  <si>
    <t>https://www.facebook.com/ditbt/posts/2834645176563241</t>
  </si>
  <si>
    <t>https://www.facebook.com/ditbt/posts/2834645176563242</t>
  </si>
  <si>
    <t>https://www.facebook.com/ditbt/posts/2834645176563243</t>
  </si>
  <si>
    <t>https://www.facebook.com/ditbt/posts/2834645176563244</t>
  </si>
  <si>
    <t>https://www.facebook.com/ditbt/posts/2834645176563245</t>
  </si>
  <si>
    <t>https://www.facebook.com/ditbt/posts/2834645176563246</t>
  </si>
  <si>
    <t>https://www.facebook.com/ditbt/posts/2834645176563247</t>
  </si>
  <si>
    <t>https://www.facebook.com/ditbt/posts/2834645176563248</t>
  </si>
  <si>
    <t>tag jer nu sammen... det er en børnehave, ikke en vuggestue...</t>
  </si>
  <si>
    <t>https://www.facebook.com/ditbt/posts/2834645176563249</t>
  </si>
  <si>
    <t>https://www.facebook.com/ditbt/posts/2834645176563250</t>
  </si>
  <si>
    <t>https://www.facebook.com/ditbt/posts/2834645176563251</t>
  </si>
  <si>
    <t>Godt Pia K.....
Ikke lige et sted for babyer🍼👶</t>
  </si>
  <si>
    <t>https://www.facebook.com/ditbt/posts/2834645176563252</t>
  </si>
  <si>
    <t>https://www.facebook.com/ditbt/posts/2834645176563253</t>
  </si>
  <si>
    <t>https://www.facebook.com/ditbt/posts/2834645176563254</t>
  </si>
  <si>
    <t>https://www.facebook.com/ditbt/posts/2834645176563255</t>
  </si>
  <si>
    <t>https://www.facebook.com/ditbt/posts/2834645176563256</t>
  </si>
  <si>
    <t>https://www.facebook.com/ditbt/posts/2834645176563257</t>
  </si>
  <si>
    <t>https://www.facebook.com/ditbt/posts/2834645176563258</t>
  </si>
  <si>
    <t>https://www.facebook.com/ditbt/posts/2834645176563259</t>
  </si>
  <si>
    <t>https://www.facebook.com/ditbt/posts/2834645176563260</t>
  </si>
  <si>
    <t>https://www.facebook.com/ditbt/posts/2834645176563261</t>
  </si>
  <si>
    <t>https://www.facebook.com/ditbt/posts/2834645176563262</t>
  </si>
  <si>
    <t>https://www.facebook.com/ditbt/posts/2834645176563263</t>
  </si>
  <si>
    <t>https://www.facebook.com/ditbt/posts/2834645176563264</t>
  </si>
  <si>
    <t>https://www.facebook.com/ditbt/posts/2834645176563265</t>
  </si>
  <si>
    <t>https://www.facebook.com/ditbt/posts/2834645176563266</t>
  </si>
  <si>
    <t>https://www.facebook.com/ditbt/posts/2834645176563267</t>
  </si>
  <si>
    <t>Er det ikke en arbejdsplads. Eller er det en børnehave</t>
  </si>
  <si>
    <t>https://www.facebook.com/ditbt/posts/2834645176563268</t>
  </si>
  <si>
    <t>https://www.facebook.com/ditbt/posts/2834645176563269</t>
  </si>
  <si>
    <t>https://www.facebook.com/ditbt/posts/2834645176563270</t>
  </si>
  <si>
    <t>https://www.facebook.com/ditbt/posts/2834645176563271</t>
  </si>
  <si>
    <t>https://www.facebook.com/ditbt/posts/2834645176563272</t>
  </si>
  <si>
    <t>https://www.facebook.com/ditbt/posts/2834645176563273</t>
  </si>
  <si>
    <t>https://www.facebook.com/ditbt/posts/2834645176563274</t>
  </si>
  <si>
    <t>https://www.facebook.com/ditbt/posts/2834645176563275</t>
  </si>
  <si>
    <t>https://www.facebook.com/ditbt/posts/2834645176563276</t>
  </si>
  <si>
    <t>https://www.facebook.com/ditbt/posts/2834645176563277</t>
  </si>
  <si>
    <t>https://www.facebook.com/ditbt/posts/2834645176563278</t>
  </si>
  <si>
    <t>https://www.facebook.com/ditbt/posts/2834645176563279</t>
  </si>
  <si>
    <t>https://www.facebook.com/ditbt/posts/2834645176563280</t>
  </si>
  <si>
    <t>https://www.facebook.com/ditbt/posts/2834645176563281</t>
  </si>
  <si>
    <t>https://www.facebook.com/ditbt/posts/2834645176563282</t>
  </si>
  <si>
    <t>https://www.facebook.com/ditbt/posts/2834645176563283</t>
  </si>
  <si>
    <t>https://www.facebook.com/ditbt/posts/2834645176563284</t>
  </si>
  <si>
    <t>https://www.facebook.com/ditbt/posts/2834645176563285</t>
  </si>
  <si>
    <t>https://www.facebook.com/ditbt/posts/2834645176563286</t>
  </si>
  <si>
    <t>https://www.facebook.com/ditbt/posts/2834645176563287</t>
  </si>
  <si>
    <t>https://www.facebook.com/ditbt/posts/2834645176563288</t>
  </si>
  <si>
    <t>https://www.facebook.com/ditbt/posts/2834645176563289</t>
  </si>
  <si>
    <t>https://www.facebook.com/ditbt/posts/2834645176563290</t>
  </si>
  <si>
    <t>https://www.facebook.com/ditbt/posts/2834645176563291</t>
  </si>
  <si>
    <t>https://www.facebook.com/ditbt/posts/2834645176563292</t>
  </si>
  <si>
    <t>https://www.facebook.com/ditbt/posts/2834645176563293</t>
  </si>
  <si>
    <t>https://www.facebook.com/ditbt/posts/2834645176563294</t>
  </si>
  <si>
    <t>https://www.facebook.com/ditbt/posts/2834645176563295</t>
  </si>
  <si>
    <t>https://www.facebook.com/ditbt/posts/2834645176563296</t>
  </si>
  <si>
    <t>https://www.facebook.com/ditbt/posts/2834645176563297</t>
  </si>
  <si>
    <t>https://www.facebook.com/ditbt/posts/2834645176563298</t>
  </si>
  <si>
    <t>https://www.facebook.com/ditbt/posts/2834645176563299</t>
  </si>
  <si>
    <t>https://www.facebook.com/ditbt/posts/2834645176563300</t>
  </si>
  <si>
    <t>helt i orden . børn høre ikke til der .</t>
  </si>
  <si>
    <t>https://www.facebook.com/ditbt/posts/2834645176563301</t>
  </si>
  <si>
    <t>https://www.facebook.com/ditbt/posts/2834645176563302</t>
  </si>
  <si>
    <t>https://www.facebook.com/ditbt/posts/2834645176563303</t>
  </si>
  <si>
    <t>https://www.facebook.com/ditbt/posts/2834645176563304</t>
  </si>
  <si>
    <t>https://www.facebook.com/ditbt/posts/2834645176563305</t>
  </si>
  <si>
    <t>https://www.facebook.com/ditbt/posts/2834645176563306</t>
  </si>
  <si>
    <t>Det skulle være en arbejdsplads ..ikke en børnehave.--</t>
  </si>
  <si>
    <t>https://www.facebook.com/ditbt/posts/2834645176563307</t>
  </si>
  <si>
    <t>https://www.facebook.com/ditbt/posts/2834645176563308</t>
  </si>
  <si>
    <t>https://www.facebook.com/ditbt/posts/2834645176563309</t>
  </si>
  <si>
    <t>https://www.facebook.com/ditbt/posts/2834645176563310</t>
  </si>
  <si>
    <t>https://www.facebook.com/ditbt/posts/2834645176563311</t>
  </si>
  <si>
    <t>Sådan. Sku iorden. Jo ik nogle børnehave .. eller</t>
  </si>
  <si>
    <t>https://www.facebook.com/ditbt/posts/2834645176563312</t>
  </si>
  <si>
    <t>https://www.facebook.com/ditbt/posts/2834645176563313</t>
  </si>
  <si>
    <t>https://www.facebook.com/ditbt/posts/2834645176563314</t>
  </si>
  <si>
    <t>https://www.facebook.com/ditbt/posts/2834645176563315</t>
  </si>
  <si>
    <t>https://www.facebook.com/ditbt/posts/2834645176563316</t>
  </si>
  <si>
    <t>https://www.facebook.com/ditbt/posts/2834645176563317</t>
  </si>
  <si>
    <t>Fair enough... God beslutning....</t>
  </si>
  <si>
    <t>https://www.facebook.com/ditbt/posts/2834645176563318</t>
  </si>
  <si>
    <t>https://www.facebook.com/ditbt/posts/2834645176563319</t>
  </si>
  <si>
    <t>https://www.facebook.com/ditbt/posts/2834645176563320</t>
  </si>
  <si>
    <t>https://www.facebook.com/ditbt/posts/2834645176563321</t>
  </si>
  <si>
    <t>https://www.facebook.com/ditbt/posts/2834645176563322</t>
  </si>
  <si>
    <t>https://www.facebook.com/ditbt/posts/2834645176563323</t>
  </si>
  <si>
    <t>https://www.facebook.com/ditbt/posts/2834645176563324</t>
  </si>
  <si>
    <t>https://www.facebook.com/ditbt/posts/2834645176563325</t>
  </si>
  <si>
    <t>https://www.facebook.com/ditbt/posts/2834645176563326</t>
  </si>
  <si>
    <t>https://www.facebook.com/ditbt/posts/2834645176563327</t>
  </si>
  <si>
    <t>https://www.facebook.com/ditbt/posts/2834645176563328</t>
  </si>
  <si>
    <t>https://www.facebook.com/ditbt/posts/2834645176563329</t>
  </si>
  <si>
    <t>https://www.facebook.com/ditbt/posts/2834645176563330</t>
  </si>
  <si>
    <t>https://www.facebook.com/ditbt/posts/2834645176563331</t>
  </si>
  <si>
    <t>https://www.facebook.com/ditbt/posts/2834645176563332</t>
  </si>
  <si>
    <t>https://www.facebook.com/ditbt/posts/2834645176563333</t>
  </si>
  <si>
    <t>https://www.facebook.com/ditbt/posts/2834645176563334</t>
  </si>
  <si>
    <t>https://www.facebook.com/ditbt/posts/2834645176563335</t>
  </si>
  <si>
    <t>https://www.facebook.com/ditbt/posts/2834645176563336</t>
  </si>
  <si>
    <t>https://www.facebook.com/ditbt/posts/2834645176563337</t>
  </si>
  <si>
    <t>https://www.facebook.com/ditbt/posts/2834645176563338</t>
  </si>
  <si>
    <t>https://www.facebook.com/ditbt/posts/2834645176563339</t>
  </si>
  <si>
    <t>https://www.facebook.com/ditbt/posts/2834645176563340</t>
  </si>
  <si>
    <t>https://www.facebook.com/ditbt/posts/2834645176563341</t>
  </si>
  <si>
    <t>https://www.facebook.com/ditbt/posts/2834645176563342</t>
  </si>
  <si>
    <t>https://www.facebook.com/ditbt/posts/2834645176563343</t>
  </si>
  <si>
    <t>https://www.facebook.com/ditbt/posts/2834645176563344</t>
  </si>
  <si>
    <t>https://www.facebook.com/ditbt/posts/2834645176563345</t>
  </si>
  <si>
    <t>https://www.facebook.com/ditbt/posts/2834645176563346</t>
  </si>
  <si>
    <t>https://www.facebook.com/ditbt/posts/2834645176563347</t>
  </si>
  <si>
    <t>https://www.facebook.com/ditbt/posts/2834645176563348</t>
  </si>
  <si>
    <t>https://www.facebook.com/ditbt/posts/2834645176563349</t>
  </si>
  <si>
    <t>https://www.facebook.com/ditbt/posts/2834645176563350</t>
  </si>
  <si>
    <t>https://www.facebook.com/ditbt/posts/2834645176563351</t>
  </si>
  <si>
    <t>https://www.facebook.com/ditbt/posts/2834645176563352</t>
  </si>
  <si>
    <t>https://www.facebook.com/ditbt/posts/2834645176563353</t>
  </si>
  <si>
    <t>https://www.facebook.com/ditbt/posts/2834645176563354</t>
  </si>
  <si>
    <t>https://www.facebook.com/ditbt/posts/2834645176563355</t>
  </si>
  <si>
    <t>https://www.facebook.com/ditbt/posts/2834645176563356</t>
  </si>
  <si>
    <t>https://www.facebook.com/ditbt/posts/2834645176563357</t>
  </si>
  <si>
    <t>https://www.facebook.com/ditbt/posts/2834645176563358</t>
  </si>
  <si>
    <t>https://www.facebook.com/ditbt/posts/2834645176563359</t>
  </si>
  <si>
    <t>https://www.facebook.com/ditbt/posts/2834645176563360</t>
  </si>
  <si>
    <t>https://www.facebook.com/ditbt/posts/2834645176563361</t>
  </si>
  <si>
    <t>https://www.facebook.com/ditbt/posts/2834645176563362</t>
  </si>
  <si>
    <t>https://www.facebook.com/ditbt/posts/2834645176563363</t>
  </si>
  <si>
    <t>https://www.facebook.com/ditbt/posts/2834645176563364</t>
  </si>
  <si>
    <t>https://www.facebook.com/ditbt/posts/2834645176563365</t>
  </si>
  <si>
    <t>https://www.facebook.com/ditbt/posts/2834645176563366</t>
  </si>
  <si>
    <t>https://www.facebook.com/ditbt/posts/2834645176563367</t>
  </si>
  <si>
    <t>https://www.facebook.com/ditbt/posts/2834645176563368</t>
  </si>
  <si>
    <t>https://www.facebook.com/ditbt/posts/2834645176563369</t>
  </si>
  <si>
    <t>https://www.facebook.com/ditbt/posts/2834645176563370</t>
  </si>
  <si>
    <t>https://www.facebook.com/ditbt/posts/2834645176563371</t>
  </si>
  <si>
    <t>https://www.facebook.com/ditbt/posts/2834645176563372</t>
  </si>
  <si>
    <t>https://www.facebook.com/ditbt/posts/2834645176563373</t>
  </si>
  <si>
    <t>https://www.facebook.com/ditbt/posts/2834645176563374</t>
  </si>
  <si>
    <t>https://www.facebook.com/ditbt/posts/2834645176563375</t>
  </si>
  <si>
    <t>https://www.facebook.com/ditbt/posts/2834645176563376</t>
  </si>
  <si>
    <t>https://www.facebook.com/ditbt/posts/2834645176563377</t>
  </si>
  <si>
    <t>https://www.facebook.com/ditbt/posts/2834645176563378</t>
  </si>
  <si>
    <t>https://www.facebook.com/ditbt/posts/2834645176563379</t>
  </si>
  <si>
    <t>https://www.facebook.com/ditbt/posts/2834645176563380</t>
  </si>
  <si>
    <t>https://www.facebook.com/ditbt/posts/2834645176563381</t>
  </si>
  <si>
    <t>https://www.facebook.com/ditbt/posts/2834645176563382</t>
  </si>
  <si>
    <t>https://www.facebook.com/ditbt/posts/2834645176563383</t>
  </si>
  <si>
    <t>https://www.facebook.com/ditbt/posts/2834645176563384</t>
  </si>
  <si>
    <t>https://www.facebook.com/ditbt/posts/2834645176563385</t>
  </si>
  <si>
    <t>https://www.facebook.com/ditbt/posts/2834645176563386</t>
  </si>
  <si>
    <t>https://www.facebook.com/ditbt/posts/2834645176563387</t>
  </si>
  <si>
    <t>https://www.facebook.com/ditbt/posts/2834645176563388</t>
  </si>
  <si>
    <t>https://www.facebook.com/ditbt/posts/2834645176563389</t>
  </si>
  <si>
    <t>https://www.facebook.com/ditbt/posts/2834645176563390</t>
  </si>
  <si>
    <t>https://www.facebook.com/ditbt/posts/2834645176563391</t>
  </si>
  <si>
    <t>https://www.facebook.com/ditbt/posts/2834645176563392</t>
  </si>
  <si>
    <t>https://www.facebook.com/ditbt/posts/2834645176563393</t>
  </si>
  <si>
    <t>https://www.facebook.com/ditbt/posts/2834645176563394</t>
  </si>
  <si>
    <t>https://www.facebook.com/ditbt/posts/2834645176563395</t>
  </si>
  <si>
    <t>https://www.facebook.com/ditbt/posts/2834645176563396</t>
  </si>
  <si>
    <t>https://www.facebook.com/ditbt/posts/2834645176563397</t>
  </si>
  <si>
    <t>https://www.facebook.com/ditbt/posts/2834645176563398</t>
  </si>
  <si>
    <t>https://www.facebook.com/ditbt/posts/2834645176563399</t>
  </si>
  <si>
    <t>https://www.facebook.com/ditbt/posts/2834645176563400</t>
  </si>
  <si>
    <t>https://www.facebook.com/ditbt/posts/2834645176563401</t>
  </si>
  <si>
    <t>https://www.facebook.com/ditbt/posts/2834645176563402</t>
  </si>
  <si>
    <t>https://www.facebook.com/ditbt/posts/2834645176563403</t>
  </si>
  <si>
    <t>https://www.facebook.com/ditbt/posts/2834645176563404</t>
  </si>
  <si>
    <t>https://www.facebook.com/ditbt/posts/2834645176563405</t>
  </si>
  <si>
    <t>https://www.facebook.com/ditbt/posts/2834645176563406</t>
  </si>
  <si>
    <t>https://www.facebook.com/ditbt/posts/2834645176563407</t>
  </si>
  <si>
    <t>https://www.facebook.com/ditbt/posts/2834645176563408</t>
  </si>
  <si>
    <t>https://www.facebook.com/ditbt/posts/2834645176563409</t>
  </si>
  <si>
    <t>https://www.facebook.com/ditbt/posts/2834645176563410</t>
  </si>
  <si>
    <t>https://www.facebook.com/ditbt/posts/2834645176563411</t>
  </si>
  <si>
    <t>https://www.facebook.com/ditbt/posts/2834645176563412</t>
  </si>
  <si>
    <t>https://www.facebook.com/ditbt/posts/2834645176563413</t>
  </si>
  <si>
    <t>https://www.facebook.com/ditbt/posts/2834645176563414</t>
  </si>
  <si>
    <t>https://www.facebook.com/ditbt/posts/2834645176563415</t>
  </si>
  <si>
    <t>https://www.facebook.com/ditbt/posts/2834645176563416</t>
  </si>
  <si>
    <t>https://www.facebook.com/ditbt/posts/2834645176563417</t>
  </si>
  <si>
    <t>https://www.facebook.com/ditbt/posts/2834645176563418</t>
  </si>
  <si>
    <t>https://www.facebook.com/ditbt/posts/2834645176563419</t>
  </si>
  <si>
    <t>https://www.facebook.com/ditbt/posts/2834645176563420</t>
  </si>
  <si>
    <t>https://www.facebook.com/ditbt/posts/2834645176563421</t>
  </si>
  <si>
    <t>https://www.facebook.com/ditbt/posts/2834645176563422</t>
  </si>
  <si>
    <t>https://www.facebook.com/ditbt/posts/2834645176563423</t>
  </si>
  <si>
    <t>https://www.facebook.com/ditbt/posts/2834645176563424</t>
  </si>
  <si>
    <t>https://www.facebook.com/ditbt/posts/2834645176563425</t>
  </si>
  <si>
    <t>Sådan Pia.. Respekt..</t>
  </si>
  <si>
    <t>https://www.facebook.com/ditbt/posts/2834645176563426</t>
  </si>
  <si>
    <t>https://www.facebook.com/ditbt/posts/2834645176563427</t>
  </si>
  <si>
    <t>https://www.facebook.com/ditbt/posts/2834645176563428</t>
  </si>
  <si>
    <t>https://www.facebook.com/ditbt/posts/2834645176563429</t>
  </si>
  <si>
    <t>https://www.facebook.com/ditbt/posts/2834645176563430</t>
  </si>
  <si>
    <t>https://www.facebook.com/ditbt/posts/2834645176563431</t>
  </si>
  <si>
    <t>https://www.facebook.com/ditbt/posts/2834645176563432</t>
  </si>
  <si>
    <t>https://www.facebook.com/ditbt/posts/2834645176563433</t>
  </si>
  <si>
    <t>https://www.facebook.com/ditbt/posts/2834645176563434</t>
  </si>
  <si>
    <t>https://www.facebook.com/ditbt/posts/2834645176563435</t>
  </si>
  <si>
    <t>https://www.facebook.com/ditbt/posts/2834645176563436</t>
  </si>
  <si>
    <t>https://www.facebook.com/ditbt/posts/2834645176563437</t>
  </si>
  <si>
    <t>https://www.facebook.com/ditbt/posts/2834645176563438</t>
  </si>
  <si>
    <t>https://www.facebook.com/ditbt/posts/2834645176563439</t>
  </si>
  <si>
    <t>https://www.facebook.com/ditbt/posts/2834645176563440</t>
  </si>
  <si>
    <t>https://www.facebook.com/ditbt/posts/2834645176563441</t>
  </si>
  <si>
    <t>https://www.facebook.com/ditbt/posts/2834645176563442</t>
  </si>
  <si>
    <t>https://www.facebook.com/ditbt/posts/2834645176563443</t>
  </si>
  <si>
    <t>https://www.facebook.com/ditbt/posts/2834645176563444</t>
  </si>
  <si>
    <t>https://www.facebook.com/ditbt/posts/2834645176563445</t>
  </si>
  <si>
    <t>https://www.facebook.com/ditbt/posts/2834645176563446</t>
  </si>
  <si>
    <t>https://www.facebook.com/ditbt/posts/2834645176563447</t>
  </si>
  <si>
    <t>https://www.facebook.com/ditbt/posts/2834645176563448</t>
  </si>
  <si>
    <t>https://www.facebook.com/ditbt/posts/2834645176563449</t>
  </si>
  <si>
    <t>https://www.facebook.com/ditbt/posts/2834645176563450</t>
  </si>
  <si>
    <t>https://www.facebook.com/ditbt/posts/2834645176563451</t>
  </si>
  <si>
    <t>https://www.facebook.com/ditbt/posts/2834645176563452</t>
  </si>
  <si>
    <t>https://www.facebook.com/ditbt/posts/2834645176563453</t>
  </si>
  <si>
    <t>https://www.facebook.com/ditbt/posts/2834645176563454</t>
  </si>
  <si>
    <t>https://www.facebook.com/ditbt/posts/2834645176563455</t>
  </si>
  <si>
    <t>https://www.facebook.com/ditbt/posts/2834645176563456</t>
  </si>
  <si>
    <t>https://www.facebook.com/ditbt/posts/2834645176563457</t>
  </si>
  <si>
    <t>https://www.facebook.com/ditbt/posts/2834645176563458</t>
  </si>
  <si>
    <t>https://www.facebook.com/ditbt/posts/2834645176563459</t>
  </si>
  <si>
    <t>https://www.facebook.com/ditbt/posts/2834645176563460</t>
  </si>
  <si>
    <t>https://www.facebook.com/ditbt/posts/2834645176563461</t>
  </si>
  <si>
    <t>https://www.facebook.com/ditbt/posts/2834645176563462</t>
  </si>
  <si>
    <t>https://www.facebook.com/ditbt/posts/2834645176563463</t>
  </si>
  <si>
    <t>https://www.facebook.com/ditbt/posts/2834645176563464</t>
  </si>
  <si>
    <t>https://www.facebook.com/ditbt/posts/2834645176563465</t>
  </si>
  <si>
    <t xml:space="preserve"> Ja, [NAVN] gir dig ret😉😉</t>
  </si>
  <si>
    <t>https://www.facebook.com/ditbt/posts/2834645176563466</t>
  </si>
  <si>
    <t>https://www.facebook.com/ditbt/posts/2834645176563467</t>
  </si>
  <si>
    <t>https://www.facebook.com/ditbt/posts/2834645176563468</t>
  </si>
  <si>
    <t>https://www.facebook.com/ditbt/posts/2834645176563469</t>
  </si>
  <si>
    <t>https://www.facebook.com/ditbt/posts/2834645176563470</t>
  </si>
  <si>
    <t>Hvornår bliver der revolution i Dk? Hvor er de gule veste? Vi har en regering der fortjener at blive væltet</t>
  </si>
  <si>
    <t>Sundhedsreform, Regeringen</t>
  </si>
  <si>
    <t>https://www.facebook.com/ditbt/posts/2845769315450268</t>
  </si>
  <si>
    <t>Jeg boykotter næste valg. - Jeg vil bruge tiden på at købe en GUL VEST, og håbe at folket snart vil ryste alle de gamle politikere ud. - Ingen af dem fortjener et X Men så er jeg klar. -</t>
  </si>
  <si>
    <t>https://www.facebook.com/ditbt/posts/2845769315450269</t>
  </si>
  <si>
    <t>https://www.facebook.com/ditbt/posts/2845769315450270</t>
  </si>
  <si>
    <t>Krampetrækningerne hos regeringen og DF tager til. Det er som om de er gået koma og selvsving og rystelserne ingen ende vil tage, men det skal vælgerne ved det kommende valg nok sørge for får en ende - inden Danmark ender med at blive "splittet" ad i atomer med alle disse her og nu hovsa løsninger...........</t>
  </si>
  <si>
    <t>https://www.facebook.com/ditbt/posts/2845769315450271</t>
  </si>
  <si>
    <t>Man får næsten kvalme, når LLR-regeringen + DF står frem og lover befolkningen gule og grønne skove med en sundhedsreform. Men tænker der er en bagtanke som kaldes valgflæsk.</t>
  </si>
  <si>
    <t>https://www.facebook.com/ditbt/posts/2845769315450272</t>
  </si>
  <si>
    <t>Ja, den store overraskelse bliver, at I ryger ud hele bundtet, I er stærkt på vej til at ødelægge DK, og det har befolkningen indset. Vi mangler i den grad mennesker, der ikke selv rager til sig, men regerer, så alle føler, at de bliver behandlet ordentligt. Lars Løkke er en farlig mand, han kan i den grad manipulere med folk, også inden for egne rækker.</t>
  </si>
  <si>
    <t>https://www.facebook.com/ditbt/posts/2845769315450273</t>
  </si>
  <si>
    <t>Endelig enighed hos de blå -smølfer.... og vælger-tæsk om kort tid, så det kan mærkes , spild af tid deres Sundhedsreform ...... Ja en reform der i virkeligheden, bliver deres endeligt . Glæder mig til at se Lars og Kristian´s hoveder efter valget under 15 % til begge partier. Denne gang går den ikke . Gider i godt tage "den almindelige dansker" alvorligt, vi vil ikke finde os i jer mere og i kommer til at mærke det.</t>
  </si>
  <si>
    <t>https://www.facebook.com/ditbt/posts/2845769315450274</t>
  </si>
  <si>
    <t>21 nye råd?? har vi ikke beslutnings dygtige folk i danmark til at træffe hurtige beslutninger eller skal alle ideer &amp; beslutninger gennempu.. før der sker noget?</t>
  </si>
  <si>
    <t>https://www.facebook.com/ditbt/posts/2845769315450275</t>
  </si>
  <si>
    <t>Så er der måske blevet tid til at se den omsiggribende muslimske magtovertagelse i øjnene? Eller skal vi fortsætte udskiftningen af den danske kultur!</t>
  </si>
  <si>
    <t>https://www.facebook.com/ditbt/posts/2845769315450276</t>
  </si>
  <si>
    <t>https://www.facebook.com/ditbt/posts/2845769315450277</t>
  </si>
  <si>
    <t>https://www.facebook.com/ditbt/posts/2845769315450278</t>
  </si>
  <si>
    <t>DE HAR ØDELAGT TRYKHEDEN I DANMARK. NEJ IKKE FOR DE RIGE. DE HAR BARE FÅET OG FÅET . DF OG V...</t>
  </si>
  <si>
    <t>https://www.facebook.com/ditbt/posts/2845769315450279</t>
  </si>
  <si>
    <t>Alle på det billede er en flok klaphatte ... men det finder de nok snart ud af. De er en skændsel for Danmark. Nu skal man ikke tage fejl. Jeg mener, at den anden side er omend endnu mere ubrugelige. De bærer alle det fulde ansvar for at vores land forgår. Det står virkelig skidt til på alle fronter og de fatter ikke en skid. Vil vi tillade det, eller skal vi til at tage en væbnet kamp og fjerne dem alle ved et kup? Det er trods alt kun 179 idioter ... det synes overkommeligt.</t>
  </si>
  <si>
    <t>https://www.facebook.com/ditbt/posts/2845769315450280</t>
  </si>
  <si>
    <t>https://www.facebook.com/ditbt/posts/2845769315450281</t>
  </si>
  <si>
    <t>https://www.facebook.com/ditbt/posts/2845769315450282</t>
  </si>
  <si>
    <t>Så fik DF og regeringen lige nedprioteret offentlige sygehuse og styrket de private sygehuse. 
Godt gået af DF. Der ellers bryster sig af, at velfærden er for alle🤬🤬🤬</t>
  </si>
  <si>
    <t>https://www.facebook.com/ditbt/posts/2845769315450283</t>
  </si>
  <si>
    <t>https://www.facebook.com/ditbt/posts/2845769315450284</t>
  </si>
  <si>
    <t>LLR har lige stået og fortalt at venstre var fadder til aftalen om supersygehusene. På et af sygehusene har man brugt 6 mill. Kr. blot til udsmykning af  receptionen, til gengæld er der ikke penge til at købe de nødvendige instrumenter, de skal hentes på de "gamle" sygehuse. Der mangler både læger, sygeplejersker og sosu personale.
Jow da, det går da godt i sundhedssektoren.</t>
  </si>
  <si>
    <t>https://www.facebook.com/ditbt/posts/2845769315450285</t>
  </si>
  <si>
    <t>https://www.facebook.com/ditbt/posts/2845769315450286</t>
  </si>
  <si>
    <t>Nu må der da snart blive valg, det er da utroligt hvor de vil få alle de nye medarbejdere læger og sygeplejersker fra og kommunerne kan dårligt klare de opgaver de har nu. Håber ikke det bliver til virkelig. Stoler slet ikke på V og DF</t>
  </si>
  <si>
    <t>https://www.facebook.com/ditbt/posts/2845769315450287</t>
  </si>
  <si>
    <t>https://www.facebook.com/ditbt/posts/2845769315450288</t>
  </si>
  <si>
    <t>https://www.facebook.com/ditbt/posts/2845769315450289</t>
  </si>
  <si>
    <t>https://www.facebook.com/ditbt/posts/2845769315450290</t>
  </si>
  <si>
    <t>https://www.facebook.com/ditbt/posts/2845769315450291</t>
  </si>
  <si>
    <t>Ja, det bliver ik til noget.
Hvem gider stemme på de partier, der bekæmper demokratiet.
Vi har brug for folkevalgte religioner.
DF og regeringen, lægger op til en diktaturstat.</t>
  </si>
  <si>
    <t>https://www.facebook.com/ditbt/posts/2845769315450292</t>
  </si>
  <si>
    <t>https://www.facebook.com/ditbt/posts/2845769315450293</t>
  </si>
  <si>
    <t>Dansk politik har slået fejl, om man er rød eller blå gør ingen forskel. Enten sker der fornyelse af dansk politik ellers falder det hele sammen under dem.</t>
  </si>
  <si>
    <t>https://www.facebook.com/ditbt/posts/2845769315450294</t>
  </si>
  <si>
    <t>https://www.facebook.com/ditbt/posts/2845769315450295</t>
  </si>
  <si>
    <t>https://www.facebook.com/ditbt/posts/2845769315450296</t>
  </si>
  <si>
    <t>https://www.facebook.com/ditbt/posts/2845769315450297</t>
  </si>
  <si>
    <t>https://www.facebook.com/ditbt/posts/2845769315450298</t>
  </si>
  <si>
    <t>https://www.facebook.com/ditbt/posts/2845769315450299</t>
  </si>
  <si>
    <t>Hvorfor ser de altid så selvglade og hovne ud ? Er det fordi de tror at de igen har snørret befolkningen.</t>
  </si>
  <si>
    <t>https://www.facebook.com/ditbt/posts/2845769315450300</t>
  </si>
  <si>
    <t>https://www.facebook.com/ditbt/posts/2845769315450301</t>
  </si>
  <si>
    <t>https://www.facebook.com/ditbt/posts/2845769315450302</t>
  </si>
  <si>
    <t>https://www.facebook.com/ditbt/posts/2845769315450303</t>
  </si>
  <si>
    <t>https://www.facebook.com/ditbt/posts/2845769315450304</t>
  </si>
  <si>
    <t>https://www.facebook.com/ditbt/posts/2845769315450305</t>
  </si>
  <si>
    <t>https://www.facebook.com/ditbt/posts/2845769315450306</t>
  </si>
  <si>
    <t>https://www.facebook.com/ditbt/posts/2845769315450307</t>
  </si>
  <si>
    <t>https://www.facebook.com/ditbt/posts/2845769315450308</t>
  </si>
  <si>
    <t>Tja - debatten med Clement på torsdag klokken 20.00 (DR2) bliver bestemt interessant :-) - at vi bliver flere ældre er et faktum, og dermed mere behov for pleje, og behandling på sygehuse er vel heller ikke til diskussion. Tidligere blev der råbt på flere læge - og sundhedshuse nu sker der noget, et godt udspil. Om det er rød-eller blå blok er vel efterhånden ligegyldig, opgaver og udfordringer er de samme, og det er også et faktum :-) - og nu synes jeg vi skal bevare en velopdragen tone :-)</t>
  </si>
  <si>
    <t>https://www.facebook.com/ditbt/posts/2845769315450309</t>
  </si>
  <si>
    <t>Jeg får da kuller! Overskrifter som "Hele landet får nyt akutnummer" eller "regionerne nedlægges".... NEJ sådan hænger det ikke sammen. Drop nu jeres politiske støtte til den siddende regering og prøv at forstå at det er KUN hvis de blå vinder valget, at disse ting indføres som en del af de delaftaler der er lavet nu. Delaftaler der er bekymrende for Danmarks fremtid på både sundhed, jordforurening og råstoffer. Regeringen lytter ikke på nogle som helst ud over sig selv og de forstår ikke hvad regionerne i virkeligheden laver. Kom en dag ud i en tilsynsmedarbejders sko i en råstofgrav og tænk sig scenariet at der etableres en råstofgrav lige ved siden af statsministerboligen - og tilsynsmedarbejderen der skal holde øje med om vilkår om støj overholdes, skal køre til graven fra Aalborg....</t>
  </si>
  <si>
    <t>https://www.facebook.com/ditbt/posts/2845769315450310</t>
  </si>
  <si>
    <t>https://www.facebook.com/ditbt/posts/2845769315450311</t>
  </si>
  <si>
    <t>den mand og denne regering er landsskadelig ! men folketinget skal vel stemme og dette ?</t>
  </si>
  <si>
    <t>https://www.facebook.com/ditbt/posts/2845769315450312</t>
  </si>
  <si>
    <t>https://www.facebook.com/ditbt/posts/2845769315450313</t>
  </si>
  <si>
    <t>https://www.facebook.com/ditbt/posts/2845769315450314</t>
  </si>
  <si>
    <t>https://www.facebook.com/ditbt/posts/2845769315450315</t>
  </si>
  <si>
    <t>https://www.facebook.com/ditbt/posts/2845769315450316</t>
  </si>
  <si>
    <t>https://www.facebook.com/ditbt/posts/2845769315450317</t>
  </si>
  <si>
    <t>https://www.facebook.com/ditbt/posts/2845769315450318</t>
  </si>
  <si>
    <t>Mon DF derved redder Pelsen på hver 3 af MF Kollegaer.... Mon han er ved at forberede sig på Afskedstalen.... Mon Partisoldaterne fortsætter nuværende Slingrekurs.... Mon Formanden bliver på Posten... Mon ikke SFØRS har et Alternativ.... Uffe som Dirrigent for en Stemme.... Aeaeaeaeaehahahahaha...</t>
  </si>
  <si>
    <t>https://www.facebook.com/ditbt/posts/2845769315450319</t>
  </si>
  <si>
    <t>https://www.facebook.com/ditbt/posts/2845769315450320</t>
  </si>
  <si>
    <t>https://www.facebook.com/ditbt/posts/2845769315450321</t>
  </si>
  <si>
    <t>https://www.facebook.com/ditbt/posts/2845769315450322</t>
  </si>
  <si>
    <t>https://www.facebook.com/ditbt/posts/2845769315450323</t>
  </si>
  <si>
    <t>https://www.facebook.com/ditbt/posts/2845769315450324</t>
  </si>
  <si>
    <t>https://www.facebook.com/ditbt/posts/2845769315450325</t>
  </si>
  <si>
    <t>https://www.facebook.com/ditbt/posts/2845769315450326</t>
  </si>
  <si>
    <t>https://www.facebook.com/ditbt/posts/2845769315450327</t>
  </si>
  <si>
    <t>https://www.facebook.com/ditbt/posts/2845769315450328</t>
  </si>
  <si>
    <t>Hvilken led flok. - Ego, ego, ego ...</t>
  </si>
  <si>
    <t>https://www.facebook.com/ditbt/posts/2845769315450329</t>
  </si>
  <si>
    <t>https://www.facebook.com/ditbt/posts/2845769315450330</t>
  </si>
  <si>
    <t>https://www.facebook.com/ditbt/posts/2845769315450331</t>
  </si>
  <si>
    <t>https://www.facebook.com/ditbt/posts/2845769315450332</t>
  </si>
  <si>
    <t>https://www.facebook.com/ditbt/posts/2845769315450333</t>
  </si>
  <si>
    <t>Trump, Rusland, Frifundet</t>
  </si>
  <si>
    <t>https://www.facebook.com/ditbt/posts/2843805645646635</t>
  </si>
  <si>
    <t>https://www.facebook.com/ditbt/posts/2843805645646636</t>
  </si>
  <si>
    <t>https://www.facebook.com/ditbt/posts/2843805645646637</t>
  </si>
  <si>
    <t>Må være så ærgerligt for alle Trump haters og især for TV2 og de andre medier  
Håber han bliver genvalgt</t>
  </si>
  <si>
    <t>https://www.facebook.com/ditbt/posts/2843805645646638</t>
  </si>
  <si>
    <t>Ærligt, så er det som en stor joke. Manden er jo helt væk. Han er ikke frikendt, selv om det er det han siger. Hvilket må betyde han ikke kan tolke de oplysninger han har fået. Han er ikke frikendt.</t>
  </si>
  <si>
    <t>https://www.facebook.com/ditbt/posts/2843805645646639</t>
  </si>
  <si>
    <t>https://www.facebook.com/ditbt/posts/2843805645646640</t>
  </si>
  <si>
    <t>Svinet har tørret den af på sine medarbejdere, 6 stk er tiltalt i sagen. Han er simpelthen uværdig til dette embede.</t>
  </si>
  <si>
    <t>https://www.facebook.com/ditbt/posts/2843805645646641</t>
  </si>
  <si>
    <t>En trist dag for alle Trump haderne. Men en rigtig god dag for alle os andre 😆😂🤣😄😆</t>
  </si>
  <si>
    <t>https://www.facebook.com/ditbt/posts/2843805645646642</t>
  </si>
  <si>
    <t>Det her beviser kun at manden er rigtig dygtig til at slette alle spor på hans kriminelle handlinger. Han er jo en mester mafiatype der har gjort det i flere årtier, så der skal nok mere kompetente folk til at finde de gode sager til at fælde ham. 😉</t>
  </si>
  <si>
    <t>https://www.facebook.com/ditbt/posts/2843805645646643</t>
  </si>
  <si>
    <t>Så er det på plads.
Kan i nu give Trump fred og ro, så han kan udføre sit arbejde😁</t>
  </si>
  <si>
    <t>https://www.facebook.com/ditbt/posts/2843805645646644</t>
  </si>
  <si>
    <t>Han har jo folk ansat til og slette sporene efter ham . Lad ham bare ødelægge USA, vi kan godt leve uden dem, spørgsmålet er om han og de, kan leve uden resten af verden 👺👺👺👺👺</t>
  </si>
  <si>
    <t>https://www.facebook.com/ditbt/posts/2843805645646645</t>
  </si>
  <si>
    <t>Trump bliver den første diktator i USA. Hans tilhængere taler allerede om at hvis USA skal have en diktator, så skal det være Trump. Han ødelægger alt hvad han rør ved og betaler hush money til alle der kender til hans kriminelle handlinger</t>
  </si>
  <si>
    <t>https://www.facebook.com/ditbt/posts/2843805645646646</t>
  </si>
  <si>
    <t>Alle de danske statsbetalte løgne-medier er til grin.
Det tog BT 4 dage at komme til den konklusion. 
Demå have gjort ondt.</t>
  </si>
  <si>
    <t>https://www.facebook.com/ditbt/posts/2843805645646647</t>
  </si>
  <si>
    <t>https://www.facebook.com/ditbt/posts/2843805645646648</t>
  </si>
  <si>
    <t>Der er intet ulovligt i den efterforskning. Robert Mueller har gjort det job justitsministeret bad ham om. 
Men Trump er hævngerrig det har han vist før. 
Trump er stadig korrupt, kriminel og latterlig inkompetent.
Men det har aldrig været den rette plan at fører en rigsretssag imod ham med et republikansk senat.
Han skal besejres ved valget i 2020. Bernie Sanders er i fuld gang med at rejse landet rundt og snakke om politik. Han er den rette kandidat til 2020</t>
  </si>
  <si>
    <t>https://www.facebook.com/ditbt/posts/2843805645646649</t>
  </si>
  <si>
    <t>Det er åbentbart kun Europæer som hader ham, Amerikanerne har da stemt ham ind, så mon ikke størstedelen er tilfredse med ham.
Kunne de danske politikere da bare sørge for at halvdelen af hvad de lover bliver gjort, det er han da vist den eneste der har gjort😜</t>
  </si>
  <si>
    <t>https://www.facebook.com/ditbt/posts/2843805645646650</t>
  </si>
  <si>
    <t>"Noone knows more about not working with the russians than me".</t>
  </si>
  <si>
    <t>https://www.facebook.com/ditbt/posts/2843805645646651</t>
  </si>
  <si>
    <t>Hvad så alle i domme dags profeter. Så tabte i igen hva😂😂😂😂. Elsker sku trump</t>
  </si>
  <si>
    <t>https://www.facebook.com/ditbt/posts/2843805645646652</t>
  </si>
  <si>
    <t>Man kan vende, og dreje det som man vil. Faktum er at den amerikanske præsident vandt valget pga rusisk indblanding.</t>
  </si>
  <si>
    <t>https://www.facebook.com/ditbt/posts/2843805645646653</t>
  </si>
  <si>
    <t>https://www.facebook.com/ditbt/posts/2843805645646654</t>
  </si>
  <si>
    <t>Hvad vil Steinmetz nu gøre. Hva skal han nu finde på at svine Trump til med?</t>
  </si>
  <si>
    <t>https://www.facebook.com/ditbt/posts/2843805645646655</t>
  </si>
  <si>
    <t>Man savner i alvorlig grad svar på, hvorfor alle Trumps medarbejdere og allierede den ene gang efter den anden konsekvent har løjet om deres forbindelser til Rusland. Det har ingen af dem tilsyneladende haft behov for. Nu sidder flere i fængsel for at have løjet.</t>
  </si>
  <si>
    <t>https://www.facebook.com/ditbt/posts/2843805645646656</t>
  </si>
  <si>
    <t>https://www.facebook.com/ditbt/posts/2843805645646657</t>
  </si>
  <si>
    <t>https://www.facebook.com/ditbt/posts/2843805645646658</t>
  </si>
  <si>
    <t>Clinton overførte millioner af dollars til en russisk konto lige før valget. Hmm det lugter</t>
  </si>
  <si>
    <t>https://www.facebook.com/ditbt/posts/2843805645646659</t>
  </si>
  <si>
    <t>Ham og hans latterlige kampe.....han er en skamplet på hans embede som præsident....lige som løkke er som statsmenister.....forhenværende statsmenister, forhåbentlig.......hehe</t>
  </si>
  <si>
    <t>https://www.facebook.com/ditbt/posts/2843805645646660</t>
  </si>
  <si>
    <t>https://www.facebook.com/ditbt/posts/2843805645646661</t>
  </si>
  <si>
    <t>Nå 
Det var satme træls for clinton og mainstream medierne 😁👍
Og alle dem der ellers gik i kødet  af Rusland og Trump for beskyldninger..
Men tro ikke den dør der når det kommer til medierne og demokraterne i deres hetzt imod Trump</t>
  </si>
  <si>
    <t>https://www.facebook.com/ditbt/posts/2843805645646662</t>
  </si>
  <si>
    <t>https://www.facebook.com/ditbt/posts/2843805645646663</t>
  </si>
  <si>
    <t>Tal viser at han ikke Er frifundet. 
Men læser man det godt. Igennem er det ikke samme facit som trump kommer. Med</t>
  </si>
  <si>
    <t>https://www.facebook.com/ditbt/posts/2843805645646664</t>
  </si>
  <si>
    <t>Henrik Hansen
Hvorfor hader mennesker Trump ? - vil du ikke hjælpe mig til en større forståelse -</t>
  </si>
  <si>
    <t>https://www.facebook.com/ditbt/posts/2843805645646665</t>
  </si>
  <si>
    <t>Hvorfor ikke offentlig gøre rapporten?
Indtil det sker, er han ikke frikendt men stadig under mistanke.</t>
  </si>
  <si>
    <t>https://www.facebook.com/ditbt/posts/2843805645646666</t>
  </si>
  <si>
    <t>https://www.facebook.com/ditbt/posts/2843805645646667</t>
  </si>
  <si>
    <t>Måske han lige skulle passe på og vente på de 11+ andre afgørelser af sager han også er anklaget for? Dette er et smart træk fra Mueller.</t>
  </si>
  <si>
    <t>https://www.facebook.com/ditbt/posts/2843805645646668</t>
  </si>
  <si>
    <t>https://www.facebook.com/ditbt/posts/2843805645646669</t>
  </si>
  <si>
    <t>https://www.facebook.com/ditbt/posts/2843805645646670</t>
  </si>
  <si>
    <t>https://www.facebook.com/ditbt/posts/2843805645646671</t>
  </si>
  <si>
    <t>Aaaah, lad os nu se! Nu skal de nok ha en undersøgelse af undersøgelsen!</t>
  </si>
  <si>
    <t>https://www.facebook.com/ditbt/posts/2843805645646672</t>
  </si>
  <si>
    <t>Trump frikendt for at samarbejde med russerne? Jamen så er vejen banen for four more years :-) #MAGA :-)</t>
  </si>
  <si>
    <t>https://www.facebook.com/ditbt/posts/2843805645646673</t>
  </si>
  <si>
    <t>https://www.facebook.com/ditbt/posts/2843805645646674</t>
  </si>
  <si>
    <t>https://www.facebook.com/ditbt/posts/2843805645646675</t>
  </si>
  <si>
    <t>https://www.facebook.com/ditbt/posts/2843805645646676</t>
  </si>
  <si>
    <t>Oh you don't say? Personen som blev efterforsket for korruption og collusion med et andet land er glad for at der ingen beviser var angående corruption og collusion...</t>
  </si>
  <si>
    <t>https://www.facebook.com/ditbt/posts/2843805645646677</t>
  </si>
  <si>
    <t>Så Putin løj også ? Da han indrømmede, næsten 50 år efter Watergate er det nu lovligt at føre folk bag lyset Nixon roterer i sin grav, det minder om danske bank det her 🙄</t>
  </si>
  <si>
    <t>https://www.facebook.com/ditbt/posts/2843805645646678</t>
  </si>
  <si>
    <t>https://www.facebook.com/ditbt/posts/2843805645646679</t>
  </si>
  <si>
    <t>https://www.facebook.com/ditbt/posts/2843805645646680</t>
  </si>
  <si>
    <t>https://www.facebook.com/ditbt/posts/2843805645646681</t>
  </si>
  <si>
    <t>https://www.facebook.com/ditbt/posts/2843805645646682</t>
  </si>
  <si>
    <t>https://www.facebook.com/ditbt/posts/2843805645646683</t>
  </si>
  <si>
    <t>https://twitter.com/jacobmark_sf/status/1108007898259603461</t>
  </si>
  <si>
    <t>XD</t>
  </si>
  <si>
    <t>https://twitter.com/larsloekke/status/1094603764017844224</t>
  </si>
  <si>
    <t>https://twitter.com/larsloekke/status/1094603764017844225</t>
  </si>
  <si>
    <t>https://twitter.com/larsloekke/status/1094603764017844226</t>
  </si>
  <si>
    <t>https://twitter.com/larsloekke/status/1094603764017844227</t>
  </si>
  <si>
    <t>https://twitter.com/larsloekke/status/1094603764017844228</t>
  </si>
  <si>
    <t>https://twitter.com/larsloekke/status/1094603764017844229</t>
  </si>
  <si>
    <t>https://twitter.com/larsloekke/status/1094603764017844230</t>
  </si>
  <si>
    <t>https://twitter.com/larsloekke/status/1094603764017844231</t>
  </si>
  <si>
    <t>https://twitter.com/larsloekke/status/1094603764017844232</t>
  </si>
  <si>
    <t>https://twitter.com/larsloekke/status/1094603764017844233</t>
  </si>
  <si>
    <t>https://twitter.com/larsloekke/status/1094603764017844234</t>
  </si>
  <si>
    <t>https://twitter.com/larsloekke/status/1094603764017844235</t>
  </si>
  <si>
    <t>https://twitter.com/larsloekke/status/1094603764017844236</t>
  </si>
  <si>
    <t>https://twitter.com/larsloekke/status/1094603764017844237</t>
  </si>
  <si>
    <t>https://twitter.com/larsloekke/status/1094603764017844238</t>
  </si>
  <si>
    <t>https://twitter.com/larsloekke/status/1094603764017844239</t>
  </si>
  <si>
    <t>https://twitter.com/larsloekke/status/1094603764017844240</t>
  </si>
  <si>
    <t>https://twitter.com/larsloekke/status/1094603764017844241</t>
  </si>
  <si>
    <t>https://twitter.com/larsloekke/status/1094603764017844242</t>
  </si>
  <si>
    <t>https://twitter.com/larsloekke/status/1094603764017844243</t>
  </si>
  <si>
    <t>https://twitter.com/larsloekke/status/1094603764017844244</t>
  </si>
  <si>
    <t>https://twitter.com/larsloekke/status/1094603764017844245</t>
  </si>
  <si>
    <t>https://twitter.com/larsloekke/status/1094603764017844246</t>
  </si>
  <si>
    <t>https://twitter.com/larsloekke/status/1094603764017844247</t>
  </si>
  <si>
    <t>https://twitter.com/larsloekke/status/1094603764017844248</t>
  </si>
  <si>
    <t>https://twitter.com/larsloekke/status/1094603764017844249</t>
  </si>
  <si>
    <t>https://twitter.com/larsloekke/status/1094603764017844250</t>
  </si>
  <si>
    <t>https://twitter.com/larsloekke/status/1094603764017844251</t>
  </si>
  <si>
    <t>https://twitter.com/larsloekke/status/1094603764017844252</t>
  </si>
  <si>
    <t>https://twitter.com/larsloekke/status/1094603764017844253</t>
  </si>
  <si>
    <t>https://twitter.com/larsloekke/status/1094603764017844254</t>
  </si>
  <si>
    <t>https://twitter.com/larsloekke/status/1094603764017844255</t>
  </si>
  <si>
    <t>https://twitter.com/larsloekke/status/1094603764017844256</t>
  </si>
  <si>
    <t>https://twitter.com/larsloekke/status/1094603764017844257</t>
  </si>
  <si>
    <t>https://twitter.com/larsloekke/status/1094603764017844258</t>
  </si>
  <si>
    <t>https://twitter.com/larsloekke/status/1094603764017844259</t>
  </si>
  <si>
    <t>https://twitter.com/larsloekke/status/1094603764017844260</t>
  </si>
  <si>
    <t>https://twitter.com/larsloekke/status/1094603764017844261</t>
  </si>
  <si>
    <t>https://twitter.com/larsloekke/status/1094603764017844262</t>
  </si>
  <si>
    <t>https://twitter.com/larsloekke/status/1094603764017844263</t>
  </si>
  <si>
    <t>https://twitter.com/larsloekke/status/1094603764017844264</t>
  </si>
  <si>
    <t>https://twitter.com/larsloekke/status/1094603764017844265</t>
  </si>
  <si>
    <t>https://twitter.com/larsloekke/status/1094603764017844266</t>
  </si>
  <si>
    <t>https://twitter.com/larsloekke/status/1094603764017844267</t>
  </si>
  <si>
    <t>https://twitter.com/larsloekke/status/1094603764017844268</t>
  </si>
  <si>
    <t>https://twitter.com/larsloekke/status/1094603764017844269</t>
  </si>
  <si>
    <t>https://twitter.com/larsloekke/status/1094603764017844270</t>
  </si>
  <si>
    <t>https://twitter.com/larsloekke/status/1094603764017844271</t>
  </si>
  <si>
    <t>https://twitter.com/larsloekke/status/1094603764017844272</t>
  </si>
  <si>
    <t>https://twitter.com/larsloekke/status/1094603764017844273</t>
  </si>
  <si>
    <t>https://twitter.com/larsloekke/status/1094603764017844274</t>
  </si>
  <si>
    <t>https://twitter.com/larsloekke/status/1094603764017844275</t>
  </si>
  <si>
    <t>https://twitter.com/larsloekke/status/1094603764017844276</t>
  </si>
  <si>
    <t>https://twitter.com/larsloekke/status/1094603764017844277</t>
  </si>
  <si>
    <t>https://twitter.com/larsloekke/status/1094603764017844278</t>
  </si>
  <si>
    <t>https://twitter.com/larsloekke/status/1094603764017844279</t>
  </si>
  <si>
    <t>https://twitter.com/larsloekke/status/1094603764017844280</t>
  </si>
  <si>
    <t>https://twitter.com/larsloekke/status/1094603764017844281</t>
  </si>
  <si>
    <t>https://twitter.com/larsloekke/status/1094603764017844282</t>
  </si>
  <si>
    <t>https://twitter.com/larsloekke/status/1094603764017844283</t>
  </si>
  <si>
    <t>https://twitter.com/larsloekke/status/1094603764017844284</t>
  </si>
  <si>
    <t>https://twitter.com/larsloekke/status/1094603764017844285</t>
  </si>
  <si>
    <t>https://twitter.com/larsloekke/status/1094603764017844286</t>
  </si>
  <si>
    <t>https://twitter.com/larsloekke/status/1094603764017844287</t>
  </si>
  <si>
    <t>https://twitter.com/larsloekke/status/1094603764017844288</t>
  </si>
  <si>
    <t>https://twitter.com/larsloekke/status/1094603764017844289</t>
  </si>
  <si>
    <t>https://twitter.com/larsloekke/status/1094603764017844290</t>
  </si>
  <si>
    <t>https://twitter.com/larsloekke/status/1094603764017844291</t>
  </si>
  <si>
    <t>https://twitter.com/larsloekke/status/1094603764017844292</t>
  </si>
  <si>
    <t>https://twitter.com/larsloekke/status/1094603764017844293</t>
  </si>
  <si>
    <t>https://twitter.com/larsloekke/status/1094603764017844294</t>
  </si>
  <si>
    <t>https://twitter.com/larsloekke/status/1094603764017844296</t>
  </si>
  <si>
    <t>https://twitter.com/larsloekke/status/1094603764017844297</t>
  </si>
  <si>
    <t>https://twitter.com/larsloekke/status/1094603764017844298</t>
  </si>
  <si>
    <t>https://twitter.com/larsloekke/status/1094603764017844299</t>
  </si>
  <si>
    <t>https://twitter.com/larsloekke/status/1094603764017844301</t>
  </si>
  <si>
    <t>https://twitter.com/larsloekke/status/1094603764017844302</t>
  </si>
  <si>
    <t>https://twitter.com/larsloekke/status/1094603764017844303</t>
  </si>
  <si>
    <t>https://twitter.com/larsloekke/status/1094603764017844304</t>
  </si>
  <si>
    <t>https://twitter.com/larsloekke/status/1094603764017844305</t>
  </si>
  <si>
    <t>https://twitter.com/larsloekke/status/1094603764017844306</t>
  </si>
  <si>
    <t>https://twitter.com/larsloekke/status/1094603764017844307</t>
  </si>
  <si>
    <t>https://twitter.com/larsloekke/status/1094603764017844308</t>
  </si>
  <si>
    <t>https://twitter.com/larsloekke/status/1094603764017844309</t>
  </si>
  <si>
    <t>https://twitter.com/larsloekke/status/1094603764017844310</t>
  </si>
  <si>
    <t>https://twitter.com/larsloekke/status/1094603764017844311</t>
  </si>
  <si>
    <t>https://twitter.com/larsloekke/status/1094603764017844312</t>
  </si>
  <si>
    <t>https://twitter.com/larsloekke/status/1094603764017844313</t>
  </si>
  <si>
    <t>https://twitter.com/larsloekke/status/1094603764017844315</t>
  </si>
  <si>
    <t>https://twitter.com/larsloekke/status/1094603764017844316</t>
  </si>
  <si>
    <t>https://twitter.com/larsloekke/status/1094603764017844317</t>
  </si>
  <si>
    <t>https://twitter.com/larsloekke/status/1094603764017844318</t>
  </si>
  <si>
    <t>https://twitter.com/larsloekke/status/1094603764017844319</t>
  </si>
  <si>
    <t>https://twitter.com/larsloekke/status/1094603764017844320</t>
  </si>
  <si>
    <t>https://twitter.com/larsloekke/status/1094603764017844321</t>
  </si>
  <si>
    <t>https://twitter.com/larsloekke/status/1094603764017844322</t>
  </si>
  <si>
    <t>https://twitter.com/larsloekke/status/1094603764017844323</t>
  </si>
  <si>
    <t>https://twitter.com/larsloekke/status/1094603764017844324</t>
  </si>
  <si>
    <t>https://twitter.com/larsloekke/status/1094603764017844325</t>
  </si>
  <si>
    <t>https://twitter.com/larsloekke/status/1094603764017844326</t>
  </si>
  <si>
    <t>https://twitter.com/larsloekke/status/1094603764017844327</t>
  </si>
  <si>
    <t>https://twitter.com/larsloekke/status/1094603764017844328</t>
  </si>
  <si>
    <t>https://twitter.com/larsloekke/status/1094603764017844329</t>
  </si>
  <si>
    <t>https://twitter.com/larsloekke/status/1094603764017844330</t>
  </si>
  <si>
    <t>https://twitter.com/larsloekke/status/1094603764017844331</t>
  </si>
  <si>
    <t>https://twitter.com/larsloekke/status/1094603764017844332</t>
  </si>
  <si>
    <t>https://twitter.com/larsloekke/status/1094603764017844333</t>
  </si>
  <si>
    <t>https://twitter.com/larsloekke/status/1094603764017844334</t>
  </si>
  <si>
    <t>https://twitter.com/larsloekke/status/1094603764017844335</t>
  </si>
  <si>
    <t>https://twitter.com/larsloekke/status/1094603764017844336</t>
  </si>
  <si>
    <t>https://twitter.com/larsloekke/status/1094603764017844337</t>
  </si>
  <si>
    <t>https://twitter.com/larsloekke/status/1094603764017844338</t>
  </si>
  <si>
    <t>https://twitter.com/larsloekke/status/1094603764017844339</t>
  </si>
  <si>
    <t>https://twitter.com/larsloekke/status/1094603764017844340</t>
  </si>
  <si>
    <t>https://twitter.com/larsloekke/status/1094603764017844341</t>
  </si>
  <si>
    <t>https://twitter.com/larsloekke/status/1094603764017844342</t>
  </si>
  <si>
    <t>https://twitter.com/larsloekke/status/1094603764017844343</t>
  </si>
  <si>
    <t>https://twitter.com/larsloekke/status/1094603764017844344</t>
  </si>
  <si>
    <t>https://twitter.com/larsloekke/status/1094603764017844345</t>
  </si>
  <si>
    <t>https://twitter.com/larsloekke/status/1094603764017844346</t>
  </si>
  <si>
    <t>https://twitter.com/larsloekke/status/1094603764017844347</t>
  </si>
  <si>
    <t>https://twitter.com/larsloekke/status/1094603764017844348</t>
  </si>
  <si>
    <t>https://twitter.com/larsloekke/status/1094603764017844349</t>
  </si>
  <si>
    <t>https://twitter.com/larsloekke/status/1094603764017844350</t>
  </si>
  <si>
    <t>https://twitter.com/larsloekke/status/1094603764017844351</t>
  </si>
  <si>
    <t>https://twitter.com/larsloekke/status/1094603764017844352</t>
  </si>
  <si>
    <t>https://twitter.com/larsloekke/status/1094603764017844353</t>
  </si>
  <si>
    <t>https://twitter.com/larsloekke/status/1094603764017844354</t>
  </si>
  <si>
    <t>https://twitter.com/larsloekke/status/1094603764017844355</t>
  </si>
  <si>
    <t>https://twitter.com/larsloekke/status/1094603764017844356</t>
  </si>
  <si>
    <t>https://twitter.com/larsloekke/status/1094603764017844358</t>
  </si>
  <si>
    <t>https://twitter.com/larsloekke/status/1094603764017844359</t>
  </si>
  <si>
    <t>https://twitter.com/larsloekke/status/1094603764017844360</t>
  </si>
  <si>
    <t>https://twitter.com/larsloekke/status/1094603764017844361</t>
  </si>
  <si>
    <t>https://twitter.com/larsloekke/status/1094603764017844362</t>
  </si>
  <si>
    <t>https://twitter.com/larsloekke/status/1094603764017844363</t>
  </si>
  <si>
    <t>https://twitter.com/larsloekke/status/1094603764017844364</t>
  </si>
  <si>
    <t>https://twitter.com/larsloekke/status/1094603764017844366</t>
  </si>
  <si>
    <t>https://twitter.com/larsloekke/status/1094603764017844369</t>
  </si>
  <si>
    <t>https://twitter.com/larsloekke/status/1094603764017844370</t>
  </si>
  <si>
    <t>https://twitter.com/larsloekke/status/1094603764017844372</t>
  </si>
  <si>
    <t>https://twitter.com/larsloekke/status/1094603764017844373</t>
  </si>
  <si>
    <t>https://twitter.com/larsloekke/status/1094603764017844374</t>
  </si>
  <si>
    <t>https://twitter.com/larsloekke/status/1094603764017844375</t>
  </si>
  <si>
    <t>https://twitter.com/larsloekke/status/1094603764017844376</t>
  </si>
  <si>
    <t>https://twitter.com/larsloekke/status/1094603764017844377</t>
  </si>
  <si>
    <t>https://twitter.com/larsloekke/status/1094603764017844378</t>
  </si>
  <si>
    <t>https://twitter.com/larsloekke/status/1094603764017844379</t>
  </si>
  <si>
    <t>https://twitter.com/larsloekke/status/1094603764017844380</t>
  </si>
  <si>
    <t>https://twitter.com/larsloekke/status/1094603764017844381</t>
  </si>
  <si>
    <t>https://twitter.com/larsloekke/status/1094603764017844382</t>
  </si>
  <si>
    <t>https://twitter.com/larsloekke/status/1094603764017844383</t>
  </si>
  <si>
    <t>https://twitter.com/larsloekke/status/1094603764017844384</t>
  </si>
  <si>
    <t>https://twitter.com/larsloekke/status/1094603764017844385</t>
  </si>
  <si>
    <t>https://twitter.com/larsloekke/status/1094603764017844386</t>
  </si>
  <si>
    <t>https://twitter.com/larsloekke/status/1094603764017844387</t>
  </si>
  <si>
    <t>https://twitter.com/larsloekke/status/1094603764017844388</t>
  </si>
  <si>
    <t>https://twitter.com/larsloekke/status/1094603764017844389</t>
  </si>
  <si>
    <t>https://twitter.com/larsloekke/status/1094603764017844390</t>
  </si>
  <si>
    <t>https://twitter.com/larsloekke/status/1094603764017844391</t>
  </si>
  <si>
    <t>https://twitter.com/larsloekke/status/1094603764017844392</t>
  </si>
  <si>
    <t>https://twitter.com/larsloekke/status/1094603764017844393</t>
  </si>
  <si>
    <t>https://twitter.com/larsloekke/status/1094603764017844394</t>
  </si>
  <si>
    <t>https://twitter.com/larsloekke/status/1094603764017844395</t>
  </si>
  <si>
    <t>https://twitter.com/larsloekke/status/1094603764017844396</t>
  </si>
  <si>
    <t>https://twitter.com/larsloekke/status/1094603764017844397</t>
  </si>
  <si>
    <t>https://twitter.com/larsloekke/status/1094603764017844398</t>
  </si>
  <si>
    <t>https://twitter.com/larsloekke/status/1094603764017844399</t>
  </si>
  <si>
    <t>https://twitter.com/larsloekke/status/1094603764017844400</t>
  </si>
  <si>
    <t>https://twitter.com/larsloekke/status/1094603764017844401</t>
  </si>
  <si>
    <t>https://twitter.com/larsloekke/status/1094603764017844402</t>
  </si>
  <si>
    <t>https://twitter.com/larsloekke/status/1094603764017844403</t>
  </si>
  <si>
    <t>https://twitter.com/larsloekke/status/1094603764017844405</t>
  </si>
  <si>
    <t>https://twitter.com/larsloekke/status/1094603764017844406</t>
  </si>
  <si>
    <t>https://twitter.com/larsloekke/status/1094603764017844407</t>
  </si>
  <si>
    <t>https://twitter.com/larsloekke/status/1094603764017844408</t>
  </si>
  <si>
    <t>https://twitter.com/larsloekke/status/1094603764017844409</t>
  </si>
  <si>
    <t>https://twitter.com/larsloekke/status/1094603764017844410</t>
  </si>
  <si>
    <t>https://twitter.com/larsloekke/status/1094603764017844411</t>
  </si>
  <si>
    <t>https://twitter.com/larsloekke/status/1094603764017844412</t>
  </si>
  <si>
    <t>https://twitter.com/larsloekke/status/1094603764017844413</t>
  </si>
  <si>
    <t>https://twitter.com/larsloekke/status/1094603764017844414</t>
  </si>
  <si>
    <t>https://twitter.com/larsloekke/status/1094603764017844415</t>
  </si>
  <si>
    <t>https://twitter.com/larsloekke/status/1094603764017844416</t>
  </si>
  <si>
    <t>https://twitter.com/larsloekke/status/1094603764017844417</t>
  </si>
  <si>
    <t>https://twitter.com/larsloekke/status/1094603764017844418</t>
  </si>
  <si>
    <t>https://twitter.com/larsloekke/status/1094603764017844419</t>
  </si>
  <si>
    <t>https://twitter.com/larsloekke/status/1094603764017844420</t>
  </si>
  <si>
    <t>https://twitter.com/larsloekke/status/1094603764017844421</t>
  </si>
  <si>
    <t>https://twitter.com/larsloekke/status/1094603764017844422</t>
  </si>
  <si>
    <t>https://twitter.com/larsloekke/status/1094603764017844423</t>
  </si>
  <si>
    <t>https://twitter.com/larsloekke/status/1094603764017844424</t>
  </si>
  <si>
    <t>https://twitter.com/larsloekke/status/1094603764017844425</t>
  </si>
  <si>
    <t>https://twitter.com/larsloekke/status/1094603764017844426</t>
  </si>
  <si>
    <t>https://twitter.com/larsloekke/status/1094603764017844427</t>
  </si>
  <si>
    <t>https://twitter.com/larsloekke/status/1094603764017844428</t>
  </si>
  <si>
    <t>https://twitter.com/larsloekke/status/1094603764017844429</t>
  </si>
  <si>
    <t>https://twitter.com/larsloekke/status/1094603764017844430</t>
  </si>
  <si>
    <t>https://twitter.com/larsloekke/status/1094603764017844431</t>
  </si>
  <si>
    <t>https://twitter.com/larsloekke/status/1094603764017844432</t>
  </si>
  <si>
    <t>https://twitter.com/larsloekke/status/1094603764017844433</t>
  </si>
  <si>
    <t>https://twitter.com/larsloekke/status/1094603764017844434</t>
  </si>
  <si>
    <t>https://twitter.com/larsloekke/status/1094603764017844435</t>
  </si>
  <si>
    <t>https://twitter.com/larsloekke/status/1094603764017844436</t>
  </si>
  <si>
    <t>https://twitter.com/larsloekke/status/1094603764017844437</t>
  </si>
  <si>
    <t>https://twitter.com/larsloekke/status/1094603764017844438</t>
  </si>
  <si>
    <t>https://twitter.com/larsloekke/status/1094603764017844439</t>
  </si>
  <si>
    <t>https://twitter.com/larsloekke/status/1094603764017844440</t>
  </si>
  <si>
    <t>https://twitter.com/larsloekke/status/1094603764017844441</t>
  </si>
  <si>
    <t>https://twitter.com/larsloekke/status/1094603764017844442</t>
  </si>
  <si>
    <t>https://twitter.com/larsloekke/status/1094603764017844443</t>
  </si>
  <si>
    <t>https://twitter.com/larsloekke/status/1094603764017844444</t>
  </si>
  <si>
    <t>https://twitter.com/larsloekke/status/1094603764017844445</t>
  </si>
  <si>
    <t>https://twitter.com/larsloekke/status/1094603764017844446</t>
  </si>
  <si>
    <t>https://twitter.com/larsloekke/status/1094603764017844447</t>
  </si>
  <si>
    <t>https://twitter.com/larsloekke/status/1094603764017844448</t>
  </si>
  <si>
    <t>https://twitter.com/larsloekke/status/1094603764017844449</t>
  </si>
  <si>
    <t>https://twitter.com/larsloekke/status/1094603764017844450</t>
  </si>
  <si>
    <t>https://twitter.com/larsloekke/status/1094603764017844451</t>
  </si>
  <si>
    <t>https://twitter.com/larsloekke/status/1094603764017844452</t>
  </si>
  <si>
    <t>https://twitter.com/larsloekke/status/1094603764017844453</t>
  </si>
  <si>
    <t>https://twitter.com/larsloekke/status/1094603764017844454</t>
  </si>
  <si>
    <t>https://twitter.com/larsloekke/status/1094603764017844455</t>
  </si>
  <si>
    <t>https://twitter.com/larsloekke/status/1094603764017844456</t>
  </si>
  <si>
    <t>https://twitter.com/larsloekke/status/1094603764017844457</t>
  </si>
  <si>
    <t>https://twitter.com/larsloekke/status/1094603764017844458</t>
  </si>
  <si>
    <t>https://twitter.com/larsloekke/status/1094603764017844459</t>
  </si>
  <si>
    <t>https://twitter.com/larsloekke/status/1094603764017844460</t>
  </si>
  <si>
    <t>https://twitter.com/larsloekke/status/1094603764017844461</t>
  </si>
  <si>
    <t>https://twitter.com/larsloekke/status/1094603764017844462</t>
  </si>
  <si>
    <t>https://twitter.com/larsloekke/status/1094603764017844463</t>
  </si>
  <si>
    <t>https://twitter.com/larsloekke/status/1094603764017844464</t>
  </si>
  <si>
    <t>https://twitter.com/larsloekke/status/1094603764017844465</t>
  </si>
  <si>
    <t>https://twitter.com/larsloekke/status/1094603764017844466</t>
  </si>
  <si>
    <t>https://twitter.com/larsloekke/status/1094603764017844467</t>
  </si>
  <si>
    <t>https://twitter.com/larsloekke/status/1094603764017844468</t>
  </si>
  <si>
    <t>https://twitter.com/larsloekke/status/1094603764017844469</t>
  </si>
  <si>
    <t>https://twitter.com/larsloekke/status/1094603764017844470</t>
  </si>
  <si>
    <t>https://twitter.com/larsloekke/status/1094603764017844471</t>
  </si>
  <si>
    <t>https://twitter.com/larsloekke/status/1094603764017844472</t>
  </si>
  <si>
    <t>https://twitter.com/larsloekke/status/1094603764017844473</t>
  </si>
  <si>
    <t>https://twitter.com/larsloekke/status/1094603764017844474</t>
  </si>
  <si>
    <t>https://twitter.com/larsloekke/status/1094603764017844475</t>
  </si>
  <si>
    <t>https://twitter.com/larsloekke/status/1094603764017844476</t>
  </si>
  <si>
    <t>https://twitter.com/larsloekke/status/1094603764017844477</t>
  </si>
  <si>
    <t>https://twitter.com/larsloekke/status/1094603764017844478</t>
  </si>
  <si>
    <t>https://twitter.com/larsloekke/status/1094603764017844479</t>
  </si>
  <si>
    <t>https://twitter.com/larsloekke/status/1094603764017844480</t>
  </si>
  <si>
    <t>https://twitter.com/larsloekke/status/1094603764017844481</t>
  </si>
  <si>
    <t>https://twitter.com/larsloekke/status/1094603764017844482</t>
  </si>
  <si>
    <t>https://twitter.com/larsloekke/status/1094603764017844483</t>
  </si>
  <si>
    <t>https://twitter.com/larsloekke/status/1094603764017844484</t>
  </si>
  <si>
    <t>https://twitter.com/larsloekke/status/1094603764017844485</t>
  </si>
  <si>
    <t>https://twitter.com/larsloekke/status/1094603764017844486</t>
  </si>
  <si>
    <t>https://twitter.com/larsloekke/status/1094603764017844487</t>
  </si>
  <si>
    <t>https://twitter.com/larsloekke/status/1094603764017844488</t>
  </si>
  <si>
    <t>https://twitter.com/larsloekke/status/1094603764017844489</t>
  </si>
  <si>
    <t>https://twitter.com/larsloekke/status/1094603764017844490</t>
  </si>
  <si>
    <t>https://twitter.com/larsloekke/status/1094603764017844491</t>
  </si>
  <si>
    <t>https://twitter.com/larsloekke/status/1094603764017844492</t>
  </si>
  <si>
    <t>https://twitter.com/larsloekke/status/1094603764017844493</t>
  </si>
  <si>
    <t>https://twitter.com/larsloekke/status/1094603764017844494</t>
  </si>
  <si>
    <t>https://twitter.com/larsloekke/status/1094603764017844495</t>
  </si>
  <si>
    <t>https://twitter.com/larsloekke/status/1094603764017844496</t>
  </si>
  <si>
    <t>https://twitter.com/larsloekke/status/1094603764017844497</t>
  </si>
  <si>
    <t>https://twitter.com/larsloekke/status/1094603764017844498</t>
  </si>
  <si>
    <t>https://twitter.com/larsloekke/status/1094603764017844499</t>
  </si>
  <si>
    <t>https://twitter.com/larsloekke/status/1094603764017844500</t>
  </si>
  <si>
    <t>https://twitter.com/larsloekke/status/1094603764017844501</t>
  </si>
  <si>
    <t>https://twitter.com/larsloekke/status/1094603764017844502</t>
  </si>
  <si>
    <t>https://twitter.com/larsloekke/status/1094603764017844503</t>
  </si>
  <si>
    <t>https://twitter.com/larsloekke/status/1094603764017844504</t>
  </si>
  <si>
    <t>https://twitter.com/larsloekke/status/1094603764017844505</t>
  </si>
  <si>
    <t>https://twitter.com/larsloekke/status/1094603764017844506</t>
  </si>
  <si>
    <t>https://twitter.com/larsloekke/status/1094603764017844507</t>
  </si>
  <si>
    <t>https://twitter.com/larsloekke/status/1094603764017844508</t>
  </si>
  <si>
    <t>https://twitter.com/larsloekke/status/1094603764017844509</t>
  </si>
  <si>
    <t>https://twitter.com/larsloekke/status/1094603764017844510</t>
  </si>
  <si>
    <t>https://twitter.com/larsloekke/status/1094603764017844511</t>
  </si>
  <si>
    <t>https://twitter.com/larsloekke/status/1094603764017844512</t>
  </si>
  <si>
    <t>https://twitter.com/larsloekke/status/1094603764017844513</t>
  </si>
  <si>
    <t>https://twitter.com/larsloekke/status/1094603764017844514</t>
  </si>
  <si>
    <t>https://twitter.com/larsloekke/status/1094603764017844515</t>
  </si>
  <si>
    <t>https://twitter.com/larsloekke/status/1094603764017844516</t>
  </si>
  <si>
    <t>https://twitter.com/larsloekke/status/1094603764017844517</t>
  </si>
  <si>
    <t>https://twitter.com/larsloekke/status/1094603764017844518</t>
  </si>
  <si>
    <t>https://twitter.com/larsloekke/status/1094603764017844519</t>
  </si>
  <si>
    <t>https://twitter.com/larsloekke/status/1094603764017844520</t>
  </si>
  <si>
    <t>https://twitter.com/larsloekke/status/1094603764017844521</t>
  </si>
  <si>
    <t>https://twitter.com/larsloekke/status/1094603764017844522</t>
  </si>
  <si>
    <t>https://twitter.com/larsloekke/status/1094603764017844523</t>
  </si>
  <si>
    <t>https://twitter.com/larsloekke/status/1094603764017844524</t>
  </si>
  <si>
    <t>https://twitter.com/larsloekke/status/1094603764017844525</t>
  </si>
  <si>
    <t>https://twitter.com/larsloekke/status/1094603764017844526</t>
  </si>
  <si>
    <t>https://twitter.com/larsloekke/status/1094603764017844527</t>
  </si>
  <si>
    <t>https://twitter.com/larsloekke/status/1094603764017844528</t>
  </si>
  <si>
    <t>https://twitter.com/larsloekke/status/1094603764017844529</t>
  </si>
  <si>
    <t>https://twitter.com/larsloekke/status/1094603764017844530</t>
  </si>
  <si>
    <t>https://twitter.com/larsloekke/status/1094603764017844531</t>
  </si>
  <si>
    <t>https://twitter.com/larsloekke/status/1094603764017844532</t>
  </si>
  <si>
    <t>https://twitter.com/larsloekke/status/1094603764017844533</t>
  </si>
  <si>
    <t>https://twitter.com/larsloekke/status/1094603764017844534</t>
  </si>
  <si>
    <t>https://twitter.com/larsloekke/status/1094603764017844535</t>
  </si>
  <si>
    <t>https://twitter.com/larsloekke/status/1094603764017844536</t>
  </si>
  <si>
    <t>https://twitter.com/larsloekke/status/1094603764017844537</t>
  </si>
  <si>
    <t>https://twitter.com/larsloekke/status/1094603764017844538</t>
  </si>
  <si>
    <t>https://twitter.com/larsloekke/status/1094603764017844539</t>
  </si>
  <si>
    <t>https://twitter.com/larsloekke/status/1094603764017844540</t>
  </si>
  <si>
    <t>https://twitter.com/larsloekke/status/1094603764017844541</t>
  </si>
  <si>
    <t>https://twitter.com/larsloekke/status/1094603764017844542</t>
  </si>
  <si>
    <t>https://twitter.com/larsloekke/status/1094603764017844543</t>
  </si>
  <si>
    <t>https://twitter.com/larsloekke/status/1094603764017844544</t>
  </si>
  <si>
    <t>https://twitter.com/larsloekke/status/1094603764017844545</t>
  </si>
  <si>
    <t>https://twitter.com/larsloekke/status/1094603764017844546</t>
  </si>
  <si>
    <t>https://twitter.com/larsloekke/status/1094603764017844547</t>
  </si>
  <si>
    <t>https://twitter.com/larsloekke/status/1094603764017844548</t>
  </si>
  <si>
    <t>https://twitter.com/larsloekke/status/1094603764017844549</t>
  </si>
  <si>
    <t>https://twitter.com/larsloekke/status/1094603764017844550</t>
  </si>
  <si>
    <t>https://twitter.com/larsloekke/status/1094603764017844551</t>
  </si>
  <si>
    <t>https://twitter.com/larsloekke/status/1094603764017844552</t>
  </si>
  <si>
    <t>https://twitter.com/larsloekke/status/1094603764017844553</t>
  </si>
  <si>
    <t>https://twitter.com/larsloekke/status/1094603764017844554</t>
  </si>
  <si>
    <t>https://twitter.com/larsloekke/status/1094603764017844555</t>
  </si>
  <si>
    <t>https://twitter.com/larsloekke/status/1094603764017844556</t>
  </si>
  <si>
    <t>https://twitter.com/larsloekke/status/1094603764017844557</t>
  </si>
  <si>
    <t>https://twitter.com/larsloekke/status/1094603764017844558</t>
  </si>
  <si>
    <t>https://twitter.com/larsloekke/status/1094603764017844559</t>
  </si>
  <si>
    <t>https://twitter.com/larsloekke/status/1094603764017844560</t>
  </si>
  <si>
    <t>https://twitter.com/larsloekke/status/1094603764017844561</t>
  </si>
  <si>
    <t>https://twitter.com/larsloekke/status/1094603764017844562</t>
  </si>
  <si>
    <t>https://twitter.com/larsloekke/status/1094603764017844563</t>
  </si>
  <si>
    <t>https://twitter.com/larsloekke/status/1094603764017844564</t>
  </si>
  <si>
    <t>https://twitter.com/larsloekke/status/1094603764017844565</t>
  </si>
  <si>
    <t>https://twitter.com/larsloekke/status/1094603764017844566</t>
  </si>
  <si>
    <t>https://twitter.com/larsloekke/status/1094603764017844567</t>
  </si>
  <si>
    <t>https://twitter.com/larsloekke/status/1094603764017844568</t>
  </si>
  <si>
    <t>https://twitter.com/larsloekke/status/1094603764017844569</t>
  </si>
  <si>
    <t>https://twitter.com/larsloekke/status/1094603764017844570</t>
  </si>
  <si>
    <t>https://twitter.com/larsloekke/status/1094603764017844571</t>
  </si>
  <si>
    <t>https://twitter.com/larsloekke/status/1094603764017844572</t>
  </si>
  <si>
    <t>https://twitter.com/larsloekke/status/1094603764017844573</t>
  </si>
  <si>
    <t>https://twitter.com/larsloekke/status/1094603764017844574</t>
  </si>
  <si>
    <t>https://twitter.com/larsloekke/status/1094603764017844575</t>
  </si>
  <si>
    <t>https://twitter.com/larsloekke/status/1094603764017844576</t>
  </si>
  <si>
    <t>https://twitter.com/larsloekke/status/1094603764017844577</t>
  </si>
  <si>
    <t>https://twitter.com/larsloekke/status/1094603764017844578</t>
  </si>
  <si>
    <t>https://twitter.com/larsloekke/status/1094603764017844579</t>
  </si>
  <si>
    <t>https://twitter.com/larsloekke/status/1094603764017844580</t>
  </si>
  <si>
    <t>https://twitter.com/larsloekke/status/1094603764017844581</t>
  </si>
  <si>
    <t>https://twitter.com/larsloekke/status/1094603764017844582</t>
  </si>
  <si>
    <t>https://twitter.com/larsloekke/status/1094603764017844583</t>
  </si>
  <si>
    <t>https://twitter.com/larsloekke/status/1094603764017844584</t>
  </si>
  <si>
    <t>https://twitter.com/larsloekke/status/1094603764017844585</t>
  </si>
  <si>
    <t>https://twitter.com/larsloekke/status/1094603764017844586</t>
  </si>
  <si>
    <t>https://twitter.com/larsloekke/status/1094603764017844587</t>
  </si>
  <si>
    <t>https://twitter.com/larsloekke/status/1094603764017844588</t>
  </si>
  <si>
    <t>https://twitter.com/larsloekke/status/1094603764017844589</t>
  </si>
  <si>
    <t>https://twitter.com/larsloekke/status/1094603764017844590</t>
  </si>
  <si>
    <t>https://twitter.com/larsloekke/status/1094603764017844591</t>
  </si>
  <si>
    <t>https://twitter.com/larsloekke/status/1094603764017844592</t>
  </si>
  <si>
    <t>https://twitter.com/larsloekke/status/1094603764017844593</t>
  </si>
  <si>
    <t>https://twitter.com/larsloekke/status/1094603764017844594</t>
  </si>
  <si>
    <t>https://twitter.com/larsloekke/status/1094603764017844595</t>
  </si>
  <si>
    <t>https://twitter.com/larsloekke/status/1094603764017844596</t>
  </si>
  <si>
    <t>https://twitter.com/larsloekke/status/1094603764017844597</t>
  </si>
  <si>
    <t>https://twitter.com/larsloekke/status/1094603764017844598</t>
  </si>
  <si>
    <t>https://twitter.com/larsloekke/status/1094603764017844599</t>
  </si>
  <si>
    <t>https://twitter.com/larsloekke/status/1094603764017844600</t>
  </si>
  <si>
    <t>https://twitter.com/larsloekke/status/1094603764017844601</t>
  </si>
  <si>
    <t>https://twitter.com/larsloekke/status/1094603764017844602</t>
  </si>
  <si>
    <t>https://twitter.com/larsloekke/status/1094603764017844603</t>
  </si>
  <si>
    <t>https://twitter.com/larsloekke/status/1094603764017844604</t>
  </si>
  <si>
    <t>https://twitter.com/larsloekke/status/1094603764017844605</t>
  </si>
  <si>
    <t>https://twitter.com/larsloekke/status/1094603764017844606</t>
  </si>
  <si>
    <t>https://twitter.com/larsloekke/status/1094603764017844607</t>
  </si>
  <si>
    <t>https://twitter.com/larsloekke/status/1094603764017844608</t>
  </si>
  <si>
    <t>https://twitter.com/larsloekke/status/1094603764017844609</t>
  </si>
  <si>
    <t>https://twitter.com/larsloekke/status/1094603764017844610</t>
  </si>
  <si>
    <t>https://twitter.com/larsloekke/status/1094603764017844611</t>
  </si>
  <si>
    <t>https://twitter.com/larsloekke/status/1094603764017844612</t>
  </si>
  <si>
    <t>https://twitter.com/larsloekke/status/1094603764017844613</t>
  </si>
  <si>
    <t>https://twitter.com/larsloekke/status/1094603764017844614</t>
  </si>
  <si>
    <t>https://twitter.com/larsloekke/status/1094603764017844615</t>
  </si>
  <si>
    <t>https://twitter.com/larsloekke/status/1094603764017844616</t>
  </si>
  <si>
    <t>https://twitter.com/larsloekke/status/1094603764017844617</t>
  </si>
  <si>
    <t>https://twitter.com/larsloekke/status/1094603764017844618</t>
  </si>
  <si>
    <t>https://twitter.com/larsloekke/status/1094603764017844619</t>
  </si>
  <si>
    <t>https://twitter.com/larsloekke/status/1094603764017844620</t>
  </si>
  <si>
    <t>https://twitter.com/larsloekke/status/1094603764017844621</t>
  </si>
  <si>
    <t>https://twitter.com/larsloekke/status/1094603764017844622</t>
  </si>
  <si>
    <t>https://twitter.com/larsloekke/status/1094603764017844623</t>
  </si>
  <si>
    <t>https://twitter.com/larsloekke/status/1094603764017844624</t>
  </si>
  <si>
    <t>https://twitter.com/larsloekke/status/1094603764017844625</t>
  </si>
  <si>
    <t>https://twitter.com/larsloekke/status/1094603764017844626</t>
  </si>
  <si>
    <t>https://twitter.com/larsloekke/status/1094603764017844627</t>
  </si>
  <si>
    <t>https://twitter.com/larsloekke/status/1094603764017844628</t>
  </si>
  <si>
    <t>https://twitter.com/larsloekke/status/1094603764017844629</t>
  </si>
  <si>
    <t>https://twitter.com/larsloekke/status/1094603764017844630</t>
  </si>
  <si>
    <t>https://twitter.com/larsloekke/status/1094603764017844631</t>
  </si>
  <si>
    <t>https://twitter.com/larsloekke/status/1094603764017844632</t>
  </si>
  <si>
    <t>https://twitter.com/larsloekke/status/1094603764017844633</t>
  </si>
  <si>
    <t>https://twitter.com/larsloekke/status/1094603764017844634</t>
  </si>
  <si>
    <t>https://twitter.com/larsloekke/status/1094603764017844635</t>
  </si>
  <si>
    <t>https://twitter.com/larsloekke/status/1094603764017844636</t>
  </si>
  <si>
    <t>https://twitter.com/larsloekke/status/1094603764017844637</t>
  </si>
  <si>
    <t>https://twitter.com/larsloekke/status/1094603764017844638</t>
  </si>
  <si>
    <t>https://twitter.com/larsloekke/status/1094603764017844639</t>
  </si>
  <si>
    <t>https://twitter.com/larsloekke/status/1094603764017844640</t>
  </si>
  <si>
    <t>https://twitter.com/larsloekke/status/1094603764017844641</t>
  </si>
  <si>
    <t>https://twitter.com/larsloekke/status/1094603764017844642</t>
  </si>
  <si>
    <t>https://twitter.com/larsloekke/status/1094603764017844643</t>
  </si>
  <si>
    <t>https://twitter.com/larsloekke/status/1094603764017844644</t>
  </si>
  <si>
    <t>https://twitter.com/larsloekke/status/1094603764017844645</t>
  </si>
  <si>
    <t>https://twitter.com/larsloekke/status/1094603764017844646</t>
  </si>
  <si>
    <t>https://twitter.com/larsloekke/status/1094603764017844647</t>
  </si>
  <si>
    <t>https://twitter.com/larsloekke/status/1094603764017844648</t>
  </si>
  <si>
    <t>https://twitter.com/larsloekke/status/1094603764017844649</t>
  </si>
  <si>
    <t>https://twitter.com/larsloekke/status/1094603764017844651</t>
  </si>
  <si>
    <t>https://twitter.com/larsloekke/status/1094603764017844652</t>
  </si>
  <si>
    <t>https://twitter.com/larsloekke/status/1094603764017844653</t>
  </si>
  <si>
    <t>https://twitter.com/larsloekke/status/1094603764017844654</t>
  </si>
  <si>
    <t>https://twitter.com/larsloekke/status/1094603764017844655</t>
  </si>
  <si>
    <t>https://twitter.com/larsloekke/status/1094603764017844656</t>
  </si>
  <si>
    <t>https://twitter.com/larsloekke/status/1094603764017844657</t>
  </si>
  <si>
    <t>https://twitter.com/larsloekke/status/1094603764017844658</t>
  </si>
  <si>
    <t>https://twitter.com/larsloekke/status/1094603764017844659</t>
  </si>
  <si>
    <t>https://twitter.com/larsloekke/status/1094603764017844660</t>
  </si>
  <si>
    <t>https://twitter.com/larsloekke/status/1094603764017844661</t>
  </si>
  <si>
    <t>https://twitter.com/larsloekke/status/1094603764017844662</t>
  </si>
  <si>
    <t>https://twitter.com/larsloekke/status/1094603764017844663</t>
  </si>
  <si>
    <t>https://twitter.com/larsloekke/status/1094603764017844664</t>
  </si>
  <si>
    <t>https://twitter.com/larsloekke/status/1094603764017844665</t>
  </si>
  <si>
    <t>https://twitter.com/larsloekke/status/1094603764017844666</t>
  </si>
  <si>
    <t>https://twitter.com/larsloekke/status/1094603764017844667</t>
  </si>
  <si>
    <t>https://twitter.com/larsloekke/status/1094603764017844668</t>
  </si>
  <si>
    <t>https://twitter.com/larsloekke/status/1094603764017844669</t>
  </si>
  <si>
    <t>https://twitter.com/larsloekke/status/1094603764017844670</t>
  </si>
  <si>
    <t>https://twitter.com/larsloekke/status/1094603764017844671</t>
  </si>
  <si>
    <t>https://twitter.com/larsloekke/status/1094603764017844672</t>
  </si>
  <si>
    <t>https://twitter.com/larsloekke/status/1094603764017844673</t>
  </si>
  <si>
    <t>https://twitter.com/larsloekke/status/1094603764017844674</t>
  </si>
  <si>
    <t>https://twitter.com/larsloekke/status/1094603764017844675</t>
  </si>
  <si>
    <t>https://twitter.com/larsloekke/status/1094603764017844676</t>
  </si>
  <si>
    <t>https://twitter.com/larsloekke/status/1094603764017844677</t>
  </si>
  <si>
    <t>https://twitter.com/larsloekke/status/1094603764017844678</t>
  </si>
  <si>
    <t>https://twitter.com/larsloekke/status/1094603764017844679</t>
  </si>
  <si>
    <t>https://twitter.com/larsloekke/status/1094603764017844680</t>
  </si>
  <si>
    <t>https://twitter.com/larsloekke/status/1094603764017844681</t>
  </si>
  <si>
    <t>https://twitter.com/larsloekke/status/1094603764017844682</t>
  </si>
  <si>
    <t>https://twitter.com/larsloekke/status/1094603764017844683</t>
  </si>
  <si>
    <t>https://twitter.com/larsloekke/status/1094603764017844684</t>
  </si>
  <si>
    <t>https://twitter.com/larsloekke/status/1094603764017844685</t>
  </si>
  <si>
    <t>https://twitter.com/larsloekke/status/1094603764017844686</t>
  </si>
  <si>
    <t>https://twitter.com/larsloekke/status/1094603764017844687</t>
  </si>
  <si>
    <t>https://twitter.com/larsloekke/status/1094603764017844688</t>
  </si>
  <si>
    <t>https://twitter.com/larsloekke/status/1094603764017844689</t>
  </si>
  <si>
    <t>https://twitter.com/larsloekke/status/1094603764017844690</t>
  </si>
  <si>
    <t>https://twitter.com/larsloekke/status/1094603764017844691</t>
  </si>
  <si>
    <t>https://twitter.com/larsloekke/status/1094603764017844692</t>
  </si>
  <si>
    <t>https://twitter.com/larsloekke/status/1094603764017844693</t>
  </si>
  <si>
    <t>https://twitter.com/larsloekke/status/1094603764017844694</t>
  </si>
  <si>
    <t>https://twitter.com/larsloekke/status/1094603764017844695</t>
  </si>
  <si>
    <t>https://twitter.com/larsloekke/status/1094603764017844696</t>
  </si>
  <si>
    <t>https://twitter.com/larsloekke/status/1094603764017844697</t>
  </si>
  <si>
    <t>https://twitter.com/larsloekke/status/1094603764017844698</t>
  </si>
  <si>
    <t>https://twitter.com/larsloekke/status/1094603764017844699</t>
  </si>
  <si>
    <t>https://twitter.com/larsloekke/status/1094603764017844700</t>
  </si>
  <si>
    <t>https://twitter.com/larsloekke/status/1094603764017844701</t>
  </si>
  <si>
    <t>https://twitter.com/larsloekke/status/1094603764017844702</t>
  </si>
  <si>
    <t>https://twitter.com/larsloekke/status/1094603764017844703</t>
  </si>
  <si>
    <t>https://twitter.com/larsloekke/status/1094603764017844704</t>
  </si>
  <si>
    <t>https://twitter.com/larsloekke/status/1094603764017844705</t>
  </si>
  <si>
    <t>https://twitter.com/larsloekke/status/1094603764017844706</t>
  </si>
  <si>
    <t>https://twitter.com/larsloekke/status/1094603764017844707</t>
  </si>
  <si>
    <t>https://twitter.com/larsloekke/status/1094603764017844708</t>
  </si>
  <si>
    <t>https://twitter.com/larsloekke/status/1094603764017844709</t>
  </si>
  <si>
    <t>https://twitter.com/larsloekke/status/1094603764017844710</t>
  </si>
  <si>
    <t>https://twitter.com/larsloekke/status/1094603764017844711</t>
  </si>
  <si>
    <t>https://twitter.com/larsloekke/status/1094603764017844712</t>
  </si>
  <si>
    <t>https://twitter.com/larsloekke/status/1094603764017844713</t>
  </si>
  <si>
    <t>https://twitter.com/larsloekke/status/1094603764017844714</t>
  </si>
  <si>
    <t>https://twitter.com/larsloekke/status/1094603764017844715</t>
  </si>
  <si>
    <t>https://twitter.com/larsloekke/status/1108655113424523264</t>
  </si>
  <si>
    <t>https://twitter.com/larsloekke/status/1108655113424523265</t>
  </si>
  <si>
    <t>https://twitter.com/larsloekke/status/1108655113424523266</t>
  </si>
  <si>
    <t>https://twitter.com/larsloekke/status/1108655113424523267</t>
  </si>
  <si>
    <t>https://twitter.com/larsloekke/status/1108655113424523268</t>
  </si>
  <si>
    <t>https://twitter.com/larsloekke/status/1108655113424523269</t>
  </si>
  <si>
    <t>https://twitter.com/larsloekke/status/1108655113424523270</t>
  </si>
  <si>
    <t>https://twitter.com/larsloekke/status/1108655113424523271</t>
  </si>
  <si>
    <t>https://twitter.com/larsloekke/status/1108655113424523273</t>
  </si>
  <si>
    <t>https://twitter.com/larsloekke/status/1108655113424523274</t>
  </si>
  <si>
    <t>https://twitter.com/larsloekke/status/1108655113424523275</t>
  </si>
  <si>
    <t>https://twitter.com/larsloekke/status/1108655113424523276</t>
  </si>
  <si>
    <t>https://twitter.com/larsloekke/status/1108655113424523277</t>
  </si>
  <si>
    <t>https://twitter.com/larsloekke/status/1108655113424523278</t>
  </si>
  <si>
    <t>https://twitter.com/larsloekke/status/1108655113424523279</t>
  </si>
  <si>
    <t>https://twitter.com/larsloekke/status/1108655113424523280</t>
  </si>
  <si>
    <t>https://twitter.com/larsloekke/status/1108655113424523281</t>
  </si>
  <si>
    <t>https://twitter.com/larsloekke/status/1108655113424523282</t>
  </si>
  <si>
    <t>https://twitter.com/larsloekke/status/1108655113424523283</t>
  </si>
  <si>
    <t>https://twitter.com/larsloekke/status/1108655113424523284</t>
  </si>
  <si>
    <t>https://twitter.com/larsloekke/status/1108655113424523285</t>
  </si>
  <si>
    <t>https://twitter.com/larsloekke/status/1108655113424523286</t>
  </si>
  <si>
    <t>https://twitter.com/larsloekke/status/1108655113424523287</t>
  </si>
  <si>
    <t>https://twitter.com/larsloekke/status/1108655113424523288</t>
  </si>
  <si>
    <t>https://twitter.com/larsloekke/status/1108655113424523289</t>
  </si>
  <si>
    <t>https://twitter.com/larsloekke/status/1108655113424523290</t>
  </si>
  <si>
    <t>https://twitter.com/larsloekke/status/1108655113424523291</t>
  </si>
  <si>
    <t>https://twitter.com/larsloekke/status/1108655113424523292</t>
  </si>
  <si>
    <t>https://twitter.com/larsloekke/status/1108655113424523293</t>
  </si>
  <si>
    <t>https://twitter.com/larsloekke/status/1108655113424523294</t>
  </si>
  <si>
    <t>https://twitter.com/larsloekke/status/1108655113424523295</t>
  </si>
  <si>
    <t>https://twitter.com/larsloekke/status/1108655113424523296</t>
  </si>
  <si>
    <t>https://twitter.com/larsloekke/status/1108655113424523298</t>
  </si>
  <si>
    <t>https://twitter.com/larsloekke/status/1108655113424523299</t>
  </si>
  <si>
    <t>https://twitter.com/larsloekke/status/1108655113424523300</t>
  </si>
  <si>
    <t>https://twitter.com/larsloekke/status/1108655113424523301</t>
  </si>
  <si>
    <t>https://twitter.com/larsloekke/status/1108655113424523302</t>
  </si>
  <si>
    <t>https://twitter.com/larsloekke/status/1108655113424523303</t>
  </si>
  <si>
    <t>https://twitter.com/larsloekke/status/1108655113424523304</t>
  </si>
  <si>
    <t>https://twitter.com/larsloekke/status/1108655113424523305</t>
  </si>
  <si>
    <t>https://twitter.com/larsloekke/status/1108655113424523306</t>
  </si>
  <si>
    <t>https://twitter.com/larsloekke/status/1108655113424523307</t>
  </si>
  <si>
    <t>https://twitter.com/larsloekke/status/1108655113424523308</t>
  </si>
  <si>
    <t>https://twitter.com/larsloekke/status/1108655113424523309</t>
  </si>
  <si>
    <t>https://twitter.com/larsloekke/status/1108655113424523310</t>
  </si>
  <si>
    <t>https://twitter.com/larsloekke/status/1108655113424523311</t>
  </si>
  <si>
    <t>https://twitter.com/larsloekke/status/1108655113424523312</t>
  </si>
  <si>
    <t>https://twitter.com/larsloekke/status/1108655113424523313</t>
  </si>
  <si>
    <t>https://twitter.com/larsloekke/status/1108655113424523314</t>
  </si>
  <si>
    <t>https://twitter.com/larsloekke/status/1108655113424523315</t>
  </si>
  <si>
    <t>https://twitter.com/larsloekke/status/1108655113424523316</t>
  </si>
  <si>
    <t>https://twitter.com/larsloekke/status/1108655113424523318</t>
  </si>
  <si>
    <t>https://twitter.com/larsloekke/status/1108655113424523319</t>
  </si>
  <si>
    <t>https://twitter.com/larsloekke/status/1108655113424523321</t>
  </si>
  <si>
    <t>https://twitter.com/larsloekke/status/1108655113424523322</t>
  </si>
  <si>
    <t>https://twitter.com/larsloekke/status/1108655113424523323</t>
  </si>
  <si>
    <t>https://twitter.com/larsloekke/status/1108655113424523324</t>
  </si>
  <si>
    <t>https://twitter.com/larsloekke/status/1108655113424523325</t>
  </si>
  <si>
    <t>https://twitter.com/larsloekke/status/1108655113424523326</t>
  </si>
  <si>
    <t>https://twitter.com/larsloekke/status/1108655113424523327</t>
  </si>
  <si>
    <t>https://twitter.com/larsloekke/status/1108655113424523328</t>
  </si>
  <si>
    <t>https://twitter.com/larsloekke/status/1108655113424523329</t>
  </si>
  <si>
    <t>https://twitter.com/larsloekke/status/1108655113424523330</t>
  </si>
  <si>
    <t>https://twitter.com/larsloekke/status/1108655113424523331</t>
  </si>
  <si>
    <t>https://twitter.com/larsloekke/status/1108655113424523332</t>
  </si>
  <si>
    <t>https://twitter.com/larsloekke/status/1108655113424523333</t>
  </si>
  <si>
    <t>https://twitter.com/larsloekke/status/1108655113424523334</t>
  </si>
  <si>
    <t>https://twitter.com/larsloekke/status/1108655113424523335</t>
  </si>
  <si>
    <t>https://twitter.com/larsloekke/status/1108655113424523336</t>
  </si>
  <si>
    <t>https://twitter.com/larsloekke/status/1108655113424523337</t>
  </si>
  <si>
    <t>https://twitter.com/larsloekke/status/1108655113424523338</t>
  </si>
  <si>
    <t>https://twitter.com/larsloekke/status/1108655113424523339</t>
  </si>
  <si>
    <t>https://twitter.com/larsloekke/status/1108655113424523340</t>
  </si>
  <si>
    <t>https://twitter.com/larsloekke/status/1108655113424523341</t>
  </si>
  <si>
    <t>https://twitter.com/larsloekke/status/1108655113424523342</t>
  </si>
  <si>
    <t>https://twitter.com/larsloekke/status/1108655113424523343</t>
  </si>
  <si>
    <t>https://twitter.com/larsloekke/status/1108655113424523344</t>
  </si>
  <si>
    <t>https://twitter.com/larsloekke/status/1108655113424523345</t>
  </si>
  <si>
    <t>https://twitter.com/larsloekke/status/1108655113424523346</t>
  </si>
  <si>
    <t>https://twitter.com/larsloekke/status/1108655113424523347</t>
  </si>
  <si>
    <t>https://twitter.com/larsloekke/status/1108655113424523348</t>
  </si>
  <si>
    <t>https://twitter.com/larsloekke/status/1108655113424523349</t>
  </si>
  <si>
    <t>https://twitter.com/larsloekke/status/1108655113424523350</t>
  </si>
  <si>
    <t>https://twitter.com/larsloekke/status/1108655113424523351</t>
  </si>
  <si>
    <t>https://twitter.com/larsloekke/status/1108655113424523352</t>
  </si>
  <si>
    <t>https://twitter.com/larsloekke/status/1108655113424523353</t>
  </si>
  <si>
    <t>https://twitter.com/larsloekke/status/1108655113424523354</t>
  </si>
  <si>
    <t>https://twitter.com/larsloekke/status/1108655113424523355</t>
  </si>
  <si>
    <t>https://twitter.com/larsloekke/status/1108655113424523356</t>
  </si>
  <si>
    <t>https://twitter.com/larsloekke/status/1108655113424523357</t>
  </si>
  <si>
    <t>https://twitter.com/larsloekke/status/1108655113424523358</t>
  </si>
  <si>
    <t>https://twitter.com/larsloekke/status/1108655113424523359</t>
  </si>
  <si>
    <t>https://twitter.com/larsloekke/status/1108655113424523360</t>
  </si>
  <si>
    <t>https://twitter.com/larsloekke/status/1108655113424523361</t>
  </si>
  <si>
    <t>https://twitter.com/larsloekke/status/1108655113424523362</t>
  </si>
  <si>
    <t>https://twitter.com/larsloekke/status/1108655113424523363</t>
  </si>
  <si>
    <t>https://twitter.com/larsloekke/status/1108655113424523364</t>
  </si>
  <si>
    <t>https://twitter.com/larsloekke/status/1108655113424523365</t>
  </si>
  <si>
    <t>https://twitter.com/larsloekke/status/1108655113424523366</t>
  </si>
  <si>
    <t>https://twitter.com/larsloekke/status/1108655113424523367</t>
  </si>
  <si>
    <t>https://twitter.com/larsloekke/status/1108655113424523368</t>
  </si>
  <si>
    <t>https://twitter.com/larsloekke/status/1108655113424523369</t>
  </si>
  <si>
    <t>https://twitter.com/larsloekke/status/1108655113424523370</t>
  </si>
  <si>
    <t>https://twitter.com/larsloekke/status/1108655113424523371</t>
  </si>
  <si>
    <t>https://twitter.com/larsloekke/status/1108655113424523372</t>
  </si>
  <si>
    <t>https://twitter.com/larsloekke/status/1108655113424523373</t>
  </si>
  <si>
    <t>https://twitter.com/larsloekke/status/1108655113424523374</t>
  </si>
  <si>
    <t>https://twitter.com/larsloekke/status/1108655113424523375</t>
  </si>
  <si>
    <t>https://twitter.com/larsloekke/status/1108655113424523376</t>
  </si>
  <si>
    <t>https://twitter.com/larsloekke/status/1108655113424523378</t>
  </si>
  <si>
    <t>https://twitter.com/larsloekke/status/1108655113424523379</t>
  </si>
  <si>
    <t>https://twitter.com/larsloekke/status/1108655113424523380</t>
  </si>
  <si>
    <t>https://twitter.com/larsloekke/status/1108655113424523381</t>
  </si>
  <si>
    <t>https://twitter.com/larsloekke/status/1108655113424523382</t>
  </si>
  <si>
    <t>https://twitter.com/larsloekke/status/1108655113424523384</t>
  </si>
  <si>
    <t>https://twitter.com/larsloekke/status/1108655113424523385</t>
  </si>
  <si>
    <t>https://twitter.com/larsloekke/status/1108655113424523386</t>
  </si>
  <si>
    <t>https://twitter.com/larsloekke/status/1108655113424523387</t>
  </si>
  <si>
    <t>https://twitter.com/larsloekke/status/1108655113424523389</t>
  </si>
  <si>
    <t>https://twitter.com/larsloekke/status/1108655113424523390</t>
  </si>
  <si>
    <t>https://twitter.com/larsloekke/status/1108655113424523391</t>
  </si>
  <si>
    <t>https://twitter.com/larsloekke/status/1108655113424523392</t>
  </si>
  <si>
    <t>https://twitter.com/larsloekke/status/1108655113424523393</t>
  </si>
  <si>
    <t>https://twitter.com/larsloekke/status/1108655113424523394</t>
  </si>
  <si>
    <t>https://twitter.com/larsloekke/status/1108655113424523395</t>
  </si>
  <si>
    <t>https://twitter.com/larsloekke/status/1108655113424523396</t>
  </si>
  <si>
    <t>https://twitter.com/larsloekke/status/1108655113424523397</t>
  </si>
  <si>
    <t>https://twitter.com/larsloekke/status/1108655113424523398</t>
  </si>
  <si>
    <t>https://twitter.com/larsloekke/status/1108655113424523399</t>
  </si>
  <si>
    <t>https://twitter.com/larsloekke/status/1108655113424523400</t>
  </si>
  <si>
    <t>https://twitter.com/larsloekke/status/1108655113424523401</t>
  </si>
  <si>
    <t>https://twitter.com/larsloekke/status/1108655113424523402</t>
  </si>
  <si>
    <t>https://twitter.com/larsloekke/status/1108655113424523403</t>
  </si>
  <si>
    <t>https://twitter.com/larsloekke/status/1108655113424523405</t>
  </si>
  <si>
    <t>https://twitter.com/larsloekke/status/1108655113424523406</t>
  </si>
  <si>
    <t>https://twitter.com/larsloekke/status/1108655113424523407</t>
  </si>
  <si>
    <t>https://twitter.com/larsloekke/status/1108655113424523408</t>
  </si>
  <si>
    <t>https://twitter.com/larsloekke/status/1108655113424523409</t>
  </si>
  <si>
    <t>https://twitter.com/larsloekke/status/1108655113424523410</t>
  </si>
  <si>
    <t>https://twitter.com/larsloekke/status/1108655113424523411</t>
  </si>
  <si>
    <t>https://twitter.com/larsloekke/status/1108655113424523412</t>
  </si>
  <si>
    <t>https://twitter.com/larsloekke/status/1108655113424523413</t>
  </si>
  <si>
    <t>https://twitter.com/larsloekke/status/1108655113424523414</t>
  </si>
  <si>
    <t>https://twitter.com/larsloekke/status/1108655113424523415</t>
  </si>
  <si>
    <t>https://twitter.com/larsloekke/status/1108655113424523416</t>
  </si>
  <si>
    <t>https://twitter.com/larsloekke/status/1108655113424523417</t>
  </si>
  <si>
    <t>https://twitter.com/larsloekke/status/1108655113424523418</t>
  </si>
  <si>
    <t>https://twitter.com/larsloekke/status/1108655113424523419</t>
  </si>
  <si>
    <t>https://twitter.com/larsloekke/status/1108655113424523420</t>
  </si>
  <si>
    <t>https://twitter.com/larsloekke/status/1108655113424523421</t>
  </si>
  <si>
    <t>https://twitter.com/larsloekke/status/1108655113424523423</t>
  </si>
  <si>
    <t>https://twitter.com/larsloekke/status/1108655113424523424</t>
  </si>
  <si>
    <t>https://twitter.com/larsloekke/status/1108655113424523425</t>
  </si>
  <si>
    <t>https://twitter.com/larsloekke/status/1108655113424523426</t>
  </si>
  <si>
    <t>https://twitter.com/larsloekke/status/1108655113424523427</t>
  </si>
  <si>
    <t>https://twitter.com/larsloekke/status/1108655113424523428</t>
  </si>
  <si>
    <t>https://twitter.com/larsloekke/status/1108655113424523429</t>
  </si>
  <si>
    <t>https://twitter.com/larsloekke/status/1108655113424523430</t>
  </si>
  <si>
    <t>https://twitter.com/larsloekke/status/1108655113424523431</t>
  </si>
  <si>
    <t>https://twitter.com/larsloekke/status/1108655113424523432</t>
  </si>
  <si>
    <t>https://twitter.com/larsloekke/status/1108655113424523433</t>
  </si>
  <si>
    <t>https://twitter.com/larsloekke/status/1108655113424523434</t>
  </si>
  <si>
    <t>https://twitter.com/larsloekke/status/1108655113424523435</t>
  </si>
  <si>
    <t>https://twitter.com/larsloekke/status/1108655113424523436</t>
  </si>
  <si>
    <t>https://twitter.com/larsloekke/status/1108655113424523437</t>
  </si>
  <si>
    <t>https://twitter.com/larsloekke/status/1108655113424523438</t>
  </si>
  <si>
    <t>https://twitter.com/larsloekke/status/1108655113424523439</t>
  </si>
  <si>
    <t>https://twitter.com/larsloekke/status/1108655113424523440</t>
  </si>
  <si>
    <t>https://twitter.com/larsloekke/status/1108655113424523441</t>
  </si>
  <si>
    <t>https://twitter.com/larsloekke/status/1108655113424523442</t>
  </si>
  <si>
    <t>https://twitter.com/larsloekke/status/1108655113424523443</t>
  </si>
  <si>
    <t>https://twitter.com/larsloekke/status/1108655113424523444</t>
  </si>
  <si>
    <t>https://twitter.com/larsloekke/status/1108655113424523445</t>
  </si>
  <si>
    <t>https://twitter.com/larsloekke/status/1108655113424523446</t>
  </si>
  <si>
    <t>https://twitter.com/larsloekke/status/1108655113424523447</t>
  </si>
  <si>
    <t>https://twitter.com/larsloekke/status/1108655113424523448</t>
  </si>
  <si>
    <t>https://twitter.com/larsloekke/status/1108655113424523449</t>
  </si>
  <si>
    <t>https://twitter.com/larsloekke/status/1108655113424523450</t>
  </si>
  <si>
    <t>https://twitter.com/larsloekke/status/1108655113424523451</t>
  </si>
  <si>
    <t>https://twitter.com/larsloekke/status/1108655113424523452</t>
  </si>
  <si>
    <t>https://twitter.com/larsloekke/status/1108655113424523453</t>
  </si>
  <si>
    <t>https://twitter.com/larsloekke/status/1108655113424523454</t>
  </si>
  <si>
    <t>https://twitter.com/larsloekke/status/1108655113424523455</t>
  </si>
  <si>
    <t>https://twitter.com/larsloekke/status/1108655113424523456</t>
  </si>
  <si>
    <t>https://twitter.com/larsloekke/status/1108655113424523457</t>
  </si>
  <si>
    <t>https://twitter.com/larsloekke/status/1108655113424523458</t>
  </si>
  <si>
    <t>https://twitter.com/larsloekke/status/1108655113424523459</t>
  </si>
  <si>
    <t>https://twitter.com/larsloekke/status/1108655113424523460</t>
  </si>
  <si>
    <t>https://twitter.com/larsloekke/status/1108655113424523461</t>
  </si>
  <si>
    <t>https://twitter.com/larsloekke/status/1108655113424523462</t>
  </si>
  <si>
    <t>https://twitter.com/larsloekke/status/1108655113424523463</t>
  </si>
  <si>
    <t>https://twitter.com/larsloekke/status/1108655113424523464</t>
  </si>
  <si>
    <t>https://twitter.com/larsloekke/status/1108655113424523465</t>
  </si>
  <si>
    <t>https://twitter.com/larsloekke/status/1108655113424523466</t>
  </si>
  <si>
    <t>https://twitter.com/larsloekke/status/1108655113424523467</t>
  </si>
  <si>
    <t>https://twitter.com/larsloekke/status/1108655113424523468</t>
  </si>
  <si>
    <t>https://twitter.com/larsloekke/status/1108655113424523469</t>
  </si>
  <si>
    <t>https://twitter.com/larsloekke/status/1108655113424523470</t>
  </si>
  <si>
    <t>https://twitter.com/larsloekke/status/1108655113424523471</t>
  </si>
  <si>
    <t>https://twitter.com/larsloekke/status/1108655113424523472</t>
  </si>
  <si>
    <t>https://twitter.com/larsloekke/status/1108655113424523473</t>
  </si>
  <si>
    <t>https://twitter.com/larsloekke/status/1108655113424523474</t>
  </si>
  <si>
    <t>https://twitter.com/larsloekke/status/1108655113424523475</t>
  </si>
  <si>
    <t>https://twitter.com/larsloekke/status/1108655113424523476</t>
  </si>
  <si>
    <t>https://twitter.com/larsloekke/status/1108655113424523477</t>
  </si>
  <si>
    <t>https://twitter.com/larsloekke/status/1108655113424523478</t>
  </si>
  <si>
    <t>https://twitter.com/larsloekke/status/1108655113424523479</t>
  </si>
  <si>
    <t>https://twitter.com/larsloekke/status/1108655113424523480</t>
  </si>
  <si>
    <t>https://twitter.com/larsloekke/status/1108655113424523481</t>
  </si>
  <si>
    <t>https://twitter.com/larsloekke/status/1108655113424523482</t>
  </si>
  <si>
    <t>https://twitter.com/larsloekke/status/1108655113424523483</t>
  </si>
  <si>
    <t>https://twitter.com/larsloekke/status/1108655113424523484</t>
  </si>
  <si>
    <t>https://twitter.com/larsloekke/status/1108655113424523485</t>
  </si>
  <si>
    <t>https://twitter.com/larsloekke/status/1108655113424523486</t>
  </si>
  <si>
    <t>https://twitter.com/larsloekke/status/1108655113424523487</t>
  </si>
  <si>
    <t>https://twitter.com/larsloekke/status/1108655113424523488</t>
  </si>
  <si>
    <t>https://twitter.com/larsloekke/status/1108655113424523489</t>
  </si>
  <si>
    <t>https://twitter.com/larsloekke/status/1108655113424523490</t>
  </si>
  <si>
    <t>https://twitter.com/larsloekke/status/1108655113424523491</t>
  </si>
  <si>
    <t>https://twitter.com/larsloekke/status/1108655113424523492</t>
  </si>
  <si>
    <t>https://twitter.com/larsloekke/status/1108655113424523493</t>
  </si>
  <si>
    <t>https://twitter.com/larsloekke/status/1108655113424523494</t>
  </si>
  <si>
    <t>https://twitter.com/larsloekke/status/1108655113424523495</t>
  </si>
  <si>
    <t>https://twitter.com/larsloekke/status/1108655113424523496</t>
  </si>
  <si>
    <t>https://twitter.com/larsloekke/status/1108655113424523497</t>
  </si>
  <si>
    <t>https://twitter.com/larsloekke/status/1108655113424523498</t>
  </si>
  <si>
    <t>https://twitter.com/larsloekke/status/1108655113424523499</t>
  </si>
  <si>
    <t>https://twitter.com/larsloekke/status/1108655113424523500</t>
  </si>
  <si>
    <t>https://twitter.com/larsloekke/status/1108655113424523501</t>
  </si>
  <si>
    <t>https://twitter.com/larsloekke/status/1108655113424523502</t>
  </si>
  <si>
    <t>https://twitter.com/larsloekke/status/1108655113424523503</t>
  </si>
  <si>
    <t>https://twitter.com/larsloekke/status/1108655113424523504</t>
  </si>
  <si>
    <t>https://twitter.com/larsloekke/status/1108655113424523505</t>
  </si>
  <si>
    <t>https://twitter.com/larsloekke/status/1108655113424523507</t>
  </si>
  <si>
    <t>https://twitter.com/larsloekke/status/1108655113424523508</t>
  </si>
  <si>
    <t>https://twitter.com/larsloekke/status/1108655113424523509</t>
  </si>
  <si>
    <t>https://twitter.com/larsloekke/status/1108655113424523510</t>
  </si>
  <si>
    <t>https://twitter.com/larsloekke/status/1108655113424523511</t>
  </si>
  <si>
    <t>https://twitter.com/larsloekke/status/1108655113424523512</t>
  </si>
  <si>
    <t>https://twitter.com/larsloekke/status/1108655113424523513</t>
  </si>
  <si>
    <t>https://twitter.com/larsloekke/status/1108655113424523514</t>
  </si>
  <si>
    <t>https://twitter.com/larsloekke/status/1108655113424523515</t>
  </si>
  <si>
    <t>https://twitter.com/larsloekke/status/1108655113424523516</t>
  </si>
  <si>
    <t>https://twitter.com/larsloekke/status/1108655113424523517</t>
  </si>
  <si>
    <t>https://twitter.com/larsloekke/status/1108655113424523518</t>
  </si>
  <si>
    <t>https://twitter.com/larsloekke/status/1108655113424523519</t>
  </si>
  <si>
    <t>https://twitter.com/larsloekke/status/1108655113424523520</t>
  </si>
  <si>
    <t>https://twitter.com/larsloekke/status/1108655113424523521</t>
  </si>
  <si>
    <t>https://twitter.com/larsloekke/status/1108655113424523522</t>
  </si>
  <si>
    <t>https://twitter.com/larsloekke/status/1108655113424523523</t>
  </si>
  <si>
    <t>https://twitter.com/larsloekke/status/1108655113424523524</t>
  </si>
  <si>
    <t>https://twitter.com/larsloekke/status/1108655113424523526</t>
  </si>
  <si>
    <t>https://twitter.com/larsloekke/status/1108655113424523527</t>
  </si>
  <si>
    <t>https://twitter.com/larsloekke/status/1108655113424523528</t>
  </si>
  <si>
    <t>https://twitter.com/larsloekke/status/1108655113424523529</t>
  </si>
  <si>
    <t>https://twitter.com/pelledragsted/status/1111939215842000896</t>
  </si>
  <si>
    <t>https://twitter.com/skaarup_df/status/1105755712465059842</t>
  </si>
  <si>
    <t>https://twitter.com/sorenpind/status/1109403397105565696</t>
  </si>
  <si>
    <t>https://twitter.com/Spolitik/status/1111238409597652995</t>
  </si>
  <si>
    <t>Sarkastisk?</t>
  </si>
  <si>
    <t>https://jyllands-posten.dk/indland/ECE11159815/chef-paa-rigshospitalet-har-sagt-op-i-desperation-over-sparekrav/</t>
  </si>
  <si>
    <t xml:space="preserve"> </t>
  </si>
  <si>
    <t>TV3</t>
  </si>
  <si>
    <t>Don’t fix it if it’s not brokenGammel vin på ny flaskerDer findes allerede seniorordningenDen skal bare tages mere i brug istedet for at opfinde noget nyt som der i princippet allerede er en plan for</t>
  </si>
  <si>
    <t>Hvorfor ny retNår muligheden allerede er der via seniorpension/førtidspensionGør det dog nemmere med den eksisterende lovgivning uden årevise udredninger og udvis borgerne tillidDer skal være samme pensionsforhold også for politikere, så kan vi tale om #lighed #dkpol</t>
  </si>
  <si>
    <t>Det minder i sandhed om 'Fair Løsning' med de famøse 12 minutter</t>
  </si>
  <si>
    <t>Forslaget fra Socialdemokratiet, der som bekendt også skulle aftales ved  treparts-forhandlinger efter valgetOg vi husker jo alle hvordan det gikIkke sandt</t>
  </si>
  <si>
    <t>det kan jeg godt lægge min tvivl til siden det var socialdemokratiet der vedtog en lov om at det ikke skulle være muligt at få førtidspensionhvad skyldes den omvendte meningfolketingsvalgeller valgflæsk #dkpol https://tco/wA12mFokMY</t>
  </si>
  <si>
    <t>Det er sku så simpelt40 til 42 år på arbejdsmarkedet gældende fra man fylder 18 årUddannelse og ledighed tæller ikke med som arbejdeLettere kan det ikke sigesLang uddannelse sen tilbagetrækningHvor svært er det at forstå</t>
  </si>
  <si>
    <t>Ministrebedre pension findes vel næppemen det er naturligvis også meget hårdere at være minister end murerMureren skal blot betale ministerens pension, bil, lejlighed og andre lækkerier og sige Javel hrMinister, mens ministeren har det hårde job at gøre hvad Tulle siger</t>
  </si>
  <si>
    <t>Det er vel mere reglen end undtagelsen med dem</t>
  </si>
  <si>
    <t>Kan du ikke se at de i årtier faktisk gør reklame for hinanden</t>
  </si>
  <si>
    <t>Der må ikke være andre der overtager magten i Danmark, ved du hvad det ville betyde hvis man får et helt andet samfund</t>
  </si>
  <si>
    <t>Kriterierne er de samme for alle</t>
  </si>
  <si>
    <t>Prøv noget nytEt forlig for alle, besluttet hen over midtenDet ville give en sjælden glæde og tro på fremtidenDet to-kammersystem I har bygget, er der ingen der nyder godt af</t>
  </si>
  <si>
    <t>'Work and work and work and work 'till you die</t>
  </si>
  <si>
    <t xml:space="preserve"> cause there's plenty more fish in the sea to fry''</t>
  </si>
  <si>
    <t>Paul Weller</t>
  </si>
  <si>
    <t>Vi kæmper for at indføre en ny ret til tidlig folkepension for de mest nedslidte, og dem der har været længst tid på arbejdsmarkedet</t>
  </si>
  <si>
    <t>Ingen skal tvinges til at arbejde, hvis de ikke kan længere</t>
  </si>
  <si>
    <t>Alle fortjener en værdig tilbagetrækning</t>
  </si>
  <si>
    <t>Tak for tilliden 👍</t>
  </si>
  <si>
    <t>En værdig tilbagetrækning burde ikke handle om at forlade arbejdsmarkedet i utide, men derimod om en gradvis tilbagetrækning for til sidst at gå på pension</t>
  </si>
  <si>
    <t>I forhold til evnen, til at udvikle og omsætte politiske målsætninger til konkrete beslutninger, er Lars Løkke lysår bedre end Mette FSå hvis dette nu bliver et valgkampstema, er Lars Løkke den eneste der vil kunne levere</t>
  </si>
  <si>
    <t>Det er nemt at få en statistik til at gå i top, hvis man fjerner toppen i grafen ;)</t>
  </si>
  <si>
    <t>Imponerende, lige før et valg, så har altid råd til det hele</t>
  </si>
  <si>
    <t>Nicolai, husk du er ansat i et parti med ca 3 procent opbakning 😂</t>
  </si>
  <si>
    <t>Hr Statsminister, jeg er sikker på det er fake news, det er jo desværre de røde roser</t>
  </si>
  <si>
    <t>Helt enigDet er gammel vin på nye flaskerMuligheden for nedslidte at gå tidligere på pension er der alleredeMen de fleste kommuner bruger slet ikke mulighedenIngen grund til at opfinde den dybe tallerken igen</t>
  </si>
  <si>
    <t>Der vil ikke blive rørt ved efterlønnen, sagde en tidligere S statsministerValgflæsk, løgn og latin</t>
  </si>
  <si>
    <t>Er det ikke også en dum kommentarHvad er de objektive kriterier for at man er nedslidt og dermed har en rettighed</t>
  </si>
  <si>
    <t>Det kommer du aldrig ,på omgangshøjdeUdskriv nu det valg, og derefter er det farvel</t>
  </si>
  <si>
    <t>Hvor længe skal man da havde været på arbejdsmarked, for at opnå pension, hvis får vagten efter næste valg</t>
  </si>
  <si>
    <t>ironi?</t>
  </si>
  <si>
    <t>Enighed:</t>
  </si>
  <si>
    <t xml:space="preserve">Steffan
</t>
  </si>
  <si>
    <t>Lucas</t>
  </si>
  <si>
    <t>Morten</t>
  </si>
  <si>
    <t>Mads</t>
  </si>
  <si>
    <t>Kommentar</t>
  </si>
  <si>
    <t>Så kan man jo få lov til hvad som helst...</t>
  </si>
  <si>
    <t>"Her er konklusionen. Lav en akademisk udredning der underbygger konklusionen."</t>
  </si>
  <si>
    <t xml:space="preserve">Ville det fungere med et uvildigt videnskabeligt nævn, som bestod af ansatte på de forskellige universiteter? </t>
  </si>
  <si>
    <t xml:space="preserve">Vi kan ikke gøre en skid, det kræver at alle folk på jorden bliver enige. </t>
  </si>
  <si>
    <t xml:space="preserve">Held og lykke med det, i verdens historie er det ALDRIG sket. </t>
  </si>
  <si>
    <t>Hvis vi skal redde den her planet, er det videnskaben der skal gøre det, ikke den enklete person.</t>
  </si>
  <si>
    <t>Så flere videnskabsfolk, færre realitystjerner.</t>
  </si>
  <si>
    <t>Kan vi ikke starte med at bekæmpe global dumhed?</t>
  </si>
  <si>
    <t>Ville hjælpe meget.</t>
  </si>
  <si>
    <t>Klodens bedste chance er at vi går til..</t>
  </si>
  <si>
    <t>så hurtigt som muligt.</t>
  </si>
  <si>
    <t>Tror nærmere vi skal til at kigge på hvad vi gør for at afbløde konsekvenserne.</t>
  </si>
  <si>
    <t>Bygge dæmninger osv osv</t>
  </si>
  <si>
    <t xml:space="preserve">Wauw, det er jo grænsende ren fake news det her. </t>
  </si>
  <si>
    <t>Jeg vil anbefale folk at læse selve undersøgelsen istedet.</t>
  </si>
  <si>
    <t>Den er ganske kort</t>
  </si>
  <si>
    <t xml:space="preserve"> Vi kan jo ikke gøre noget, det er jo en håbløs kamp, men god mulighed for at tjene fede penge på det.</t>
  </si>
  <si>
    <t>Men ellers er der en god løsning her, start den 3. Verdenskrig og send os alle tilbage til stenalderen, bogstaveligtalt 🙃</t>
  </si>
  <si>
    <t>Hvert land har sin egen dagsorden og derfor sker der intet, alle printere sig selv først og derfor bliver man ikke enig.</t>
  </si>
  <si>
    <t>Løbet er kørt og naturen må gå sin gang og vi må få det bedste ud af det.</t>
  </si>
  <si>
    <t xml:space="preserve"> Er det ikke bare den røde tråd for denne regering?</t>
  </si>
  <si>
    <t xml:space="preserve">Glimrende. </t>
  </si>
  <si>
    <t xml:space="preserve">Det er da den største gang vås jeg har hørt i længere tid - og det er da kun fordi at regeringen (*host* Tommy Ahlers) vil beholde eliten herhjemme til at innovere. </t>
  </si>
  <si>
    <t xml:space="preserve">Mange af dem har faktisk droppet uddannelse! </t>
  </si>
  <si>
    <t xml:space="preserve">Og så er det da også dumt at tilskrive midler til eliten, når de sommerskoler m.m. kunne gøre SÅ MEGET MERE for de børn som ikke er helt så dygtige. </t>
  </si>
  <si>
    <t>De der de har gang i, er at gøre de kloge klogere, og de "dumme" dummere</t>
  </si>
  <si>
    <t xml:space="preserve">Brug pengene til dem der kæmper i stedet for, de super gode skal nok klare sig.. </t>
  </si>
  <si>
    <t>Måske er det ikke så skidt, hvis han bruger størstedelen af dagen på ingenting.</t>
  </si>
  <si>
    <t>Normalt ville det være skidt - i det her tilfælde er det yderst positivt 😂</t>
  </si>
  <si>
    <t>De mest utilpassede børn i skolen kan jo heller ikke koncentrere sig så længe af gangen.</t>
  </si>
  <si>
    <t>Alting hænger sammen</t>
  </si>
  <si>
    <t xml:space="preserve">Det er utroligt, amerikanerne ikke smider den mand på porten. </t>
  </si>
  <si>
    <t xml:space="preserve">Han er komplet uduelig. Må vi se hans skattebillet, så vi kan se, hvor meget han svindler for. </t>
  </si>
  <si>
    <t xml:space="preserve">Synd indianerne ikke byggede en mur i tidernes morgen. </t>
  </si>
  <si>
    <t>Så havde landet været fri for ham, da fjolset er af tysk afstamning.</t>
  </si>
  <si>
    <t>Sjovt som politikere og den fjerde statsmagt hele tiden prøver at finde noget der kan sætte ham i dårligt lys.</t>
  </si>
  <si>
    <t xml:space="preserve"> Mener ikke st have set en liggende gennemgang under Obama.</t>
  </si>
  <si>
    <t>Han må virkelig være talentfuld, når han er så "ustruktureret", men stadig formår at skabe økonomisk fremgang, NATO oprustning og komme så tæt på fred med Nordkorea.</t>
  </si>
  <si>
    <t>[NAVN] Politiken er virkelig begyndt på nogle gode artikler🙃</t>
  </si>
  <si>
    <t xml:space="preserve">"ny ledelsesstil" 😂 først fake news og nu ny ledelsesstil. </t>
  </si>
  <si>
    <t>Hans stab og ham er virkelig gode til at finde på undskyldninger og begreber for deres handlinger 😂</t>
  </si>
  <si>
    <t>Manglende gennemsigtighed.</t>
  </si>
  <si>
    <t>Netto resultatet er at folk ikke får at vide hvad han bruger tiden på.</t>
  </si>
  <si>
    <t>Bill brugte det meste af sin tid på den unge praktikant og sådan er vi jo så forskellige....</t>
  </si>
  <si>
    <t>#MAGA</t>
  </si>
  <si>
    <t xml:space="preserve">Det er utroligt. Hvad rager Trump's dagligdag offentligheden. </t>
  </si>
  <si>
    <t xml:space="preserve">Men Politiken segmentet elsker at hade Trump. </t>
  </si>
  <si>
    <t>OMG.</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</si>
</sst>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0.0"/>
    <numFmt numFmtId="165" formatCode="mmmm yyyy."/>
  </numFmts>
  <fonts count="40">
    <font>
      <sz val="10.0"/>
      <color rgb="FF000000"/>
      <name val="Arial"/>
    </font>
    <font/>
    <font>
      <color rgb="FF000000"/>
      <name val="Roboto"/>
    </font>
    <font>
      <sz val="12.0"/>
      <name val="Inherit"/>
    </font>
    <font>
      <sz val="12.0"/>
    </font>
    <font>
      <name val="Arial"/>
    </font>
    <font>
      <color rgb="FF1D2129"/>
      <name val="Arial"/>
    </font>
    <font>
      <color rgb="FF1D2129"/>
      <name val="Helvetica"/>
    </font>
    <font>
      <color rgb="FF1D2129"/>
      <name val="Inherit"/>
    </font>
    <font>
      <color rgb="FF000000"/>
      <name val="Arial"/>
    </font>
    <font>
      <color rgb="FF000000"/>
      <name val="Docs-Roboto"/>
    </font>
    <font>
      <sz val="12.0"/>
      <color rgb="FF000000"/>
      <name val="Arial"/>
    </font>
    <font>
      <sz val="10.0"/>
    </font>
    <font>
      <color rgb="FF1C1E21"/>
      <name val="Inherit"/>
    </font>
    <font>
      <u/>
      <color rgb="FF0000FF"/>
    </font>
    <font>
      <color rgb="FF1C1E21"/>
      <name val="Arial"/>
    </font>
    <font>
      <color rgb="FF1C1E21"/>
      <name val="Helvetica"/>
    </font>
    <font>
      <color rgb="FF1C1E21"/>
      <name val="Docs-Helvetica"/>
    </font>
    <font>
      <sz val="12.0"/>
      <name val="Arial"/>
    </font>
    <font>
      <u/>
      <color rgb="FF1C1E21"/>
      <name val="Helvetica"/>
    </font>
    <font>
      <u/>
      <color rgb="FF1155CC"/>
      <name val="Arial"/>
    </font>
    <font>
      <sz val="11.0"/>
      <color rgb="FF000000"/>
      <name val="Inconsolata"/>
    </font>
    <font>
      <b/>
    </font>
    <font>
      <u/>
      <color rgb="FF0000FF"/>
    </font>
    <font>
      <name val="Liberation Serif"/>
    </font>
    <font>
      <u/>
      <color rgb="FF0000FF"/>
    </font>
    <font>
      <sz val="24.0"/>
    </font>
    <font>
      <sz val="24.0"/>
      <name val="Arial"/>
    </font>
    <font>
      <u/>
      <sz val="10.0"/>
      <color rgb="FF0000FF"/>
    </font>
    <font>
      <u/>
      <color rgb="FF0000FF"/>
    </font>
    <font>
      <u/>
      <sz val="12.0"/>
      <color rgb="FF0000FF"/>
      <name val="Inherit"/>
    </font>
    <font>
      <u/>
      <sz val="12.0"/>
      <color rgb="FF0000FF"/>
      <name val="Inherit"/>
    </font>
    <font>
      <u/>
      <color rgb="FF365899"/>
      <name val="Helvetica"/>
    </font>
    <font>
      <name val="Verdana"/>
    </font>
    <font>
      <sz val="9.0"/>
      <name val="Inherit"/>
    </font>
    <font>
      <name val="Inherit"/>
    </font>
    <font>
      <u/>
      <sz val="12.0"/>
      <color rgb="FF0000FF"/>
    </font>
    <font>
      <u/>
      <color rgb="FF0000FF"/>
    </font>
    <font>
      <u/>
      <color rgb="FF1155CC"/>
      <name val="Arial"/>
    </font>
    <font>
      <name val="Roboto"/>
    </font>
  </fonts>
  <fills count="5">
    <fill>
      <patternFill patternType="none"/>
    </fill>
    <fill>
      <patternFill patternType="lightGray"/>
    </fill>
    <fill>
      <patternFill patternType="solid">
        <fgColor rgb="FFFFFFFF"/>
        <bgColor rgb="FFFFFFFF"/>
      </patternFill>
    </fill>
    <fill>
      <patternFill patternType="solid">
        <fgColor rgb="FFEFF1F3"/>
        <bgColor rgb="FFEFF1F3"/>
      </patternFill>
    </fill>
    <fill>
      <patternFill patternType="solid">
        <fgColor rgb="FFF2F3F5"/>
        <bgColor rgb="FFF2F3F5"/>
      </patternFill>
    </fill>
  </fills>
  <borders count="7">
    <border/>
    <border>
      <right/>
    </border>
    <border>
      <left style="thin">
        <color rgb="FF000000"/>
      </left>
      <right style="thin">
        <color rgb="FF000000"/>
      </righ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bottom style="thin">
        <color rgb="FF000000"/>
      </bottom>
    </border>
    <border>
      <right style="thin">
        <color rgb="FF000000"/>
      </right>
      <bottom style="thin">
        <color rgb="FF000000"/>
      </bottom>
    </border>
  </borders>
  <cellStyleXfs count="1">
    <xf borderId="0" fillId="0" fontId="0" numFmtId="0" applyAlignment="1" applyFont="1"/>
  </cellStyleXfs>
  <cellXfs count="130">
    <xf borderId="0" fillId="0" fontId="0" numFmtId="0" xfId="0" applyAlignment="1" applyFont="1">
      <alignment readingOrder="0" shrinkToFit="0" vertical="bottom" wrapText="0"/>
    </xf>
    <xf borderId="0" fillId="0" fontId="1" numFmtId="0" xfId="0" applyAlignment="1" applyFont="1">
      <alignment horizontal="right" readingOrder="0"/>
    </xf>
    <xf borderId="0" fillId="0" fontId="1" numFmtId="0" xfId="0" applyAlignment="1" applyFont="1">
      <alignment readingOrder="0"/>
    </xf>
    <xf borderId="0" fillId="2" fontId="2" numFmtId="0" xfId="0" applyAlignment="1" applyFill="1" applyFont="1">
      <alignment readingOrder="0"/>
    </xf>
    <xf borderId="0" fillId="2" fontId="1" numFmtId="0" xfId="0" applyAlignment="1" applyFont="1">
      <alignment readingOrder="0"/>
    </xf>
    <xf borderId="0" fillId="2" fontId="2" numFmtId="0" xfId="0" applyAlignment="1" applyFont="1">
      <alignment horizontal="right" readingOrder="0"/>
    </xf>
    <xf borderId="0" fillId="2" fontId="3" numFmtId="0" xfId="0" applyAlignment="1" applyFont="1">
      <alignment horizontal="right" readingOrder="0" vertical="bottom"/>
    </xf>
    <xf borderId="0" fillId="2" fontId="3" numFmtId="0" xfId="0" applyAlignment="1" applyFont="1">
      <alignment readingOrder="0" vertical="bottom"/>
    </xf>
    <xf borderId="0" fillId="0" fontId="4" numFmtId="0" xfId="0" applyAlignment="1" applyFont="1">
      <alignment horizontal="right" readingOrder="0"/>
    </xf>
    <xf borderId="0" fillId="0" fontId="4" numFmtId="0" xfId="0" applyAlignment="1" applyFont="1">
      <alignment readingOrder="0"/>
    </xf>
    <xf borderId="0" fillId="0" fontId="5" numFmtId="0" xfId="0" applyAlignment="1" applyFont="1">
      <alignment vertical="bottom"/>
    </xf>
    <xf borderId="0" fillId="2" fontId="6" numFmtId="0" xfId="0" applyAlignment="1" applyFont="1">
      <alignment horizontal="right" readingOrder="0"/>
    </xf>
    <xf borderId="0" fillId="2" fontId="6" numFmtId="0" xfId="0" applyAlignment="1" applyFont="1">
      <alignment readingOrder="0"/>
    </xf>
    <xf borderId="0" fillId="2" fontId="7" numFmtId="0" xfId="0" applyAlignment="1" applyFont="1">
      <alignment readingOrder="0"/>
    </xf>
    <xf borderId="0" fillId="3" fontId="6" numFmtId="0" xfId="0" applyAlignment="1" applyFill="1" applyFont="1">
      <alignment readingOrder="0"/>
    </xf>
    <xf borderId="0" fillId="2" fontId="8" numFmtId="0" xfId="0" applyAlignment="1" applyFont="1">
      <alignment horizontal="right" readingOrder="0"/>
    </xf>
    <xf borderId="0" fillId="0" fontId="6" numFmtId="0" xfId="0" applyAlignment="1" applyFont="1">
      <alignment readingOrder="0"/>
    </xf>
    <xf borderId="0" fillId="2" fontId="1" numFmtId="0" xfId="0" applyAlignment="1" applyFont="1">
      <alignment horizontal="right" readingOrder="0"/>
    </xf>
    <xf borderId="0" fillId="2" fontId="8" numFmtId="0" xfId="0" applyAlignment="1" applyFont="1">
      <alignment horizontal="right" readingOrder="0" shrinkToFit="0" wrapText="1"/>
    </xf>
    <xf borderId="0" fillId="2" fontId="8" numFmtId="0" xfId="0" applyAlignment="1" applyFont="1">
      <alignment readingOrder="0" shrinkToFit="0" wrapText="1"/>
    </xf>
    <xf borderId="0" fillId="2" fontId="8" numFmtId="0" xfId="0" applyAlignment="1" applyFont="1">
      <alignment readingOrder="0"/>
    </xf>
    <xf borderId="0" fillId="2" fontId="6" numFmtId="0" xfId="0" applyAlignment="1" applyFont="1">
      <alignment horizontal="left" readingOrder="0"/>
    </xf>
    <xf borderId="0" fillId="2" fontId="9" numFmtId="0" xfId="0" applyAlignment="1" applyFont="1">
      <alignment horizontal="left" readingOrder="0"/>
    </xf>
    <xf borderId="0" fillId="2" fontId="2" numFmtId="0" xfId="0" applyAlignment="1" applyFont="1">
      <alignment horizontal="right" readingOrder="0"/>
    </xf>
    <xf borderId="0" fillId="2" fontId="10" numFmtId="0" xfId="0" applyAlignment="1" applyFont="1">
      <alignment horizontal="left" readingOrder="0"/>
    </xf>
    <xf borderId="0" fillId="3" fontId="6" numFmtId="0" xfId="0" applyAlignment="1" applyFont="1">
      <alignment horizontal="right" readingOrder="0"/>
    </xf>
    <xf borderId="0" fillId="3" fontId="7" numFmtId="0" xfId="0" applyAlignment="1" applyFont="1">
      <alignment readingOrder="0"/>
    </xf>
    <xf borderId="0" fillId="2" fontId="6" numFmtId="0" xfId="0" applyAlignment="1" applyFont="1">
      <alignment horizontal="right" readingOrder="0" vertical="bottom"/>
    </xf>
    <xf borderId="0" fillId="2" fontId="6" numFmtId="0" xfId="0" applyAlignment="1" applyFont="1">
      <alignment readingOrder="0" vertical="bottom"/>
    </xf>
    <xf borderId="0" fillId="2" fontId="11" numFmtId="0" xfId="0" applyAlignment="1" applyFont="1">
      <alignment horizontal="right" readingOrder="0"/>
    </xf>
    <xf borderId="0" fillId="2" fontId="11" numFmtId="0" xfId="0" applyAlignment="1" applyFont="1">
      <alignment horizontal="left" readingOrder="0"/>
    </xf>
    <xf borderId="0" fillId="0" fontId="9" numFmtId="0" xfId="0" applyAlignment="1" applyFont="1">
      <alignment readingOrder="0"/>
    </xf>
    <xf borderId="0" fillId="0" fontId="9" numFmtId="0" xfId="0" applyAlignment="1" applyFont="1">
      <alignment readingOrder="0"/>
    </xf>
    <xf borderId="0" fillId="2" fontId="5" numFmtId="0" xfId="0" applyAlignment="1" applyFont="1">
      <alignment vertical="bottom"/>
    </xf>
    <xf borderId="0" fillId="2" fontId="5" numFmtId="0" xfId="0" applyAlignment="1" applyFont="1">
      <alignment readingOrder="0" vertical="bottom"/>
    </xf>
    <xf borderId="1" fillId="0" fontId="1" numFmtId="0" xfId="0" applyBorder="1" applyFont="1"/>
    <xf borderId="0" fillId="0" fontId="12" numFmtId="0" xfId="0" applyAlignment="1" applyFont="1">
      <alignment readingOrder="0"/>
    </xf>
    <xf borderId="0" fillId="4" fontId="13" numFmtId="0" xfId="0" applyAlignment="1" applyFill="1" applyFont="1">
      <alignment horizontal="left" readingOrder="0"/>
    </xf>
    <xf borderId="0" fillId="0" fontId="14" numFmtId="0" xfId="0" applyAlignment="1" applyFont="1">
      <alignment readingOrder="0"/>
    </xf>
    <xf borderId="0" fillId="4" fontId="15" numFmtId="0" xfId="0" applyAlignment="1" applyFont="1">
      <alignment horizontal="left" readingOrder="0"/>
    </xf>
    <xf borderId="0" fillId="4" fontId="16" numFmtId="0" xfId="0" applyAlignment="1" applyFont="1">
      <alignment horizontal="left" readingOrder="0"/>
    </xf>
    <xf borderId="0" fillId="4" fontId="3" numFmtId="0" xfId="0" applyAlignment="1" applyFont="1">
      <alignment horizontal="left" readingOrder="0" vertical="bottom"/>
    </xf>
    <xf borderId="0" fillId="4" fontId="17" numFmtId="0" xfId="0" applyAlignment="1" applyFont="1">
      <alignment horizontal="left" readingOrder="0"/>
    </xf>
    <xf borderId="0" fillId="2" fontId="2" numFmtId="0" xfId="0" applyAlignment="1" applyFont="1">
      <alignment horizontal="left" readingOrder="0"/>
    </xf>
    <xf borderId="0" fillId="2" fontId="4" numFmtId="0" xfId="0" applyAlignment="1" applyFont="1">
      <alignment readingOrder="0"/>
    </xf>
    <xf borderId="0" fillId="2" fontId="3" numFmtId="0" xfId="0" applyAlignment="1" applyFont="1">
      <alignment horizontal="right" readingOrder="0" shrinkToFit="0" vertical="bottom" wrapText="1"/>
    </xf>
    <xf borderId="0" fillId="2" fontId="3" numFmtId="0" xfId="0" applyAlignment="1" applyFont="1">
      <alignment readingOrder="0" shrinkToFit="0" vertical="bottom" wrapText="1"/>
    </xf>
    <xf borderId="0" fillId="2" fontId="18" numFmtId="0" xfId="0" applyAlignment="1" applyFont="1">
      <alignment vertical="bottom"/>
    </xf>
    <xf borderId="0" fillId="3" fontId="8" numFmtId="0" xfId="0" applyAlignment="1" applyFont="1">
      <alignment readingOrder="0" shrinkToFit="0" wrapText="1"/>
    </xf>
    <xf borderId="0" fillId="4" fontId="19" numFmtId="0" xfId="0" applyAlignment="1" applyFont="1">
      <alignment horizontal="left" readingOrder="0"/>
    </xf>
    <xf borderId="0" fillId="3" fontId="3" numFmtId="0" xfId="0" applyAlignment="1" applyFont="1">
      <alignment readingOrder="0" vertical="bottom"/>
    </xf>
    <xf borderId="0" fillId="3" fontId="6" numFmtId="0" xfId="0" applyAlignment="1" applyFont="1">
      <alignment horizontal="left" readingOrder="0"/>
    </xf>
    <xf borderId="0" fillId="3" fontId="8" numFmtId="0" xfId="0" applyAlignment="1" applyFont="1">
      <alignment readingOrder="0"/>
    </xf>
    <xf borderId="0" fillId="0" fontId="20" numFmtId="0" xfId="0" applyAlignment="1" applyFont="1">
      <alignment shrinkToFit="0" vertical="bottom" wrapText="0"/>
    </xf>
    <xf borderId="0" fillId="4" fontId="11" numFmtId="0" xfId="0" applyAlignment="1" applyFont="1">
      <alignment horizontal="left" readingOrder="0"/>
    </xf>
    <xf borderId="0" fillId="3" fontId="3" numFmtId="0" xfId="0" applyAlignment="1" applyFont="1">
      <alignment readingOrder="0" shrinkToFit="0" vertical="bottom" wrapText="1"/>
    </xf>
    <xf borderId="0" fillId="2" fontId="18" numFmtId="0" xfId="0" applyAlignment="1" applyFont="1">
      <alignment readingOrder="0" vertical="bottom"/>
    </xf>
    <xf borderId="0" fillId="3" fontId="7" numFmtId="0" xfId="0" applyAlignment="1" applyFont="1">
      <alignment readingOrder="0" vertical="bottom"/>
    </xf>
    <xf borderId="0" fillId="0" fontId="5" numFmtId="0" xfId="0" applyAlignment="1" applyFont="1">
      <alignment horizontal="right" readingOrder="0" vertical="bottom"/>
    </xf>
    <xf borderId="0" fillId="2" fontId="21" numFmtId="0" xfId="0" applyAlignment="1" applyFont="1">
      <alignment readingOrder="0"/>
    </xf>
    <xf quotePrefix="1" borderId="0" fillId="0" fontId="1" numFmtId="0" xfId="0" applyAlignment="1" applyFont="1">
      <alignment readingOrder="0"/>
    </xf>
    <xf borderId="2" fillId="0" fontId="1" numFmtId="0" xfId="0" applyAlignment="1" applyBorder="1" applyFont="1">
      <alignment readingOrder="0"/>
    </xf>
    <xf borderId="2" fillId="0" fontId="1" numFmtId="0" xfId="0" applyBorder="1" applyFont="1"/>
    <xf borderId="2" fillId="0" fontId="1" numFmtId="3" xfId="0" applyBorder="1" applyFont="1" applyNumberFormat="1"/>
    <xf borderId="2" fillId="0" fontId="22" numFmtId="0" xfId="0" applyAlignment="1" applyBorder="1" applyFont="1">
      <alignment readingOrder="0"/>
    </xf>
    <xf borderId="0" fillId="0" fontId="1" numFmtId="3" xfId="0" applyFont="1" applyNumberFormat="1"/>
    <xf borderId="2" fillId="0" fontId="1" numFmtId="164" xfId="0" applyBorder="1" applyFont="1" applyNumberFormat="1"/>
    <xf borderId="2" fillId="0" fontId="1" numFmtId="4" xfId="0" applyBorder="1" applyFont="1" applyNumberFormat="1"/>
    <xf borderId="0" fillId="0" fontId="22" numFmtId="0" xfId="0" applyAlignment="1" applyFont="1">
      <alignment readingOrder="0"/>
    </xf>
    <xf borderId="2" fillId="0" fontId="1" numFmtId="2" xfId="0" applyBorder="1" applyFont="1" applyNumberFormat="1"/>
    <xf borderId="2" fillId="0" fontId="1" numFmtId="4" xfId="0" applyAlignment="1" applyBorder="1" applyFont="1" applyNumberFormat="1">
      <alignment readingOrder="0"/>
    </xf>
    <xf borderId="3" fillId="0" fontId="1" numFmtId="0" xfId="0" applyAlignment="1" applyBorder="1" applyFont="1">
      <alignment readingOrder="0"/>
    </xf>
    <xf borderId="4" fillId="0" fontId="1" numFmtId="0" xfId="0" applyAlignment="1" applyBorder="1" applyFont="1">
      <alignment readingOrder="0"/>
    </xf>
    <xf borderId="5" fillId="0" fontId="1" numFmtId="2" xfId="0" applyBorder="1" applyFont="1" applyNumberFormat="1"/>
    <xf borderId="5" fillId="0" fontId="1" numFmtId="164" xfId="0" applyBorder="1" applyFont="1" applyNumberFormat="1"/>
    <xf borderId="6" fillId="0" fontId="1" numFmtId="164" xfId="0" applyBorder="1" applyFont="1" applyNumberFormat="1"/>
    <xf borderId="2" fillId="0" fontId="1" numFmtId="0" xfId="0" applyBorder="1" applyFont="1"/>
    <xf borderId="0" fillId="0" fontId="23" numFmtId="0" xfId="0" applyFont="1"/>
    <xf borderId="0" fillId="0" fontId="24" numFmtId="0" xfId="0" applyAlignment="1" applyFont="1">
      <alignment horizontal="right" readingOrder="0"/>
    </xf>
    <xf borderId="0" fillId="0" fontId="24" numFmtId="0" xfId="0" applyAlignment="1" applyFont="1">
      <alignment horizontal="left" readingOrder="0"/>
    </xf>
    <xf borderId="0" fillId="0" fontId="5" numFmtId="0" xfId="0" applyAlignment="1" applyFont="1">
      <alignment horizontal="right" readingOrder="0"/>
    </xf>
    <xf borderId="0" fillId="0" fontId="5" numFmtId="0" xfId="0" applyAlignment="1" applyFont="1">
      <alignment horizontal="left" readingOrder="0"/>
    </xf>
    <xf borderId="0" fillId="0" fontId="1" numFmtId="0" xfId="0" applyAlignment="1" applyFont="1">
      <alignment horizontal="left" readingOrder="0"/>
    </xf>
    <xf quotePrefix="1" borderId="0" fillId="0" fontId="5" numFmtId="0" xfId="0" applyAlignment="1" applyFont="1">
      <alignment horizontal="left" readingOrder="0"/>
    </xf>
    <xf quotePrefix="1" borderId="0" fillId="0" fontId="24" numFmtId="0" xfId="0" applyAlignment="1" applyFont="1">
      <alignment horizontal="left" readingOrder="0"/>
    </xf>
    <xf borderId="0" fillId="0" fontId="25" numFmtId="0" xfId="0" applyAlignment="1" applyFont="1">
      <alignment horizontal="left" readingOrder="0"/>
    </xf>
    <xf borderId="0" fillId="0" fontId="1" numFmtId="165" xfId="0" applyAlignment="1" applyFont="1" applyNumberFormat="1">
      <alignment horizontal="left" readingOrder="0"/>
    </xf>
    <xf quotePrefix="1" borderId="0" fillId="0" fontId="1" numFmtId="0" xfId="0" applyAlignment="1" applyFont="1">
      <alignment horizontal="left" readingOrder="0"/>
    </xf>
    <xf quotePrefix="1" borderId="0" fillId="2" fontId="2" numFmtId="0" xfId="0" applyAlignment="1" applyFont="1">
      <alignment readingOrder="0"/>
    </xf>
    <xf borderId="0" fillId="0" fontId="26" numFmtId="0" xfId="0" applyAlignment="1" applyFont="1">
      <alignment readingOrder="0"/>
    </xf>
    <xf borderId="0" fillId="0" fontId="11" numFmtId="0" xfId="0" applyAlignment="1" applyFont="1">
      <alignment readingOrder="0"/>
    </xf>
    <xf borderId="0" fillId="0" fontId="27" numFmtId="0" xfId="0" applyAlignment="1" applyFont="1">
      <alignment vertical="bottom"/>
    </xf>
    <xf borderId="0" fillId="0" fontId="28" numFmtId="0" xfId="0" applyAlignment="1" applyFont="1">
      <alignment readingOrder="0"/>
    </xf>
    <xf borderId="0" fillId="2" fontId="29" numFmtId="0" xfId="0" applyAlignment="1" applyFont="1">
      <alignment readingOrder="0"/>
    </xf>
    <xf borderId="0" fillId="2" fontId="7" numFmtId="0" xfId="0" applyAlignment="1" applyFont="1">
      <alignment readingOrder="0" vertical="bottom"/>
    </xf>
    <xf borderId="2" fillId="2" fontId="1" numFmtId="0" xfId="0" applyAlignment="1" applyBorder="1" applyFont="1">
      <alignment readingOrder="0"/>
    </xf>
    <xf borderId="0" fillId="3" fontId="30" numFmtId="0" xfId="0" applyAlignment="1" applyFont="1">
      <alignment readingOrder="0" vertical="bottom"/>
    </xf>
    <xf borderId="0" fillId="4" fontId="13" numFmtId="0" xfId="0" applyAlignment="1" applyFont="1">
      <alignment horizontal="left" readingOrder="0" shrinkToFit="0" wrapText="1"/>
    </xf>
    <xf borderId="0" fillId="4" fontId="16" numFmtId="0" xfId="0" applyAlignment="1" applyFont="1">
      <alignment horizontal="left" readingOrder="0" vertical="bottom"/>
    </xf>
    <xf borderId="0" fillId="4" fontId="31" numFmtId="0" xfId="0" applyAlignment="1" applyFont="1">
      <alignment horizontal="left" readingOrder="0" vertical="bottom"/>
    </xf>
    <xf borderId="0" fillId="4" fontId="32" numFmtId="0" xfId="0" applyAlignment="1" applyFont="1">
      <alignment horizontal="left" readingOrder="0"/>
    </xf>
    <xf borderId="0" fillId="4" fontId="3" numFmtId="0" xfId="0" applyAlignment="1" applyFont="1">
      <alignment horizontal="left" readingOrder="0" shrinkToFit="0" vertical="bottom" wrapText="1"/>
    </xf>
    <xf borderId="0" fillId="0" fontId="33" numFmtId="0" xfId="0" applyAlignment="1" applyFont="1">
      <alignment readingOrder="0" shrinkToFit="0" wrapText="1"/>
    </xf>
    <xf borderId="0" fillId="0" fontId="5" numFmtId="0" xfId="0" applyAlignment="1" applyFont="1">
      <alignment readingOrder="0" shrinkToFit="0" wrapText="1"/>
    </xf>
    <xf borderId="0" fillId="0" fontId="5" numFmtId="0" xfId="0" applyAlignment="1" applyFont="1">
      <alignment vertical="bottom"/>
    </xf>
    <xf borderId="0" fillId="2" fontId="9" numFmtId="0" xfId="0" applyAlignment="1" applyFont="1">
      <alignment readingOrder="0"/>
    </xf>
    <xf borderId="0" fillId="0" fontId="34" numFmtId="0" xfId="0" applyAlignment="1" applyFont="1">
      <alignment readingOrder="0" vertical="bottom"/>
    </xf>
    <xf borderId="0" fillId="0" fontId="3" numFmtId="0" xfId="0" applyAlignment="1" applyFont="1">
      <alignment readingOrder="0" vertical="bottom"/>
    </xf>
    <xf borderId="0" fillId="0" fontId="35" numFmtId="0" xfId="0" applyAlignment="1" applyFont="1">
      <alignment readingOrder="0"/>
    </xf>
    <xf borderId="2" fillId="0" fontId="12" numFmtId="0" xfId="0" applyAlignment="1" applyBorder="1" applyFont="1">
      <alignment readingOrder="0"/>
    </xf>
    <xf borderId="0" fillId="0" fontId="36" numFmtId="0" xfId="0" applyAlignment="1" applyFont="1">
      <alignment readingOrder="0"/>
    </xf>
    <xf borderId="0" fillId="0" fontId="1" numFmtId="0" xfId="0" applyAlignment="1" applyFont="1">
      <alignment horizontal="right"/>
    </xf>
    <xf borderId="2" fillId="0" fontId="5" numFmtId="0" xfId="0" applyAlignment="1" applyBorder="1" applyFont="1">
      <alignment horizontal="right" readingOrder="0" vertical="bottom"/>
    </xf>
    <xf borderId="2" fillId="0" fontId="37" numFmtId="0" xfId="0" applyAlignment="1" applyBorder="1" applyFont="1">
      <alignment readingOrder="0"/>
    </xf>
    <xf borderId="0" fillId="0" fontId="1" numFmtId="0" xfId="0" applyAlignment="1" applyFont="1">
      <alignment horizontal="left"/>
    </xf>
    <xf borderId="0" fillId="2" fontId="38" numFmtId="0" xfId="0" applyAlignment="1" applyFont="1">
      <alignment horizontal="left" readingOrder="0"/>
    </xf>
    <xf borderId="0" fillId="0" fontId="1" numFmtId="0" xfId="0" applyAlignment="1" applyFont="1">
      <alignment horizontal="left"/>
    </xf>
    <xf borderId="0" fillId="0" fontId="5" numFmtId="0" xfId="0" applyAlignment="1" applyFont="1">
      <alignment horizontal="right" vertical="bottom"/>
    </xf>
    <xf borderId="0" fillId="0" fontId="5" numFmtId="0" xfId="0" applyAlignment="1" applyFont="1">
      <alignment horizontal="center" vertical="bottom"/>
    </xf>
    <xf borderId="0" fillId="0" fontId="39" numFmtId="0" xfId="0" applyAlignment="1" applyFont="1">
      <alignment readingOrder="0" shrinkToFit="0" wrapText="1"/>
    </xf>
    <xf borderId="0" fillId="0" fontId="5" numFmtId="0" xfId="0" applyAlignment="1" applyFont="1">
      <alignment readingOrder="0" vertical="bottom"/>
    </xf>
    <xf borderId="0" fillId="0" fontId="39" numFmtId="0" xfId="0" applyAlignment="1" applyFont="1">
      <alignment shrinkToFit="0" vertical="bottom" wrapText="1"/>
    </xf>
    <xf borderId="0" fillId="0" fontId="5" numFmtId="0" xfId="0" applyAlignment="1" applyFont="1">
      <alignment horizontal="right" vertical="bottom"/>
    </xf>
    <xf borderId="1" fillId="2" fontId="2" numFmtId="0" xfId="0" applyAlignment="1" applyBorder="1" applyFont="1">
      <alignment shrinkToFit="0" vertical="bottom" wrapText="0"/>
    </xf>
    <xf borderId="0" fillId="0" fontId="33" numFmtId="0" xfId="0" applyAlignment="1" applyFont="1">
      <alignment shrinkToFit="0" vertical="bottom" wrapText="1"/>
    </xf>
    <xf borderId="1" fillId="0" fontId="5" numFmtId="0" xfId="0" applyAlignment="1" applyBorder="1" applyFont="1">
      <alignment shrinkToFit="0" vertical="bottom" wrapText="0"/>
    </xf>
    <xf borderId="0" fillId="2" fontId="2" numFmtId="0" xfId="0" applyAlignment="1" applyFont="1">
      <alignment vertical="bottom"/>
    </xf>
    <xf borderId="1" fillId="2" fontId="9" numFmtId="0" xfId="0" applyAlignment="1" applyBorder="1" applyFont="1">
      <alignment shrinkToFit="0" vertical="bottom" wrapText="0"/>
    </xf>
    <xf borderId="0" fillId="2" fontId="1" numFmtId="0" xfId="0" applyFont="1"/>
    <xf borderId="0" fillId="0" fontId="2" numFmtId="0" xfId="0" applyFont="1"/>
  </cellXfs>
  <cellStyles count="1">
    <cellStyle xfId="0" name="Normal" builtinId="0"/>
  </cellStyles>
  <dxfs count="1">
    <dxf>
      <font/>
      <fill>
        <patternFill patternType="solid">
          <fgColor rgb="FFB7E1CD"/>
          <bgColor rgb="FFB7E1CD"/>
        </patternFill>
      </fill>
      <border/>
    </dxf>
  </dxfs>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sharedStrings" Target="sharedStrings.xml"/><Relationship Id="rId3" Type="http://schemas.openxmlformats.org/officeDocument/2006/relationships/worksheet" Target="worksheets/sheet1.xml"/><Relationship Id="rId4" Type="http://schemas.openxmlformats.org/officeDocument/2006/relationships/worksheet" Target="worksheets/sheet2.xml"/><Relationship Id="rId9" Type="http://schemas.openxmlformats.org/officeDocument/2006/relationships/worksheet" Target="worksheets/sheet7.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20" Type="http://schemas.openxmlformats.org/officeDocument/2006/relationships/worksheet" Target="worksheets/sheet18.xml"/><Relationship Id="rId22" Type="http://schemas.openxmlformats.org/officeDocument/2006/relationships/worksheet" Target="worksheets/sheet20.xml"/><Relationship Id="rId21" Type="http://schemas.openxmlformats.org/officeDocument/2006/relationships/worksheet" Target="worksheets/sheet19.xml"/><Relationship Id="rId23" Type="http://schemas.openxmlformats.org/officeDocument/2006/relationships/worksheet" Target="worksheets/sheet21.xml"/><Relationship Id="rId11" Type="http://schemas.openxmlformats.org/officeDocument/2006/relationships/worksheet" Target="worksheets/sheet9.xml"/><Relationship Id="rId10" Type="http://schemas.openxmlformats.org/officeDocument/2006/relationships/worksheet" Target="worksheets/sheet8.xml"/><Relationship Id="rId13" Type="http://schemas.openxmlformats.org/officeDocument/2006/relationships/worksheet" Target="worksheets/sheet11.xml"/><Relationship Id="rId12" Type="http://schemas.openxmlformats.org/officeDocument/2006/relationships/worksheet" Target="worksheets/sheet10.xml"/><Relationship Id="rId15" Type="http://schemas.openxmlformats.org/officeDocument/2006/relationships/worksheet" Target="worksheets/sheet13.xml"/><Relationship Id="rId14" Type="http://schemas.openxmlformats.org/officeDocument/2006/relationships/worksheet" Target="worksheets/sheet12.xml"/><Relationship Id="rId17" Type="http://schemas.openxmlformats.org/officeDocument/2006/relationships/worksheet" Target="worksheets/sheet15.xml"/><Relationship Id="rId16" Type="http://schemas.openxmlformats.org/officeDocument/2006/relationships/worksheet" Target="worksheets/sheet14.xml"/><Relationship Id="rId19" Type="http://schemas.openxmlformats.org/officeDocument/2006/relationships/worksheet" Target="worksheets/sheet17.xml"/><Relationship Id="rId18" Type="http://schemas.openxmlformats.org/officeDocument/2006/relationships/worksheet" Target="worksheets/sheet16.xml"/></Relationships>
</file>

<file path=xl/charts/chart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a:solidFill>
                  <a:srgbClr val="000000"/>
                </a:solidFill>
                <a:latin typeface="Roboto"/>
              </a:defRPr>
            </a:pPr>
            <a:r>
              <a:t>Polarity on social media</a:t>
            </a:r>
          </a:p>
        </c:rich>
      </c:tx>
      <c:overlay val="0"/>
    </c:title>
    <c:plotArea>
      <c:layout/>
      <c:barChart>
        <c:barDir val="bar"/>
        <c:grouping val="percentStacked"/>
        <c:ser>
          <c:idx val="0"/>
          <c:order val="0"/>
          <c:tx>
            <c:strRef>
              <c:f>Stats!$G$48</c:f>
            </c:strRef>
          </c:tx>
          <c:spPr>
            <a:solidFill>
              <a:srgbClr val="4285F4"/>
            </a:solidFill>
          </c:spPr>
          <c:cat>
            <c:strRef>
              <c:f>Stats!$F$49:$F$51</c:f>
            </c:strRef>
          </c:cat>
          <c:val>
            <c:numRef>
              <c:f>Stats!$G$49:$G$51</c:f>
            </c:numRef>
          </c:val>
        </c:ser>
        <c:ser>
          <c:idx val="1"/>
          <c:order val="1"/>
          <c:tx>
            <c:strRef>
              <c:f>Stats!$H$48</c:f>
            </c:strRef>
          </c:tx>
          <c:spPr>
            <a:solidFill>
              <a:srgbClr val="DB4437"/>
            </a:solidFill>
          </c:spPr>
          <c:cat>
            <c:strRef>
              <c:f>Stats!$F$49:$F$51</c:f>
            </c:strRef>
          </c:cat>
          <c:val>
            <c:numRef>
              <c:f>Stats!$H$49:$H$51</c:f>
            </c:numRef>
          </c:val>
        </c:ser>
        <c:ser>
          <c:idx val="2"/>
          <c:order val="2"/>
          <c:tx>
            <c:strRef>
              <c:f>Stats!$I$48</c:f>
            </c:strRef>
          </c:tx>
          <c:spPr>
            <a:solidFill>
              <a:srgbClr val="F4B400"/>
            </a:solidFill>
          </c:spPr>
          <c:cat>
            <c:strRef>
              <c:f>Stats!$F$49:$F$51</c:f>
            </c:strRef>
          </c:cat>
          <c:val>
            <c:numRef>
              <c:f>Stats!$I$49:$I$51</c:f>
            </c:numRef>
          </c:val>
        </c:ser>
        <c:overlap val="100"/>
        <c:axId val="333555419"/>
        <c:axId val="1814299440"/>
      </c:barChart>
      <c:catAx>
        <c:axId val="333555419"/>
        <c:scaling>
          <c:orientation val="maxMin"/>
        </c:scaling>
        <c:delete val="0"/>
        <c:axPos val="l"/>
        <c:title>
          <c:tx>
            <c:rich>
              <a:bodyPr/>
              <a:lstStyle/>
              <a:p>
                <a:pPr lvl="0">
                  <a:defRPr b="0">
                    <a:solidFill>
                      <a:srgbClr val="000000"/>
                    </a:solidFill>
                    <a:latin typeface="Roboto"/>
                  </a:defRPr>
                </a:pPr>
                <a:r>
                  <a:t/>
                </a:r>
              </a:p>
            </c:rich>
          </c:tx>
          <c:overlay val="0"/>
        </c:title>
        <c:majorTickMark val="none"/>
        <c:minorTickMark val="none"/>
        <c:spPr/>
        <c:txPr>
          <a:bodyPr/>
          <a:lstStyle/>
          <a:p>
            <a:pPr lvl="0">
              <a:defRPr b="0">
                <a:solidFill>
                  <a:srgbClr val="000000"/>
                </a:solidFill>
                <a:latin typeface="Roboto"/>
              </a:defRPr>
            </a:pPr>
          </a:p>
        </c:txPr>
        <c:crossAx val="1814299440"/>
      </c:catAx>
      <c:valAx>
        <c:axId val="1814299440"/>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Roboto"/>
                  </a:defRPr>
                </a:pPr>
                <a:r>
                  <a:t>Negative</a:t>
                </a:r>
              </a:p>
            </c:rich>
          </c:tx>
          <c:overlay val="0"/>
        </c:title>
        <c:numFmt formatCode="General" sourceLinked="1"/>
        <c:majorTickMark val="none"/>
        <c:minorTickMark val="none"/>
        <c:tickLblPos val="nextTo"/>
        <c:spPr>
          <a:ln/>
        </c:spPr>
        <c:txPr>
          <a:bodyPr/>
          <a:lstStyle/>
          <a:p>
            <a:pPr lvl="0">
              <a:defRPr b="0">
                <a:solidFill>
                  <a:srgbClr val="000000"/>
                </a:solidFill>
                <a:latin typeface="Roboto"/>
              </a:defRPr>
            </a:pPr>
          </a:p>
        </c:txPr>
        <c:crossAx val="333555419"/>
        <c:crosses val="max"/>
      </c:valAx>
    </c:plotArea>
    <c:legend>
      <c:legendPos val="r"/>
      <c:overlay val="0"/>
      <c:txPr>
        <a:bodyPr/>
        <a:lstStyle/>
        <a:p>
          <a:pPr lvl="0">
            <a:defRPr b="0">
              <a:solidFill>
                <a:srgbClr val="000000"/>
              </a:solidFill>
              <a:latin typeface="Roboto"/>
            </a:defRPr>
          </a:pPr>
        </a:p>
      </c:txPr>
    </c:legend>
    <c:plotVisOnly val="1"/>
  </c:chart>
</c:chartSpace>
</file>

<file path=xl/charts/chart2.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a:solidFill>
                  <a:srgbClr val="000000"/>
                </a:solidFill>
                <a:latin typeface="Roboto"/>
              </a:defRPr>
            </a:pPr>
            <a:r>
              <a:t>Platform distribution</a:t>
            </a:r>
          </a:p>
        </c:rich>
      </c:tx>
      <c:overlay val="0"/>
    </c:title>
    <c:plotArea>
      <c:layout/>
      <c:pieChart>
        <c:varyColors val="1"/>
        <c:ser>
          <c:idx val="0"/>
          <c:order val="0"/>
          <c:dPt>
            <c:idx val="0"/>
            <c:spPr>
              <a:solidFill>
                <a:srgbClr val="4285F4"/>
              </a:solidFill>
            </c:spPr>
          </c:dPt>
          <c:dPt>
            <c:idx val="1"/>
            <c:spPr>
              <a:solidFill>
                <a:srgbClr val="DB4437"/>
              </a:solidFill>
            </c:spPr>
          </c:dPt>
          <c:dPt>
            <c:idx val="2"/>
            <c:spPr>
              <a:solidFill>
                <a:srgbClr val="F4B400"/>
              </a:solidFill>
            </c:spPr>
          </c:dPt>
          <c:dLbls>
            <c:showLegendKey val="0"/>
            <c:showVal val="0"/>
            <c:showCatName val="0"/>
            <c:showSerName val="0"/>
            <c:showPercent val="0"/>
            <c:showBubbleSize val="0"/>
            <c:showLeaderLines val="1"/>
          </c:dLbls>
          <c:cat>
            <c:strRef>
              <c:f>Stats!$B$60:$B$62</c:f>
            </c:strRef>
          </c:cat>
          <c:val>
            <c:numRef>
              <c:f>Stats!$C$60:$C$62</c:f>
            </c:numRef>
          </c:val>
        </c:ser>
        <c:dLbls>
          <c:showLegendKey val="0"/>
          <c:showVal val="0"/>
          <c:showCatName val="0"/>
          <c:showSerName val="0"/>
          <c:showPercent val="0"/>
          <c:showBubbleSize val="0"/>
        </c:dLbls>
        <c:firstSliceAng val="0"/>
      </c:pieChart>
    </c:plotArea>
    <c:legend>
      <c:legendPos val="r"/>
      <c:overlay val="0"/>
      <c:txPr>
        <a:bodyPr/>
        <a:lstStyle/>
        <a:p>
          <a:pPr lvl="0">
            <a:defRPr b="0">
              <a:solidFill>
                <a:srgbClr val="000000"/>
              </a:solidFill>
              <a:latin typeface="Roboto"/>
            </a:defRPr>
          </a:pPr>
        </a:p>
      </c:txPr>
    </c:legend>
    <c:plotVisOnly val="1"/>
  </c:chart>
</c:chartSpace>
</file>

<file path=xl/drawings/_rels/drawing4.xml.rels><?xml version="1.0" encoding="UTF-8" standalone="yes"?><Relationships xmlns="http://schemas.openxmlformats.org/package/2006/relationships"><Relationship Id="rId1" Type="http://schemas.openxmlformats.org/officeDocument/2006/relationships/chart" Target="../charts/chart1.xml"/><Relationship Id="rId2"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5</xdr:col>
      <xdr:colOff>209550</xdr:colOff>
      <xdr:row>17</xdr:row>
      <xdr:rowOff>66675</xdr:rowOff>
    </xdr:from>
    <xdr:ext cx="5715000" cy="3533775"/>
    <xdr:graphicFrame>
      <xdr:nvGraphicFramePr>
        <xdr:cNvPr id="1" name="Chart 1" title="Chart"/>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1</xdr:col>
      <xdr:colOff>733425</xdr:colOff>
      <xdr:row>72</xdr:row>
      <xdr:rowOff>171450</xdr:rowOff>
    </xdr:from>
    <xdr:ext cx="5715000" cy="3533775"/>
    <xdr:graphicFrame>
      <xdr:nvGraphicFramePr>
        <xdr:cNvPr id="2" name="Chart 2" title="Chart"/>
        <xdr:cNvGraphicFramePr/>
      </xdr:nvGraphicFramePr>
      <xdr:xfrm>
        <a:off x="0" y="0"/>
        <a:ext cx="0" cy="0"/>
      </xdr:xfrm>
      <a:graphic>
        <a:graphicData uri="http://schemas.openxmlformats.org/drawingml/2006/chart">
          <c:chart r:id="rId2"/>
        </a:graphicData>
      </a:graphic>
    </xdr:graphicFrame>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worksheets/_rels/sheet1.xml.rels><?xml version="1.0" encoding="UTF-8" standalone="yes"?><Relationships xmlns="http://schemas.openxmlformats.org/package/2006/relationships"><Relationship Id="rId11" Type="http://schemas.openxmlformats.org/officeDocument/2006/relationships/hyperlink" Target="https://www.facebook.com/tv2nyhederne/posts/2958727027476251" TargetMode="External"/><Relationship Id="rId10" Type="http://schemas.openxmlformats.org/officeDocument/2006/relationships/hyperlink" Target="https://www.facebook.com/tv2nyhederne/posts/2958727027476251" TargetMode="External"/><Relationship Id="rId13" Type="http://schemas.openxmlformats.org/officeDocument/2006/relationships/hyperlink" Target="https://www.facebook.com/DRNyheder/posts/2511021065615069" TargetMode="External"/><Relationship Id="rId12" Type="http://schemas.openxmlformats.org/officeDocument/2006/relationships/hyperlink" Target="https://www.facebook.com/DRNyheder/posts/2511021065615069" TargetMode="External"/><Relationship Id="rId1" Type="http://schemas.openxmlformats.org/officeDocument/2006/relationships/hyperlink" Target="https://www.facebook.com/politiken/posts/10158364924908294" TargetMode="External"/><Relationship Id="rId2" Type="http://schemas.openxmlformats.org/officeDocument/2006/relationships/hyperlink" Target="https://www.facebook.com/ditbt/posts/2921809004512965" TargetMode="External"/><Relationship Id="rId3" Type="http://schemas.openxmlformats.org/officeDocument/2006/relationships/hyperlink" Target="https://www.facebook.com/ekstrabladet/posts/10156559059883520" TargetMode="External"/><Relationship Id="rId4" Type="http://schemas.openxmlformats.org/officeDocument/2006/relationships/hyperlink" Target="https://www.facebook.com/tv2nyhederne/posts/2959150827433871" TargetMode="External"/><Relationship Id="rId9" Type="http://schemas.openxmlformats.org/officeDocument/2006/relationships/hyperlink" Target="https://www.facebook.com/tv2.danmark/?hc_location=ufi" TargetMode="External"/><Relationship Id="rId15" Type="http://schemas.openxmlformats.org/officeDocument/2006/relationships/hyperlink" Target="https://www.facebook.com/DRNyheder/posts/2510914335625742" TargetMode="External"/><Relationship Id="rId14" Type="http://schemas.openxmlformats.org/officeDocument/2006/relationships/hyperlink" Target="https://www.facebook.com/DRNyheder/posts/2511021065615069" TargetMode="External"/><Relationship Id="rId17" Type="http://schemas.openxmlformats.org/officeDocument/2006/relationships/hyperlink" Target="https://www.facebook.com/ekstrabladet/posts/10156557547308520" TargetMode="External"/><Relationship Id="rId16" Type="http://schemas.openxmlformats.org/officeDocument/2006/relationships/hyperlink" Target="https://www.facebook.com/DRNyheder/posts/2510122412371601" TargetMode="External"/><Relationship Id="rId5" Type="http://schemas.openxmlformats.org/officeDocument/2006/relationships/hyperlink" Target="https://www.facebook.com/tv2nyhederne/posts/2959042570778030" TargetMode="External"/><Relationship Id="rId6" Type="http://schemas.openxmlformats.org/officeDocument/2006/relationships/hyperlink" Target="https://www.facebook.com/tv2nyhederne/posts/2958821000800187" TargetMode="External"/><Relationship Id="rId18" Type="http://schemas.openxmlformats.org/officeDocument/2006/relationships/drawing" Target="../drawings/drawing1.xml"/><Relationship Id="rId7" Type="http://schemas.openxmlformats.org/officeDocument/2006/relationships/hyperlink" Target="https://www.facebook.com/tv2nyhederne/posts/2958821000800187" TargetMode="External"/><Relationship Id="rId8" Type="http://schemas.openxmlformats.org/officeDocument/2006/relationships/hyperlink" Target="https://www.facebook.com/tv2nyhederne/posts/2958743484141272" TargetMode="External"/></Relationships>
</file>

<file path=xl/worksheets/_rels/sheet10.xml.rels><?xml version="1.0" encoding="UTF-8" standalone="yes"?><Relationships xmlns="http://schemas.openxmlformats.org/package/2006/relationships"><Relationship Id="rId1" Type="http://schemas.openxmlformats.org/officeDocument/2006/relationships/hyperlink" Target="https://www.facebook.com/tv2nyhederne/posts/2794005800615042" TargetMode="External"/><Relationship Id="rId2" Type="http://schemas.openxmlformats.org/officeDocument/2006/relationships/hyperlink" Target="https://www.facebook.com/tv2nyhederne/posts/2794005800615042" TargetMode="External"/><Relationship Id="rId3" Type="http://schemas.openxmlformats.org/officeDocument/2006/relationships/hyperlink" Target="https://www.facebook.com/tv2nyhederne/posts/2792310124117943" TargetMode="External"/><Relationship Id="rId4" Type="http://schemas.openxmlformats.org/officeDocument/2006/relationships/hyperlink" Target="https://www.facebook.com/tv2nyhederne/posts/2792310124117943" TargetMode="External"/><Relationship Id="rId9" Type="http://schemas.openxmlformats.org/officeDocument/2006/relationships/hyperlink" Target="http://www.vaccineinfo.dk/artikler/beretninger-om-vaccineskader/beretninger-om-5-born-der-fik-aluminiumsallergi-af-bornevaccinerne?fbclid=IwAR0YES2C4uxhU9yqsYgXgOZqsnEDufT8IQNVgFpyNglnjK9qkQErGFAZGZI" TargetMode="External"/><Relationship Id="rId5" Type="http://schemas.openxmlformats.org/officeDocument/2006/relationships/hyperlink" Target="https://www.facebook.com/tv2nyhederne/posts/2796672650348357" TargetMode="External"/><Relationship Id="rId6" Type="http://schemas.openxmlformats.org/officeDocument/2006/relationships/hyperlink" Target="https://www.facebook.com/tv2nyhederne/posts/2796672650348357" TargetMode="External"/><Relationship Id="rId7" Type="http://schemas.openxmlformats.org/officeDocument/2006/relationships/hyperlink" Target="https://www.facebook.com/tv2nyhederne/posts/2796629750352647" TargetMode="External"/><Relationship Id="rId8" Type="http://schemas.openxmlformats.org/officeDocument/2006/relationships/hyperlink" Target="https://www.facebook.com/tv2nyhederne/posts/2796629750352647" TargetMode="External"/><Relationship Id="rId40" Type="http://schemas.openxmlformats.org/officeDocument/2006/relationships/hyperlink" Target="https://www.facebook.com/dagbladetinformation/posts/10158198604272646" TargetMode="External"/><Relationship Id="rId42" Type="http://schemas.openxmlformats.org/officeDocument/2006/relationships/hyperlink" Target="https://www.facebook.com/dagbladetinformation/posts/10158197075567646" TargetMode="External"/><Relationship Id="rId41" Type="http://schemas.openxmlformats.org/officeDocument/2006/relationships/hyperlink" Target="https://www.facebook.com/dagbladetinformation/posts/10158197075567646" TargetMode="External"/><Relationship Id="rId44" Type="http://schemas.openxmlformats.org/officeDocument/2006/relationships/hyperlink" Target="https://www.facebook.com/dagbladetinformation/posts/10158197075567646" TargetMode="External"/><Relationship Id="rId43" Type="http://schemas.openxmlformats.org/officeDocument/2006/relationships/hyperlink" Target="https://www.facebook.com/dagbladetinformation/posts/10158197075567646" TargetMode="External"/><Relationship Id="rId46" Type="http://schemas.openxmlformats.org/officeDocument/2006/relationships/hyperlink" Target="https://www.facebook.com/dagbladetinformation/posts/10158197075567646" TargetMode="External"/><Relationship Id="rId45" Type="http://schemas.openxmlformats.org/officeDocument/2006/relationships/hyperlink" Target="https://www.facebook.com/dagbladetinformation/posts/10158197075567646" TargetMode="External"/><Relationship Id="rId48" Type="http://schemas.openxmlformats.org/officeDocument/2006/relationships/hyperlink" Target="https://www.facebook.com/dagbladetinformation/posts/10158197075567646" TargetMode="External"/><Relationship Id="rId47" Type="http://schemas.openxmlformats.org/officeDocument/2006/relationships/hyperlink" Target="https://www.facebook.com/dagbladetinformation/posts/10158197075567646" TargetMode="External"/><Relationship Id="rId49" Type="http://schemas.openxmlformats.org/officeDocument/2006/relationships/hyperlink" Target="https://www.facebook.com/dagbladetinformation/posts/10158195830072646" TargetMode="External"/><Relationship Id="rId31" Type="http://schemas.openxmlformats.org/officeDocument/2006/relationships/hyperlink" Target="https://www.facebook.com/dagbladetinformation/posts/10158198827472646" TargetMode="External"/><Relationship Id="rId30" Type="http://schemas.openxmlformats.org/officeDocument/2006/relationships/hyperlink" Target="https://www.facebook.com/dagbladetinformation/posts/10158201116012646" TargetMode="External"/><Relationship Id="rId33" Type="http://schemas.openxmlformats.org/officeDocument/2006/relationships/hyperlink" Target="https://www.facebook.com/dagbladetinformation/posts/10158198827472646" TargetMode="External"/><Relationship Id="rId32" Type="http://schemas.openxmlformats.org/officeDocument/2006/relationships/hyperlink" Target="https://www.facebook.com/dagbladetinformation/posts/10158198827472646" TargetMode="External"/><Relationship Id="rId35" Type="http://schemas.openxmlformats.org/officeDocument/2006/relationships/hyperlink" Target="https://www.facebook.com/dagbladetinformation/posts/10158198827472646" TargetMode="External"/><Relationship Id="rId34" Type="http://schemas.openxmlformats.org/officeDocument/2006/relationships/hyperlink" Target="https://www.facebook.com/dagbladetinformation/posts/10158198827472646" TargetMode="External"/><Relationship Id="rId37" Type="http://schemas.openxmlformats.org/officeDocument/2006/relationships/hyperlink" Target="https://www.facebook.com/dagbladetinformation/posts/10158198604272646" TargetMode="External"/><Relationship Id="rId36" Type="http://schemas.openxmlformats.org/officeDocument/2006/relationships/hyperlink" Target="https://www.facebook.com/dagbladetinformation/posts/10158198604272646" TargetMode="External"/><Relationship Id="rId39" Type="http://schemas.openxmlformats.org/officeDocument/2006/relationships/hyperlink" Target="https://www.facebook.com/dagbladetinformation/posts/10158198604272646" TargetMode="External"/><Relationship Id="rId38" Type="http://schemas.openxmlformats.org/officeDocument/2006/relationships/hyperlink" Target="https://www.facebook.com/dagbladetinformation/posts/10158198604272646" TargetMode="External"/><Relationship Id="rId20" Type="http://schemas.openxmlformats.org/officeDocument/2006/relationships/hyperlink" Target="https://www.facebook.com/FFflink/posts/2286612448048213" TargetMode="External"/><Relationship Id="rId22" Type="http://schemas.openxmlformats.org/officeDocument/2006/relationships/hyperlink" Target="https://www.facebook.com/tv2nyhederne/posts/2874268839255404" TargetMode="External"/><Relationship Id="rId21" Type="http://schemas.openxmlformats.org/officeDocument/2006/relationships/hyperlink" Target="https://www.facebook.com/tv2nyhederne/posts/2874268839255404" TargetMode="External"/><Relationship Id="rId24" Type="http://schemas.openxmlformats.org/officeDocument/2006/relationships/hyperlink" Target="https://www.facebook.com/tv2nyhederne/posts/2871528536196101" TargetMode="External"/><Relationship Id="rId23" Type="http://schemas.openxmlformats.org/officeDocument/2006/relationships/hyperlink" Target="https://www.facebook.com/tv2nyhederne/posts/2872927759389512" TargetMode="External"/><Relationship Id="rId26" Type="http://schemas.openxmlformats.org/officeDocument/2006/relationships/hyperlink" Target="https://www.facebook.com/dagbladetinformation/posts/10158201206742646" TargetMode="External"/><Relationship Id="rId25" Type="http://schemas.openxmlformats.org/officeDocument/2006/relationships/hyperlink" Target="https://www.facebook.com/dagbladetinformation/posts/10158201206742646" TargetMode="External"/><Relationship Id="rId28" Type="http://schemas.openxmlformats.org/officeDocument/2006/relationships/hyperlink" Target="https://www.facebook.com/dagbladetinformation/posts/10158201116012646" TargetMode="External"/><Relationship Id="rId27" Type="http://schemas.openxmlformats.org/officeDocument/2006/relationships/hyperlink" Target="https://www.facebook.com/dagbladetinformation/posts/10158201116012646" TargetMode="External"/><Relationship Id="rId29" Type="http://schemas.openxmlformats.org/officeDocument/2006/relationships/hyperlink" Target="https://www.facebook.com/dagbladetinformation/posts/10158201116012646" TargetMode="External"/><Relationship Id="rId11" Type="http://schemas.openxmlformats.org/officeDocument/2006/relationships/hyperlink" Target="https://www.facebook.com/FFflink/posts/2064465146929612" TargetMode="External"/><Relationship Id="rId10" Type="http://schemas.openxmlformats.org/officeDocument/2006/relationships/hyperlink" Target="https://www.bt.dk/danmark/sagsoeger-den-danske-stat-anders-liv-blev-oedelagt-da-han-blev-vaccineret?fbclid=IwAR2HbrBTvmqwa217BbzdBTZcOaiYVyuFVs7MzPsTfgCZaPTooI3wnLFiMnw" TargetMode="External"/><Relationship Id="rId13" Type="http://schemas.openxmlformats.org/officeDocument/2006/relationships/hyperlink" Target="https://www.facebook.com/FFflink/posts/1927044464005015" TargetMode="External"/><Relationship Id="rId12" Type="http://schemas.openxmlformats.org/officeDocument/2006/relationships/hyperlink" Target="https://www.facebook.com/FFflink/posts/2064465146929612" TargetMode="External"/><Relationship Id="rId15" Type="http://schemas.openxmlformats.org/officeDocument/2006/relationships/hyperlink" Target="https://www.facebook.com/hashtag/spredk%C3%A6rlighed?hc_location=ufi" TargetMode="External"/><Relationship Id="rId14" Type="http://schemas.openxmlformats.org/officeDocument/2006/relationships/hyperlink" Target="https://www.facebook.com/FFflink/posts/1927044464005015" TargetMode="External"/><Relationship Id="rId17" Type="http://schemas.openxmlformats.org/officeDocument/2006/relationships/hyperlink" Target="https://www.facebook.com/FFflink/posts/1927043710671757" TargetMode="External"/><Relationship Id="rId16" Type="http://schemas.openxmlformats.org/officeDocument/2006/relationships/hyperlink" Target="https://www.facebook.com/FFflink/posts/1927043710671757" TargetMode="External"/><Relationship Id="rId19" Type="http://schemas.openxmlformats.org/officeDocument/2006/relationships/hyperlink" Target="https://www.facebook.com/FFflink/posts/2286612448048213" TargetMode="External"/><Relationship Id="rId18" Type="http://schemas.openxmlformats.org/officeDocument/2006/relationships/hyperlink" Target="https://www.facebook.com/marianneskovmullan?hc_location=ufi" TargetMode="External"/><Relationship Id="rId62" Type="http://schemas.openxmlformats.org/officeDocument/2006/relationships/hyperlink" Target="https://www.facebook.com/tv2nyhederne/posts/2886697904679164" TargetMode="External"/><Relationship Id="rId61" Type="http://schemas.openxmlformats.org/officeDocument/2006/relationships/hyperlink" Target="https://www.facebook.com/dagbladetinformation/posts/10158205304167646" TargetMode="External"/><Relationship Id="rId64" Type="http://schemas.openxmlformats.org/officeDocument/2006/relationships/hyperlink" Target="https://www.facebook.com/tv2nyhederne/?hc_location=ufi" TargetMode="External"/><Relationship Id="rId63" Type="http://schemas.openxmlformats.org/officeDocument/2006/relationships/hyperlink" Target="https://www.facebook.com/tv2nyhederne/posts/2886697904679164" TargetMode="External"/><Relationship Id="rId66" Type="http://schemas.openxmlformats.org/officeDocument/2006/relationships/hyperlink" Target="https://www.facebook.com/tv2nyhederne/posts/2886908424658112" TargetMode="External"/><Relationship Id="rId65" Type="http://schemas.openxmlformats.org/officeDocument/2006/relationships/hyperlink" Target="https://www.facebook.com/hashtag/v%C3%A6r%C3%A6rlig?hc_location=ufi" TargetMode="External"/><Relationship Id="rId68" Type="http://schemas.openxmlformats.org/officeDocument/2006/relationships/drawing" Target="../drawings/drawing10.xml"/><Relationship Id="rId67" Type="http://schemas.openxmlformats.org/officeDocument/2006/relationships/hyperlink" Target="https://www.facebook.com/tv2nyhederne/posts/2886908424658112" TargetMode="External"/><Relationship Id="rId60" Type="http://schemas.openxmlformats.org/officeDocument/2006/relationships/hyperlink" Target="https://www.facebook.com/dagbladetinformation/posts/10158205304167646" TargetMode="External"/><Relationship Id="rId51" Type="http://schemas.openxmlformats.org/officeDocument/2006/relationships/hyperlink" Target="https://www.facebook.com/dagbladetinformation/posts/10158195620032646" TargetMode="External"/><Relationship Id="rId50" Type="http://schemas.openxmlformats.org/officeDocument/2006/relationships/hyperlink" Target="https://www.facebook.com/dagbladetinformation/posts/10158195830072646" TargetMode="External"/><Relationship Id="rId53" Type="http://schemas.openxmlformats.org/officeDocument/2006/relationships/hyperlink" Target="https://www.facebook.com/dagbladetinformation/posts/10158195620032646" TargetMode="External"/><Relationship Id="rId52" Type="http://schemas.openxmlformats.org/officeDocument/2006/relationships/hyperlink" Target="https://www.facebook.com/dagbladetinformation/posts/10158195620032646" TargetMode="External"/><Relationship Id="rId55" Type="http://schemas.openxmlformats.org/officeDocument/2006/relationships/hyperlink" Target="https://www.facebook.com/dagbladetinformation/posts/10158195620032646" TargetMode="External"/><Relationship Id="rId54" Type="http://schemas.openxmlformats.org/officeDocument/2006/relationships/hyperlink" Target="https://www.facebook.com/dagbladetinformation/posts/10158195620032646" TargetMode="External"/><Relationship Id="rId57" Type="http://schemas.openxmlformats.org/officeDocument/2006/relationships/hyperlink" Target="https://www.facebook.com/dagbladetinformation/posts/10158195620032646" TargetMode="External"/><Relationship Id="rId56" Type="http://schemas.openxmlformats.org/officeDocument/2006/relationships/hyperlink" Target="https://www.facebook.com/dagbladetinformation/posts/10158195620032646" TargetMode="External"/><Relationship Id="rId59" Type="http://schemas.openxmlformats.org/officeDocument/2006/relationships/hyperlink" Target="https://www.facebook.com/dagbladetinformation/posts/10158195620032646" TargetMode="External"/><Relationship Id="rId58" Type="http://schemas.openxmlformats.org/officeDocument/2006/relationships/hyperlink" Target="https://www.facebook.com/dagbladetinformation/posts/10158195620032646" TargetMode="External"/></Relationships>
</file>

<file path=xl/worksheets/_rels/sheet11.xml.rels><?xml version="1.0" encoding="UTF-8" standalone="yes"?><Relationships xmlns="http://schemas.openxmlformats.org/package/2006/relationships"><Relationship Id="rId392" Type="http://schemas.openxmlformats.org/officeDocument/2006/relationships/hyperlink" Target="https://old.reddit.com/r/Denmark/comments/7j96jd/margrethe_vestager_vi_skal_tage_demokratiet/" TargetMode="External"/><Relationship Id="rId391" Type="http://schemas.openxmlformats.org/officeDocument/2006/relationships/hyperlink" Target="https://old.reddit.com/r/Denmark/comments/7j96jd/margrethe_vestager_vi_skal_tage_demokratiet/" TargetMode="External"/><Relationship Id="rId390" Type="http://schemas.openxmlformats.org/officeDocument/2006/relationships/hyperlink" Target="https://old.reddit.com/r/Denmark/comments/7j96jd/margrethe_vestager_vi_skal_tage_demokratiet/" TargetMode="External"/><Relationship Id="rId1" Type="http://schemas.openxmlformats.org/officeDocument/2006/relationships/hyperlink" Target="https://old.reddit.com/r/Denmark/comments/anbwvp/auforsker_om_eksternt_pres_er_du_kritisk_f%C3%A5r_du/" TargetMode="External"/><Relationship Id="rId2" Type="http://schemas.openxmlformats.org/officeDocument/2006/relationships/hyperlink" Target="https://old.reddit.com/r/Denmark/comments/anbwvp/auforsker_om_eksternt_pres_er_du_kritisk_f%C3%A5r_du/" TargetMode="External"/><Relationship Id="rId3" Type="http://schemas.openxmlformats.org/officeDocument/2006/relationships/hyperlink" Target="https://old.reddit.com/r/Denmark/comments/anbwvp/auforsker_om_eksternt_pres_er_du_kritisk_f%C3%A5r_du/" TargetMode="External"/><Relationship Id="rId4" Type="http://schemas.openxmlformats.org/officeDocument/2006/relationships/hyperlink" Target="https://old.reddit.com/r/Denmark/comments/anbwvp/auforsker_om_eksternt_pres_er_du_kritisk_f%C3%A5r_du/" TargetMode="External"/><Relationship Id="rId9" Type="http://schemas.openxmlformats.org/officeDocument/2006/relationships/hyperlink" Target="https://old.reddit.com/r/Denmark/comments/anbwvp/auforsker_om_eksternt_pres_er_du_kritisk_f%C3%A5r_du/" TargetMode="External"/><Relationship Id="rId385" Type="http://schemas.openxmlformats.org/officeDocument/2006/relationships/hyperlink" Target="https://old.reddit.com/r/Denmark/comments/7j96jd/margrethe_vestager_vi_skal_tage_demokratiet/" TargetMode="External"/><Relationship Id="rId384" Type="http://schemas.openxmlformats.org/officeDocument/2006/relationships/hyperlink" Target="https://old.reddit.com/r/Denmark/comments/7j96jd/margrethe_vestager_vi_skal_tage_demokratiet/" TargetMode="External"/><Relationship Id="rId383" Type="http://schemas.openxmlformats.org/officeDocument/2006/relationships/hyperlink" Target="https://old.reddit.com/r/Denmark/comments/7j96jd/margrethe_vestager_vi_skal_tage_demokratiet/" TargetMode="External"/><Relationship Id="rId382" Type="http://schemas.openxmlformats.org/officeDocument/2006/relationships/hyperlink" Target="https://old.reddit.com/r/Denmark/comments/7j96jd/margrethe_vestager_vi_skal_tage_demokratiet/" TargetMode="External"/><Relationship Id="rId5" Type="http://schemas.openxmlformats.org/officeDocument/2006/relationships/hyperlink" Target="https://old.reddit.com/r/Denmark/comments/anbwvp/auforsker_om_eksternt_pres_er_du_kritisk_f%C3%A5r_du/" TargetMode="External"/><Relationship Id="rId389" Type="http://schemas.openxmlformats.org/officeDocument/2006/relationships/hyperlink" Target="https://old.reddit.com/r/Denmark/comments/7j96jd/margrethe_vestager_vi_skal_tage_demokratiet/" TargetMode="External"/><Relationship Id="rId6" Type="http://schemas.openxmlformats.org/officeDocument/2006/relationships/hyperlink" Target="https://old.reddit.com/r/Denmark/comments/anbwvp/auforsker_om_eksternt_pres_er_du_kritisk_f%C3%A5r_du/" TargetMode="External"/><Relationship Id="rId388" Type="http://schemas.openxmlformats.org/officeDocument/2006/relationships/hyperlink" Target="https://old.reddit.com/r/Denmark/comments/7j96jd/margrethe_vestager_vi_skal_tage_demokratiet/" TargetMode="External"/><Relationship Id="rId7" Type="http://schemas.openxmlformats.org/officeDocument/2006/relationships/hyperlink" Target="https://old.reddit.com/r/Denmark/comments/anbwvp/auforsker_om_eksternt_pres_er_du_kritisk_f%C3%A5r_du/" TargetMode="External"/><Relationship Id="rId387" Type="http://schemas.openxmlformats.org/officeDocument/2006/relationships/hyperlink" Target="https://old.reddit.com/r/Denmark/comments/7j96jd/margrethe_vestager_vi_skal_tage_demokratiet/" TargetMode="External"/><Relationship Id="rId8" Type="http://schemas.openxmlformats.org/officeDocument/2006/relationships/hyperlink" Target="https://old.reddit.com/r/Denmark/comments/anbwvp/auforsker_om_eksternt_pres_er_du_kritisk_f%C3%A5r_du/" TargetMode="External"/><Relationship Id="rId386" Type="http://schemas.openxmlformats.org/officeDocument/2006/relationships/hyperlink" Target="https://old.reddit.com/r/Denmark/comments/7j96jd/margrethe_vestager_vi_skal_tage_demokratiet/" TargetMode="External"/><Relationship Id="rId381" Type="http://schemas.openxmlformats.org/officeDocument/2006/relationships/hyperlink" Target="https://old.reddit.com/r/Denmark/comments/7j96jd/margrethe_vestager_vi_skal_tage_demokratiet/" TargetMode="External"/><Relationship Id="rId380" Type="http://schemas.openxmlformats.org/officeDocument/2006/relationships/hyperlink" Target="https://old.reddit.com/r/Denmark/comments/7j96jd/margrethe_vestager_vi_skal_tage_demokratiet/" TargetMode="External"/><Relationship Id="rId379" Type="http://schemas.openxmlformats.org/officeDocument/2006/relationships/hyperlink" Target="https://old.reddit.com/r/Denmark/comments/7j96jd/margrethe_vestager_vi_skal_tage_demokratiet/" TargetMode="External"/><Relationship Id="rId374" Type="http://schemas.openxmlformats.org/officeDocument/2006/relationships/hyperlink" Target="https://old.reddit.com/r/Denmark/comments/75phqy/johanne_schmidtnielsen_leverer_en_retorisk/" TargetMode="External"/><Relationship Id="rId373" Type="http://schemas.openxmlformats.org/officeDocument/2006/relationships/hyperlink" Target="https://old.reddit.com/r/Denmark/comments/75phqy/johanne_schmidtnielsen_leverer_en_retorisk/" TargetMode="External"/><Relationship Id="rId372" Type="http://schemas.openxmlformats.org/officeDocument/2006/relationships/hyperlink" Target="https://old.reddit.com/r/Denmark/comments/75phqy/johanne_schmidtnielsen_leverer_en_retorisk/" TargetMode="External"/><Relationship Id="rId371" Type="http://schemas.openxmlformats.org/officeDocument/2006/relationships/hyperlink" Target="https://old.reddit.com/r/Denmark/comments/75phqy/johanne_schmidtnielsen_leverer_en_retorisk/" TargetMode="External"/><Relationship Id="rId378" Type="http://schemas.openxmlformats.org/officeDocument/2006/relationships/hyperlink" Target="https://old.reddit.com/r/Denmark/comments/7j96jd/margrethe_vestager_vi_skal_tage_demokratiet/" TargetMode="External"/><Relationship Id="rId377" Type="http://schemas.openxmlformats.org/officeDocument/2006/relationships/hyperlink" Target="https://old.reddit.com/r/Denmark/comments/75phqy/johanne_schmidtnielsen_leverer_en_retorisk/" TargetMode="External"/><Relationship Id="rId376" Type="http://schemas.openxmlformats.org/officeDocument/2006/relationships/hyperlink" Target="https://old.reddit.com/r/Denmark/comments/75phqy/johanne_schmidtnielsen_leverer_en_retorisk/" TargetMode="External"/><Relationship Id="rId375" Type="http://schemas.openxmlformats.org/officeDocument/2006/relationships/hyperlink" Target="https://old.reddit.com/r/Denmark/comments/75phqy/johanne_schmidtnielsen_leverer_en_retorisk/" TargetMode="External"/><Relationship Id="rId396" Type="http://schemas.openxmlformats.org/officeDocument/2006/relationships/hyperlink" Target="https://old.reddit.com/r/Denmark/comments/8c735w/sf_vil_g%C3%B8re_tandl%C3%A6ge_psykologhj%C3%A6lp_og_fysioterapi/" TargetMode="External"/><Relationship Id="rId395" Type="http://schemas.openxmlformats.org/officeDocument/2006/relationships/hyperlink" Target="https://old.reddit.com/r/Denmark/comments/7j96jd/margrethe_vestager_vi_skal_tage_demokratiet/" TargetMode="External"/><Relationship Id="rId394" Type="http://schemas.openxmlformats.org/officeDocument/2006/relationships/hyperlink" Target="https://old.reddit.com/r/Denmark/comments/7j96jd/margrethe_vestager_vi_skal_tage_demokratiet/" TargetMode="External"/><Relationship Id="rId393" Type="http://schemas.openxmlformats.org/officeDocument/2006/relationships/hyperlink" Target="https://old.reddit.com/r/Denmark/comments/7j96jd/margrethe_vestager_vi_skal_tage_demokratiet/" TargetMode="External"/><Relationship Id="rId399" Type="http://schemas.openxmlformats.org/officeDocument/2006/relationships/hyperlink" Target="https://old.reddit.com/r/Denmark/comments/8c735w/sf_vil_g%C3%B8re_tandl%C3%A6ge_psykologhj%C3%A6lp_og_fysioterapi/" TargetMode="External"/><Relationship Id="rId398" Type="http://schemas.openxmlformats.org/officeDocument/2006/relationships/hyperlink" Target="https://old.reddit.com/r/Denmark/comments/8c735w/sf_vil_g%C3%B8re_tandl%C3%A6ge_psykologhj%C3%A6lp_og_fysioterapi/" TargetMode="External"/><Relationship Id="rId397" Type="http://schemas.openxmlformats.org/officeDocument/2006/relationships/hyperlink" Target="https://old.reddit.com/r/Denmark/comments/8c735w/sf_vil_g%C3%B8re_tandl%C3%A6ge_psykologhj%C3%A6lp_og_fysioterapi/" TargetMode="External"/><Relationship Id="rId808" Type="http://schemas.openxmlformats.org/officeDocument/2006/relationships/hyperlink" Target="https://old.reddit.com/r/Denmark/comments/aw7lmu/sure_opst%C3%B8d/" TargetMode="External"/><Relationship Id="rId807" Type="http://schemas.openxmlformats.org/officeDocument/2006/relationships/hyperlink" Target="https://old.reddit.com/r/Denmark/comments/aw7lmu/sure_opst%C3%B8d/" TargetMode="External"/><Relationship Id="rId806" Type="http://schemas.openxmlformats.org/officeDocument/2006/relationships/hyperlink" Target="https://old.reddit.com/r/Denmark/comments/aw7lmu/sure_opst%C3%B8d/" TargetMode="External"/><Relationship Id="rId805" Type="http://schemas.openxmlformats.org/officeDocument/2006/relationships/hyperlink" Target="https://old.reddit.com/r/Denmark/comments/aw7lmu/sure_opst%C3%B8d/" TargetMode="External"/><Relationship Id="rId809" Type="http://schemas.openxmlformats.org/officeDocument/2006/relationships/hyperlink" Target="https://old.reddit.com/r/Denmark/comments/aw7lmu/sure_opst%C3%B8d/" TargetMode="External"/><Relationship Id="rId800" Type="http://schemas.openxmlformats.org/officeDocument/2006/relationships/hyperlink" Target="https://old.reddit.com/r/Denmark/comments/aw7lmu/sure_opst%C3%B8d/" TargetMode="External"/><Relationship Id="rId804" Type="http://schemas.openxmlformats.org/officeDocument/2006/relationships/hyperlink" Target="https://old.reddit.com/r/Denmark/comments/aw7lmu/sure_opst%C3%B8d/" TargetMode="External"/><Relationship Id="rId803" Type="http://schemas.openxmlformats.org/officeDocument/2006/relationships/hyperlink" Target="https://old.reddit.com/r/Denmark/comments/aw7lmu/sure_opst%C3%B8d/" TargetMode="External"/><Relationship Id="rId802" Type="http://schemas.openxmlformats.org/officeDocument/2006/relationships/hyperlink" Target="https://old.reddit.com/r/Denmark/comments/aw7lmu/sure_opst%C3%B8d/" TargetMode="External"/><Relationship Id="rId801" Type="http://schemas.openxmlformats.org/officeDocument/2006/relationships/hyperlink" Target="https://old.reddit.com/r/Denmark/comments/aw7lmu/sure_opst%C3%B8d/" TargetMode="External"/><Relationship Id="rId40" Type="http://schemas.openxmlformats.org/officeDocument/2006/relationships/hyperlink" Target="https://old.reddit.com/r/Denmark/comments/alywha/chef_p%C3%A5_rigshospitalet_har_sagt_op_i_desperation/" TargetMode="External"/><Relationship Id="rId42" Type="http://schemas.openxmlformats.org/officeDocument/2006/relationships/hyperlink" Target="https://old.reddit.com/r/Denmark/comments/alywha/chef_p%C3%A5_rigshospitalet_har_sagt_op_i_desperation/" TargetMode="External"/><Relationship Id="rId41" Type="http://schemas.openxmlformats.org/officeDocument/2006/relationships/hyperlink" Target="https://old.reddit.com/r/Denmark/comments/alywha/chef_p%C3%A5_rigshospitalet_har_sagt_op_i_desperation/" TargetMode="External"/><Relationship Id="rId44" Type="http://schemas.openxmlformats.org/officeDocument/2006/relationships/hyperlink" Target="https://old.reddit.com/r/Denmark/comments/alb2dv/blog_nej_arveafgift_er_ikke_dobbelt_skat_for/" TargetMode="External"/><Relationship Id="rId43" Type="http://schemas.openxmlformats.org/officeDocument/2006/relationships/hyperlink" Target="https://old.reddit.com/r/Denmark/comments/alywha/chef_p%C3%A5_rigshospitalet_har_sagt_op_i_desperation/" TargetMode="External"/><Relationship Id="rId46" Type="http://schemas.openxmlformats.org/officeDocument/2006/relationships/hyperlink" Target="https://old.reddit.com/r/Denmark/comments/alb2dv/blog_nej_arveafgift_er_ikke_dobbelt_skat_for/" TargetMode="External"/><Relationship Id="rId45" Type="http://schemas.openxmlformats.org/officeDocument/2006/relationships/hyperlink" Target="https://old.reddit.com/r/Denmark/comments/alb2dv/blog_nej_arveafgift_er_ikke_dobbelt_skat_for/" TargetMode="External"/><Relationship Id="rId745" Type="http://schemas.openxmlformats.org/officeDocument/2006/relationships/hyperlink" Target="https://old.reddit.com/r/Denmark/comments/ap3pws/jurist_debatten_om_kr%C3%A6nkelseskultur_er_en_k%C3%A6mpe/" TargetMode="External"/><Relationship Id="rId744" Type="http://schemas.openxmlformats.org/officeDocument/2006/relationships/hyperlink" Target="https://old.reddit.com/r/Denmark/comments/ap3pws/jurist_debatten_om_kr%C3%A6nkelseskultur_er_en_k%C3%A6mpe/" TargetMode="External"/><Relationship Id="rId743" Type="http://schemas.openxmlformats.org/officeDocument/2006/relationships/hyperlink" Target="https://old.reddit.com/r/Denmark/comments/ap3pws/jurist_debatten_om_kr%C3%A6nkelseskultur_er_en_k%C3%A6mpe/" TargetMode="External"/><Relationship Id="rId742" Type="http://schemas.openxmlformats.org/officeDocument/2006/relationships/hyperlink" Target="https://old.reddit.com/r/Denmark/comments/ap5obn/vestager_er_skuffet_over_danmark_i_skattestrid_om/" TargetMode="External"/><Relationship Id="rId749" Type="http://schemas.openxmlformats.org/officeDocument/2006/relationships/hyperlink" Target="https://old.reddit.com/r/Denmark/comments/apervc/joachim_b_olsen_har_ret_navnet_betyder_noget/" TargetMode="External"/><Relationship Id="rId748" Type="http://schemas.openxmlformats.org/officeDocument/2006/relationships/hyperlink" Target="https://old.reddit.com/r/Denmark/comments/apervc/joachim_b_olsen_har_ret_navnet_betyder_noget/" TargetMode="External"/><Relationship Id="rId747" Type="http://schemas.openxmlformats.org/officeDocument/2006/relationships/hyperlink" Target="https://old.reddit.com/r/Denmark/comments/apervc/joachim_b_olsen_har_ret_navnet_betyder_noget/" TargetMode="External"/><Relationship Id="rId746" Type="http://schemas.openxmlformats.org/officeDocument/2006/relationships/hyperlink" Target="https://old.reddit.com/r/Denmark/comments/apervc/joachim_b_olsen_har_ret_navnet_betyder_noget/" TargetMode="External"/><Relationship Id="rId48" Type="http://schemas.openxmlformats.org/officeDocument/2006/relationships/hyperlink" Target="https://old.reddit.com/r/Denmark/comments/alb2dv/blog_nej_arveafgift_er_ikke_dobbelt_skat_for/" TargetMode="External"/><Relationship Id="rId47" Type="http://schemas.openxmlformats.org/officeDocument/2006/relationships/hyperlink" Target="https://old.reddit.com/r/Denmark/comments/alb2dv/blog_nej_arveafgift_er_ikke_dobbelt_skat_for/" TargetMode="External"/><Relationship Id="rId49" Type="http://schemas.openxmlformats.org/officeDocument/2006/relationships/hyperlink" Target="https://old.reddit.com/r/Denmark/comments/alb2dv/blog_nej_arveafgift_er_ikke_dobbelt_skat_for/" TargetMode="External"/><Relationship Id="rId741" Type="http://schemas.openxmlformats.org/officeDocument/2006/relationships/hyperlink" Target="https://old.reddit.com/r/Denmark/comments/ap5obn/vestager_er_skuffet_over_danmark_i_skattestrid_om/" TargetMode="External"/><Relationship Id="rId740" Type="http://schemas.openxmlformats.org/officeDocument/2006/relationships/hyperlink" Target="https://old.reddit.com/r/Denmark/comments/ap5obn/vestager_er_skuffet_over_danmark_i_skattestrid_om/" TargetMode="External"/><Relationship Id="rId31" Type="http://schemas.openxmlformats.org/officeDocument/2006/relationships/hyperlink" Target="https://old.reddit.com/r/Denmark/comments/alywha/chef_p%C3%A5_rigshospitalet_har_sagt_op_i_desperation/" TargetMode="External"/><Relationship Id="rId30" Type="http://schemas.openxmlformats.org/officeDocument/2006/relationships/hyperlink" Target="https://old.reddit.com/r/Denmark/comments/anbvjr/marie_krarup_t%C3%B8rkl%C3%A6det_skal_forbydes_p%C3%A5/" TargetMode="External"/><Relationship Id="rId33" Type="http://schemas.openxmlformats.org/officeDocument/2006/relationships/hyperlink" Target="https://old.reddit.com/r/Denmark/comments/alywha/chef_p%C3%A5_rigshospitalet_har_sagt_op_i_desperation/" TargetMode="External"/><Relationship Id="rId32" Type="http://schemas.openxmlformats.org/officeDocument/2006/relationships/hyperlink" Target="https://old.reddit.com/r/Denmark/comments/alywha/chef_p%C3%A5_rigshospitalet_har_sagt_op_i_desperation/" TargetMode="External"/><Relationship Id="rId35" Type="http://schemas.openxmlformats.org/officeDocument/2006/relationships/hyperlink" Target="https://old.reddit.com/r/Denmark/comments/alywha/chef_p%C3%A5_rigshospitalet_har_sagt_op_i_desperation/" TargetMode="External"/><Relationship Id="rId34" Type="http://schemas.openxmlformats.org/officeDocument/2006/relationships/hyperlink" Target="https://old.reddit.com/r/Denmark/comments/alywha/chef_p%C3%A5_rigshospitalet_har_sagt_op_i_desperation/" TargetMode="External"/><Relationship Id="rId739" Type="http://schemas.openxmlformats.org/officeDocument/2006/relationships/hyperlink" Target="https://old.reddit.com/r/Denmark/comments/aofy25/en_l%C3%B8gn_bliver_ikke_sand_bare_fordi_et_flertal/" TargetMode="External"/><Relationship Id="rId734" Type="http://schemas.openxmlformats.org/officeDocument/2006/relationships/hyperlink" Target="https://old.reddit.com/r/Denmark/comments/aofy25/en_l%C3%B8gn_bliver_ikke_sand_bare_fordi_et_flertal/" TargetMode="External"/><Relationship Id="rId733" Type="http://schemas.openxmlformats.org/officeDocument/2006/relationships/hyperlink" Target="https://old.reddit.com/r/Denmark/comments/aofy25/en_l%C3%B8gn_bliver_ikke_sand_bare_fordi_et_flertal/" TargetMode="External"/><Relationship Id="rId732" Type="http://schemas.openxmlformats.org/officeDocument/2006/relationships/hyperlink" Target="https://old.reddit.com/r/Denmark/comments/aofy25/en_l%C3%B8gn_bliver_ikke_sand_bare_fordi_et_flertal/" TargetMode="External"/><Relationship Id="rId731" Type="http://schemas.openxmlformats.org/officeDocument/2006/relationships/hyperlink" Target="https://old.reddit.com/r/Denmark/comments/aofy25/en_l%C3%B8gn_bliver_ikke_sand_bare_fordi_et_flertal/" TargetMode="External"/><Relationship Id="rId738" Type="http://schemas.openxmlformats.org/officeDocument/2006/relationships/hyperlink" Target="https://old.reddit.com/r/Denmark/comments/aofy25/en_l%C3%B8gn_bliver_ikke_sand_bare_fordi_et_flertal/" TargetMode="External"/><Relationship Id="rId737" Type="http://schemas.openxmlformats.org/officeDocument/2006/relationships/hyperlink" Target="https://old.reddit.com/r/Denmark/comments/aofy25/en_l%C3%B8gn_bliver_ikke_sand_bare_fordi_et_flertal/" TargetMode="External"/><Relationship Id="rId736" Type="http://schemas.openxmlformats.org/officeDocument/2006/relationships/hyperlink" Target="https://old.reddit.com/r/Denmark/comments/aofy25/en_l%C3%B8gn_bliver_ikke_sand_bare_fordi_et_flertal/" TargetMode="External"/><Relationship Id="rId735" Type="http://schemas.openxmlformats.org/officeDocument/2006/relationships/hyperlink" Target="https://old.reddit.com/r/Denmark/comments/aofy25/en_l%C3%B8gn_bliver_ikke_sand_bare_fordi_et_flertal/" TargetMode="External"/><Relationship Id="rId37" Type="http://schemas.openxmlformats.org/officeDocument/2006/relationships/hyperlink" Target="https://old.reddit.com/r/Denmark/comments/alywha/chef_p%C3%A5_rigshospitalet_har_sagt_op_i_desperation/" TargetMode="External"/><Relationship Id="rId36" Type="http://schemas.openxmlformats.org/officeDocument/2006/relationships/hyperlink" Target="https://old.reddit.com/r/Denmark/comments/alywha/chef_p%C3%A5_rigshospitalet_har_sagt_op_i_desperation/" TargetMode="External"/><Relationship Id="rId39" Type="http://schemas.openxmlformats.org/officeDocument/2006/relationships/hyperlink" Target="https://old.reddit.com/r/Denmark/comments/alywha/chef_p%C3%A5_rigshospitalet_har_sagt_op_i_desperation/" TargetMode="External"/><Relationship Id="rId38" Type="http://schemas.openxmlformats.org/officeDocument/2006/relationships/hyperlink" Target="https://old.reddit.com/r/Denmark/comments/alywha/chef_p%C3%A5_rigshospitalet_har_sagt_op_i_desperation/" TargetMode="External"/><Relationship Id="rId730" Type="http://schemas.openxmlformats.org/officeDocument/2006/relationships/hyperlink" Target="https://old.reddit.com/r/Denmark/comments/anejh6/forskere_bag_krigsudredning_overraskende_f%C3%A5/" TargetMode="External"/><Relationship Id="rId20" Type="http://schemas.openxmlformats.org/officeDocument/2006/relationships/hyperlink" Target="https://old.reddit.com/r/Denmark/comments/anbvjr/marie_krarup_t%C3%B8rkl%C3%A6det_skal_forbydes_p%C3%A5/" TargetMode="External"/><Relationship Id="rId22" Type="http://schemas.openxmlformats.org/officeDocument/2006/relationships/hyperlink" Target="https://old.reddit.com/r/Denmark/comments/anbvjr/marie_krarup_t%C3%B8rkl%C3%A6det_skal_forbydes_p%C3%A5/" TargetMode="External"/><Relationship Id="rId21" Type="http://schemas.openxmlformats.org/officeDocument/2006/relationships/hyperlink" Target="https://old.reddit.com/r/Denmark/comments/anbvjr/marie_krarup_t%C3%B8rkl%C3%A6det_skal_forbydes_p%C3%A5/" TargetMode="External"/><Relationship Id="rId24" Type="http://schemas.openxmlformats.org/officeDocument/2006/relationships/hyperlink" Target="https://old.reddit.com/r/Denmark/comments/anbvjr/marie_krarup_t%C3%B8rkl%C3%A6det_skal_forbydes_p%C3%A5/" TargetMode="External"/><Relationship Id="rId23" Type="http://schemas.openxmlformats.org/officeDocument/2006/relationships/hyperlink" Target="https://old.reddit.com/r/Denmark/comments/anbvjr/marie_krarup_t%C3%B8rkl%C3%A6det_skal_forbydes_p%C3%A5/" TargetMode="External"/><Relationship Id="rId767" Type="http://schemas.openxmlformats.org/officeDocument/2006/relationships/hyperlink" Target="https://old.reddit.com/r/Denmark/comments/ap6pcg/folketingskandidat_om_m%C3%A6slingesmitte_mindsker/" TargetMode="External"/><Relationship Id="rId766" Type="http://schemas.openxmlformats.org/officeDocument/2006/relationships/hyperlink" Target="https://old.reddit.com/r/Denmark/comments/ap6pcg/folketingskandidat_om_m%C3%A6slingesmitte_mindsker/" TargetMode="External"/><Relationship Id="rId765" Type="http://schemas.openxmlformats.org/officeDocument/2006/relationships/hyperlink" Target="https://old.reddit.com/r/Denmark/comments/ap6pcg/folketingskandidat_om_m%C3%A6slingesmitte_mindsker/" TargetMode="External"/><Relationship Id="rId764" Type="http://schemas.openxmlformats.org/officeDocument/2006/relationships/hyperlink" Target="https://old.reddit.com/r/Denmark/comments/ap6pcg/folketingskandidat_om_m%C3%A6slingesmitte_mindsker/" TargetMode="External"/><Relationship Id="rId769" Type="http://schemas.openxmlformats.org/officeDocument/2006/relationships/hyperlink" Target="https://old.reddit.com/r/Denmark/comments/ap6pcg/folketingskandidat_om_m%C3%A6slingesmitte_mindsker/" TargetMode="External"/><Relationship Id="rId768" Type="http://schemas.openxmlformats.org/officeDocument/2006/relationships/hyperlink" Target="https://old.reddit.com/r/Denmark/comments/ap6pcg/folketingskandidat_om_m%C3%A6slingesmitte_mindsker/" TargetMode="External"/><Relationship Id="rId26" Type="http://schemas.openxmlformats.org/officeDocument/2006/relationships/hyperlink" Target="https://old.reddit.com/r/Denmark/comments/anbvjr/marie_krarup_t%C3%B8rkl%C3%A6det_skal_forbydes_p%C3%A5/" TargetMode="External"/><Relationship Id="rId25" Type="http://schemas.openxmlformats.org/officeDocument/2006/relationships/hyperlink" Target="https://old.reddit.com/r/Denmark/comments/anbvjr/marie_krarup_t%C3%B8rkl%C3%A6det_skal_forbydes_p%C3%A5/" TargetMode="External"/><Relationship Id="rId28" Type="http://schemas.openxmlformats.org/officeDocument/2006/relationships/hyperlink" Target="https://old.reddit.com/r/Denmark/comments/anbvjr/marie_krarup_t%C3%B8rkl%C3%A6det_skal_forbydes_p%C3%A5/" TargetMode="External"/><Relationship Id="rId27" Type="http://schemas.openxmlformats.org/officeDocument/2006/relationships/hyperlink" Target="https://old.reddit.com/r/Denmark/comments/anbvjr/marie_krarup_t%C3%B8rkl%C3%A6det_skal_forbydes_p%C3%A5/" TargetMode="External"/><Relationship Id="rId763" Type="http://schemas.openxmlformats.org/officeDocument/2006/relationships/hyperlink" Target="https://old.reddit.com/r/Denmark/comments/ap6pcg/folketingskandidat_om_m%C3%A6slingesmitte_mindsker/" TargetMode="External"/><Relationship Id="rId29" Type="http://schemas.openxmlformats.org/officeDocument/2006/relationships/hyperlink" Target="https://old.reddit.com/r/Denmark/comments/anbvjr/marie_krarup_t%C3%B8rkl%C3%A6det_skal_forbydes_p%C3%A5/" TargetMode="External"/><Relationship Id="rId762" Type="http://schemas.openxmlformats.org/officeDocument/2006/relationships/hyperlink" Target="https://old.reddit.com/r/Denmark/comments/ap6pcg/folketingskandidat_om_m%C3%A6slingesmitte_mindsker/" TargetMode="External"/><Relationship Id="rId761" Type="http://schemas.openxmlformats.org/officeDocument/2006/relationships/hyperlink" Target="https://old.reddit.com/r/Denmark/comments/ap6pcg/folketingskandidat_om_m%C3%A6slingesmitte_mindsker/" TargetMode="External"/><Relationship Id="rId760" Type="http://schemas.openxmlformats.org/officeDocument/2006/relationships/hyperlink" Target="https://old.reddit.com/r/Denmark/comments/ap6pcg/folketingskandidat_om_m%C3%A6slingesmitte_mindsker/" TargetMode="External"/><Relationship Id="rId11" Type="http://schemas.openxmlformats.org/officeDocument/2006/relationships/hyperlink" Target="https://old.reddit.com/r/Denmark/comments/anbwvp/auforsker_om_eksternt_pres_er_du_kritisk_f%C3%A5r_du/" TargetMode="External"/><Relationship Id="rId10" Type="http://schemas.openxmlformats.org/officeDocument/2006/relationships/hyperlink" Target="https://old.reddit.com/r/Denmark/comments/anbwvp/auforsker_om_eksternt_pres_er_du_kritisk_f%C3%A5r_du/" TargetMode="External"/><Relationship Id="rId13" Type="http://schemas.openxmlformats.org/officeDocument/2006/relationships/hyperlink" Target="https://old.reddit.com/r/Denmark/comments/anbwvp/auforsker_om_eksternt_pres_er_du_kritisk_f%C3%A5r_du/" TargetMode="External"/><Relationship Id="rId12" Type="http://schemas.openxmlformats.org/officeDocument/2006/relationships/hyperlink" Target="https://old.reddit.com/r/Denmark/comments/anbwvp/auforsker_om_eksternt_pres_er_du_kritisk_f%C3%A5r_du/" TargetMode="External"/><Relationship Id="rId756" Type="http://schemas.openxmlformats.org/officeDocument/2006/relationships/hyperlink" Target="https://old.reddit.com/r/Denmark/comments/apervc/joachim_b_olsen_har_ret_navnet_betyder_noget/" TargetMode="External"/><Relationship Id="rId755" Type="http://schemas.openxmlformats.org/officeDocument/2006/relationships/hyperlink" Target="https://old.reddit.com/r/Denmark/comments/apervc/joachim_b_olsen_har_ret_navnet_betyder_noget/" TargetMode="External"/><Relationship Id="rId754" Type="http://schemas.openxmlformats.org/officeDocument/2006/relationships/hyperlink" Target="https://old.reddit.com/r/Denmark/comments/apervc/joachim_b_olsen_har_ret_navnet_betyder_noget/" TargetMode="External"/><Relationship Id="rId753" Type="http://schemas.openxmlformats.org/officeDocument/2006/relationships/hyperlink" Target="https://old.reddit.com/r/Denmark/comments/apervc/joachim_b_olsen_har_ret_navnet_betyder_noget/" TargetMode="External"/><Relationship Id="rId759" Type="http://schemas.openxmlformats.org/officeDocument/2006/relationships/hyperlink" Target="https://old.reddit.com/r/Denmark/comments/apervc/joachim_b_olsen_har_ret_navnet_betyder_noget/" TargetMode="External"/><Relationship Id="rId758" Type="http://schemas.openxmlformats.org/officeDocument/2006/relationships/hyperlink" Target="https://old.reddit.com/r/Denmark/comments/apervc/joachim_b_olsen_har_ret_navnet_betyder_noget/" TargetMode="External"/><Relationship Id="rId757" Type="http://schemas.openxmlformats.org/officeDocument/2006/relationships/hyperlink" Target="https://old.reddit.com/r/Denmark/comments/apervc/joachim_b_olsen_har_ret_navnet_betyder_noget/" TargetMode="External"/><Relationship Id="rId15" Type="http://schemas.openxmlformats.org/officeDocument/2006/relationships/hyperlink" Target="https://www.information.dk/indland/2019/02/krigsrapport-taetteste-danmark-kommer-paa-faa-fulde-billede-foghs-rolle-irakkrigen?lst_frnt" TargetMode="External"/><Relationship Id="rId14" Type="http://schemas.openxmlformats.org/officeDocument/2006/relationships/hyperlink" Target="https://old.reddit.com/r/Denmark/comments/anbwvp/auforsker_om_eksternt_pres_er_du_kritisk_f%C3%A5r_du/" TargetMode="External"/><Relationship Id="rId17" Type="http://schemas.openxmlformats.org/officeDocument/2006/relationships/hyperlink" Target="https://old.reddit.com/r/Denmark/comments/anbvjr/marie_krarup_t%C3%B8rkl%C3%A6det_skal_forbydes_p%C3%A5/" TargetMode="External"/><Relationship Id="rId16" Type="http://schemas.openxmlformats.org/officeDocument/2006/relationships/hyperlink" Target="https://www.information.dk/indland/2019/02/krigsrapport-taetteste-danmark-kommer-paa-faa-fulde-billede-foghs-rolle-irakkrigen?lst_frnt" TargetMode="External"/><Relationship Id="rId19" Type="http://schemas.openxmlformats.org/officeDocument/2006/relationships/hyperlink" Target="https://old.reddit.com/r/Denmark/comments/anbvjr/marie_krarup_t%C3%B8rkl%C3%A6det_skal_forbydes_p%C3%A5/" TargetMode="External"/><Relationship Id="rId752" Type="http://schemas.openxmlformats.org/officeDocument/2006/relationships/hyperlink" Target="https://old.reddit.com/r/Denmark/comments/apervc/joachim_b_olsen_har_ret_navnet_betyder_noget/" TargetMode="External"/><Relationship Id="rId18" Type="http://schemas.openxmlformats.org/officeDocument/2006/relationships/hyperlink" Target="https://old.reddit.com/r/Denmark/comments/anbvjr/marie_krarup_t%C3%B8rkl%C3%A6det_skal_forbydes_p%C3%A5/" TargetMode="External"/><Relationship Id="rId751" Type="http://schemas.openxmlformats.org/officeDocument/2006/relationships/hyperlink" Target="https://old.reddit.com/r/Denmark/comments/apervc/joachim_b_olsen_har_ret_navnet_betyder_noget/" TargetMode="External"/><Relationship Id="rId750" Type="http://schemas.openxmlformats.org/officeDocument/2006/relationships/hyperlink" Target="https://old.reddit.com/r/Denmark/comments/apervc/joachim_b_olsen_har_ret_navnet_betyder_noget/" TargetMode="External"/><Relationship Id="rId84" Type="http://schemas.openxmlformats.org/officeDocument/2006/relationships/hyperlink" Target="https://old.reddit.com/r/Denmark/comments/anof4d/finansministeriet_er_danmarks_overhund/" TargetMode="External"/><Relationship Id="rId83" Type="http://schemas.openxmlformats.org/officeDocument/2006/relationships/hyperlink" Target="https://old.reddit.com/r/Denmark/comments/anof4d/finansministeriet_er_danmarks_overhund/" TargetMode="External"/><Relationship Id="rId86" Type="http://schemas.openxmlformats.org/officeDocument/2006/relationships/hyperlink" Target="https://old.reddit.com/r/Denmark/comments/anof4d/finansministeriet_er_danmarks_overhund/" TargetMode="External"/><Relationship Id="rId85" Type="http://schemas.openxmlformats.org/officeDocument/2006/relationships/hyperlink" Target="https://old.reddit.com/r/Denmark/comments/anof4d/finansministeriet_er_danmarks_overhund/" TargetMode="External"/><Relationship Id="rId88" Type="http://schemas.openxmlformats.org/officeDocument/2006/relationships/hyperlink" Target="https://old.reddit.com/r/Denmark/comments/anof4d/finansministeriet_er_danmarks_overhund/" TargetMode="External"/><Relationship Id="rId87" Type="http://schemas.openxmlformats.org/officeDocument/2006/relationships/hyperlink" Target="https://old.reddit.com/r/Denmark/comments/anof4d/finansministeriet_er_danmarks_overhund/" TargetMode="External"/><Relationship Id="rId89" Type="http://schemas.openxmlformats.org/officeDocument/2006/relationships/hyperlink" Target="https://old.reddit.com/r/Denmark/comments/anp5gt/dansk_milliardvirksomhed_truer_med_at_forlade/" TargetMode="External"/><Relationship Id="rId709" Type="http://schemas.openxmlformats.org/officeDocument/2006/relationships/hyperlink" Target="https://old.reddit.com/r/Denmark/comments/aso0ea/risk%C3%A6r_skylder_169096867_kroner_nu_vil_han_sl%C3%B8jfe/" TargetMode="External"/><Relationship Id="rId708" Type="http://schemas.openxmlformats.org/officeDocument/2006/relationships/hyperlink" Target="https://old.reddit.com/r/Denmark/comments/b58l79/vistisen_har_vidst_ikke_lavet_god_nok_research/" TargetMode="External"/><Relationship Id="rId707" Type="http://schemas.openxmlformats.org/officeDocument/2006/relationships/hyperlink" Target="https://old.reddit.com/r/Denmark/comments/b58l79/vistisen_har_vidst_ikke_lavet_god_nok_research/" TargetMode="External"/><Relationship Id="rId706" Type="http://schemas.openxmlformats.org/officeDocument/2006/relationships/hyperlink" Target="https://old.reddit.com/r/Denmark/comments/b58l79/vistisen_har_vidst_ikke_lavet_god_nok_research/" TargetMode="External"/><Relationship Id="rId80" Type="http://schemas.openxmlformats.org/officeDocument/2006/relationships/hyperlink" Target="https://old.reddit.com/r/Denmark/comments/anof4d/finansministeriet_er_danmarks_overhund/" TargetMode="External"/><Relationship Id="rId82" Type="http://schemas.openxmlformats.org/officeDocument/2006/relationships/hyperlink" Target="https://old.reddit.com/r/Denmark/comments/anof4d/finansministeriet_er_danmarks_overhund/" TargetMode="External"/><Relationship Id="rId81" Type="http://schemas.openxmlformats.org/officeDocument/2006/relationships/hyperlink" Target="https://old.reddit.com/r/Denmark/comments/anof4d/finansministeriet_er_danmarks_overhund/" TargetMode="External"/><Relationship Id="rId701" Type="http://schemas.openxmlformats.org/officeDocument/2006/relationships/hyperlink" Target="https://old.reddit.com/r/Denmark/comments/b58l79/vistisen_har_vidst_ikke_lavet_god_nok_research/" TargetMode="External"/><Relationship Id="rId700" Type="http://schemas.openxmlformats.org/officeDocument/2006/relationships/hyperlink" Target="https://old.reddit.com/r/Denmark/comments/b58l79/vistisen_har_vidst_ikke_lavet_god_nok_research/" TargetMode="External"/><Relationship Id="rId705" Type="http://schemas.openxmlformats.org/officeDocument/2006/relationships/hyperlink" Target="https://old.reddit.com/r/Denmark/comments/b58l79/vistisen_har_vidst_ikke_lavet_god_nok_research/" TargetMode="External"/><Relationship Id="rId704" Type="http://schemas.openxmlformats.org/officeDocument/2006/relationships/hyperlink" Target="https://old.reddit.com/r/Denmark/comments/b58l79/vistisen_har_vidst_ikke_lavet_god_nok_research/" TargetMode="External"/><Relationship Id="rId703" Type="http://schemas.openxmlformats.org/officeDocument/2006/relationships/hyperlink" Target="https://old.reddit.com/r/Denmark/comments/b58l79/vistisen_har_vidst_ikke_lavet_god_nok_research/" TargetMode="External"/><Relationship Id="rId702" Type="http://schemas.openxmlformats.org/officeDocument/2006/relationships/hyperlink" Target="https://old.reddit.com/r/Denmark/comments/b58l79/vistisen_har_vidst_ikke_lavet_god_nok_research/" TargetMode="External"/><Relationship Id="rId73" Type="http://schemas.openxmlformats.org/officeDocument/2006/relationships/hyperlink" Target="https://old.reddit.com/r/Denmark/comments/alb2dv/blog_nej_arveafgift_er_ikke_dobbelt_skat_for/" TargetMode="External"/><Relationship Id="rId72" Type="http://schemas.openxmlformats.org/officeDocument/2006/relationships/hyperlink" Target="https://old.reddit.com/r/Denmark/comments/alb2dv/blog_nej_arveafgift_er_ikke_dobbelt_skat_for/" TargetMode="External"/><Relationship Id="rId75" Type="http://schemas.openxmlformats.org/officeDocument/2006/relationships/hyperlink" Target="https://old.reddit.com/r/Denmark/comments/anof4d/finansministeriet_er_danmarks_overhund/" TargetMode="External"/><Relationship Id="rId74" Type="http://schemas.openxmlformats.org/officeDocument/2006/relationships/hyperlink" Target="https://old.reddit.com/r/Denmark/comments/anof4d/finansministeriet_er_danmarks_overhund/" TargetMode="External"/><Relationship Id="rId77" Type="http://schemas.openxmlformats.org/officeDocument/2006/relationships/hyperlink" Target="https://old.reddit.com/r/Denmark/comments/anof4d/finansministeriet_er_danmarks_overhund/" TargetMode="External"/><Relationship Id="rId76" Type="http://schemas.openxmlformats.org/officeDocument/2006/relationships/hyperlink" Target="https://old.reddit.com/r/Denmark/comments/anof4d/finansministeriet_er_danmarks_overhund/" TargetMode="External"/><Relationship Id="rId79" Type="http://schemas.openxmlformats.org/officeDocument/2006/relationships/hyperlink" Target="https://old.reddit.com/r/Denmark/comments/anof4d/finansministeriet_er_danmarks_overhund/" TargetMode="External"/><Relationship Id="rId78" Type="http://schemas.openxmlformats.org/officeDocument/2006/relationships/hyperlink" Target="https://old.reddit.com/r/Denmark/comments/anof4d/finansministeriet_er_danmarks_overhund/" TargetMode="External"/><Relationship Id="rId71" Type="http://schemas.openxmlformats.org/officeDocument/2006/relationships/hyperlink" Target="https://old.reddit.com/r/Denmark/comments/alb2dv/blog_nej_arveafgift_er_ikke_dobbelt_skat_for/" TargetMode="External"/><Relationship Id="rId70" Type="http://schemas.openxmlformats.org/officeDocument/2006/relationships/hyperlink" Target="https://old.reddit.com/r/Denmark/comments/alb2dv/blog_nej_arveafgift_er_ikke_dobbelt_skat_for/" TargetMode="External"/><Relationship Id="rId62" Type="http://schemas.openxmlformats.org/officeDocument/2006/relationships/hyperlink" Target="https://old.reddit.com/r/Denmark/comments/alb2dv/blog_nej_arveafgift_er_ikke_dobbelt_skat_for/" TargetMode="External"/><Relationship Id="rId61" Type="http://schemas.openxmlformats.org/officeDocument/2006/relationships/hyperlink" Target="https://old.reddit.com/r/Denmark/comments/alb2dv/blog_nej_arveafgift_er_ikke_dobbelt_skat_for/" TargetMode="External"/><Relationship Id="rId64" Type="http://schemas.openxmlformats.org/officeDocument/2006/relationships/hyperlink" Target="https://old.reddit.com/r/Denmark/comments/alb2dv/blog_nej_arveafgift_er_ikke_dobbelt_skat_for/" TargetMode="External"/><Relationship Id="rId63" Type="http://schemas.openxmlformats.org/officeDocument/2006/relationships/hyperlink" Target="https://old.reddit.com/r/Denmark/comments/alb2dv/blog_nej_arveafgift_er_ikke_dobbelt_skat_for/" TargetMode="External"/><Relationship Id="rId66" Type="http://schemas.openxmlformats.org/officeDocument/2006/relationships/hyperlink" Target="https://old.reddit.com/r/Denmark/comments/alb2dv/blog_nej_arveafgift_er_ikke_dobbelt_skat_for/" TargetMode="External"/><Relationship Id="rId65" Type="http://schemas.openxmlformats.org/officeDocument/2006/relationships/hyperlink" Target="https://old.reddit.com/r/Denmark/comments/alb2dv/blog_nej_arveafgift_er_ikke_dobbelt_skat_for/" TargetMode="External"/><Relationship Id="rId68" Type="http://schemas.openxmlformats.org/officeDocument/2006/relationships/hyperlink" Target="https://old.reddit.com/r/Denmark/comments/alb2dv/blog_nej_arveafgift_er_ikke_dobbelt_skat_for/" TargetMode="External"/><Relationship Id="rId67" Type="http://schemas.openxmlformats.org/officeDocument/2006/relationships/hyperlink" Target="https://old.reddit.com/r/Denmark/comments/alb2dv/blog_nej_arveafgift_er_ikke_dobbelt_skat_for/" TargetMode="External"/><Relationship Id="rId729" Type="http://schemas.openxmlformats.org/officeDocument/2006/relationships/hyperlink" Target="https://old.reddit.com/r/Denmark/comments/anejh6/forskere_bag_krigsudredning_overraskende_f%C3%A5/" TargetMode="External"/><Relationship Id="rId728" Type="http://schemas.openxmlformats.org/officeDocument/2006/relationships/hyperlink" Target="https://old.reddit.com/r/Denmark/comments/anejh6/forskere_bag_krigsudredning_overraskende_f%C3%A5/" TargetMode="External"/><Relationship Id="rId60" Type="http://schemas.openxmlformats.org/officeDocument/2006/relationships/hyperlink" Target="https://old.reddit.com/r/Denmark/comments/alb2dv/blog_nej_arveafgift_er_ikke_dobbelt_skat_for/" TargetMode="External"/><Relationship Id="rId723" Type="http://schemas.openxmlformats.org/officeDocument/2006/relationships/hyperlink" Target="https://old.reddit.com/r/Denmark/comments/aso0ea/risk%C3%A6r_skylder_169096867_kroner_nu_vil_han_sl%C3%B8jfe/" TargetMode="External"/><Relationship Id="rId722" Type="http://schemas.openxmlformats.org/officeDocument/2006/relationships/hyperlink" Target="https://old.reddit.com/r/Denmark/comments/aso0ea/risk%C3%A6r_skylder_169096867_kroner_nu_vil_han_sl%C3%B8jfe/" TargetMode="External"/><Relationship Id="rId721" Type="http://schemas.openxmlformats.org/officeDocument/2006/relationships/hyperlink" Target="https://old.reddit.com/r/Denmark/comments/aso0ea/risk%C3%A6r_skylder_169096867_kroner_nu_vil_han_sl%C3%B8jfe/" TargetMode="External"/><Relationship Id="rId720" Type="http://schemas.openxmlformats.org/officeDocument/2006/relationships/hyperlink" Target="https://old.reddit.com/r/Denmark/comments/aso0ea/risk%C3%A6r_skylder_169096867_kroner_nu_vil_han_sl%C3%B8jfe/" TargetMode="External"/><Relationship Id="rId727" Type="http://schemas.openxmlformats.org/officeDocument/2006/relationships/hyperlink" Target="https://old.reddit.com/r/Denmark/comments/anejh6/forskere_bag_krigsudredning_overraskende_f%C3%A5/" TargetMode="External"/><Relationship Id="rId726" Type="http://schemas.openxmlformats.org/officeDocument/2006/relationships/hyperlink" Target="https://old.reddit.com/r/Denmark/comments/aso0ea/risk%C3%A6r_skylder_169096867_kroner_nu_vil_han_sl%C3%B8jfe/" TargetMode="External"/><Relationship Id="rId725" Type="http://schemas.openxmlformats.org/officeDocument/2006/relationships/hyperlink" Target="https://old.reddit.com/r/Denmark/comments/aso0ea/risk%C3%A6r_skylder_169096867_kroner_nu_vil_han_sl%C3%B8jfe/" TargetMode="External"/><Relationship Id="rId724" Type="http://schemas.openxmlformats.org/officeDocument/2006/relationships/hyperlink" Target="https://old.reddit.com/r/Denmark/comments/aso0ea/risk%C3%A6r_skylder_169096867_kroner_nu_vil_han_sl%C3%B8jfe/" TargetMode="External"/><Relationship Id="rId69" Type="http://schemas.openxmlformats.org/officeDocument/2006/relationships/hyperlink" Target="https://old.reddit.com/r/Denmark/comments/alb2dv/blog_nej_arveafgift_er_ikke_dobbelt_skat_for/" TargetMode="External"/><Relationship Id="rId51" Type="http://schemas.openxmlformats.org/officeDocument/2006/relationships/hyperlink" Target="https://old.reddit.com/r/Denmark/comments/alb2dv/blog_nej_arveafgift_er_ikke_dobbelt_skat_for/" TargetMode="External"/><Relationship Id="rId50" Type="http://schemas.openxmlformats.org/officeDocument/2006/relationships/hyperlink" Target="https://old.reddit.com/r/Denmark/comments/alb2dv/blog_nej_arveafgift_er_ikke_dobbelt_skat_for/" TargetMode="External"/><Relationship Id="rId53" Type="http://schemas.openxmlformats.org/officeDocument/2006/relationships/hyperlink" Target="https://old.reddit.com/r/Denmark/comments/alb2dv/blog_nej_arveafgift_er_ikke_dobbelt_skat_for/" TargetMode="External"/><Relationship Id="rId52" Type="http://schemas.openxmlformats.org/officeDocument/2006/relationships/hyperlink" Target="https://old.reddit.com/r/Denmark/comments/alb2dv/blog_nej_arveafgift_er_ikke_dobbelt_skat_for/" TargetMode="External"/><Relationship Id="rId55" Type="http://schemas.openxmlformats.org/officeDocument/2006/relationships/hyperlink" Target="https://old.reddit.com/r/Denmark/comments/alb2dv/blog_nej_arveafgift_er_ikke_dobbelt_skat_for/" TargetMode="External"/><Relationship Id="rId54" Type="http://schemas.openxmlformats.org/officeDocument/2006/relationships/hyperlink" Target="https://old.reddit.com/r/Denmark/comments/alb2dv/blog_nej_arveafgift_er_ikke_dobbelt_skat_for/" TargetMode="External"/><Relationship Id="rId57" Type="http://schemas.openxmlformats.org/officeDocument/2006/relationships/hyperlink" Target="https://old.reddit.com/r/Denmark/comments/alb2dv/blog_nej_arveafgift_er_ikke_dobbelt_skat_for/" TargetMode="External"/><Relationship Id="rId56" Type="http://schemas.openxmlformats.org/officeDocument/2006/relationships/hyperlink" Target="https://old.reddit.com/r/Denmark/comments/alb2dv/blog_nej_arveafgift_er_ikke_dobbelt_skat_for/" TargetMode="External"/><Relationship Id="rId719" Type="http://schemas.openxmlformats.org/officeDocument/2006/relationships/hyperlink" Target="https://old.reddit.com/r/Denmark/comments/aso0ea/risk%C3%A6r_skylder_169096867_kroner_nu_vil_han_sl%C3%B8jfe/" TargetMode="External"/><Relationship Id="rId718" Type="http://schemas.openxmlformats.org/officeDocument/2006/relationships/hyperlink" Target="https://old.reddit.com/r/Denmark/comments/aso0ea/risk%C3%A6r_skylder_169096867_kroner_nu_vil_han_sl%C3%B8jfe/" TargetMode="External"/><Relationship Id="rId717" Type="http://schemas.openxmlformats.org/officeDocument/2006/relationships/hyperlink" Target="https://old.reddit.com/r/Denmark/comments/aso0ea/risk%C3%A6r_skylder_169096867_kroner_nu_vil_han_sl%C3%B8jfe/" TargetMode="External"/><Relationship Id="rId712" Type="http://schemas.openxmlformats.org/officeDocument/2006/relationships/hyperlink" Target="https://old.reddit.com/r/Denmark/comments/aso0ea/risk%C3%A6r_skylder_169096867_kroner_nu_vil_han_sl%C3%B8jfe/" TargetMode="External"/><Relationship Id="rId711" Type="http://schemas.openxmlformats.org/officeDocument/2006/relationships/hyperlink" Target="https://old.reddit.com/r/Denmark/comments/aso0ea/risk%C3%A6r_skylder_169096867_kroner_nu_vil_han_sl%C3%B8jfe/" TargetMode="External"/><Relationship Id="rId710" Type="http://schemas.openxmlformats.org/officeDocument/2006/relationships/hyperlink" Target="https://old.reddit.com/r/Denmark/comments/aso0ea/risk%C3%A6r_skylder_169096867_kroner_nu_vil_han_sl%C3%B8jfe/" TargetMode="External"/><Relationship Id="rId716" Type="http://schemas.openxmlformats.org/officeDocument/2006/relationships/hyperlink" Target="https://old.reddit.com/r/Denmark/comments/aso0ea/risk%C3%A6r_skylder_169096867_kroner_nu_vil_han_sl%C3%B8jfe/" TargetMode="External"/><Relationship Id="rId715" Type="http://schemas.openxmlformats.org/officeDocument/2006/relationships/hyperlink" Target="https://old.reddit.com/r/Denmark/comments/aso0ea/risk%C3%A6r_skylder_169096867_kroner_nu_vil_han_sl%C3%B8jfe/" TargetMode="External"/><Relationship Id="rId714" Type="http://schemas.openxmlformats.org/officeDocument/2006/relationships/hyperlink" Target="https://old.reddit.com/r/Denmark/comments/aso0ea/risk%C3%A6r_skylder_169096867_kroner_nu_vil_han_sl%C3%B8jfe/" TargetMode="External"/><Relationship Id="rId713" Type="http://schemas.openxmlformats.org/officeDocument/2006/relationships/hyperlink" Target="https://old.reddit.com/r/Denmark/comments/aso0ea/risk%C3%A6r_skylder_169096867_kroner_nu_vil_han_sl%C3%B8jfe/" TargetMode="External"/><Relationship Id="rId59" Type="http://schemas.openxmlformats.org/officeDocument/2006/relationships/hyperlink" Target="https://old.reddit.com/r/Denmark/comments/alb2dv/blog_nej_arveafgift_er_ikke_dobbelt_skat_for/" TargetMode="External"/><Relationship Id="rId58" Type="http://schemas.openxmlformats.org/officeDocument/2006/relationships/hyperlink" Target="https://old.reddit.com/r/Denmark/comments/alb2dv/blog_nej_arveafgift_er_ikke_dobbelt_skat_for/" TargetMode="External"/><Relationship Id="rId349" Type="http://schemas.openxmlformats.org/officeDocument/2006/relationships/hyperlink" Target="https://old.reddit.com/r/Denmark/comments/8b6byr/stort_flertal_af_danskerne_st%C3%B8tter_politisk/" TargetMode="External"/><Relationship Id="rId348" Type="http://schemas.openxmlformats.org/officeDocument/2006/relationships/hyperlink" Target="https://old.reddit.com/r/Denmark/comments/8b6byr/stort_flertal_af_danskerne_st%C3%B8tter_politisk/" TargetMode="External"/><Relationship Id="rId347" Type="http://schemas.openxmlformats.org/officeDocument/2006/relationships/hyperlink" Target="https://old.reddit.com/r/Denmark/comments/8b6byr/stort_flertal_af_danskerne_st%C3%B8tter_politisk/" TargetMode="External"/><Relationship Id="rId346" Type="http://schemas.openxmlformats.org/officeDocument/2006/relationships/hyperlink" Target="https://old.reddit.com/r/Denmark/comments/8b6byr/stort_flertal_af_danskerne_st%C3%B8tter_politisk/" TargetMode="External"/><Relationship Id="rId341" Type="http://schemas.openxmlformats.org/officeDocument/2006/relationships/hyperlink" Target="https://old.reddit.com/r/Denmark/comments/8b6byr/stort_flertal_af_danskerne_st%C3%B8tter_politisk/" TargetMode="External"/><Relationship Id="rId340" Type="http://schemas.openxmlformats.org/officeDocument/2006/relationships/hyperlink" Target="https://old.reddit.com/r/Denmark/comments/8b6byr/stort_flertal_af_danskerne_st%C3%B8tter_politisk/" TargetMode="External"/><Relationship Id="rId345" Type="http://schemas.openxmlformats.org/officeDocument/2006/relationships/hyperlink" Target="https://old.reddit.com/r/Denmark/comments/8b6byr/stort_flertal_af_danskerne_st%C3%B8tter_politisk/" TargetMode="External"/><Relationship Id="rId344" Type="http://schemas.openxmlformats.org/officeDocument/2006/relationships/hyperlink" Target="https://old.reddit.com/r/Denmark/comments/8b6byr/stort_flertal_af_danskerne_st%C3%B8tter_politisk/" TargetMode="External"/><Relationship Id="rId343" Type="http://schemas.openxmlformats.org/officeDocument/2006/relationships/hyperlink" Target="https://old.reddit.com/r/Denmark/comments/8b6byr/stort_flertal_af_danskerne_st%C3%B8tter_politisk/" TargetMode="External"/><Relationship Id="rId342" Type="http://schemas.openxmlformats.org/officeDocument/2006/relationships/hyperlink" Target="https://old.reddit.com/r/Denmark/comments/8b6byr/stort_flertal_af_danskerne_st%C3%B8tter_politisk/" TargetMode="External"/><Relationship Id="rId338" Type="http://schemas.openxmlformats.org/officeDocument/2006/relationships/hyperlink" Target="https://old.reddit.com/r/Denmark/comments/60o66o/enhedslistens_politikere_frasiger_sig/" TargetMode="External"/><Relationship Id="rId337" Type="http://schemas.openxmlformats.org/officeDocument/2006/relationships/hyperlink" Target="https://old.reddit.com/r/Denmark/comments/60o66o/enhedslistens_politikere_frasiger_sig/" TargetMode="External"/><Relationship Id="rId336" Type="http://schemas.openxmlformats.org/officeDocument/2006/relationships/hyperlink" Target="https://old.reddit.com/r/Denmark/comments/60o66o/enhedslistens_politikere_frasiger_sig/" TargetMode="External"/><Relationship Id="rId335" Type="http://schemas.openxmlformats.org/officeDocument/2006/relationships/hyperlink" Target="https://old.reddit.com/r/Denmark/comments/60o66o/enhedslistens_politikere_frasiger_sig/" TargetMode="External"/><Relationship Id="rId339" Type="http://schemas.openxmlformats.org/officeDocument/2006/relationships/hyperlink" Target="https://old.reddit.com/r/Denmark/comments/8b6byr/stort_flertal_af_danskerne_st%C3%B8tter_politisk/" TargetMode="External"/><Relationship Id="rId330" Type="http://schemas.openxmlformats.org/officeDocument/2006/relationships/hyperlink" Target="https://old.reddit.com/r/Denmark/comments/60o66o/enhedslistens_politikere_frasiger_sig/" TargetMode="External"/><Relationship Id="rId334" Type="http://schemas.openxmlformats.org/officeDocument/2006/relationships/hyperlink" Target="https://old.reddit.com/r/Denmark/comments/60o66o/enhedslistens_politikere_frasiger_sig/" TargetMode="External"/><Relationship Id="rId333" Type="http://schemas.openxmlformats.org/officeDocument/2006/relationships/hyperlink" Target="https://old.reddit.com/r/Denmark/comments/60o66o/enhedslistens_politikere_frasiger_sig/" TargetMode="External"/><Relationship Id="rId332" Type="http://schemas.openxmlformats.org/officeDocument/2006/relationships/hyperlink" Target="https://old.reddit.com/r/Denmark/comments/60o66o/enhedslistens_politikere_frasiger_sig/" TargetMode="External"/><Relationship Id="rId331" Type="http://schemas.openxmlformats.org/officeDocument/2006/relationships/hyperlink" Target="https://old.reddit.com/r/Denmark/comments/60o66o/enhedslistens_politikere_frasiger_sig/" TargetMode="External"/><Relationship Id="rId370" Type="http://schemas.openxmlformats.org/officeDocument/2006/relationships/hyperlink" Target="https://old.reddit.com/r/Denmark/comments/75phqy/johanne_schmidtnielsen_leverer_en_retorisk/" TargetMode="External"/><Relationship Id="rId369" Type="http://schemas.openxmlformats.org/officeDocument/2006/relationships/hyperlink" Target="https://old.reddit.com/r/Denmark/comments/75phqy/johanne_schmidtnielsen_leverer_en_retorisk/" TargetMode="External"/><Relationship Id="rId368" Type="http://schemas.openxmlformats.org/officeDocument/2006/relationships/hyperlink" Target="https://old.reddit.com/r/Denmark/comments/75phqy/johanne_schmidtnielsen_leverer_en_retorisk/" TargetMode="External"/><Relationship Id="rId363" Type="http://schemas.openxmlformats.org/officeDocument/2006/relationships/hyperlink" Target="https://old.reddit.com/r/Denmark/comments/75phqy/johanne_schmidtnielsen_leverer_en_retorisk/" TargetMode="External"/><Relationship Id="rId362" Type="http://schemas.openxmlformats.org/officeDocument/2006/relationships/hyperlink" Target="https://old.reddit.com/r/Denmark/comments/75phqy/johanne_schmidtnielsen_leverer_en_retorisk/" TargetMode="External"/><Relationship Id="rId361" Type="http://schemas.openxmlformats.org/officeDocument/2006/relationships/hyperlink" Target="https://old.reddit.com/r/Denmark/comments/75phqy/johanne_schmidtnielsen_leverer_en_retorisk/" TargetMode="External"/><Relationship Id="rId360" Type="http://schemas.openxmlformats.org/officeDocument/2006/relationships/hyperlink" Target="https://old.reddit.com/r/Denmark/comments/75phqy/johanne_schmidtnielsen_leverer_en_retorisk/" TargetMode="External"/><Relationship Id="rId367" Type="http://schemas.openxmlformats.org/officeDocument/2006/relationships/hyperlink" Target="https://old.reddit.com/r/Denmark/comments/75phqy/johanne_schmidtnielsen_leverer_en_retorisk/" TargetMode="External"/><Relationship Id="rId366" Type="http://schemas.openxmlformats.org/officeDocument/2006/relationships/hyperlink" Target="https://old.reddit.com/r/Denmark/comments/75phqy/johanne_schmidtnielsen_leverer_en_retorisk/" TargetMode="External"/><Relationship Id="rId365" Type="http://schemas.openxmlformats.org/officeDocument/2006/relationships/hyperlink" Target="https://old.reddit.com/r/Denmark/comments/75phqy/johanne_schmidtnielsen_leverer_en_retorisk/" TargetMode="External"/><Relationship Id="rId364" Type="http://schemas.openxmlformats.org/officeDocument/2006/relationships/hyperlink" Target="https://old.reddit.com/r/Denmark/comments/75phqy/johanne_schmidtnielsen_leverer_en_retorisk/" TargetMode="External"/><Relationship Id="rId95" Type="http://schemas.openxmlformats.org/officeDocument/2006/relationships/hyperlink" Target="https://old.reddit.com/r/Denmark/comments/anp5gt/dansk_milliardvirksomhed_truer_med_at_forlade/" TargetMode="External"/><Relationship Id="rId94" Type="http://schemas.openxmlformats.org/officeDocument/2006/relationships/hyperlink" Target="https://old.reddit.com/r/Denmark/comments/anp5gt/dansk_milliardvirksomhed_truer_med_at_forlade/" TargetMode="External"/><Relationship Id="rId97" Type="http://schemas.openxmlformats.org/officeDocument/2006/relationships/hyperlink" Target="https://old.reddit.com/r/Denmark/comments/anp5gt/dansk_milliardvirksomhed_truer_med_at_forlade/" TargetMode="External"/><Relationship Id="rId96" Type="http://schemas.openxmlformats.org/officeDocument/2006/relationships/hyperlink" Target="https://old.reddit.com/r/Denmark/comments/anp5gt/dansk_milliardvirksomhed_truer_med_at_forlade/" TargetMode="External"/><Relationship Id="rId99" Type="http://schemas.openxmlformats.org/officeDocument/2006/relationships/hyperlink" Target="https://old.reddit.com/r/Denmark/comments/anp5gt/dansk_milliardvirksomhed_truer_med_at_forlade/" TargetMode="External"/><Relationship Id="rId98" Type="http://schemas.openxmlformats.org/officeDocument/2006/relationships/hyperlink" Target="https://old.reddit.com/r/Denmark/comments/anp5gt/dansk_milliardvirksomhed_truer_med_at_forlade/" TargetMode="External"/><Relationship Id="rId91" Type="http://schemas.openxmlformats.org/officeDocument/2006/relationships/hyperlink" Target="https://old.reddit.com/r/Denmark/comments/anp5gt/dansk_milliardvirksomhed_truer_med_at_forlade/" TargetMode="External"/><Relationship Id="rId90" Type="http://schemas.openxmlformats.org/officeDocument/2006/relationships/hyperlink" Target="https://old.reddit.com/r/Denmark/comments/anp5gt/dansk_milliardvirksomhed_truer_med_at_forlade/" TargetMode="External"/><Relationship Id="rId93" Type="http://schemas.openxmlformats.org/officeDocument/2006/relationships/hyperlink" Target="https://old.reddit.com/r/Denmark/comments/anp5gt/dansk_milliardvirksomhed_truer_med_at_forlade/" TargetMode="External"/><Relationship Id="rId92" Type="http://schemas.openxmlformats.org/officeDocument/2006/relationships/hyperlink" Target="https://old.reddit.com/r/Denmark/comments/anp5gt/dansk_milliardvirksomhed_truer_med_at_forlade/" TargetMode="External"/><Relationship Id="rId359" Type="http://schemas.openxmlformats.org/officeDocument/2006/relationships/hyperlink" Target="https://old.reddit.com/r/Denmark/comments/75phqy/johanne_schmidtnielsen_leverer_en_retorisk/" TargetMode="External"/><Relationship Id="rId358" Type="http://schemas.openxmlformats.org/officeDocument/2006/relationships/hyperlink" Target="https://old.reddit.com/r/Denmark/comments/75phqy/johanne_schmidtnielsen_leverer_en_retorisk/" TargetMode="External"/><Relationship Id="rId357" Type="http://schemas.openxmlformats.org/officeDocument/2006/relationships/hyperlink" Target="https://old.reddit.com/r/Denmark/comments/75phqy/johanne_schmidtnielsen_leverer_en_retorisk/" TargetMode="External"/><Relationship Id="rId352" Type="http://schemas.openxmlformats.org/officeDocument/2006/relationships/hyperlink" Target="https://old.reddit.com/r/Denmark/comments/8b6byr/stort_flertal_af_danskerne_st%C3%B8tter_politisk/" TargetMode="External"/><Relationship Id="rId351" Type="http://schemas.openxmlformats.org/officeDocument/2006/relationships/hyperlink" Target="https://old.reddit.com/r/Denmark/comments/8b6byr/stort_flertal_af_danskerne_st%C3%B8tter_politisk/" TargetMode="External"/><Relationship Id="rId350" Type="http://schemas.openxmlformats.org/officeDocument/2006/relationships/hyperlink" Target="https://old.reddit.com/r/Denmark/comments/8b6byr/stort_flertal_af_danskerne_st%C3%B8tter_politisk/" TargetMode="External"/><Relationship Id="rId356" Type="http://schemas.openxmlformats.org/officeDocument/2006/relationships/hyperlink" Target="https://old.reddit.com/r/Denmark/comments/75phqy/johanne_schmidtnielsen_leverer_en_retorisk/" TargetMode="External"/><Relationship Id="rId355" Type="http://schemas.openxmlformats.org/officeDocument/2006/relationships/hyperlink" Target="https://old.reddit.com/r/Denmark/comments/8b6byr/stort_flertal_af_danskerne_st%C3%B8tter_politisk/" TargetMode="External"/><Relationship Id="rId354" Type="http://schemas.openxmlformats.org/officeDocument/2006/relationships/hyperlink" Target="https://old.reddit.com/r/Denmark/comments/8b6byr/stort_flertal_af_danskerne_st%C3%B8tter_politisk/" TargetMode="External"/><Relationship Id="rId353" Type="http://schemas.openxmlformats.org/officeDocument/2006/relationships/hyperlink" Target="https://old.reddit.com/r/Denmark/comments/8b6byr/stort_flertal_af_danskerne_st%C3%B8tter_politisk/" TargetMode="External"/><Relationship Id="rId305" Type="http://schemas.openxmlformats.org/officeDocument/2006/relationships/hyperlink" Target="https://old.reddit.com/r/Denmark/comments/84zj3t/friendly_reminder_om_at_borgerforslaget_om_en/" TargetMode="External"/><Relationship Id="rId789" Type="http://schemas.openxmlformats.org/officeDocument/2006/relationships/hyperlink" Target="https://old.reddit.com/r/Denmark/comments/ap0e7i/savage_l%C3%B8kke/" TargetMode="External"/><Relationship Id="rId304" Type="http://schemas.openxmlformats.org/officeDocument/2006/relationships/hyperlink" Target="https://old.reddit.com/r/Denmark/comments/84zj3t/friendly_reminder_om_at_borgerforslaget_om_en/" TargetMode="External"/><Relationship Id="rId788" Type="http://schemas.openxmlformats.org/officeDocument/2006/relationships/hyperlink" Target="https://old.reddit.com/r/Denmark/comments/ap0e7i/savage_l%C3%B8kke/" TargetMode="External"/><Relationship Id="rId303" Type="http://schemas.openxmlformats.org/officeDocument/2006/relationships/hyperlink" Target="https://old.reddit.com/r/Denmark/comments/84zj3t/friendly_reminder_om_at_borgerforslaget_om_en/" TargetMode="External"/><Relationship Id="rId787" Type="http://schemas.openxmlformats.org/officeDocument/2006/relationships/hyperlink" Target="https://old.reddit.com/r/Denmark/comments/ap0e7i/savage_l%C3%B8kke/" TargetMode="External"/><Relationship Id="rId302" Type="http://schemas.openxmlformats.org/officeDocument/2006/relationships/hyperlink" Target="https://old.reddit.com/r/Denmark/comments/84zj3t/friendly_reminder_om_at_borgerforslaget_om_en/" TargetMode="External"/><Relationship Id="rId786" Type="http://schemas.openxmlformats.org/officeDocument/2006/relationships/hyperlink" Target="https://old.reddit.com/r/Denmark/comments/ap0e7i/savage_l%C3%B8kke/" TargetMode="External"/><Relationship Id="rId309" Type="http://schemas.openxmlformats.org/officeDocument/2006/relationships/hyperlink" Target="https://old.reddit.com/r/Denmark/comments/8hy6ef/stine_brix_enhedslisten_st%C3%B8tter_borgerforslaget/" TargetMode="External"/><Relationship Id="rId308" Type="http://schemas.openxmlformats.org/officeDocument/2006/relationships/hyperlink" Target="https://old.reddit.com/r/Denmark/comments/8hy6ef/stine_brix_enhedslisten_st%C3%B8tter_borgerforslaget/" TargetMode="External"/><Relationship Id="rId307" Type="http://schemas.openxmlformats.org/officeDocument/2006/relationships/hyperlink" Target="https://old.reddit.com/r/Denmark/comments/84zj3t/friendly_reminder_om_at_borgerforslaget_om_en/" TargetMode="External"/><Relationship Id="rId306" Type="http://schemas.openxmlformats.org/officeDocument/2006/relationships/hyperlink" Target="https://old.reddit.com/r/Denmark/comments/84zj3t/friendly_reminder_om_at_borgerforslaget_om_en/" TargetMode="External"/><Relationship Id="rId781" Type="http://schemas.openxmlformats.org/officeDocument/2006/relationships/hyperlink" Target="https://old.reddit.com/r/Denmark/comments/ap0e7i/savage_l%C3%B8kke/" TargetMode="External"/><Relationship Id="rId780" Type="http://schemas.openxmlformats.org/officeDocument/2006/relationships/hyperlink" Target="https://old.reddit.com/r/Denmark/comments/ap0e7i/savage_l%C3%B8kke/" TargetMode="External"/><Relationship Id="rId301" Type="http://schemas.openxmlformats.org/officeDocument/2006/relationships/hyperlink" Target="https://old.reddit.com/r/Denmark/comments/84zj3t/friendly_reminder_om_at_borgerforslaget_om_en/" TargetMode="External"/><Relationship Id="rId785" Type="http://schemas.openxmlformats.org/officeDocument/2006/relationships/hyperlink" Target="https://old.reddit.com/r/Denmark/comments/ap0e7i/savage_l%C3%B8kke/" TargetMode="External"/><Relationship Id="rId300" Type="http://schemas.openxmlformats.org/officeDocument/2006/relationships/hyperlink" Target="https://old.reddit.com/r/Denmark/comments/84zj3t/friendly_reminder_om_at_borgerforslaget_om_en/" TargetMode="External"/><Relationship Id="rId784" Type="http://schemas.openxmlformats.org/officeDocument/2006/relationships/hyperlink" Target="https://old.reddit.com/r/Denmark/comments/ap0e7i/savage_l%C3%B8kke/" TargetMode="External"/><Relationship Id="rId783" Type="http://schemas.openxmlformats.org/officeDocument/2006/relationships/hyperlink" Target="https://old.reddit.com/r/Denmark/comments/ap0e7i/savage_l%C3%B8kke/" TargetMode="External"/><Relationship Id="rId782" Type="http://schemas.openxmlformats.org/officeDocument/2006/relationships/hyperlink" Target="https://old.reddit.com/r/Denmark/comments/ap0e7i/savage_l%C3%B8kke/" TargetMode="External"/><Relationship Id="rId778" Type="http://schemas.openxmlformats.org/officeDocument/2006/relationships/hyperlink" Target="https://old.reddit.com/r/Denmark/comments/ap0e7i/savage_l%C3%B8kke/" TargetMode="External"/><Relationship Id="rId777" Type="http://schemas.openxmlformats.org/officeDocument/2006/relationships/hyperlink" Target="https://old.reddit.com/r/Denmark/comments/ap0e7i/savage_l%C3%B8kke/" TargetMode="External"/><Relationship Id="rId776" Type="http://schemas.openxmlformats.org/officeDocument/2006/relationships/hyperlink" Target="https://old.reddit.com/r/Denmark/comments/ap0e7i/savage_l%C3%B8kke/" TargetMode="External"/><Relationship Id="rId775" Type="http://schemas.openxmlformats.org/officeDocument/2006/relationships/hyperlink" Target="https://old.reddit.com/r/Denmark/comments/ap0e7i/savage_l%C3%B8kke/" TargetMode="External"/><Relationship Id="rId779" Type="http://schemas.openxmlformats.org/officeDocument/2006/relationships/hyperlink" Target="https://old.reddit.com/r/Denmark/comments/ap0e7i/savage_l%C3%B8kke/" TargetMode="External"/><Relationship Id="rId770" Type="http://schemas.openxmlformats.org/officeDocument/2006/relationships/hyperlink" Target="https://old.reddit.com/r/Denmark/comments/ap6pcg/folketingskandidat_om_m%C3%A6slingesmitte_mindsker/" TargetMode="External"/><Relationship Id="rId774" Type="http://schemas.openxmlformats.org/officeDocument/2006/relationships/hyperlink" Target="https://old.reddit.com/r/Denmark/comments/ap0e7i/savage_l%C3%B8kke/" TargetMode="External"/><Relationship Id="rId773" Type="http://schemas.openxmlformats.org/officeDocument/2006/relationships/hyperlink" Target="https://old.reddit.com/r/Denmark/comments/ap6pcg/folketingskandidat_om_m%C3%A6slingesmitte_mindsker/" TargetMode="External"/><Relationship Id="rId772" Type="http://schemas.openxmlformats.org/officeDocument/2006/relationships/hyperlink" Target="https://old.reddit.com/r/Denmark/comments/ap6pcg/folketingskandidat_om_m%C3%A6slingesmitte_mindsker/" TargetMode="External"/><Relationship Id="rId771" Type="http://schemas.openxmlformats.org/officeDocument/2006/relationships/hyperlink" Target="https://old.reddit.com/r/Denmark/comments/ap6pcg/folketingskandidat_om_m%C3%A6slingesmitte_mindsker/" TargetMode="External"/><Relationship Id="rId327" Type="http://schemas.openxmlformats.org/officeDocument/2006/relationships/hyperlink" Target="https://old.reddit.com/r/Denmark/comments/60o66o/enhedslistens_politikere_frasiger_sig/" TargetMode="External"/><Relationship Id="rId326" Type="http://schemas.openxmlformats.org/officeDocument/2006/relationships/hyperlink" Target="https://old.reddit.com/r/Denmark/comments/60o66o/enhedslistens_politikere_frasiger_sig/" TargetMode="External"/><Relationship Id="rId325" Type="http://schemas.openxmlformats.org/officeDocument/2006/relationships/hyperlink" Target="https://old.reddit.com/r/Denmark/comments/60o66o/enhedslistens_politikere_frasiger_sig/" TargetMode="External"/><Relationship Id="rId324" Type="http://schemas.openxmlformats.org/officeDocument/2006/relationships/hyperlink" Target="https://old.reddit.com/r/Denmark/comments/60o66o/enhedslistens_politikere_frasiger_sig/" TargetMode="External"/><Relationship Id="rId329" Type="http://schemas.openxmlformats.org/officeDocument/2006/relationships/hyperlink" Target="https://old.reddit.com/r/Denmark/comments/60o66o/enhedslistens_politikere_frasiger_sig/" TargetMode="External"/><Relationship Id="rId328" Type="http://schemas.openxmlformats.org/officeDocument/2006/relationships/hyperlink" Target="https://old.reddit.com/r/Denmark/comments/60o66o/enhedslistens_politikere_frasiger_sig/" TargetMode="External"/><Relationship Id="rId323" Type="http://schemas.openxmlformats.org/officeDocument/2006/relationships/hyperlink" Target="https://old.reddit.com/r/Denmark/comments/8hy6ef/stine_brix_enhedslisten_st%C3%B8tter_borgerforslaget/" TargetMode="External"/><Relationship Id="rId322" Type="http://schemas.openxmlformats.org/officeDocument/2006/relationships/hyperlink" Target="https://old.reddit.com/r/Denmark/comments/8hy6ef/stine_brix_enhedslisten_st%C3%B8tter_borgerforslaget/" TargetMode="External"/><Relationship Id="rId321" Type="http://schemas.openxmlformats.org/officeDocument/2006/relationships/hyperlink" Target="https://old.reddit.com/r/Denmark/comments/8hy6ef/stine_brix_enhedslisten_st%C3%B8tter_borgerforslaget/" TargetMode="External"/><Relationship Id="rId320" Type="http://schemas.openxmlformats.org/officeDocument/2006/relationships/hyperlink" Target="https://old.reddit.com/r/Denmark/comments/8hy6ef/stine_brix_enhedslisten_st%C3%B8tter_borgerforslaget/" TargetMode="External"/><Relationship Id="rId316" Type="http://schemas.openxmlformats.org/officeDocument/2006/relationships/hyperlink" Target="https://old.reddit.com/r/Denmark/comments/8hy6ef/stine_brix_enhedslisten_st%C3%B8tter_borgerforslaget/" TargetMode="External"/><Relationship Id="rId315" Type="http://schemas.openxmlformats.org/officeDocument/2006/relationships/hyperlink" Target="https://old.reddit.com/r/Denmark/comments/8hy6ef/stine_brix_enhedslisten_st%C3%B8tter_borgerforslaget/" TargetMode="External"/><Relationship Id="rId799" Type="http://schemas.openxmlformats.org/officeDocument/2006/relationships/hyperlink" Target="https://old.reddit.com/r/Denmark/comments/aw7lmu/sure_opst%C3%B8d/" TargetMode="External"/><Relationship Id="rId314" Type="http://schemas.openxmlformats.org/officeDocument/2006/relationships/hyperlink" Target="https://old.reddit.com/r/Denmark/comments/8hy6ef/stine_brix_enhedslisten_st%C3%B8tter_borgerforslaget/" TargetMode="External"/><Relationship Id="rId798" Type="http://schemas.openxmlformats.org/officeDocument/2006/relationships/hyperlink" Target="https://old.reddit.com/r/Denmark/comments/aw7lmu/sure_opst%C3%B8d/" TargetMode="External"/><Relationship Id="rId313" Type="http://schemas.openxmlformats.org/officeDocument/2006/relationships/hyperlink" Target="https://old.reddit.com/r/Denmark/comments/8hy6ef/stine_brix_enhedslisten_st%C3%B8tter_borgerforslaget/" TargetMode="External"/><Relationship Id="rId797" Type="http://schemas.openxmlformats.org/officeDocument/2006/relationships/hyperlink" Target="https://old.reddit.com/r/Denmark/comments/aw7lmu/sure_opst%C3%B8d/" TargetMode="External"/><Relationship Id="rId319" Type="http://schemas.openxmlformats.org/officeDocument/2006/relationships/hyperlink" Target="https://old.reddit.com/r/Denmark/comments/8hy6ef/stine_brix_enhedslisten_st%C3%B8tter_borgerforslaget/" TargetMode="External"/><Relationship Id="rId318" Type="http://schemas.openxmlformats.org/officeDocument/2006/relationships/hyperlink" Target="https://old.reddit.com/r/Denmark/comments/8hy6ef/stine_brix_enhedslisten_st%C3%B8tter_borgerforslaget/" TargetMode="External"/><Relationship Id="rId317" Type="http://schemas.openxmlformats.org/officeDocument/2006/relationships/hyperlink" Target="https://old.reddit.com/r/Denmark/comments/8hy6ef/stine_brix_enhedslisten_st%C3%B8tter_borgerforslaget/" TargetMode="External"/><Relationship Id="rId792" Type="http://schemas.openxmlformats.org/officeDocument/2006/relationships/hyperlink" Target="https://old.reddit.com/r/Denmark/comments/ap0e7i/savage_l%C3%B8kke/" TargetMode="External"/><Relationship Id="rId791" Type="http://schemas.openxmlformats.org/officeDocument/2006/relationships/hyperlink" Target="https://old.reddit.com/r/Denmark/comments/ap0e7i/savage_l%C3%B8kke/" TargetMode="External"/><Relationship Id="rId790" Type="http://schemas.openxmlformats.org/officeDocument/2006/relationships/hyperlink" Target="https://old.reddit.com/r/Denmark/comments/ap0e7i/savage_l%C3%B8kke/" TargetMode="External"/><Relationship Id="rId312" Type="http://schemas.openxmlformats.org/officeDocument/2006/relationships/hyperlink" Target="https://old.reddit.com/r/Denmark/comments/8hy6ef/stine_brix_enhedslisten_st%C3%B8tter_borgerforslaget/" TargetMode="External"/><Relationship Id="rId796" Type="http://schemas.openxmlformats.org/officeDocument/2006/relationships/hyperlink" Target="https://old.reddit.com/r/Denmark/comments/aw7lmu/sure_opst%C3%B8d/" TargetMode="External"/><Relationship Id="rId311" Type="http://schemas.openxmlformats.org/officeDocument/2006/relationships/hyperlink" Target="https://old.reddit.com/r/Denmark/comments/8hy6ef/stine_brix_enhedslisten_st%C3%B8tter_borgerforslaget/" TargetMode="External"/><Relationship Id="rId795" Type="http://schemas.openxmlformats.org/officeDocument/2006/relationships/hyperlink" Target="https://old.reddit.com/r/Denmark/comments/aw7lmu/sure_opst%C3%B8d/" TargetMode="External"/><Relationship Id="rId310" Type="http://schemas.openxmlformats.org/officeDocument/2006/relationships/hyperlink" Target="https://old.reddit.com/r/Denmark/comments/8hy6ef/stine_brix_enhedslisten_st%C3%B8tter_borgerforslaget/" TargetMode="External"/><Relationship Id="rId794" Type="http://schemas.openxmlformats.org/officeDocument/2006/relationships/hyperlink" Target="https://old.reddit.com/r/Denmark/comments/aw7lmu/sure_opst%C3%B8d/" TargetMode="External"/><Relationship Id="rId793" Type="http://schemas.openxmlformats.org/officeDocument/2006/relationships/hyperlink" Target="https://old.reddit.com/r/Denmark/comments/ap0e7i/savage_l%C3%B8kke/" TargetMode="External"/><Relationship Id="rId297" Type="http://schemas.openxmlformats.org/officeDocument/2006/relationships/hyperlink" Target="https://old.reddit.com/r/Denmark/comments/84zj3t/friendly_reminder_om_at_borgerforslaget_om_en/" TargetMode="External"/><Relationship Id="rId296" Type="http://schemas.openxmlformats.org/officeDocument/2006/relationships/hyperlink" Target="https://old.reddit.com/r/Denmark/comments/84zj3t/friendly_reminder_om_at_borgerforslaget_om_en/" TargetMode="External"/><Relationship Id="rId295" Type="http://schemas.openxmlformats.org/officeDocument/2006/relationships/hyperlink" Target="https://old.reddit.com/r/Denmark/comments/a569un/man_skal_ikke_kaste_med_sten_n%C3%A5r_man_selv_bor_i/" TargetMode="External"/><Relationship Id="rId294" Type="http://schemas.openxmlformats.org/officeDocument/2006/relationships/hyperlink" Target="https://old.reddit.com/r/Denmark/comments/a569un/man_skal_ikke_kaste_med_sten_n%C3%A5r_man_selv_bor_i/" TargetMode="External"/><Relationship Id="rId299" Type="http://schemas.openxmlformats.org/officeDocument/2006/relationships/hyperlink" Target="https://old.reddit.com/r/Denmark/comments/84zj3t/friendly_reminder_om_at_borgerforslaget_om_en/" TargetMode="External"/><Relationship Id="rId298" Type="http://schemas.openxmlformats.org/officeDocument/2006/relationships/hyperlink" Target="https://old.reddit.com/r/Denmark/comments/84zj3t/friendly_reminder_om_at_borgerforslaget_om_en/" TargetMode="External"/><Relationship Id="rId271" Type="http://schemas.openxmlformats.org/officeDocument/2006/relationships/hyperlink" Target="https://old.reddit.com/r/Denmark/comments/a569un/man_skal_ikke_kaste_med_sten_n%C3%A5r_man_selv_bor_i/" TargetMode="External"/><Relationship Id="rId270" Type="http://schemas.openxmlformats.org/officeDocument/2006/relationships/hyperlink" Target="https://old.reddit.com/r/Denmark/comments/8g9ljh/esben_lunde_stopper/" TargetMode="External"/><Relationship Id="rId269" Type="http://schemas.openxmlformats.org/officeDocument/2006/relationships/hyperlink" Target="https://old.reddit.com/r/Denmark/comments/8g9ljh/esben_lunde_stopper/" TargetMode="External"/><Relationship Id="rId264" Type="http://schemas.openxmlformats.org/officeDocument/2006/relationships/hyperlink" Target="https://old.reddit.com/r/Denmark/comments/8g9ljh/esben_lunde_stopper/" TargetMode="External"/><Relationship Id="rId263" Type="http://schemas.openxmlformats.org/officeDocument/2006/relationships/hyperlink" Target="https://old.reddit.com/r/Denmark/comments/8g9ljh/esben_lunde_stopper/" TargetMode="External"/><Relationship Id="rId262" Type="http://schemas.openxmlformats.org/officeDocument/2006/relationships/hyperlink" Target="https://old.reddit.com/r/Denmark/comments/8g9ljh/esben_lunde_stopper/" TargetMode="External"/><Relationship Id="rId261" Type="http://schemas.openxmlformats.org/officeDocument/2006/relationships/hyperlink" Target="https://old.reddit.com/r/Denmark/comments/8g9ljh/esben_lunde_stopper/" TargetMode="External"/><Relationship Id="rId268" Type="http://schemas.openxmlformats.org/officeDocument/2006/relationships/hyperlink" Target="https://old.reddit.com/r/Denmark/comments/8g9ljh/esben_lunde_stopper/" TargetMode="External"/><Relationship Id="rId267" Type="http://schemas.openxmlformats.org/officeDocument/2006/relationships/hyperlink" Target="https://old.reddit.com/r/Denmark/comments/8g9ljh/esben_lunde_stopper/" TargetMode="External"/><Relationship Id="rId266" Type="http://schemas.openxmlformats.org/officeDocument/2006/relationships/hyperlink" Target="https://old.reddit.com/r/Denmark/comments/8g9ljh/esben_lunde_stopper/" TargetMode="External"/><Relationship Id="rId265" Type="http://schemas.openxmlformats.org/officeDocument/2006/relationships/hyperlink" Target="https://old.reddit.com/r/Denmark/comments/8g9ljh/esben_lunde_stopper/" TargetMode="External"/><Relationship Id="rId260" Type="http://schemas.openxmlformats.org/officeDocument/2006/relationships/hyperlink" Target="https://old.reddit.com/r/Denmark/comments/8g9ljh/esben_lunde_stopper/" TargetMode="External"/><Relationship Id="rId259" Type="http://schemas.openxmlformats.org/officeDocument/2006/relationships/hyperlink" Target="https://old.reddit.com/r/Denmark/comments/8g9ljh/esben_lunde_stopper/" TargetMode="External"/><Relationship Id="rId258" Type="http://schemas.openxmlformats.org/officeDocument/2006/relationships/hyperlink" Target="https://old.reddit.com/r/Denmark/comments/8g9ljh/esben_lunde_stopper/" TargetMode="External"/><Relationship Id="rId253" Type="http://schemas.openxmlformats.org/officeDocument/2006/relationships/hyperlink" Target="https://old.reddit.com/r/Denmark/comments/8g9ljh/esben_lunde_stopper/" TargetMode="External"/><Relationship Id="rId252" Type="http://schemas.openxmlformats.org/officeDocument/2006/relationships/hyperlink" Target="https://old.reddit.com/r/Denmark/comments/8g9ljh/esben_lunde_stopper/" TargetMode="External"/><Relationship Id="rId251" Type="http://schemas.openxmlformats.org/officeDocument/2006/relationships/hyperlink" Target="https://old.reddit.com/r/Denmark/comments/8g9ljh/esben_lunde_stopper/" TargetMode="External"/><Relationship Id="rId250" Type="http://schemas.openxmlformats.org/officeDocument/2006/relationships/hyperlink" Target="https://old.reddit.com/r/Denmark/comments/8g9ljh/esben_lunde_stopper/" TargetMode="External"/><Relationship Id="rId257" Type="http://schemas.openxmlformats.org/officeDocument/2006/relationships/hyperlink" Target="https://old.reddit.com/r/Denmark/comments/8g9ljh/esben_lunde_stopper/" TargetMode="External"/><Relationship Id="rId256" Type="http://schemas.openxmlformats.org/officeDocument/2006/relationships/hyperlink" Target="https://old.reddit.com/r/Denmark/comments/8g9ljh/esben_lunde_stopper/" TargetMode="External"/><Relationship Id="rId255" Type="http://schemas.openxmlformats.org/officeDocument/2006/relationships/hyperlink" Target="https://old.reddit.com/r/Denmark/comments/8g9ljh/esben_lunde_stopper/" TargetMode="External"/><Relationship Id="rId254" Type="http://schemas.openxmlformats.org/officeDocument/2006/relationships/hyperlink" Target="https://old.reddit.com/r/Denmark/comments/8g9ljh/esben_lunde_stopper/" TargetMode="External"/><Relationship Id="rId293" Type="http://schemas.openxmlformats.org/officeDocument/2006/relationships/hyperlink" Target="https://old.reddit.com/r/Denmark/comments/a569un/man_skal_ikke_kaste_med_sten_n%C3%A5r_man_selv_bor_i/" TargetMode="External"/><Relationship Id="rId292" Type="http://schemas.openxmlformats.org/officeDocument/2006/relationships/hyperlink" Target="https://old.reddit.com/r/Denmark/comments/a569un/man_skal_ikke_kaste_med_sten_n%C3%A5r_man_selv_bor_i/" TargetMode="External"/><Relationship Id="rId291" Type="http://schemas.openxmlformats.org/officeDocument/2006/relationships/hyperlink" Target="https://old.reddit.com/r/Denmark/comments/a569un/man_skal_ikke_kaste_med_sten_n%C3%A5r_man_selv_bor_i/" TargetMode="External"/><Relationship Id="rId290" Type="http://schemas.openxmlformats.org/officeDocument/2006/relationships/hyperlink" Target="https://old.reddit.com/r/Denmark/comments/a569un/man_skal_ikke_kaste_med_sten_n%C3%A5r_man_selv_bor_i/" TargetMode="External"/><Relationship Id="rId286" Type="http://schemas.openxmlformats.org/officeDocument/2006/relationships/hyperlink" Target="https://old.reddit.com/r/Denmark/comments/a569un/man_skal_ikke_kaste_med_sten_n%C3%A5r_man_selv_bor_i/" TargetMode="External"/><Relationship Id="rId285" Type="http://schemas.openxmlformats.org/officeDocument/2006/relationships/hyperlink" Target="https://old.reddit.com/r/Denmark/comments/a569un/man_skal_ikke_kaste_med_sten_n%C3%A5r_man_selv_bor_i/" TargetMode="External"/><Relationship Id="rId284" Type="http://schemas.openxmlformats.org/officeDocument/2006/relationships/hyperlink" Target="https://old.reddit.com/r/Denmark/comments/a569un/man_skal_ikke_kaste_med_sten_n%C3%A5r_man_selv_bor_i/" TargetMode="External"/><Relationship Id="rId283" Type="http://schemas.openxmlformats.org/officeDocument/2006/relationships/hyperlink" Target="https://old.reddit.com/r/Denmark/comments/a569un/man_skal_ikke_kaste_med_sten_n%C3%A5r_man_selv_bor_i/" TargetMode="External"/><Relationship Id="rId289" Type="http://schemas.openxmlformats.org/officeDocument/2006/relationships/hyperlink" Target="https://old.reddit.com/r/Denmark/comments/a569un/man_skal_ikke_kaste_med_sten_n%C3%A5r_man_selv_bor_i/" TargetMode="External"/><Relationship Id="rId288" Type="http://schemas.openxmlformats.org/officeDocument/2006/relationships/hyperlink" Target="https://old.reddit.com/r/Denmark/comments/a569un/man_skal_ikke_kaste_med_sten_n%C3%A5r_man_selv_bor_i/" TargetMode="External"/><Relationship Id="rId287" Type="http://schemas.openxmlformats.org/officeDocument/2006/relationships/hyperlink" Target="https://old.reddit.com/r/Denmark/comments/a569un/man_skal_ikke_kaste_med_sten_n%C3%A5r_man_selv_bor_i/" TargetMode="External"/><Relationship Id="rId282" Type="http://schemas.openxmlformats.org/officeDocument/2006/relationships/hyperlink" Target="https://old.reddit.com/r/Denmark/comments/a569un/man_skal_ikke_kaste_med_sten_n%C3%A5r_man_selv_bor_i/" TargetMode="External"/><Relationship Id="rId281" Type="http://schemas.openxmlformats.org/officeDocument/2006/relationships/hyperlink" Target="https://old.reddit.com/r/Denmark/comments/a569un/man_skal_ikke_kaste_med_sten_n%C3%A5r_man_selv_bor_i/" TargetMode="External"/><Relationship Id="rId280" Type="http://schemas.openxmlformats.org/officeDocument/2006/relationships/hyperlink" Target="https://old.reddit.com/r/Denmark/comments/a569un/man_skal_ikke_kaste_med_sten_n%C3%A5r_man_selv_bor_i/" TargetMode="External"/><Relationship Id="rId275" Type="http://schemas.openxmlformats.org/officeDocument/2006/relationships/hyperlink" Target="https://old.reddit.com/r/Denmark/comments/a569un/man_skal_ikke_kaste_med_sten_n%C3%A5r_man_selv_bor_i/" TargetMode="External"/><Relationship Id="rId274" Type="http://schemas.openxmlformats.org/officeDocument/2006/relationships/hyperlink" Target="https://old.reddit.com/r/Denmark/comments/a569un/man_skal_ikke_kaste_med_sten_n%C3%A5r_man_selv_bor_i/" TargetMode="External"/><Relationship Id="rId273" Type="http://schemas.openxmlformats.org/officeDocument/2006/relationships/hyperlink" Target="https://old.reddit.com/r/Denmark/comments/a569un/man_skal_ikke_kaste_med_sten_n%C3%A5r_man_selv_bor_i/" TargetMode="External"/><Relationship Id="rId272" Type="http://schemas.openxmlformats.org/officeDocument/2006/relationships/hyperlink" Target="https://old.reddit.com/r/Denmark/comments/a569un/man_skal_ikke_kaste_med_sten_n%C3%A5r_man_selv_bor_i/" TargetMode="External"/><Relationship Id="rId279" Type="http://schemas.openxmlformats.org/officeDocument/2006/relationships/hyperlink" Target="https://old.reddit.com/r/Denmark/comments/a569un/man_skal_ikke_kaste_med_sten_n%C3%A5r_man_selv_bor_i/" TargetMode="External"/><Relationship Id="rId278" Type="http://schemas.openxmlformats.org/officeDocument/2006/relationships/hyperlink" Target="https://old.reddit.com/r/Denmark/comments/a569un/man_skal_ikke_kaste_med_sten_n%C3%A5r_man_selv_bor_i/" TargetMode="External"/><Relationship Id="rId277" Type="http://schemas.openxmlformats.org/officeDocument/2006/relationships/hyperlink" Target="https://old.reddit.com/r/Denmark/comments/a569un/man_skal_ikke_kaste_med_sten_n%C3%A5r_man_selv_bor_i/" TargetMode="External"/><Relationship Id="rId276" Type="http://schemas.openxmlformats.org/officeDocument/2006/relationships/hyperlink" Target="https://old.reddit.com/r/Denmark/comments/a569un/man_skal_ikke_kaste_med_sten_n%C3%A5r_man_selv_bor_i/" TargetMode="External"/><Relationship Id="rId629" Type="http://schemas.openxmlformats.org/officeDocument/2006/relationships/hyperlink" Target="https://old.reddit.com/r/Denmark/comments/93nja9/god_ide_co2tal_p%C3%A5_mad_s%C3%A5_forbrugerne_kan_se/" TargetMode="External"/><Relationship Id="rId624" Type="http://schemas.openxmlformats.org/officeDocument/2006/relationships/hyperlink" Target="https://old.reddit.com/r/Denmark/comments/93nja9/god_ide_co2tal_p%C3%A5_mad_s%C3%A5_forbrugerne_kan_se/" TargetMode="External"/><Relationship Id="rId623" Type="http://schemas.openxmlformats.org/officeDocument/2006/relationships/hyperlink" Target="https://old.reddit.com/r/Denmark/comments/93nja9/god_ide_co2tal_p%C3%A5_mad_s%C3%A5_forbrugerne_kan_se/" TargetMode="External"/><Relationship Id="rId622" Type="http://schemas.openxmlformats.org/officeDocument/2006/relationships/hyperlink" Target="https://old.reddit.com/r/Denmark/comments/93nja9/god_ide_co2tal_p%C3%A5_mad_s%C3%A5_forbrugerne_kan_se/" TargetMode="External"/><Relationship Id="rId621" Type="http://schemas.openxmlformats.org/officeDocument/2006/relationships/hyperlink" Target="https://old.reddit.com/r/Denmark/comments/93nja9/god_ide_co2tal_p%C3%A5_mad_s%C3%A5_forbrugerne_kan_se/" TargetMode="External"/><Relationship Id="rId628" Type="http://schemas.openxmlformats.org/officeDocument/2006/relationships/hyperlink" Target="https://old.reddit.com/r/Denmark/comments/93nja9/god_ide_co2tal_p%C3%A5_mad_s%C3%A5_forbrugerne_kan_se/" TargetMode="External"/><Relationship Id="rId627" Type="http://schemas.openxmlformats.org/officeDocument/2006/relationships/hyperlink" Target="https://old.reddit.com/r/Denmark/comments/93nja9/god_ide_co2tal_p%C3%A5_mad_s%C3%A5_forbrugerne_kan_se/" TargetMode="External"/><Relationship Id="rId626" Type="http://schemas.openxmlformats.org/officeDocument/2006/relationships/hyperlink" Target="https://old.reddit.com/r/Denmark/comments/93nja9/god_ide_co2tal_p%C3%A5_mad_s%C3%A5_forbrugerne_kan_se/" TargetMode="External"/><Relationship Id="rId625" Type="http://schemas.openxmlformats.org/officeDocument/2006/relationships/hyperlink" Target="https://old.reddit.com/r/Denmark/comments/93nja9/god_ide_co2tal_p%C3%A5_mad_s%C3%A5_forbrugerne_kan_se/" TargetMode="External"/><Relationship Id="rId620" Type="http://schemas.openxmlformats.org/officeDocument/2006/relationships/hyperlink" Target="https://old.reddit.com/r/Denmark/comments/93nja9/god_ide_co2tal_p%C3%A5_mad_s%C3%A5_forbrugerne_kan_se/" TargetMode="External"/><Relationship Id="rId619" Type="http://schemas.openxmlformats.org/officeDocument/2006/relationships/hyperlink" Target="https://old.reddit.com/r/Denmark/comments/93nja9/god_ide_co2tal_p%C3%A5_mad_s%C3%A5_forbrugerne_kan_se/" TargetMode="External"/><Relationship Id="rId618" Type="http://schemas.openxmlformats.org/officeDocument/2006/relationships/hyperlink" Target="https://old.reddit.com/r/Denmark/comments/93nja9/god_ide_co2tal_p%C3%A5_mad_s%C3%A5_forbrugerne_kan_se/" TargetMode="External"/><Relationship Id="rId613" Type="http://schemas.openxmlformats.org/officeDocument/2006/relationships/hyperlink" Target="https://old.reddit.com/r/Denmark/comments/93nja9/god_ide_co2tal_p%C3%A5_mad_s%C3%A5_forbrugerne_kan_se/" TargetMode="External"/><Relationship Id="rId612" Type="http://schemas.openxmlformats.org/officeDocument/2006/relationships/hyperlink" Target="https://old.reddit.com/r/Denmark/comments/93nja9/god_ide_co2tal_p%C3%A5_mad_s%C3%A5_forbrugerne_kan_se/" TargetMode="External"/><Relationship Id="rId611" Type="http://schemas.openxmlformats.org/officeDocument/2006/relationships/hyperlink" Target="https://old.reddit.com/r/Denmark/comments/93nja9/god_ide_co2tal_p%C3%A5_mad_s%C3%A5_forbrugerne_kan_se/" TargetMode="External"/><Relationship Id="rId610" Type="http://schemas.openxmlformats.org/officeDocument/2006/relationships/hyperlink" Target="https://old.reddit.com/r/Denmark/comments/93nja9/god_ide_co2tal_p%C3%A5_mad_s%C3%A5_forbrugerne_kan_se/" TargetMode="External"/><Relationship Id="rId617" Type="http://schemas.openxmlformats.org/officeDocument/2006/relationships/hyperlink" Target="https://old.reddit.com/r/Denmark/comments/93nja9/god_ide_co2tal_p%C3%A5_mad_s%C3%A5_forbrugerne_kan_se/" TargetMode="External"/><Relationship Id="rId616" Type="http://schemas.openxmlformats.org/officeDocument/2006/relationships/hyperlink" Target="https://old.reddit.com/r/Denmark/comments/93nja9/god_ide_co2tal_p%C3%A5_mad_s%C3%A5_forbrugerne_kan_se/" TargetMode="External"/><Relationship Id="rId615" Type="http://schemas.openxmlformats.org/officeDocument/2006/relationships/hyperlink" Target="https://old.reddit.com/r/Denmark/comments/93nja9/god_ide_co2tal_p%C3%A5_mad_s%C3%A5_forbrugerne_kan_se/" TargetMode="External"/><Relationship Id="rId614" Type="http://schemas.openxmlformats.org/officeDocument/2006/relationships/hyperlink" Target="https://old.reddit.com/r/Denmark/comments/93nja9/god_ide_co2tal_p%C3%A5_mad_s%C3%A5_forbrugerne_kan_se/" TargetMode="External"/><Relationship Id="rId646" Type="http://schemas.openxmlformats.org/officeDocument/2006/relationships/hyperlink" Target="https://old.reddit.com/r/Denmark/comments/93nja9/god_ide_co2tal_p%C3%A5_mad_s%C3%A5_forbrugerne_kan_se/" TargetMode="External"/><Relationship Id="rId645" Type="http://schemas.openxmlformats.org/officeDocument/2006/relationships/hyperlink" Target="https://old.reddit.com/r/Denmark/comments/93nja9/god_ide_co2tal_p%C3%A5_mad_s%C3%A5_forbrugerne_kan_se/" TargetMode="External"/><Relationship Id="rId644" Type="http://schemas.openxmlformats.org/officeDocument/2006/relationships/hyperlink" Target="https://old.reddit.com/r/Denmark/comments/93nja9/god_ide_co2tal_p%C3%A5_mad_s%C3%A5_forbrugerne_kan_se/" TargetMode="External"/><Relationship Id="rId643" Type="http://schemas.openxmlformats.org/officeDocument/2006/relationships/hyperlink" Target="https://old.reddit.com/r/Denmark/comments/93nja9/god_ide_co2tal_p%C3%A5_mad_s%C3%A5_forbrugerne_kan_se/" TargetMode="External"/><Relationship Id="rId649" Type="http://schemas.openxmlformats.org/officeDocument/2006/relationships/hyperlink" Target="https://old.reddit.com/r/Denmark/comments/93nja9/god_ide_co2tal_p%C3%A5_mad_s%C3%A5_forbrugerne_kan_se/" TargetMode="External"/><Relationship Id="rId648" Type="http://schemas.openxmlformats.org/officeDocument/2006/relationships/hyperlink" Target="https://old.reddit.com/r/Denmark/comments/93nja9/god_ide_co2tal_p%C3%A5_mad_s%C3%A5_forbrugerne_kan_se/" TargetMode="External"/><Relationship Id="rId647" Type="http://schemas.openxmlformats.org/officeDocument/2006/relationships/hyperlink" Target="https://old.reddit.com/r/Denmark/comments/93nja9/god_ide_co2tal_p%C3%A5_mad_s%C3%A5_forbrugerne_kan_se/" TargetMode="External"/><Relationship Id="rId642" Type="http://schemas.openxmlformats.org/officeDocument/2006/relationships/hyperlink" Target="https://old.reddit.com/r/Denmark/comments/93nja9/god_ide_co2tal_p%C3%A5_mad_s%C3%A5_forbrugerne_kan_se/" TargetMode="External"/><Relationship Id="rId641" Type="http://schemas.openxmlformats.org/officeDocument/2006/relationships/hyperlink" Target="https://old.reddit.com/r/Denmark/comments/93nja9/god_ide_co2tal_p%C3%A5_mad_s%C3%A5_forbrugerne_kan_se/" TargetMode="External"/><Relationship Id="rId640" Type="http://schemas.openxmlformats.org/officeDocument/2006/relationships/hyperlink" Target="https://old.reddit.com/r/Denmark/comments/93nja9/god_ide_co2tal_p%C3%A5_mad_s%C3%A5_forbrugerne_kan_se/" TargetMode="External"/><Relationship Id="rId635" Type="http://schemas.openxmlformats.org/officeDocument/2006/relationships/hyperlink" Target="https://old.reddit.com/r/Denmark/comments/93nja9/god_ide_co2tal_p%C3%A5_mad_s%C3%A5_forbrugerne_kan_se/" TargetMode="External"/><Relationship Id="rId634" Type="http://schemas.openxmlformats.org/officeDocument/2006/relationships/hyperlink" Target="https://old.reddit.com/r/Denmark/comments/93nja9/god_ide_co2tal_p%C3%A5_mad_s%C3%A5_forbrugerne_kan_se/" TargetMode="External"/><Relationship Id="rId633" Type="http://schemas.openxmlformats.org/officeDocument/2006/relationships/hyperlink" Target="https://old.reddit.com/r/Denmark/comments/93nja9/god_ide_co2tal_p%C3%A5_mad_s%C3%A5_forbrugerne_kan_se/" TargetMode="External"/><Relationship Id="rId632" Type="http://schemas.openxmlformats.org/officeDocument/2006/relationships/hyperlink" Target="https://old.reddit.com/r/Denmark/comments/93nja9/god_ide_co2tal_p%C3%A5_mad_s%C3%A5_forbrugerne_kan_se/" TargetMode="External"/><Relationship Id="rId639" Type="http://schemas.openxmlformats.org/officeDocument/2006/relationships/hyperlink" Target="https://old.reddit.com/r/Denmark/comments/93nja9/god_ide_co2tal_p%C3%A5_mad_s%C3%A5_forbrugerne_kan_se/" TargetMode="External"/><Relationship Id="rId638" Type="http://schemas.openxmlformats.org/officeDocument/2006/relationships/hyperlink" Target="https://old.reddit.com/r/Denmark/comments/93nja9/god_ide_co2tal_p%C3%A5_mad_s%C3%A5_forbrugerne_kan_se/" TargetMode="External"/><Relationship Id="rId637" Type="http://schemas.openxmlformats.org/officeDocument/2006/relationships/hyperlink" Target="https://old.reddit.com/r/Denmark/comments/93nja9/god_ide_co2tal_p%C3%A5_mad_s%C3%A5_forbrugerne_kan_se/" TargetMode="External"/><Relationship Id="rId636" Type="http://schemas.openxmlformats.org/officeDocument/2006/relationships/hyperlink" Target="https://old.reddit.com/r/Denmark/comments/93nja9/god_ide_co2tal_p%C3%A5_mad_s%C3%A5_forbrugerne_kan_se/" TargetMode="External"/><Relationship Id="rId631" Type="http://schemas.openxmlformats.org/officeDocument/2006/relationships/hyperlink" Target="https://old.reddit.com/r/Denmark/comments/93nja9/god_ide_co2tal_p%C3%A5_mad_s%C3%A5_forbrugerne_kan_se/" TargetMode="External"/><Relationship Id="rId630" Type="http://schemas.openxmlformats.org/officeDocument/2006/relationships/hyperlink" Target="https://old.reddit.com/r/Denmark/comments/93nja9/god_ide_co2tal_p%C3%A5_mad_s%C3%A5_forbrugerne_kan_se/" TargetMode="External"/><Relationship Id="rId609" Type="http://schemas.openxmlformats.org/officeDocument/2006/relationships/hyperlink" Target="https://old.reddit.com/r/Denmark/comments/93nja9/god_ide_co2tal_p%C3%A5_mad_s%C3%A5_forbrugerne_kan_se/" TargetMode="External"/><Relationship Id="rId608" Type="http://schemas.openxmlformats.org/officeDocument/2006/relationships/hyperlink" Target="https://old.reddit.com/r/Denmark/comments/93nja9/god_ide_co2tal_p%C3%A5_mad_s%C3%A5_forbrugerne_kan_se/" TargetMode="External"/><Relationship Id="rId607" Type="http://schemas.openxmlformats.org/officeDocument/2006/relationships/hyperlink" Target="https://old.reddit.com/r/Denmark/comments/93nja9/god_ide_co2tal_p%C3%A5_mad_s%C3%A5_forbrugerne_kan_se/" TargetMode="External"/><Relationship Id="rId602" Type="http://schemas.openxmlformats.org/officeDocument/2006/relationships/hyperlink" Target="https://old.reddit.com/r/Denmark/comments/93nja9/god_ide_co2tal_p%C3%A5_mad_s%C3%A5_forbrugerne_kan_se/" TargetMode="External"/><Relationship Id="rId601" Type="http://schemas.openxmlformats.org/officeDocument/2006/relationships/hyperlink" Target="https://old.reddit.com/r/Denmark/comments/93nja9/god_ide_co2tal_p%C3%A5_mad_s%C3%A5_forbrugerne_kan_se/" TargetMode="External"/><Relationship Id="rId600" Type="http://schemas.openxmlformats.org/officeDocument/2006/relationships/hyperlink" Target="https://old.reddit.com/r/Denmark/comments/93nja9/god_ide_co2tal_p%C3%A5_mad_s%C3%A5_forbrugerne_kan_se/" TargetMode="External"/><Relationship Id="rId606" Type="http://schemas.openxmlformats.org/officeDocument/2006/relationships/hyperlink" Target="https://old.reddit.com/r/Denmark/comments/93nja9/god_ide_co2tal_p%C3%A5_mad_s%C3%A5_forbrugerne_kan_se/" TargetMode="External"/><Relationship Id="rId605" Type="http://schemas.openxmlformats.org/officeDocument/2006/relationships/hyperlink" Target="https://old.reddit.com/r/Denmark/comments/93nja9/god_ide_co2tal_p%C3%A5_mad_s%C3%A5_forbrugerne_kan_se/" TargetMode="External"/><Relationship Id="rId604" Type="http://schemas.openxmlformats.org/officeDocument/2006/relationships/hyperlink" Target="https://old.reddit.com/r/Denmark/comments/93nja9/god_ide_co2tal_p%C3%A5_mad_s%C3%A5_forbrugerne_kan_se/" TargetMode="External"/><Relationship Id="rId603" Type="http://schemas.openxmlformats.org/officeDocument/2006/relationships/hyperlink" Target="https://old.reddit.com/r/Denmark/comments/93nja9/god_ide_co2tal_p%C3%A5_mad_s%C3%A5_forbrugerne_kan_se/" TargetMode="External"/><Relationship Id="rId228" Type="http://schemas.openxmlformats.org/officeDocument/2006/relationships/hyperlink" Target="https://old.reddit.com/r/Denmark/comments/8g9ljh/esben_lunde_stopper/" TargetMode="External"/><Relationship Id="rId227" Type="http://schemas.openxmlformats.org/officeDocument/2006/relationships/hyperlink" Target="https://old.reddit.com/r/Denmark/comments/8g9ljh/esben_lunde_stopper/" TargetMode="External"/><Relationship Id="rId226" Type="http://schemas.openxmlformats.org/officeDocument/2006/relationships/hyperlink" Target="https://old.reddit.com/r/Denmark/comments/8g9ljh/esben_lunde_stopper/" TargetMode="External"/><Relationship Id="rId225" Type="http://schemas.openxmlformats.org/officeDocument/2006/relationships/hyperlink" Target="https://old.reddit.com/r/Denmark/comments/8g9ljh/esben_lunde_stopper/" TargetMode="External"/><Relationship Id="rId229" Type="http://schemas.openxmlformats.org/officeDocument/2006/relationships/hyperlink" Target="https://old.reddit.com/r/Denmark/comments/8g9ljh/esben_lunde_stopper/" TargetMode="External"/><Relationship Id="rId220" Type="http://schemas.openxmlformats.org/officeDocument/2006/relationships/hyperlink" Target="https://old.reddit.com/r/Denmark/comments/8g9ljh/esben_lunde_stopper/" TargetMode="External"/><Relationship Id="rId224" Type="http://schemas.openxmlformats.org/officeDocument/2006/relationships/hyperlink" Target="https://old.reddit.com/r/Denmark/comments/8g9ljh/esben_lunde_stopper/" TargetMode="External"/><Relationship Id="rId223" Type="http://schemas.openxmlformats.org/officeDocument/2006/relationships/hyperlink" Target="https://old.reddit.com/r/Denmark/comments/8g9ljh/esben_lunde_stopper/" TargetMode="External"/><Relationship Id="rId222" Type="http://schemas.openxmlformats.org/officeDocument/2006/relationships/hyperlink" Target="https://old.reddit.com/r/Denmark/comments/8g9ljh/esben_lunde_stopper/" TargetMode="External"/><Relationship Id="rId221" Type="http://schemas.openxmlformats.org/officeDocument/2006/relationships/hyperlink" Target="https://old.reddit.com/r/Denmark/comments/8g9ljh/esben_lunde_stopper/" TargetMode="External"/><Relationship Id="rId217" Type="http://schemas.openxmlformats.org/officeDocument/2006/relationships/hyperlink" Target="https://old.reddit.com/r/Denmark/comments/8g9ljh/esben_lunde_stopper/" TargetMode="External"/><Relationship Id="rId216" Type="http://schemas.openxmlformats.org/officeDocument/2006/relationships/hyperlink" Target="https://old.reddit.com/r/Denmark/comments/8g9ljh/esben_lunde_stopper/" TargetMode="External"/><Relationship Id="rId215" Type="http://schemas.openxmlformats.org/officeDocument/2006/relationships/hyperlink" Target="https://old.reddit.com/r/Denmark/comments/8g9ljh/esben_lunde_stopper/" TargetMode="External"/><Relationship Id="rId699" Type="http://schemas.openxmlformats.org/officeDocument/2006/relationships/hyperlink" Target="https://old.reddit.com/r/Denmark/comments/b58l79/vistisen_har_vidst_ikke_lavet_god_nok_research/" TargetMode="External"/><Relationship Id="rId214" Type="http://schemas.openxmlformats.org/officeDocument/2006/relationships/hyperlink" Target="https://old.reddit.com/r/Denmark/comments/8g9ljh/esben_lunde_stopper/" TargetMode="External"/><Relationship Id="rId698" Type="http://schemas.openxmlformats.org/officeDocument/2006/relationships/hyperlink" Target="https://old.reddit.com/r/Denmark/comments/b58l79/vistisen_har_vidst_ikke_lavet_god_nok_research/" TargetMode="External"/><Relationship Id="rId219" Type="http://schemas.openxmlformats.org/officeDocument/2006/relationships/hyperlink" Target="https://old.reddit.com/r/Denmark/comments/8g9ljh/esben_lunde_stopper/" TargetMode="External"/><Relationship Id="rId218" Type="http://schemas.openxmlformats.org/officeDocument/2006/relationships/hyperlink" Target="https://old.reddit.com/r/Denmark/comments/8g9ljh/esben_lunde_stopper/" TargetMode="External"/><Relationship Id="rId693" Type="http://schemas.openxmlformats.org/officeDocument/2006/relationships/hyperlink" Target="https://old.reddit.com/r/Denmark/comments/b58l79/vistisen_har_vidst_ikke_lavet_god_nok_research/" TargetMode="External"/><Relationship Id="rId692" Type="http://schemas.openxmlformats.org/officeDocument/2006/relationships/hyperlink" Target="https://old.reddit.com/r/Denmark/comments/b58l79/vistisen_har_vidst_ikke_lavet_god_nok_research/" TargetMode="External"/><Relationship Id="rId691" Type="http://schemas.openxmlformats.org/officeDocument/2006/relationships/hyperlink" Target="https://old.reddit.com/r/Denmark/comments/b58l79/vistisen_har_vidst_ikke_lavet_god_nok_research/" TargetMode="External"/><Relationship Id="rId690" Type="http://schemas.openxmlformats.org/officeDocument/2006/relationships/hyperlink" Target="https://old.reddit.com/r/Denmark/comments/b58l79/vistisen_har_vidst_ikke_lavet_god_nok_research/" TargetMode="External"/><Relationship Id="rId213" Type="http://schemas.openxmlformats.org/officeDocument/2006/relationships/hyperlink" Target="https://old.reddit.com/r/Denmark/comments/8g9ljh/esben_lunde_stopper/" TargetMode="External"/><Relationship Id="rId697" Type="http://schemas.openxmlformats.org/officeDocument/2006/relationships/hyperlink" Target="https://old.reddit.com/r/Denmark/comments/b58l79/vistisen_har_vidst_ikke_lavet_god_nok_research/" TargetMode="External"/><Relationship Id="rId212" Type="http://schemas.openxmlformats.org/officeDocument/2006/relationships/hyperlink" Target="https://old.reddit.com/r/Denmark/comments/8g9ljh/esben_lunde_stopper/" TargetMode="External"/><Relationship Id="rId696" Type="http://schemas.openxmlformats.org/officeDocument/2006/relationships/hyperlink" Target="https://old.reddit.com/r/Denmark/comments/b58l79/vistisen_har_vidst_ikke_lavet_god_nok_research/" TargetMode="External"/><Relationship Id="rId211" Type="http://schemas.openxmlformats.org/officeDocument/2006/relationships/hyperlink" Target="https://old.reddit.com/r/Denmark/comments/8g9ljh/esben_lunde_stopper/" TargetMode="External"/><Relationship Id="rId695" Type="http://schemas.openxmlformats.org/officeDocument/2006/relationships/hyperlink" Target="https://old.reddit.com/r/Denmark/comments/b58l79/vistisen_har_vidst_ikke_lavet_god_nok_research/" TargetMode="External"/><Relationship Id="rId210" Type="http://schemas.openxmlformats.org/officeDocument/2006/relationships/hyperlink" Target="https://old.reddit.com/r/Denmark/comments/8g9ljh/esben_lunde_stopper/" TargetMode="External"/><Relationship Id="rId694" Type="http://schemas.openxmlformats.org/officeDocument/2006/relationships/hyperlink" Target="https://old.reddit.com/r/Denmark/comments/b58l79/vistisen_har_vidst_ikke_lavet_god_nok_research/" TargetMode="External"/><Relationship Id="rId249" Type="http://schemas.openxmlformats.org/officeDocument/2006/relationships/hyperlink" Target="https://old.reddit.com/r/Denmark/comments/8g9ljh/esben_lunde_stopper/" TargetMode="External"/><Relationship Id="rId248" Type="http://schemas.openxmlformats.org/officeDocument/2006/relationships/hyperlink" Target="https://old.reddit.com/r/Denmark/comments/8g9ljh/esben_lunde_stopper/" TargetMode="External"/><Relationship Id="rId247" Type="http://schemas.openxmlformats.org/officeDocument/2006/relationships/hyperlink" Target="https://old.reddit.com/r/Denmark/comments/8g9ljh/esben_lunde_stopper/" TargetMode="External"/><Relationship Id="rId242" Type="http://schemas.openxmlformats.org/officeDocument/2006/relationships/hyperlink" Target="https://old.reddit.com/r/Denmark/comments/8g9ljh/esben_lunde_stopper/" TargetMode="External"/><Relationship Id="rId241" Type="http://schemas.openxmlformats.org/officeDocument/2006/relationships/hyperlink" Target="https://old.reddit.com/r/Denmark/comments/8g9ljh/esben_lunde_stopper/" TargetMode="External"/><Relationship Id="rId240" Type="http://schemas.openxmlformats.org/officeDocument/2006/relationships/hyperlink" Target="https://old.reddit.com/r/Denmark/comments/8g9ljh/esben_lunde_stopper/" TargetMode="External"/><Relationship Id="rId246" Type="http://schemas.openxmlformats.org/officeDocument/2006/relationships/hyperlink" Target="https://old.reddit.com/r/Denmark/comments/8g9ljh/esben_lunde_stopper/" TargetMode="External"/><Relationship Id="rId245" Type="http://schemas.openxmlformats.org/officeDocument/2006/relationships/hyperlink" Target="https://old.reddit.com/r/Denmark/comments/8g9ljh/esben_lunde_stopper/" TargetMode="External"/><Relationship Id="rId244" Type="http://schemas.openxmlformats.org/officeDocument/2006/relationships/hyperlink" Target="https://old.reddit.com/r/Denmark/comments/8g9ljh/esben_lunde_stopper/" TargetMode="External"/><Relationship Id="rId243" Type="http://schemas.openxmlformats.org/officeDocument/2006/relationships/hyperlink" Target="https://old.reddit.com/r/Denmark/comments/8g9ljh/esben_lunde_stopper/" TargetMode="External"/><Relationship Id="rId239" Type="http://schemas.openxmlformats.org/officeDocument/2006/relationships/hyperlink" Target="https://old.reddit.com/r/Denmark/comments/8g9ljh/esben_lunde_stopper/" TargetMode="External"/><Relationship Id="rId238" Type="http://schemas.openxmlformats.org/officeDocument/2006/relationships/hyperlink" Target="https://old.reddit.com/r/Denmark/comments/8g9ljh/esben_lunde_stopper/" TargetMode="External"/><Relationship Id="rId237" Type="http://schemas.openxmlformats.org/officeDocument/2006/relationships/hyperlink" Target="https://old.reddit.com/r/Denmark/comments/8g9ljh/esben_lunde_stopper/" TargetMode="External"/><Relationship Id="rId236" Type="http://schemas.openxmlformats.org/officeDocument/2006/relationships/hyperlink" Target="https://old.reddit.com/r/Denmark/comments/8g9ljh/esben_lunde_stopper/" TargetMode="External"/><Relationship Id="rId231" Type="http://schemas.openxmlformats.org/officeDocument/2006/relationships/hyperlink" Target="https://old.reddit.com/r/Denmark/comments/8g9ljh/esben_lunde_stopper/" TargetMode="External"/><Relationship Id="rId230" Type="http://schemas.openxmlformats.org/officeDocument/2006/relationships/hyperlink" Target="https://old.reddit.com/r/Denmark/comments/8g9ljh/esben_lunde_stopper/" TargetMode="External"/><Relationship Id="rId235" Type="http://schemas.openxmlformats.org/officeDocument/2006/relationships/hyperlink" Target="https://old.reddit.com/r/Denmark/comments/8g9ljh/esben_lunde_stopper/" TargetMode="External"/><Relationship Id="rId234" Type="http://schemas.openxmlformats.org/officeDocument/2006/relationships/hyperlink" Target="https://old.reddit.com/r/Denmark/comments/8g9ljh/esben_lunde_stopper/" TargetMode="External"/><Relationship Id="rId233" Type="http://schemas.openxmlformats.org/officeDocument/2006/relationships/hyperlink" Target="https://old.reddit.com/r/Denmark/comments/8g9ljh/esben_lunde_stopper/" TargetMode="External"/><Relationship Id="rId232" Type="http://schemas.openxmlformats.org/officeDocument/2006/relationships/hyperlink" Target="https://old.reddit.com/r/Denmark/comments/8g9ljh/esben_lunde_stopper/" TargetMode="External"/><Relationship Id="rId668" Type="http://schemas.openxmlformats.org/officeDocument/2006/relationships/hyperlink" Target="https://old.reddit.com/r/Denmark/comments/b6nvd2/ny_klimaplan_la_vil_bruge_37_milliarder_kroner/" TargetMode="External"/><Relationship Id="rId667" Type="http://schemas.openxmlformats.org/officeDocument/2006/relationships/hyperlink" Target="https://old.reddit.com/r/Denmark/comments/b6nvd2/ny_klimaplan_la_vil_bruge_37_milliarder_kroner/" TargetMode="External"/><Relationship Id="rId666" Type="http://schemas.openxmlformats.org/officeDocument/2006/relationships/hyperlink" Target="https://old.reddit.com/r/Denmark/comments/b6md0j/vprofiler_dr%C3%B8mmer_om_at_sl%C3%B8jfe_su_til_hjemmeboende/" TargetMode="External"/><Relationship Id="rId665" Type="http://schemas.openxmlformats.org/officeDocument/2006/relationships/hyperlink" Target="https://old.reddit.com/r/Denmark/comments/b6md0j/vprofiler_dr%C3%B8mmer_om_at_sl%C3%B8jfe_su_til_hjemmeboende/" TargetMode="External"/><Relationship Id="rId669" Type="http://schemas.openxmlformats.org/officeDocument/2006/relationships/hyperlink" Target="https://old.reddit.com/r/Denmark/comments/b6nvd2/ny_klimaplan_la_vil_bruge_37_milliarder_kroner/" TargetMode="External"/><Relationship Id="rId660" Type="http://schemas.openxmlformats.org/officeDocument/2006/relationships/hyperlink" Target="https://old.reddit.com/r/Denmark/comments/b6md0j/vprofiler_dr%C3%B8mmer_om_at_sl%C3%B8jfe_su_til_hjemmeboende/" TargetMode="External"/><Relationship Id="rId664" Type="http://schemas.openxmlformats.org/officeDocument/2006/relationships/hyperlink" Target="https://old.reddit.com/r/Denmark/comments/b6md0j/vprofiler_dr%C3%B8mmer_om_at_sl%C3%B8jfe_su_til_hjemmeboende/" TargetMode="External"/><Relationship Id="rId663" Type="http://schemas.openxmlformats.org/officeDocument/2006/relationships/hyperlink" Target="https://old.reddit.com/r/Denmark/comments/b6md0j/vprofiler_dr%C3%B8mmer_om_at_sl%C3%B8jfe_su_til_hjemmeboende/" TargetMode="External"/><Relationship Id="rId662" Type="http://schemas.openxmlformats.org/officeDocument/2006/relationships/hyperlink" Target="https://old.reddit.com/r/Denmark/comments/b6md0j/vprofiler_dr%C3%B8mmer_om_at_sl%C3%B8jfe_su_til_hjemmeboende/" TargetMode="External"/><Relationship Id="rId661" Type="http://schemas.openxmlformats.org/officeDocument/2006/relationships/hyperlink" Target="https://old.reddit.com/r/Denmark/comments/b6md0j/vprofiler_dr%C3%B8mmer_om_at_sl%C3%B8jfe_su_til_hjemmeboende/" TargetMode="External"/><Relationship Id="rId657" Type="http://schemas.openxmlformats.org/officeDocument/2006/relationships/hyperlink" Target="https://old.reddit.com/r/Denmark/comments/b6md0j/vprofiler_dr%C3%B8mmer_om_at_sl%C3%B8jfe_su_til_hjemmeboende/" TargetMode="External"/><Relationship Id="rId656" Type="http://schemas.openxmlformats.org/officeDocument/2006/relationships/hyperlink" Target="https://old.reddit.com/r/Denmark/comments/b6md0j/vprofiler_dr%C3%B8mmer_om_at_sl%C3%B8jfe_su_til_hjemmeboende/" TargetMode="External"/><Relationship Id="rId655" Type="http://schemas.openxmlformats.org/officeDocument/2006/relationships/hyperlink" Target="https://old.reddit.com/r/Denmark/comments/b6md0j/vprofiler_dr%C3%B8mmer_om_at_sl%C3%B8jfe_su_til_hjemmeboende/" TargetMode="External"/><Relationship Id="rId654" Type="http://schemas.openxmlformats.org/officeDocument/2006/relationships/hyperlink" Target="https://old.reddit.com/r/Denmark/comments/93nja9/god_ide_co2tal_p%C3%A5_mad_s%C3%A5_forbrugerne_kan_se/" TargetMode="External"/><Relationship Id="rId659" Type="http://schemas.openxmlformats.org/officeDocument/2006/relationships/hyperlink" Target="https://old.reddit.com/r/Denmark/comments/b6md0j/vprofiler_dr%C3%B8mmer_om_at_sl%C3%B8jfe_su_til_hjemmeboende/" TargetMode="External"/><Relationship Id="rId658" Type="http://schemas.openxmlformats.org/officeDocument/2006/relationships/hyperlink" Target="https://old.reddit.com/r/Denmark/comments/b6md0j/vprofiler_dr%C3%B8mmer_om_at_sl%C3%B8jfe_su_til_hjemmeboende/" TargetMode="External"/><Relationship Id="rId653" Type="http://schemas.openxmlformats.org/officeDocument/2006/relationships/hyperlink" Target="https://old.reddit.com/r/Denmark/comments/93nja9/god_ide_co2tal_p%C3%A5_mad_s%C3%A5_forbrugerne_kan_se/" TargetMode="External"/><Relationship Id="rId652" Type="http://schemas.openxmlformats.org/officeDocument/2006/relationships/hyperlink" Target="https://old.reddit.com/r/Denmark/comments/93nja9/god_ide_co2tal_p%C3%A5_mad_s%C3%A5_forbrugerne_kan_se/" TargetMode="External"/><Relationship Id="rId651" Type="http://schemas.openxmlformats.org/officeDocument/2006/relationships/hyperlink" Target="https://old.reddit.com/r/Denmark/comments/93nja9/god_ide_co2tal_p%C3%A5_mad_s%C3%A5_forbrugerne_kan_se/" TargetMode="External"/><Relationship Id="rId650" Type="http://schemas.openxmlformats.org/officeDocument/2006/relationships/hyperlink" Target="https://old.reddit.com/r/Denmark/comments/93nja9/god_ide_co2tal_p%C3%A5_mad_s%C3%A5_forbrugerne_kan_se/" TargetMode="External"/><Relationship Id="rId206" Type="http://schemas.openxmlformats.org/officeDocument/2006/relationships/hyperlink" Target="https://old.reddit.com/r/Denmark/comments/aof0er/inger_st%C3%B8jberg_kaldes_i_hastesamr%C3%A5d_om/" TargetMode="External"/><Relationship Id="rId205" Type="http://schemas.openxmlformats.org/officeDocument/2006/relationships/hyperlink" Target="https://old.reddit.com/r/Denmark/comments/aof0er/inger_st%C3%B8jberg_kaldes_i_hastesamr%C3%A5d_om/" TargetMode="External"/><Relationship Id="rId689" Type="http://schemas.openxmlformats.org/officeDocument/2006/relationships/hyperlink" Target="https://old.reddit.com/r/Denmark/comments/b58l79/vistisen_har_vidst_ikke_lavet_god_nok_research/" TargetMode="External"/><Relationship Id="rId204" Type="http://schemas.openxmlformats.org/officeDocument/2006/relationships/hyperlink" Target="https://old.reddit.com/r/Denmark/comments/aof0er/inger_st%C3%B8jberg_kaldes_i_hastesamr%C3%A5d_om/" TargetMode="External"/><Relationship Id="rId688" Type="http://schemas.openxmlformats.org/officeDocument/2006/relationships/hyperlink" Target="https://old.reddit.com/r/Denmark/comments/b58l79/vistisen_har_vidst_ikke_lavet_god_nok_research/" TargetMode="External"/><Relationship Id="rId203" Type="http://schemas.openxmlformats.org/officeDocument/2006/relationships/hyperlink" Target="https://old.reddit.com/r/Denmark/comments/aof0er/inger_st%C3%B8jberg_kaldes_i_hastesamr%C3%A5d_om/" TargetMode="External"/><Relationship Id="rId687" Type="http://schemas.openxmlformats.org/officeDocument/2006/relationships/hyperlink" Target="https://old.reddit.com/r/Denmark/comments/b58l79/vistisen_har_vidst_ikke_lavet_god_nok_research/" TargetMode="External"/><Relationship Id="rId209" Type="http://schemas.openxmlformats.org/officeDocument/2006/relationships/hyperlink" Target="https://old.reddit.com/r/Denmark/comments/8g9ljh/esben_lunde_stopper/" TargetMode="External"/><Relationship Id="rId208" Type="http://schemas.openxmlformats.org/officeDocument/2006/relationships/hyperlink" Target="https://old.reddit.com/r/Denmark/comments/aof0er/inger_st%C3%B8jberg_kaldes_i_hastesamr%C3%A5d_om/" TargetMode="External"/><Relationship Id="rId207" Type="http://schemas.openxmlformats.org/officeDocument/2006/relationships/hyperlink" Target="https://old.reddit.com/r/Denmark/comments/aof0er/inger_st%C3%B8jberg_kaldes_i_hastesamr%C3%A5d_om/" TargetMode="External"/><Relationship Id="rId682" Type="http://schemas.openxmlformats.org/officeDocument/2006/relationships/hyperlink" Target="https://old.reddit.com/r/Denmark/comments/b58l79/vistisen_har_vidst_ikke_lavet_god_nok_research/" TargetMode="External"/><Relationship Id="rId681" Type="http://schemas.openxmlformats.org/officeDocument/2006/relationships/hyperlink" Target="https://old.reddit.com/r/Denmark/comments/b58l79/vistisen_har_vidst_ikke_lavet_god_nok_research/" TargetMode="External"/><Relationship Id="rId680" Type="http://schemas.openxmlformats.org/officeDocument/2006/relationships/hyperlink" Target="https://old.reddit.com/r/Denmark/comments/b58l79/vistisen_har_vidst_ikke_lavet_god_nok_research/" TargetMode="External"/><Relationship Id="rId202" Type="http://schemas.openxmlformats.org/officeDocument/2006/relationships/hyperlink" Target="https://old.reddit.com/r/Denmark/comments/aof0er/inger_st%C3%B8jberg_kaldes_i_hastesamr%C3%A5d_om/" TargetMode="External"/><Relationship Id="rId686" Type="http://schemas.openxmlformats.org/officeDocument/2006/relationships/hyperlink" Target="https://old.reddit.com/r/Denmark/comments/b58l79/vistisen_har_vidst_ikke_lavet_god_nok_research/" TargetMode="External"/><Relationship Id="rId201" Type="http://schemas.openxmlformats.org/officeDocument/2006/relationships/hyperlink" Target="https://old.reddit.com/r/Denmark/comments/aof0er/inger_st%C3%B8jberg_kaldes_i_hastesamr%C3%A5d_om/" TargetMode="External"/><Relationship Id="rId685" Type="http://schemas.openxmlformats.org/officeDocument/2006/relationships/hyperlink" Target="https://old.reddit.com/r/Denmark/comments/b58l79/vistisen_har_vidst_ikke_lavet_god_nok_research/" TargetMode="External"/><Relationship Id="rId200" Type="http://schemas.openxmlformats.org/officeDocument/2006/relationships/hyperlink" Target="https://old.reddit.com/r/Denmark/comments/ampgm6/r%C3%B8d_blok_vil_droppe_uddannelsernes_sparekniv/" TargetMode="External"/><Relationship Id="rId684" Type="http://schemas.openxmlformats.org/officeDocument/2006/relationships/hyperlink" Target="https://old.reddit.com/r/Denmark/comments/b58l79/vistisen_har_vidst_ikke_lavet_god_nok_research/" TargetMode="External"/><Relationship Id="rId683" Type="http://schemas.openxmlformats.org/officeDocument/2006/relationships/hyperlink" Target="https://old.reddit.com/r/Denmark/comments/b58l79/vistisen_har_vidst_ikke_lavet_god_nok_research/" TargetMode="External"/><Relationship Id="rId679" Type="http://schemas.openxmlformats.org/officeDocument/2006/relationships/hyperlink" Target="https://old.reddit.com/r/Denmark/comments/b58l79/vistisen_har_vidst_ikke_lavet_god_nok_research/" TargetMode="External"/><Relationship Id="rId678" Type="http://schemas.openxmlformats.org/officeDocument/2006/relationships/hyperlink" Target="https://old.reddit.com/r/Denmark/comments/b58l79/vistisen_har_vidst_ikke_lavet_god_nok_research/" TargetMode="External"/><Relationship Id="rId677" Type="http://schemas.openxmlformats.org/officeDocument/2006/relationships/hyperlink" Target="https://old.reddit.com/r/Denmark/comments/b58l79/vistisen_har_vidst_ikke_lavet_god_nok_research/" TargetMode="External"/><Relationship Id="rId676" Type="http://schemas.openxmlformats.org/officeDocument/2006/relationships/hyperlink" Target="https://old.reddit.com/r/Denmark/comments/b58l79/vistisen_har_vidst_ikke_lavet_god_nok_research/" TargetMode="External"/><Relationship Id="rId671" Type="http://schemas.openxmlformats.org/officeDocument/2006/relationships/hyperlink" Target="https://old.reddit.com/r/Denmark/comments/b6nvd2/ny_klimaplan_la_vil_bruge_37_milliarder_kroner/" TargetMode="External"/><Relationship Id="rId670" Type="http://schemas.openxmlformats.org/officeDocument/2006/relationships/hyperlink" Target="https://old.reddit.com/r/Denmark/comments/b6nvd2/ny_klimaplan_la_vil_bruge_37_milliarder_kroner/" TargetMode="External"/><Relationship Id="rId675" Type="http://schemas.openxmlformats.org/officeDocument/2006/relationships/hyperlink" Target="https://old.reddit.com/r/Denmark/comments/b58l79/vistisen_har_vidst_ikke_lavet_god_nok_research/" TargetMode="External"/><Relationship Id="rId674" Type="http://schemas.openxmlformats.org/officeDocument/2006/relationships/hyperlink" Target="https://old.reddit.com/r/Denmark/comments/b6nvd2/ny_klimaplan_la_vil_bruge_37_milliarder_kroner/" TargetMode="External"/><Relationship Id="rId673" Type="http://schemas.openxmlformats.org/officeDocument/2006/relationships/hyperlink" Target="https://old.reddit.com/r/Denmark/comments/b6nvd2/ny_klimaplan_la_vil_bruge_37_milliarder_kroner/" TargetMode="External"/><Relationship Id="rId672" Type="http://schemas.openxmlformats.org/officeDocument/2006/relationships/hyperlink" Target="https://old.reddit.com/r/Denmark/comments/b6nvd2/ny_klimaplan_la_vil_bruge_37_milliarder_kroner/" TargetMode="External"/><Relationship Id="rId190" Type="http://schemas.openxmlformats.org/officeDocument/2006/relationships/hyperlink" Target="https://old.reddit.com/r/Denmark/comments/ampgm6/r%C3%B8d_blok_vil_droppe_uddannelsernes_sparekniv/" TargetMode="External"/><Relationship Id="rId194" Type="http://schemas.openxmlformats.org/officeDocument/2006/relationships/hyperlink" Target="https://old.reddit.com/r/Denmark/comments/ampgm6/r%C3%B8d_blok_vil_droppe_uddannelsernes_sparekniv/" TargetMode="External"/><Relationship Id="rId193" Type="http://schemas.openxmlformats.org/officeDocument/2006/relationships/hyperlink" Target="https://old.reddit.com/r/Denmark/comments/ampgm6/r%C3%B8d_blok_vil_droppe_uddannelsernes_sparekniv/" TargetMode="External"/><Relationship Id="rId192" Type="http://schemas.openxmlformats.org/officeDocument/2006/relationships/hyperlink" Target="https://old.reddit.com/r/Denmark/comments/ampgm6/r%C3%B8d_blok_vil_droppe_uddannelsernes_sparekniv/" TargetMode="External"/><Relationship Id="rId191" Type="http://schemas.openxmlformats.org/officeDocument/2006/relationships/hyperlink" Target="https://old.reddit.com/r/Denmark/comments/ampgm6/r%C3%B8d_blok_vil_droppe_uddannelsernes_sparekniv/" TargetMode="External"/><Relationship Id="rId187" Type="http://schemas.openxmlformats.org/officeDocument/2006/relationships/hyperlink" Target="https://old.reddit.com/r/Denmark/comments/aoqrfr/politikere_utilgiveligt_at_terrorist_havde_adgang/" TargetMode="External"/><Relationship Id="rId186" Type="http://schemas.openxmlformats.org/officeDocument/2006/relationships/hyperlink" Target="https://old.reddit.com/r/Denmark/comments/aoqrfr/politikere_utilgiveligt_at_terrorist_havde_adgang/" TargetMode="External"/><Relationship Id="rId185" Type="http://schemas.openxmlformats.org/officeDocument/2006/relationships/hyperlink" Target="https://old.reddit.com/r/Denmark/comments/aoqxgk/342_menneskesmuglere_er_straffet_efter/" TargetMode="External"/><Relationship Id="rId184" Type="http://schemas.openxmlformats.org/officeDocument/2006/relationships/hyperlink" Target="https://old.reddit.com/r/Denmark/comments/aoqxgk/342_menneskesmuglere_er_straffet_efter/" TargetMode="External"/><Relationship Id="rId189" Type="http://schemas.openxmlformats.org/officeDocument/2006/relationships/hyperlink" Target="https://old.reddit.com/r/Denmark/comments/ampgm6/r%C3%B8d_blok_vil_droppe_uddannelsernes_sparekniv/" TargetMode="External"/><Relationship Id="rId188" Type="http://schemas.openxmlformats.org/officeDocument/2006/relationships/hyperlink" Target="https://old.reddit.com/r/Denmark/comments/aoqrfr/politikere_utilgiveligt_at_terrorist_havde_adgang/" TargetMode="External"/><Relationship Id="rId183" Type="http://schemas.openxmlformats.org/officeDocument/2006/relationships/hyperlink" Target="https://old.reddit.com/r/Denmark/comments/aoqxgk/342_menneskesmuglere_er_straffet_efter/" TargetMode="External"/><Relationship Id="rId182" Type="http://schemas.openxmlformats.org/officeDocument/2006/relationships/hyperlink" Target="https://old.reddit.com/r/Denmark/comments/aoqxgk/342_menneskesmuglere_er_straffet_efter/" TargetMode="External"/><Relationship Id="rId181" Type="http://schemas.openxmlformats.org/officeDocument/2006/relationships/hyperlink" Target="https://old.reddit.com/r/Denmark/comments/aoqxgk/342_menneskesmuglere_er_straffet_efter/" TargetMode="External"/><Relationship Id="rId180" Type="http://schemas.openxmlformats.org/officeDocument/2006/relationships/hyperlink" Target="https://old.reddit.com/r/Denmark/comments/aoqspd/kommune_betalte_13_millioner_til_ungdomshus/" TargetMode="External"/><Relationship Id="rId176" Type="http://schemas.openxmlformats.org/officeDocument/2006/relationships/hyperlink" Target="https://old.reddit.com/r/Denmark/comments/aoqspd/kommune_betalte_13_millioner_til_ungdomshus/" TargetMode="External"/><Relationship Id="rId175" Type="http://schemas.openxmlformats.org/officeDocument/2006/relationships/hyperlink" Target="https://old.reddit.com/r/Denmark/comments/aoqspd/kommune_betalte_13_millioner_til_ungdomshus/" TargetMode="External"/><Relationship Id="rId174" Type="http://schemas.openxmlformats.org/officeDocument/2006/relationships/hyperlink" Target="https://old.reddit.com/r/Denmark/comments/aoqspd/kommune_betalte_13_millioner_til_ungdomshus/" TargetMode="External"/><Relationship Id="rId173" Type="http://schemas.openxmlformats.org/officeDocument/2006/relationships/hyperlink" Target="https://old.reddit.com/r/Denmark/comments/aoqspd/kommune_betalte_13_millioner_til_ungdomshus/" TargetMode="External"/><Relationship Id="rId179" Type="http://schemas.openxmlformats.org/officeDocument/2006/relationships/hyperlink" Target="https://old.reddit.com/r/Denmark/comments/aoqspd/kommune_betalte_13_millioner_til_ungdomshus/" TargetMode="External"/><Relationship Id="rId178" Type="http://schemas.openxmlformats.org/officeDocument/2006/relationships/hyperlink" Target="https://old.reddit.com/r/Denmark/comments/aoqspd/kommune_betalte_13_millioner_til_ungdomshus/" TargetMode="External"/><Relationship Id="rId177" Type="http://schemas.openxmlformats.org/officeDocument/2006/relationships/hyperlink" Target="https://old.reddit.com/r/Denmark/comments/aoqspd/kommune_betalte_13_millioner_til_ungdomshus/" TargetMode="External"/><Relationship Id="rId198" Type="http://schemas.openxmlformats.org/officeDocument/2006/relationships/hyperlink" Target="https://old.reddit.com/r/Denmark/comments/ampgm6/r%C3%B8d_blok_vil_droppe_uddannelsernes_sparekniv/" TargetMode="External"/><Relationship Id="rId197" Type="http://schemas.openxmlformats.org/officeDocument/2006/relationships/hyperlink" Target="https://old.reddit.com/r/Denmark/comments/ampgm6/r%C3%B8d_blok_vil_droppe_uddannelsernes_sparekniv/" TargetMode="External"/><Relationship Id="rId196" Type="http://schemas.openxmlformats.org/officeDocument/2006/relationships/hyperlink" Target="https://old.reddit.com/r/Denmark/comments/ampgm6/r%C3%B8d_blok_vil_droppe_uddannelsernes_sparekniv/" TargetMode="External"/><Relationship Id="rId195" Type="http://schemas.openxmlformats.org/officeDocument/2006/relationships/hyperlink" Target="https://old.reddit.com/r/Denmark/comments/ampgm6/r%C3%B8d_blok_vil_droppe_uddannelsernes_sparekniv/" TargetMode="External"/><Relationship Id="rId199" Type="http://schemas.openxmlformats.org/officeDocument/2006/relationships/hyperlink" Target="https://old.reddit.com/r/Denmark/comments/ampgm6/r%C3%B8d_blok_vil_droppe_uddannelsernes_sparekniv/" TargetMode="External"/><Relationship Id="rId150" Type="http://schemas.openxmlformats.org/officeDocument/2006/relationships/hyperlink" Target="https://old.reddit.com/r/Denmark/comments/aoqfu1/landbruget_har_svigtet_gr%C3%B8nne_l%C3%B8fter_fra/" TargetMode="External"/><Relationship Id="rId149" Type="http://schemas.openxmlformats.org/officeDocument/2006/relationships/hyperlink" Target="https://old.reddit.com/r/Denmark/comments/aoqfu1/landbruget_har_svigtet_gr%C3%B8nne_l%C3%B8fter_fra/" TargetMode="External"/><Relationship Id="rId148" Type="http://schemas.openxmlformats.org/officeDocument/2006/relationships/hyperlink" Target="https://old.reddit.com/r/Denmark/comments/ao1xtd/blog_l%C3%B8kke_satser_igen_igen_p%C3%A5_at_importere/" TargetMode="External"/><Relationship Id="rId143" Type="http://schemas.openxmlformats.org/officeDocument/2006/relationships/hyperlink" Target="https://old.reddit.com/r/Denmark/comments/ao1xtd/blog_l%C3%B8kke_satser_igen_igen_p%C3%A5_at_importere/" TargetMode="External"/><Relationship Id="rId142" Type="http://schemas.openxmlformats.org/officeDocument/2006/relationships/hyperlink" Target="https://old.reddit.com/r/Denmark/comments/ao1xtd/blog_l%C3%B8kke_satser_igen_igen_p%C3%A5_at_importere/" TargetMode="External"/><Relationship Id="rId141" Type="http://schemas.openxmlformats.org/officeDocument/2006/relationships/hyperlink" Target="https://old.reddit.com/r/Denmark/comments/ao2y87/margrethe_vestager_bane_of_alstom_and_siemens/" TargetMode="External"/><Relationship Id="rId140" Type="http://schemas.openxmlformats.org/officeDocument/2006/relationships/hyperlink" Target="https://old.reddit.com/r/Denmark/comments/ao2y87/margrethe_vestager_bane_of_alstom_and_siemens/" TargetMode="External"/><Relationship Id="rId147" Type="http://schemas.openxmlformats.org/officeDocument/2006/relationships/hyperlink" Target="https://old.reddit.com/r/Denmark/comments/ao1xtd/blog_l%C3%B8kke_satser_igen_igen_p%C3%A5_at_importere/" TargetMode="External"/><Relationship Id="rId146" Type="http://schemas.openxmlformats.org/officeDocument/2006/relationships/hyperlink" Target="https://old.reddit.com/r/Denmark/comments/ao1xtd/blog_l%C3%B8kke_satser_igen_igen_p%C3%A5_at_importere/" TargetMode="External"/><Relationship Id="rId145" Type="http://schemas.openxmlformats.org/officeDocument/2006/relationships/hyperlink" Target="https://old.reddit.com/r/Denmark/comments/ao1xtd/blog_l%C3%B8kke_satser_igen_igen_p%C3%A5_at_importere/" TargetMode="External"/><Relationship Id="rId144" Type="http://schemas.openxmlformats.org/officeDocument/2006/relationships/hyperlink" Target="https://old.reddit.com/r/Denmark/comments/ao1xtd/blog_l%C3%B8kke_satser_igen_igen_p%C3%A5_at_importere/" TargetMode="External"/><Relationship Id="rId139" Type="http://schemas.openxmlformats.org/officeDocument/2006/relationships/hyperlink" Target="https://old.reddit.com/r/Denmark/comments/ao2y87/margrethe_vestager_bane_of_alstom_and_siemens/" TargetMode="External"/><Relationship Id="rId138" Type="http://schemas.openxmlformats.org/officeDocument/2006/relationships/hyperlink" Target="https://old.reddit.com/r/Denmark/comments/ao2y87/margrethe_vestager_bane_of_alstom_and_siemens/" TargetMode="External"/><Relationship Id="rId137" Type="http://schemas.openxmlformats.org/officeDocument/2006/relationships/hyperlink" Target="https://old.reddit.com/r/Denmark/comments/ao2qn2/trods_millioner_i_erhvervsindt%C3%A6gter_l%C3%B8kkefonden/" TargetMode="External"/><Relationship Id="rId132" Type="http://schemas.openxmlformats.org/officeDocument/2006/relationships/hyperlink" Target="https://old.reddit.com/r/Denmark/comments/ao2qn2/trods_millioner_i_erhvervsindt%C3%A6gter_l%C3%B8kkefonden/" TargetMode="External"/><Relationship Id="rId131" Type="http://schemas.openxmlformats.org/officeDocument/2006/relationships/hyperlink" Target="https://old.reddit.com/r/Denmark/comments/ao2qn2/trods_millioner_i_erhvervsindt%C3%A6gter_l%C3%B8kkefonden/" TargetMode="External"/><Relationship Id="rId130" Type="http://schemas.openxmlformats.org/officeDocument/2006/relationships/hyperlink" Target="https://old.reddit.com/r/Denmark/comments/ao2qn2/trods_millioner_i_erhvervsindt%C3%A6gter_l%C3%B8kkefonden/" TargetMode="External"/><Relationship Id="rId136" Type="http://schemas.openxmlformats.org/officeDocument/2006/relationships/hyperlink" Target="http://www.somom.com" TargetMode="External"/><Relationship Id="rId135" Type="http://schemas.openxmlformats.org/officeDocument/2006/relationships/hyperlink" Target="https://old.reddit.com/r/Denmark/comments/ao2qn2/trods_millioner_i_erhvervsindt%C3%A6gter_l%C3%B8kkefonden/" TargetMode="External"/><Relationship Id="rId134" Type="http://schemas.openxmlformats.org/officeDocument/2006/relationships/hyperlink" Target="https://old.reddit.com/r/Denmark/comments/ao2qn2/trods_millioner_i_erhvervsindt%C3%A6gter_l%C3%B8kkefonden/" TargetMode="External"/><Relationship Id="rId133" Type="http://schemas.openxmlformats.org/officeDocument/2006/relationships/hyperlink" Target="https://old.reddit.com/r/Denmark/comments/ao2qn2/trods_millioner_i_erhvervsindt%C3%A6gter_l%C3%B8kkefonden/" TargetMode="External"/><Relationship Id="rId172" Type="http://schemas.openxmlformats.org/officeDocument/2006/relationships/hyperlink" Target="https://old.reddit.com/r/Denmark/comments/aoqspd/kommune_betalte_13_millioner_til_ungdomshus/" TargetMode="External"/><Relationship Id="rId171" Type="http://schemas.openxmlformats.org/officeDocument/2006/relationships/hyperlink" Target="https://old.reddit.com/r/Denmark/comments/aoqspd/kommune_betalte_13_millioner_til_ungdomshus/" TargetMode="External"/><Relationship Id="rId170" Type="http://schemas.openxmlformats.org/officeDocument/2006/relationships/hyperlink" Target="https://old.reddit.com/r/Denmark/comments/aoqspd/kommune_betalte_13_millioner_til_ungdomshus/" TargetMode="External"/><Relationship Id="rId165" Type="http://schemas.openxmlformats.org/officeDocument/2006/relationships/hyperlink" Target="https://old.reddit.com/r/Denmark/comments/aoqfu1/landbruget_har_svigtet_gr%C3%B8nne_l%C3%B8fter_fra/" TargetMode="External"/><Relationship Id="rId164" Type="http://schemas.openxmlformats.org/officeDocument/2006/relationships/hyperlink" Target="https://old.reddit.com/r/Denmark/comments/aoqfu1/landbruget_har_svigtet_gr%C3%B8nne_l%C3%B8fter_fra/" TargetMode="External"/><Relationship Id="rId163" Type="http://schemas.openxmlformats.org/officeDocument/2006/relationships/hyperlink" Target="https://old.reddit.com/r/Denmark/comments/aoqfu1/landbruget_har_svigtet_gr%C3%B8nne_l%C3%B8fter_fra/" TargetMode="External"/><Relationship Id="rId162" Type="http://schemas.openxmlformats.org/officeDocument/2006/relationships/hyperlink" Target="https://old.reddit.com/r/Denmark/comments/aoqfu1/landbruget_har_svigtet_gr%C3%B8nne_l%C3%B8fter_fra/" TargetMode="External"/><Relationship Id="rId169" Type="http://schemas.openxmlformats.org/officeDocument/2006/relationships/hyperlink" Target="https://old.reddit.com/r/Denmark/comments/aoqspd/kommune_betalte_13_millioner_til_ungdomshus/" TargetMode="External"/><Relationship Id="rId168" Type="http://schemas.openxmlformats.org/officeDocument/2006/relationships/hyperlink" Target="https://old.reddit.com/r/Denmark/comments/aoqspd/kommune_betalte_13_millioner_til_ungdomshus/" TargetMode="External"/><Relationship Id="rId167" Type="http://schemas.openxmlformats.org/officeDocument/2006/relationships/hyperlink" Target="https://old.reddit.com/r/Denmark/comments/aoqfu1/landbruget_har_svigtet_gr%C3%B8nne_l%C3%B8fter_fra/" TargetMode="External"/><Relationship Id="rId166" Type="http://schemas.openxmlformats.org/officeDocument/2006/relationships/hyperlink" Target="https://old.reddit.com/r/Denmark/comments/aoqfu1/landbruget_har_svigtet_gr%C3%B8nne_l%C3%B8fter_fra/" TargetMode="External"/><Relationship Id="rId161" Type="http://schemas.openxmlformats.org/officeDocument/2006/relationships/hyperlink" Target="https://old.reddit.com/r/Denmark/comments/aoqfu1/landbruget_har_svigtet_gr%C3%B8nne_l%C3%B8fter_fra/" TargetMode="External"/><Relationship Id="rId160" Type="http://schemas.openxmlformats.org/officeDocument/2006/relationships/hyperlink" Target="https://old.reddit.com/r/Denmark/comments/aoqfu1/landbruget_har_svigtet_gr%C3%B8nne_l%C3%B8fter_fra/" TargetMode="External"/><Relationship Id="rId159" Type="http://schemas.openxmlformats.org/officeDocument/2006/relationships/hyperlink" Target="https://old.reddit.com/r/Denmark/comments/aoqfu1/landbruget_har_svigtet_gr%C3%B8nne_l%C3%B8fter_fra/" TargetMode="External"/><Relationship Id="rId154" Type="http://schemas.openxmlformats.org/officeDocument/2006/relationships/hyperlink" Target="https://old.reddit.com/r/Denmark/comments/aoqfu1/landbruget_har_svigtet_gr%C3%B8nne_l%C3%B8fter_fra/" TargetMode="External"/><Relationship Id="rId153" Type="http://schemas.openxmlformats.org/officeDocument/2006/relationships/hyperlink" Target="https://old.reddit.com/r/Denmark/comments/aoqfu1/landbruget_har_svigtet_gr%C3%B8nne_l%C3%B8fter_fra/" TargetMode="External"/><Relationship Id="rId152" Type="http://schemas.openxmlformats.org/officeDocument/2006/relationships/hyperlink" Target="https://old.reddit.com/r/Denmark/comments/aoqfu1/landbruget_har_svigtet_gr%C3%B8nne_l%C3%B8fter_fra/" TargetMode="External"/><Relationship Id="rId151" Type="http://schemas.openxmlformats.org/officeDocument/2006/relationships/hyperlink" Target="https://old.reddit.com/r/Denmark/comments/aoqfu1/landbruget_har_svigtet_gr%C3%B8nne_l%C3%B8fter_fra/" TargetMode="External"/><Relationship Id="rId158" Type="http://schemas.openxmlformats.org/officeDocument/2006/relationships/hyperlink" Target="https://old.reddit.com/r/Denmark/comments/aoqfu1/landbruget_har_svigtet_gr%C3%B8nne_l%C3%B8fter_fra/" TargetMode="External"/><Relationship Id="rId157" Type="http://schemas.openxmlformats.org/officeDocument/2006/relationships/hyperlink" Target="https://old.reddit.com/r/Denmark/comments/aoqfu1/landbruget_har_svigtet_gr%C3%B8nne_l%C3%B8fter_fra/" TargetMode="External"/><Relationship Id="rId156" Type="http://schemas.openxmlformats.org/officeDocument/2006/relationships/hyperlink" Target="https://old.reddit.com/r/Denmark/comments/aoqfu1/landbruget_har_svigtet_gr%C3%B8nne_l%C3%B8fter_fra/" TargetMode="External"/><Relationship Id="rId155" Type="http://schemas.openxmlformats.org/officeDocument/2006/relationships/hyperlink" Target="https://old.reddit.com/r/Denmark/comments/aoqfu1/landbruget_har_svigtet_gr%C3%B8nne_l%C3%B8fter_fra/" TargetMode="External"/><Relationship Id="rId509" Type="http://schemas.openxmlformats.org/officeDocument/2006/relationships/hyperlink" Target="https://old.reddit.com/r/Denmark/comments/9koqqy/forslag_giv_st%C3%B8jb%C3%B8der_til_%C3%B8red%C3%B8vende_motorcykler/" TargetMode="External"/><Relationship Id="rId508" Type="http://schemas.openxmlformats.org/officeDocument/2006/relationships/hyperlink" Target="https://old.reddit.com/r/Denmark/comments/9koqqy/forslag_giv_st%C3%B8jb%C3%B8der_til_%C3%B8red%C3%B8vende_motorcykler/" TargetMode="External"/><Relationship Id="rId503" Type="http://schemas.openxmlformats.org/officeDocument/2006/relationships/hyperlink" Target="https://old.reddit.com/r/Denmark/comments/9koqqy/forslag_giv_st%C3%B8jb%C3%B8der_til_%C3%B8red%C3%B8vende_motorcykler/" TargetMode="External"/><Relationship Id="rId502" Type="http://schemas.openxmlformats.org/officeDocument/2006/relationships/hyperlink" Target="https://old.reddit.com/r/Denmark/comments/9koqqy/forslag_giv_st%C3%B8jb%C3%B8der_til_%C3%B8red%C3%B8vende_motorcykler/" TargetMode="External"/><Relationship Id="rId501" Type="http://schemas.openxmlformats.org/officeDocument/2006/relationships/hyperlink" Target="https://old.reddit.com/r/Denmark/comments/9koqqy/forslag_giv_st%C3%B8jb%C3%B8der_til_%C3%B8red%C3%B8vende_motorcykler/" TargetMode="External"/><Relationship Id="rId500" Type="http://schemas.openxmlformats.org/officeDocument/2006/relationships/hyperlink" Target="https://old.reddit.com/r/Denmark/comments/9koqqy/forslag_giv_st%C3%B8jb%C3%B8der_til_%C3%B8red%C3%B8vende_motorcykler/" TargetMode="External"/><Relationship Id="rId507" Type="http://schemas.openxmlformats.org/officeDocument/2006/relationships/hyperlink" Target="https://old.reddit.com/r/Denmark/comments/9koqqy/forslag_giv_st%C3%B8jb%C3%B8der_til_%C3%B8red%C3%B8vende_motorcykler/" TargetMode="External"/><Relationship Id="rId506" Type="http://schemas.openxmlformats.org/officeDocument/2006/relationships/hyperlink" Target="https://old.reddit.com/r/Denmark/comments/9koqqy/forslag_giv_st%C3%B8jb%C3%B8der_til_%C3%B8red%C3%B8vende_motorcykler/" TargetMode="External"/><Relationship Id="rId505" Type="http://schemas.openxmlformats.org/officeDocument/2006/relationships/hyperlink" Target="https://old.reddit.com/r/Denmark/comments/9koqqy/forslag_giv_st%C3%B8jb%C3%B8der_til_%C3%B8red%C3%B8vende_motorcykler/" TargetMode="External"/><Relationship Id="rId504" Type="http://schemas.openxmlformats.org/officeDocument/2006/relationships/hyperlink" Target="https://old.reddit.com/r/Denmark/comments/9koqqy/forslag_giv_st%C3%B8jb%C3%B8der_til_%C3%B8red%C3%B8vende_motorcykler/" TargetMode="External"/><Relationship Id="rId525" Type="http://schemas.openxmlformats.org/officeDocument/2006/relationships/hyperlink" Target="https://old.reddit.com/r/Denmark/comments/9y7hdd/lad_v%C3%A6re_med_at_v%C3%A6re_doven/" TargetMode="External"/><Relationship Id="rId524" Type="http://schemas.openxmlformats.org/officeDocument/2006/relationships/hyperlink" Target="https://old.reddit.com/r/Denmark/comments/9y7hdd/lad_v%C3%A6re_med_at_v%C3%A6re_doven/" TargetMode="External"/><Relationship Id="rId523" Type="http://schemas.openxmlformats.org/officeDocument/2006/relationships/hyperlink" Target="https://old.reddit.com/r/Denmark/comments/9y7hdd/lad_v%C3%A6re_med_at_v%C3%A6re_doven/" TargetMode="External"/><Relationship Id="rId522" Type="http://schemas.openxmlformats.org/officeDocument/2006/relationships/hyperlink" Target="https://old.reddit.com/r/Denmark/comments/9y7hdd/lad_v%C3%A6re_med_at_v%C3%A6re_doven/" TargetMode="External"/><Relationship Id="rId529" Type="http://schemas.openxmlformats.org/officeDocument/2006/relationships/hyperlink" Target="https://old.reddit.com/r/Denmark/comments/9y7hdd/lad_v%C3%A6re_med_at_v%C3%A6re_doven/" TargetMode="External"/><Relationship Id="rId528" Type="http://schemas.openxmlformats.org/officeDocument/2006/relationships/hyperlink" Target="https://old.reddit.com/r/Denmark/comments/9y7hdd/lad_v%C3%A6re_med_at_v%C3%A6re_doven/" TargetMode="External"/><Relationship Id="rId527" Type="http://schemas.openxmlformats.org/officeDocument/2006/relationships/hyperlink" Target="https://old.reddit.com/r/Denmark/comments/9y7hdd/lad_v%C3%A6re_med_at_v%C3%A6re_doven/" TargetMode="External"/><Relationship Id="rId526" Type="http://schemas.openxmlformats.org/officeDocument/2006/relationships/hyperlink" Target="https://old.reddit.com/r/Denmark/comments/9y7hdd/lad_v%C3%A6re_med_at_v%C3%A6re_doven/" TargetMode="External"/><Relationship Id="rId521" Type="http://schemas.openxmlformats.org/officeDocument/2006/relationships/hyperlink" Target="https://old.reddit.com/r/Denmark/comments/9y7hdd/lad_v%C3%A6re_med_at_v%C3%A6re_doven/" TargetMode="External"/><Relationship Id="rId520" Type="http://schemas.openxmlformats.org/officeDocument/2006/relationships/hyperlink" Target="https://old.reddit.com/r/Denmark/comments/9y7hdd/lad_v%C3%A6re_med_at_v%C3%A6re_doven/" TargetMode="External"/><Relationship Id="rId519" Type="http://schemas.openxmlformats.org/officeDocument/2006/relationships/hyperlink" Target="https://old.reddit.com/r/Denmark/comments/9y7hdd/lad_v%C3%A6re_med_at_v%C3%A6re_doven/" TargetMode="External"/><Relationship Id="rId514" Type="http://schemas.openxmlformats.org/officeDocument/2006/relationships/hyperlink" Target="https://old.reddit.com/r/Denmark/comments/9koqqy/forslag_giv_st%C3%B8jb%C3%B8der_til_%C3%B8red%C3%B8vende_motorcykler/" TargetMode="External"/><Relationship Id="rId513" Type="http://schemas.openxmlformats.org/officeDocument/2006/relationships/hyperlink" Target="https://old.reddit.com/r/Denmark/comments/9koqqy/forslag_giv_st%C3%B8jb%C3%B8der_til_%C3%B8red%C3%B8vende_motorcykler/" TargetMode="External"/><Relationship Id="rId512" Type="http://schemas.openxmlformats.org/officeDocument/2006/relationships/hyperlink" Target="https://old.reddit.com/r/Denmark/comments/9koqqy/forslag_giv_st%C3%B8jb%C3%B8der_til_%C3%B8red%C3%B8vende_motorcykler/" TargetMode="External"/><Relationship Id="rId511" Type="http://schemas.openxmlformats.org/officeDocument/2006/relationships/hyperlink" Target="https://old.reddit.com/r/Denmark/comments/9koqqy/forslag_giv_st%C3%B8jb%C3%B8der_til_%C3%B8red%C3%B8vende_motorcykler/" TargetMode="External"/><Relationship Id="rId518" Type="http://schemas.openxmlformats.org/officeDocument/2006/relationships/hyperlink" Target="https://old.reddit.com/r/Denmark/comments/9koqqy/forslag_giv_st%C3%B8jb%C3%B8der_til_%C3%B8red%C3%B8vende_motorcykler/" TargetMode="External"/><Relationship Id="rId517" Type="http://schemas.openxmlformats.org/officeDocument/2006/relationships/hyperlink" Target="https://old.reddit.com/r/Denmark/comments/9koqqy/forslag_giv_st%C3%B8jb%C3%B8der_til_%C3%B8red%C3%B8vende_motorcykler/" TargetMode="External"/><Relationship Id="rId516" Type="http://schemas.openxmlformats.org/officeDocument/2006/relationships/hyperlink" Target="https://old.reddit.com/r/Denmark/comments/9koqqy/forslag_giv_st%C3%B8jb%C3%B8der_til_%C3%B8red%C3%B8vende_motorcykler/" TargetMode="External"/><Relationship Id="rId515" Type="http://schemas.openxmlformats.org/officeDocument/2006/relationships/hyperlink" Target="https://old.reddit.com/r/Denmark/comments/9koqqy/forslag_giv_st%C3%B8jb%C3%B8der_til_%C3%B8red%C3%B8vende_motorcykler/" TargetMode="External"/><Relationship Id="rId510" Type="http://schemas.openxmlformats.org/officeDocument/2006/relationships/hyperlink" Target="https://old.reddit.com/r/Denmark/comments/9koqqy/forslag_giv_st%C3%B8jb%C3%B8der_til_%C3%B8red%C3%B8vende_motorcykler/" TargetMode="External"/><Relationship Id="rId590" Type="http://schemas.openxmlformats.org/officeDocument/2006/relationships/hyperlink" Target="https://old.reddit.com/r/Denmark/comments/93nja9/god_ide_co2tal_p%C3%A5_mad_s%C3%A5_forbrugerne_kan_se/" TargetMode="External"/><Relationship Id="rId107" Type="http://schemas.openxmlformats.org/officeDocument/2006/relationships/hyperlink" Target="https://old.reddit.com/r/Denmark/comments/ao154m/hemmeligholdt_mail_modsiger_st%C3%B8jbergs_forklaring/" TargetMode="External"/><Relationship Id="rId106" Type="http://schemas.openxmlformats.org/officeDocument/2006/relationships/hyperlink" Target="https://old.reddit.com/r/Denmark/comments/ao154m/hemmeligholdt_mail_modsiger_st%C3%B8jbergs_forklaring/" TargetMode="External"/><Relationship Id="rId105" Type="http://schemas.openxmlformats.org/officeDocument/2006/relationships/hyperlink" Target="https://old.reddit.com/r/Denmark/comments/ao154m/hemmeligholdt_mail_modsiger_st%C3%B8jbergs_forklaring/" TargetMode="External"/><Relationship Id="rId589" Type="http://schemas.openxmlformats.org/officeDocument/2006/relationships/hyperlink" Target="https://old.reddit.com/r/Denmark/comments/93nja9/god_ide_co2tal_p%C3%A5_mad_s%C3%A5_forbrugerne_kan_se/" TargetMode="External"/><Relationship Id="rId104" Type="http://schemas.openxmlformats.org/officeDocument/2006/relationships/hyperlink" Target="https://old.reddit.com/r/Denmark/comments/ao154m/hemmeligholdt_mail_modsiger_st%C3%B8jbergs_forklaring/" TargetMode="External"/><Relationship Id="rId588" Type="http://schemas.openxmlformats.org/officeDocument/2006/relationships/hyperlink" Target="https://old.reddit.com/r/Denmark/comments/93nja9/god_ide_co2tal_p%C3%A5_mad_s%C3%A5_forbrugerne_kan_se/" TargetMode="External"/><Relationship Id="rId109" Type="http://schemas.openxmlformats.org/officeDocument/2006/relationships/hyperlink" Target="https://old.reddit.com/r/Denmark/comments/ao154m/hemmeligholdt_mail_modsiger_st%C3%B8jbergs_forklaring/" TargetMode="External"/><Relationship Id="rId108" Type="http://schemas.openxmlformats.org/officeDocument/2006/relationships/hyperlink" Target="https://old.reddit.com/r/Denmark/comments/ao154m/hemmeligholdt_mail_modsiger_st%C3%B8jbergs_forklaring/" TargetMode="External"/><Relationship Id="rId583" Type="http://schemas.openxmlformats.org/officeDocument/2006/relationships/hyperlink" Target="https://old.reddit.com/r/Denmark/comments/5umbdn/omar_marzouk_om_martin_henriksen/" TargetMode="External"/><Relationship Id="rId582" Type="http://schemas.openxmlformats.org/officeDocument/2006/relationships/hyperlink" Target="https://old.reddit.com/r/Denmark/comments/5umbdn/omar_marzouk_om_martin_henriksen/" TargetMode="External"/><Relationship Id="rId581" Type="http://schemas.openxmlformats.org/officeDocument/2006/relationships/hyperlink" Target="https://old.reddit.com/r/Denmark/comments/5umbdn/omar_marzouk_om_martin_henriksen/" TargetMode="External"/><Relationship Id="rId580" Type="http://schemas.openxmlformats.org/officeDocument/2006/relationships/hyperlink" Target="https://old.reddit.com/r/Denmark/comments/5umbdn/omar_marzouk_om_martin_henriksen/" TargetMode="External"/><Relationship Id="rId103" Type="http://schemas.openxmlformats.org/officeDocument/2006/relationships/hyperlink" Target="https://old.reddit.com/r/Denmark/comments/anp5gt/dansk_milliardvirksomhed_truer_med_at_forlade/" TargetMode="External"/><Relationship Id="rId587" Type="http://schemas.openxmlformats.org/officeDocument/2006/relationships/hyperlink" Target="https://old.reddit.com/r/Denmark/comments/5umbdn/omar_marzouk_om_martin_henriksen/" TargetMode="External"/><Relationship Id="rId102" Type="http://schemas.openxmlformats.org/officeDocument/2006/relationships/hyperlink" Target="https://old.reddit.com/r/Denmark/comments/anp5gt/dansk_milliardvirksomhed_truer_med_at_forlade/" TargetMode="External"/><Relationship Id="rId586" Type="http://schemas.openxmlformats.org/officeDocument/2006/relationships/hyperlink" Target="https://old.reddit.com/r/Denmark/comments/5umbdn/omar_marzouk_om_martin_henriksen/" TargetMode="External"/><Relationship Id="rId101" Type="http://schemas.openxmlformats.org/officeDocument/2006/relationships/hyperlink" Target="https://old.reddit.com/r/Denmark/comments/anp5gt/dansk_milliardvirksomhed_truer_med_at_forlade/" TargetMode="External"/><Relationship Id="rId585" Type="http://schemas.openxmlformats.org/officeDocument/2006/relationships/hyperlink" Target="https://old.reddit.com/r/Denmark/comments/5umbdn/omar_marzouk_om_martin_henriksen/" TargetMode="External"/><Relationship Id="rId100" Type="http://schemas.openxmlformats.org/officeDocument/2006/relationships/hyperlink" Target="https://old.reddit.com/r/Denmark/comments/anp5gt/dansk_milliardvirksomhed_truer_med_at_forlade/" TargetMode="External"/><Relationship Id="rId584" Type="http://schemas.openxmlformats.org/officeDocument/2006/relationships/hyperlink" Target="https://old.reddit.com/r/Denmark/comments/5umbdn/omar_marzouk_om_martin_henriksen/" TargetMode="External"/><Relationship Id="rId579" Type="http://schemas.openxmlformats.org/officeDocument/2006/relationships/hyperlink" Target="https://old.reddit.com/r/Denmark/comments/5umbdn/omar_marzouk_om_martin_henriksen/" TargetMode="External"/><Relationship Id="rId578" Type="http://schemas.openxmlformats.org/officeDocument/2006/relationships/hyperlink" Target="https://old.reddit.com/r/Denmark/comments/5umbdn/omar_marzouk_om_martin_henriksen/" TargetMode="External"/><Relationship Id="rId577" Type="http://schemas.openxmlformats.org/officeDocument/2006/relationships/hyperlink" Target="https://old.reddit.com/r/Denmark/comments/5umbdn/omar_marzouk_om_martin_henriksen/" TargetMode="External"/><Relationship Id="rId572" Type="http://schemas.openxmlformats.org/officeDocument/2006/relationships/hyperlink" Target="https://old.reddit.com/r/Denmark/comments/5umbdn/omar_marzouk_om_martin_henriksen/" TargetMode="External"/><Relationship Id="rId571" Type="http://schemas.openxmlformats.org/officeDocument/2006/relationships/hyperlink" Target="https://old.reddit.com/r/Denmark/comments/5umbdn/omar_marzouk_om_martin_henriksen/" TargetMode="External"/><Relationship Id="rId570" Type="http://schemas.openxmlformats.org/officeDocument/2006/relationships/hyperlink" Target="https://old.reddit.com/r/Denmark/comments/5umbdn/omar_marzouk_om_martin_henriksen/" TargetMode="External"/><Relationship Id="rId576" Type="http://schemas.openxmlformats.org/officeDocument/2006/relationships/hyperlink" Target="https://old.reddit.com/r/Denmark/comments/5umbdn/omar_marzouk_om_martin_henriksen/" TargetMode="External"/><Relationship Id="rId575" Type="http://schemas.openxmlformats.org/officeDocument/2006/relationships/hyperlink" Target="https://old.reddit.com/r/Denmark/comments/5umbdn/omar_marzouk_om_martin_henriksen/" TargetMode="External"/><Relationship Id="rId574" Type="http://schemas.openxmlformats.org/officeDocument/2006/relationships/hyperlink" Target="https://old.reddit.com/r/Denmark/comments/5umbdn/omar_marzouk_om_martin_henriksen/" TargetMode="External"/><Relationship Id="rId573" Type="http://schemas.openxmlformats.org/officeDocument/2006/relationships/hyperlink" Target="https://old.reddit.com/r/Denmark/comments/5umbdn/omar_marzouk_om_martin_henriksen/" TargetMode="External"/><Relationship Id="rId129" Type="http://schemas.openxmlformats.org/officeDocument/2006/relationships/hyperlink" Target="https://old.reddit.com/r/Denmark/comments/ao5kon/marie_krarup_dennis_er_selv_ude_om_f%C3%A6ngselsstraf/" TargetMode="External"/><Relationship Id="rId128" Type="http://schemas.openxmlformats.org/officeDocument/2006/relationships/hyperlink" Target="https://old.reddit.com/r/Denmark/comments/ao5kon/marie_krarup_dennis_er_selv_ude_om_f%C3%A6ngselsstraf/" TargetMode="External"/><Relationship Id="rId127" Type="http://schemas.openxmlformats.org/officeDocument/2006/relationships/hyperlink" Target="https://old.reddit.com/r/Denmark/comments/ao5kon/marie_krarup_dennis_er_selv_ude_om_f%C3%A6ngselsstraf/" TargetMode="External"/><Relationship Id="rId126" Type="http://schemas.openxmlformats.org/officeDocument/2006/relationships/hyperlink" Target="https://old.reddit.com/r/Denmark/comments/ao5kon/marie_krarup_dennis_er_selv_ude_om_f%C3%A6ngselsstraf/" TargetMode="External"/><Relationship Id="rId121" Type="http://schemas.openxmlformats.org/officeDocument/2006/relationships/hyperlink" Target="https://old.reddit.com/r/Denmark/comments/ao5kon/marie_krarup_dennis_er_selv_ude_om_f%C3%A6ngselsstraf/" TargetMode="External"/><Relationship Id="rId120" Type="http://schemas.openxmlformats.org/officeDocument/2006/relationships/hyperlink" Target="https://old.reddit.com/r/Denmark/comments/ao5kon/marie_krarup_dennis_er_selv_ude_om_f%C3%A6ngselsstraf/" TargetMode="External"/><Relationship Id="rId125" Type="http://schemas.openxmlformats.org/officeDocument/2006/relationships/hyperlink" Target="https://old.reddit.com/r/Denmark/comments/ao5kon/marie_krarup_dennis_er_selv_ude_om_f%C3%A6ngselsstraf/" TargetMode="External"/><Relationship Id="rId124" Type="http://schemas.openxmlformats.org/officeDocument/2006/relationships/hyperlink" Target="https://old.reddit.com/r/Denmark/comments/ao5kon/marie_krarup_dennis_er_selv_ude_om_f%C3%A6ngselsstraf/" TargetMode="External"/><Relationship Id="rId123" Type="http://schemas.openxmlformats.org/officeDocument/2006/relationships/hyperlink" Target="https://old.reddit.com/r/Denmark/comments/ao5kon/marie_krarup_dennis_er_selv_ude_om_f%C3%A6ngselsstraf/" TargetMode="External"/><Relationship Id="rId122" Type="http://schemas.openxmlformats.org/officeDocument/2006/relationships/hyperlink" Target="https://old.reddit.com/r/Denmark/comments/ao5kon/marie_krarup_dennis_er_selv_ude_om_f%C3%A6ngselsstraf/" TargetMode="External"/><Relationship Id="rId118" Type="http://schemas.openxmlformats.org/officeDocument/2006/relationships/hyperlink" Target="https://old.reddit.com/r/Denmark/comments/ao154m/hemmeligholdt_mail_modsiger_st%C3%B8jbergs_forklaring/" TargetMode="External"/><Relationship Id="rId117" Type="http://schemas.openxmlformats.org/officeDocument/2006/relationships/hyperlink" Target="https://old.reddit.com/r/Denmark/comments/ao154m/hemmeligholdt_mail_modsiger_st%C3%B8jbergs_forklaring/" TargetMode="External"/><Relationship Id="rId116" Type="http://schemas.openxmlformats.org/officeDocument/2006/relationships/hyperlink" Target="https://old.reddit.com/r/Denmark/comments/ao154m/hemmeligholdt_mail_modsiger_st%C3%B8jbergs_forklaring/" TargetMode="External"/><Relationship Id="rId115" Type="http://schemas.openxmlformats.org/officeDocument/2006/relationships/hyperlink" Target="https://old.reddit.com/r/Denmark/comments/ao154m/hemmeligholdt_mail_modsiger_st%C3%B8jbergs_forklaring/" TargetMode="External"/><Relationship Id="rId599" Type="http://schemas.openxmlformats.org/officeDocument/2006/relationships/hyperlink" Target="https://old.reddit.com/r/Denmark/comments/93nja9/god_ide_co2tal_p%C3%A5_mad_s%C3%A5_forbrugerne_kan_se/" TargetMode="External"/><Relationship Id="rId119" Type="http://schemas.openxmlformats.org/officeDocument/2006/relationships/hyperlink" Target="https://old.reddit.com/r/Denmark/comments/ao154m/hemmeligholdt_mail_modsiger_st%C3%B8jbergs_forklaring/" TargetMode="External"/><Relationship Id="rId110" Type="http://schemas.openxmlformats.org/officeDocument/2006/relationships/hyperlink" Target="https://old.reddit.com/r/Denmark/comments/ao154m/hemmeligholdt_mail_modsiger_st%C3%B8jbergs_forklaring/" TargetMode="External"/><Relationship Id="rId594" Type="http://schemas.openxmlformats.org/officeDocument/2006/relationships/hyperlink" Target="https://old.reddit.com/r/Denmark/comments/93nja9/god_ide_co2tal_p%C3%A5_mad_s%C3%A5_forbrugerne_kan_se/" TargetMode="External"/><Relationship Id="rId593" Type="http://schemas.openxmlformats.org/officeDocument/2006/relationships/hyperlink" Target="https://old.reddit.com/r/Denmark/comments/93nja9/god_ide_co2tal_p%C3%A5_mad_s%C3%A5_forbrugerne_kan_se/" TargetMode="External"/><Relationship Id="rId592" Type="http://schemas.openxmlformats.org/officeDocument/2006/relationships/hyperlink" Target="https://old.reddit.com/r/Denmark/comments/93nja9/god_ide_co2tal_p%C3%A5_mad_s%C3%A5_forbrugerne_kan_se/" TargetMode="External"/><Relationship Id="rId591" Type="http://schemas.openxmlformats.org/officeDocument/2006/relationships/hyperlink" Target="https://old.reddit.com/r/Denmark/comments/93nja9/god_ide_co2tal_p%C3%A5_mad_s%C3%A5_forbrugerne_kan_se/" TargetMode="External"/><Relationship Id="rId114" Type="http://schemas.openxmlformats.org/officeDocument/2006/relationships/hyperlink" Target="https://old.reddit.com/r/Denmark/comments/ao154m/hemmeligholdt_mail_modsiger_st%C3%B8jbergs_forklaring/" TargetMode="External"/><Relationship Id="rId598" Type="http://schemas.openxmlformats.org/officeDocument/2006/relationships/hyperlink" Target="https://old.reddit.com/r/Denmark/comments/93nja9/god_ide_co2tal_p%C3%A5_mad_s%C3%A5_forbrugerne_kan_se/" TargetMode="External"/><Relationship Id="rId113" Type="http://schemas.openxmlformats.org/officeDocument/2006/relationships/hyperlink" Target="https://old.reddit.com/r/Denmark/comments/ao154m/hemmeligholdt_mail_modsiger_st%C3%B8jbergs_forklaring/" TargetMode="External"/><Relationship Id="rId597" Type="http://schemas.openxmlformats.org/officeDocument/2006/relationships/hyperlink" Target="https://old.reddit.com/r/Denmark/comments/93nja9/god_ide_co2tal_p%C3%A5_mad_s%C3%A5_forbrugerne_kan_se/" TargetMode="External"/><Relationship Id="rId112" Type="http://schemas.openxmlformats.org/officeDocument/2006/relationships/hyperlink" Target="https://old.reddit.com/r/Denmark/comments/ao154m/hemmeligholdt_mail_modsiger_st%C3%B8jbergs_forklaring/" TargetMode="External"/><Relationship Id="rId596" Type="http://schemas.openxmlformats.org/officeDocument/2006/relationships/hyperlink" Target="https://old.reddit.com/r/Denmark/comments/93nja9/god_ide_co2tal_p%C3%A5_mad_s%C3%A5_forbrugerne_kan_se/" TargetMode="External"/><Relationship Id="rId111" Type="http://schemas.openxmlformats.org/officeDocument/2006/relationships/hyperlink" Target="https://old.reddit.com/r/Denmark/comments/ao154m/hemmeligholdt_mail_modsiger_st%C3%B8jbergs_forklaring/" TargetMode="External"/><Relationship Id="rId595" Type="http://schemas.openxmlformats.org/officeDocument/2006/relationships/hyperlink" Target="https://old.reddit.com/r/Denmark/comments/93nja9/god_ide_co2tal_p%C3%A5_mad_s%C3%A5_forbrugerne_kan_se/" TargetMode="External"/><Relationship Id="rId547" Type="http://schemas.openxmlformats.org/officeDocument/2006/relationships/hyperlink" Target="https://old.reddit.com/r/Denmark/comments/9y7hdd/lad_v%C3%A6re_med_at_v%C3%A6re_doven/" TargetMode="External"/><Relationship Id="rId546" Type="http://schemas.openxmlformats.org/officeDocument/2006/relationships/hyperlink" Target="https://old.reddit.com/r/Denmark/comments/9y7hdd/lad_v%C3%A6re_med_at_v%C3%A6re_doven/" TargetMode="External"/><Relationship Id="rId545" Type="http://schemas.openxmlformats.org/officeDocument/2006/relationships/hyperlink" Target="https://old.reddit.com/r/Denmark/comments/9y7hdd/lad_v%C3%A6re_med_at_v%C3%A6re_doven/" TargetMode="External"/><Relationship Id="rId544" Type="http://schemas.openxmlformats.org/officeDocument/2006/relationships/hyperlink" Target="https://old.reddit.com/r/Denmark/comments/9y7hdd/lad_v%C3%A6re_med_at_v%C3%A6re_doven/" TargetMode="External"/><Relationship Id="rId549" Type="http://schemas.openxmlformats.org/officeDocument/2006/relationships/hyperlink" Target="https://old.reddit.com/r/Denmark/comments/9y7hdd/lad_v%C3%A6re_med_at_v%C3%A6re_doven/" TargetMode="External"/><Relationship Id="rId548" Type="http://schemas.openxmlformats.org/officeDocument/2006/relationships/hyperlink" Target="https://old.reddit.com/r/Denmark/comments/9y7hdd/lad_v%C3%A6re_med_at_v%C3%A6re_doven/" TargetMode="External"/><Relationship Id="rId543" Type="http://schemas.openxmlformats.org/officeDocument/2006/relationships/hyperlink" Target="https://old.reddit.com/r/Denmark/comments/9y7hdd/lad_v%C3%A6re_med_at_v%C3%A6re_doven/" TargetMode="External"/><Relationship Id="rId542" Type="http://schemas.openxmlformats.org/officeDocument/2006/relationships/hyperlink" Target="https://old.reddit.com/r/Denmark/comments/9y7hdd/lad_v%C3%A6re_med_at_v%C3%A6re_doven/" TargetMode="External"/><Relationship Id="rId541" Type="http://schemas.openxmlformats.org/officeDocument/2006/relationships/hyperlink" Target="https://old.reddit.com/r/Denmark/comments/9y7hdd/lad_v%C3%A6re_med_at_v%C3%A6re_doven/" TargetMode="External"/><Relationship Id="rId540" Type="http://schemas.openxmlformats.org/officeDocument/2006/relationships/hyperlink" Target="https://old.reddit.com/r/Denmark/comments/9y7hdd/lad_v%C3%A6re_med_at_v%C3%A6re_doven/" TargetMode="External"/><Relationship Id="rId536" Type="http://schemas.openxmlformats.org/officeDocument/2006/relationships/hyperlink" Target="https://old.reddit.com/r/Denmark/comments/9y7hdd/lad_v%C3%A6re_med_at_v%C3%A6re_doven/" TargetMode="External"/><Relationship Id="rId535" Type="http://schemas.openxmlformats.org/officeDocument/2006/relationships/hyperlink" Target="https://old.reddit.com/r/Denmark/comments/9y7hdd/lad_v%C3%A6re_med_at_v%C3%A6re_doven/" TargetMode="External"/><Relationship Id="rId534" Type="http://schemas.openxmlformats.org/officeDocument/2006/relationships/hyperlink" Target="https://old.reddit.com/r/Denmark/comments/9y7hdd/lad_v%C3%A6re_med_at_v%C3%A6re_doven/" TargetMode="External"/><Relationship Id="rId533" Type="http://schemas.openxmlformats.org/officeDocument/2006/relationships/hyperlink" Target="https://old.reddit.com/r/Denmark/comments/9y7hdd/lad_v%C3%A6re_med_at_v%C3%A6re_doven/" TargetMode="External"/><Relationship Id="rId539" Type="http://schemas.openxmlformats.org/officeDocument/2006/relationships/hyperlink" Target="https://old.reddit.com/r/Denmark/comments/9y7hdd/lad_v%C3%A6re_med_at_v%C3%A6re_doven/" TargetMode="External"/><Relationship Id="rId538" Type="http://schemas.openxmlformats.org/officeDocument/2006/relationships/hyperlink" Target="https://old.reddit.com/r/Denmark/comments/9y7hdd/lad_v%C3%A6re_med_at_v%C3%A6re_doven/" TargetMode="External"/><Relationship Id="rId537" Type="http://schemas.openxmlformats.org/officeDocument/2006/relationships/hyperlink" Target="https://old.reddit.com/r/Denmark/comments/9y7hdd/lad_v%C3%A6re_med_at_v%C3%A6re_doven/" TargetMode="External"/><Relationship Id="rId532" Type="http://schemas.openxmlformats.org/officeDocument/2006/relationships/hyperlink" Target="https://old.reddit.com/r/Denmark/comments/9y7hdd/lad_v%C3%A6re_med_at_v%C3%A6re_doven/" TargetMode="External"/><Relationship Id="rId531" Type="http://schemas.openxmlformats.org/officeDocument/2006/relationships/hyperlink" Target="https://old.reddit.com/r/Denmark/comments/9y7hdd/lad_v%C3%A6re_med_at_v%C3%A6re_doven/" TargetMode="External"/><Relationship Id="rId530" Type="http://schemas.openxmlformats.org/officeDocument/2006/relationships/hyperlink" Target="https://old.reddit.com/r/Denmark/comments/9y7hdd/lad_v%C3%A6re_med_at_v%C3%A6re_doven/" TargetMode="External"/><Relationship Id="rId569" Type="http://schemas.openxmlformats.org/officeDocument/2006/relationships/hyperlink" Target="https://old.reddit.com/r/Denmark/comments/5umbdn/omar_marzouk_om_martin_henriksen/" TargetMode="External"/><Relationship Id="rId568" Type="http://schemas.openxmlformats.org/officeDocument/2006/relationships/hyperlink" Target="https://old.reddit.com/r/Denmark/comments/5umbdn/omar_marzouk_om_martin_henriksen/" TargetMode="External"/><Relationship Id="rId567" Type="http://schemas.openxmlformats.org/officeDocument/2006/relationships/hyperlink" Target="https://old.reddit.com/r/Denmark/comments/5umbdn/omar_marzouk_om_martin_henriksen/" TargetMode="External"/><Relationship Id="rId566" Type="http://schemas.openxmlformats.org/officeDocument/2006/relationships/hyperlink" Target="https://old.reddit.com/r/Denmark/comments/5umbdn/omar_marzouk_om_martin_henriksen/" TargetMode="External"/><Relationship Id="rId561" Type="http://schemas.openxmlformats.org/officeDocument/2006/relationships/hyperlink" Target="https://old.reddit.com/r/Denmark/comments/9y7hdd/lad_v%C3%A6re_med_at_v%C3%A6re_doven/" TargetMode="External"/><Relationship Id="rId560" Type="http://schemas.openxmlformats.org/officeDocument/2006/relationships/hyperlink" Target="https://old.reddit.com/r/Denmark/comments/9y7hdd/lad_v%C3%A6re_med_at_v%C3%A6re_doven/" TargetMode="External"/><Relationship Id="rId565" Type="http://schemas.openxmlformats.org/officeDocument/2006/relationships/hyperlink" Target="https://old.reddit.com/r/Denmark/comments/9y7hdd/lad_v%C3%A6re_med_at_v%C3%A6re_doven/" TargetMode="External"/><Relationship Id="rId564" Type="http://schemas.openxmlformats.org/officeDocument/2006/relationships/hyperlink" Target="https://old.reddit.com/r/Denmark/comments/9y7hdd/lad_v%C3%A6re_med_at_v%C3%A6re_doven/" TargetMode="External"/><Relationship Id="rId563" Type="http://schemas.openxmlformats.org/officeDocument/2006/relationships/hyperlink" Target="https://old.reddit.com/r/Denmark/comments/9y7hdd/lad_v%C3%A6re_med_at_v%C3%A6re_doven/" TargetMode="External"/><Relationship Id="rId562" Type="http://schemas.openxmlformats.org/officeDocument/2006/relationships/hyperlink" Target="https://old.reddit.com/r/Denmark/comments/9y7hdd/lad_v%C3%A6re_med_at_v%C3%A6re_doven/" TargetMode="External"/><Relationship Id="rId558" Type="http://schemas.openxmlformats.org/officeDocument/2006/relationships/hyperlink" Target="https://old.reddit.com/r/Denmark/comments/9y7hdd/lad_v%C3%A6re_med_at_v%C3%A6re_doven/" TargetMode="External"/><Relationship Id="rId557" Type="http://schemas.openxmlformats.org/officeDocument/2006/relationships/hyperlink" Target="https://old.reddit.com/r/Denmark/comments/9y7hdd/lad_v%C3%A6re_med_at_v%C3%A6re_doven/" TargetMode="External"/><Relationship Id="rId556" Type="http://schemas.openxmlformats.org/officeDocument/2006/relationships/hyperlink" Target="https://old.reddit.com/r/Denmark/comments/9y7hdd/lad_v%C3%A6re_med_at_v%C3%A6re_doven/" TargetMode="External"/><Relationship Id="rId555" Type="http://schemas.openxmlformats.org/officeDocument/2006/relationships/hyperlink" Target="https://old.reddit.com/r/Denmark/comments/9y7hdd/lad_v%C3%A6re_med_at_v%C3%A6re_doven/" TargetMode="External"/><Relationship Id="rId559" Type="http://schemas.openxmlformats.org/officeDocument/2006/relationships/hyperlink" Target="https://old.reddit.com/r/Denmark/comments/9y7hdd/lad_v%C3%A6re_med_at_v%C3%A6re_doven/" TargetMode="External"/><Relationship Id="rId550" Type="http://schemas.openxmlformats.org/officeDocument/2006/relationships/hyperlink" Target="https://old.reddit.com/r/Denmark/comments/9y7hdd/lad_v%C3%A6re_med_at_v%C3%A6re_doven/" TargetMode="External"/><Relationship Id="rId554" Type="http://schemas.openxmlformats.org/officeDocument/2006/relationships/hyperlink" Target="https://old.reddit.com/r/Denmark/comments/9y7hdd/lad_v%C3%A6re_med_at_v%C3%A6re_doven/" TargetMode="External"/><Relationship Id="rId553" Type="http://schemas.openxmlformats.org/officeDocument/2006/relationships/hyperlink" Target="https://old.reddit.com/r/Denmark/comments/9y7hdd/lad_v%C3%A6re_med_at_v%C3%A6re_doven/" TargetMode="External"/><Relationship Id="rId552" Type="http://schemas.openxmlformats.org/officeDocument/2006/relationships/hyperlink" Target="https://old.reddit.com/r/Denmark/comments/9y7hdd/lad_v%C3%A6re_med_at_v%C3%A6re_doven/" TargetMode="External"/><Relationship Id="rId551" Type="http://schemas.openxmlformats.org/officeDocument/2006/relationships/hyperlink" Target="https://old.reddit.com/r/Denmark/comments/9y7hdd/lad_v%C3%A6re_med_at_v%C3%A6re_doven/" TargetMode="External"/><Relationship Id="rId495" Type="http://schemas.openxmlformats.org/officeDocument/2006/relationships/hyperlink" Target="https://old.reddit.com/r/Denmark/comments/9koqqy/forslag_giv_st%C3%B8jb%C3%B8der_til_%C3%B8red%C3%B8vende_motorcykler/" TargetMode="External"/><Relationship Id="rId494" Type="http://schemas.openxmlformats.org/officeDocument/2006/relationships/hyperlink" Target="https://old.reddit.com/r/Denmark/comments/9koqqy/forslag_giv_st%C3%B8jb%C3%B8der_til_%C3%B8red%C3%B8vende_motorcykler/" TargetMode="External"/><Relationship Id="rId493" Type="http://schemas.openxmlformats.org/officeDocument/2006/relationships/hyperlink" Target="https://old.reddit.com/r/Denmark/comments/9koqqy/forslag_giv_st%C3%B8jb%C3%B8der_til_%C3%B8red%C3%B8vende_motorcykler/" TargetMode="External"/><Relationship Id="rId492" Type="http://schemas.openxmlformats.org/officeDocument/2006/relationships/hyperlink" Target="https://old.reddit.com/r/Denmark/comments/9koqqy/forslag_giv_st%C3%B8jb%C3%B8der_til_%C3%B8red%C3%B8vende_motorcykler/" TargetMode="External"/><Relationship Id="rId499" Type="http://schemas.openxmlformats.org/officeDocument/2006/relationships/hyperlink" Target="https://old.reddit.com/r/Denmark/comments/9koqqy/forslag_giv_st%C3%B8jb%C3%B8der_til_%C3%B8red%C3%B8vende_motorcykler/" TargetMode="External"/><Relationship Id="rId498" Type="http://schemas.openxmlformats.org/officeDocument/2006/relationships/hyperlink" Target="https://old.reddit.com/r/Denmark/comments/9koqqy/forslag_giv_st%C3%B8jb%C3%B8der_til_%C3%B8red%C3%B8vende_motorcykler/" TargetMode="External"/><Relationship Id="rId497" Type="http://schemas.openxmlformats.org/officeDocument/2006/relationships/hyperlink" Target="https://old.reddit.com/r/Denmark/comments/9koqqy/forslag_giv_st%C3%B8jb%C3%B8der_til_%C3%B8red%C3%B8vende_motorcykler/" TargetMode="External"/><Relationship Id="rId496" Type="http://schemas.openxmlformats.org/officeDocument/2006/relationships/hyperlink" Target="https://old.reddit.com/r/Denmark/comments/9koqqy/forslag_giv_st%C3%B8jb%C3%B8der_til_%C3%B8red%C3%B8vende_motorcykler/" TargetMode="External"/><Relationship Id="rId907" Type="http://schemas.openxmlformats.org/officeDocument/2006/relationships/hyperlink" Target="https://old.reddit.com/r/Denmark/comments/b2nccw/bl%C3%A5_blok_vil_anl%C3%A6gge_jernbane_mellem_billund_og/" TargetMode="External"/><Relationship Id="rId906" Type="http://schemas.openxmlformats.org/officeDocument/2006/relationships/hyperlink" Target="https://old.reddit.com/r/Denmark/comments/b2nccw/bl%C3%A5_blok_vil_anl%C3%A6gge_jernbane_mellem_billund_og/" TargetMode="External"/><Relationship Id="rId905" Type="http://schemas.openxmlformats.org/officeDocument/2006/relationships/hyperlink" Target="https://old.reddit.com/r/Denmark/comments/b2nccw/bl%C3%A5_blok_vil_anl%C3%A6gge_jernbane_mellem_billund_og/" TargetMode="External"/><Relationship Id="rId904" Type="http://schemas.openxmlformats.org/officeDocument/2006/relationships/hyperlink" Target="https://old.reddit.com/r/Denmark/comments/b2nccw/bl%C3%A5_blok_vil_anl%C3%A6gge_jernbane_mellem_billund_og/" TargetMode="External"/><Relationship Id="rId909" Type="http://schemas.openxmlformats.org/officeDocument/2006/relationships/hyperlink" Target="https://old.reddit.com/r/Denmark/comments/b2nccw/bl%C3%A5_blok_vil_anl%C3%A6gge_jernbane_mellem_billund_og/" TargetMode="External"/><Relationship Id="rId908" Type="http://schemas.openxmlformats.org/officeDocument/2006/relationships/hyperlink" Target="https://old.reddit.com/r/Denmark/comments/b2nccw/bl%C3%A5_blok_vil_anl%C3%A6gge_jernbane_mellem_billund_og/" TargetMode="External"/><Relationship Id="rId903" Type="http://schemas.openxmlformats.org/officeDocument/2006/relationships/hyperlink" Target="https://old.reddit.com/r/Denmark/comments/b2nccw/bl%C3%A5_blok_vil_anl%C3%A6gge_jernbane_mellem_billund_og/" TargetMode="External"/><Relationship Id="rId902" Type="http://schemas.openxmlformats.org/officeDocument/2006/relationships/hyperlink" Target="https://old.reddit.com/r/Denmark/comments/b2nccw/bl%C3%A5_blok_vil_anl%C3%A6gge_jernbane_mellem_billund_og/" TargetMode="External"/><Relationship Id="rId901" Type="http://schemas.openxmlformats.org/officeDocument/2006/relationships/hyperlink" Target="https://old.reddit.com/r/Denmark/comments/b790p1/sf_vil_straffe_kommuner_med_b%C3%B8der_for_ulovlig/" TargetMode="External"/><Relationship Id="rId900" Type="http://schemas.openxmlformats.org/officeDocument/2006/relationships/hyperlink" Target="https://old.reddit.com/r/Denmark/comments/b790p1/sf_vil_straffe_kommuner_med_b%C3%B8der_for_ulovlig/" TargetMode="External"/><Relationship Id="rId916" Type="http://schemas.openxmlformats.org/officeDocument/2006/relationships/drawing" Target="../drawings/drawing11.xml"/><Relationship Id="rId915" Type="http://schemas.openxmlformats.org/officeDocument/2006/relationships/hyperlink" Target="https://old.reddit.com/r/Denmark/comments/b2nccw/bl%C3%A5_blok_vil_anl%C3%A6gge_jernbane_mellem_billund_og/" TargetMode="External"/><Relationship Id="rId910" Type="http://schemas.openxmlformats.org/officeDocument/2006/relationships/hyperlink" Target="https://old.reddit.com/r/Denmark/comments/b2nccw/bl%C3%A5_blok_vil_anl%C3%A6gge_jernbane_mellem_billund_og/" TargetMode="External"/><Relationship Id="rId914" Type="http://schemas.openxmlformats.org/officeDocument/2006/relationships/hyperlink" Target="https://old.reddit.com/r/Denmark/comments/b2nccw/bl%C3%A5_blok_vil_anl%C3%A6gge_jernbane_mellem_billund_og/" TargetMode="External"/><Relationship Id="rId913" Type="http://schemas.openxmlformats.org/officeDocument/2006/relationships/hyperlink" Target="https://old.reddit.com/r/Denmark/comments/b2nccw/bl%C3%A5_blok_vil_anl%C3%A6gge_jernbane_mellem_billund_og/" TargetMode="External"/><Relationship Id="rId912" Type="http://schemas.openxmlformats.org/officeDocument/2006/relationships/hyperlink" Target="https://old.reddit.com/r/Denmark/comments/b2nccw/bl%C3%A5_blok_vil_anl%C3%A6gge_jernbane_mellem_billund_og/" TargetMode="External"/><Relationship Id="rId911" Type="http://schemas.openxmlformats.org/officeDocument/2006/relationships/hyperlink" Target="https://old.reddit.com/r/Denmark/comments/b2nccw/bl%C3%A5_blok_vil_anl%C3%A6gge_jernbane_mellem_billund_og/" TargetMode="External"/><Relationship Id="rId866" Type="http://schemas.openxmlformats.org/officeDocument/2006/relationships/hyperlink" Target="https://old.reddit.com/r/Denmark/comments/b13rqt/detektor_ingen_talte_om_k%C3%B8nsneutrale_trafiklys/" TargetMode="External"/><Relationship Id="rId865" Type="http://schemas.openxmlformats.org/officeDocument/2006/relationships/hyperlink" Target="https://old.reddit.com/r/Denmark/comments/b13rqt/detektor_ingen_talte_om_k%C3%B8nsneutrale_trafiklys/" TargetMode="External"/><Relationship Id="rId864" Type="http://schemas.openxmlformats.org/officeDocument/2006/relationships/hyperlink" Target="https://old.reddit.com/r/Denmark/comments/b13rqt/detektor_ingen_talte_om_k%C3%B8nsneutrale_trafiklys/" TargetMode="External"/><Relationship Id="rId863" Type="http://schemas.openxmlformats.org/officeDocument/2006/relationships/hyperlink" Target="https://old.reddit.com/r/Denmark/comments/b13rqt/detektor_ingen_talte_om_k%C3%B8nsneutrale_trafiklys/" TargetMode="External"/><Relationship Id="rId869" Type="http://schemas.openxmlformats.org/officeDocument/2006/relationships/hyperlink" Target="https://old.reddit.com/r/Denmark/comments/b13rqt/detektor_ingen_talte_om_k%C3%B8nsneutrale_trafiklys/" TargetMode="External"/><Relationship Id="rId868" Type="http://schemas.openxmlformats.org/officeDocument/2006/relationships/hyperlink" Target="https://old.reddit.com/r/Denmark/comments/b13rqt/detektor_ingen_talte_om_k%C3%B8nsneutrale_trafiklys/" TargetMode="External"/><Relationship Id="rId867" Type="http://schemas.openxmlformats.org/officeDocument/2006/relationships/hyperlink" Target="https://old.reddit.com/r/Denmark/comments/b13rqt/detektor_ingen_talte_om_k%C3%B8nsneutrale_trafiklys/" TargetMode="External"/><Relationship Id="rId862" Type="http://schemas.openxmlformats.org/officeDocument/2006/relationships/hyperlink" Target="https://old.reddit.com/r/Denmark/comments/b13rqt/detektor_ingen_talte_om_k%C3%B8nsneutrale_trafiklys/" TargetMode="External"/><Relationship Id="rId861" Type="http://schemas.openxmlformats.org/officeDocument/2006/relationships/hyperlink" Target="https://old.reddit.com/r/Denmark/comments/b13rqt/detektor_ingen_talte_om_k%C3%B8nsneutrale_trafiklys/" TargetMode="External"/><Relationship Id="rId860" Type="http://schemas.openxmlformats.org/officeDocument/2006/relationships/hyperlink" Target="https://old.reddit.com/r/Denmark/comments/b13rqt/detektor_ingen_talte_om_k%C3%B8nsneutrale_trafiklys/" TargetMode="External"/><Relationship Id="rId855" Type="http://schemas.openxmlformats.org/officeDocument/2006/relationships/hyperlink" Target="https://old.reddit.com/r/Denmark/comments/azpl5s/ulovlig_partist%C3%B8tte_venstre_straffes_for_at/" TargetMode="External"/><Relationship Id="rId854" Type="http://schemas.openxmlformats.org/officeDocument/2006/relationships/hyperlink" Target="https://old.reddit.com/r/Denmark/comments/azpl5s/ulovlig_partist%C3%B8tte_venstre_straffes_for_at/" TargetMode="External"/><Relationship Id="rId853" Type="http://schemas.openxmlformats.org/officeDocument/2006/relationships/hyperlink" Target="https://old.reddit.com/r/Denmark/comments/azpl5s/ulovlig_partist%C3%B8tte_venstre_straffes_for_at/" TargetMode="External"/><Relationship Id="rId852" Type="http://schemas.openxmlformats.org/officeDocument/2006/relationships/hyperlink" Target="https://old.reddit.com/r/Denmark/comments/azpl5s/ulovlig_partist%C3%B8tte_venstre_straffes_for_at/" TargetMode="External"/><Relationship Id="rId859" Type="http://schemas.openxmlformats.org/officeDocument/2006/relationships/hyperlink" Target="https://old.reddit.com/r/Denmark/comments/b13rqt/detektor_ingen_talte_om_k%C3%B8nsneutrale_trafiklys/" TargetMode="External"/><Relationship Id="rId858" Type="http://schemas.openxmlformats.org/officeDocument/2006/relationships/hyperlink" Target="https://old.reddit.com/r/Denmark/comments/b13rqt/detektor_ingen_talte_om_k%C3%B8nsneutrale_trafiklys/" TargetMode="External"/><Relationship Id="rId857" Type="http://schemas.openxmlformats.org/officeDocument/2006/relationships/hyperlink" Target="https://old.reddit.com/r/Denmark/comments/b13rqt/detektor_ingen_talte_om_k%C3%B8nsneutrale_trafiklys/" TargetMode="External"/><Relationship Id="rId856" Type="http://schemas.openxmlformats.org/officeDocument/2006/relationships/hyperlink" Target="https://old.reddit.com/r/Denmark/comments/azpl5s/ulovlig_partist%C3%B8tte_venstre_straffes_for_at/" TargetMode="External"/><Relationship Id="rId851" Type="http://schemas.openxmlformats.org/officeDocument/2006/relationships/hyperlink" Target="https://old.reddit.com/r/Denmark/comments/azpl5s/ulovlig_partist%C3%B8tte_venstre_straffes_for_at/" TargetMode="External"/><Relationship Id="rId850" Type="http://schemas.openxmlformats.org/officeDocument/2006/relationships/hyperlink" Target="https://old.reddit.com/r/Denmark/comments/azpl5s/ulovlig_partist%C3%B8tte_venstre_straffes_for_at/" TargetMode="External"/><Relationship Id="rId409" Type="http://schemas.openxmlformats.org/officeDocument/2006/relationships/hyperlink" Target="https://old.reddit.com/r/Denmark/comments/8c735w/sf_vil_g%C3%B8re_tandl%C3%A6ge_psykologhj%C3%A6lp_og_fysioterapi/" TargetMode="External"/><Relationship Id="rId404" Type="http://schemas.openxmlformats.org/officeDocument/2006/relationships/hyperlink" Target="https://old.reddit.com/r/Denmark/comments/8c735w/sf_vil_g%C3%B8re_tandl%C3%A6ge_psykologhj%C3%A6lp_og_fysioterapi/" TargetMode="External"/><Relationship Id="rId888" Type="http://schemas.openxmlformats.org/officeDocument/2006/relationships/hyperlink" Target="https://old.reddit.com/r/Denmark/comments/b7aybw/sf_vil_h%C3%A6ve_skatten_for_at_bruge_milliarder_p%C3%A5/" TargetMode="External"/><Relationship Id="rId403" Type="http://schemas.openxmlformats.org/officeDocument/2006/relationships/hyperlink" Target="https://old.reddit.com/r/Denmark/comments/8c735w/sf_vil_g%C3%B8re_tandl%C3%A6ge_psykologhj%C3%A6lp_og_fysioterapi/" TargetMode="External"/><Relationship Id="rId887" Type="http://schemas.openxmlformats.org/officeDocument/2006/relationships/hyperlink" Target="https://old.reddit.com/r/Denmark/comments/b7aybw/sf_vil_h%C3%A6ve_skatten_for_at_bruge_milliarder_p%C3%A5/" TargetMode="External"/><Relationship Id="rId402" Type="http://schemas.openxmlformats.org/officeDocument/2006/relationships/hyperlink" Target="https://old.reddit.com/r/Denmark/comments/8c735w/sf_vil_g%C3%B8re_tandl%C3%A6ge_psykologhj%C3%A6lp_og_fysioterapi/" TargetMode="External"/><Relationship Id="rId886" Type="http://schemas.openxmlformats.org/officeDocument/2006/relationships/hyperlink" Target="https://old.reddit.com/r/Denmark/comments/b7aybw/sf_vil_h%C3%A6ve_skatten_for_at_bruge_milliarder_p%C3%A5/" TargetMode="External"/><Relationship Id="rId401" Type="http://schemas.openxmlformats.org/officeDocument/2006/relationships/hyperlink" Target="https://old.reddit.com/r/Denmark/comments/8c735w/sf_vil_g%C3%B8re_tandl%C3%A6ge_psykologhj%C3%A6lp_og_fysioterapi/" TargetMode="External"/><Relationship Id="rId885" Type="http://schemas.openxmlformats.org/officeDocument/2006/relationships/hyperlink" Target="https://old.reddit.com/r/Denmark/comments/b7aybw/sf_vil_h%C3%A6ve_skatten_for_at_bruge_milliarder_p%C3%A5/" TargetMode="External"/><Relationship Id="rId408" Type="http://schemas.openxmlformats.org/officeDocument/2006/relationships/hyperlink" Target="https://old.reddit.com/r/Denmark/comments/8c735w/sf_vil_g%C3%B8re_tandl%C3%A6ge_psykologhj%C3%A6lp_og_fysioterapi/" TargetMode="External"/><Relationship Id="rId407" Type="http://schemas.openxmlformats.org/officeDocument/2006/relationships/hyperlink" Target="https://old.reddit.com/r/Denmark/comments/8c735w/sf_vil_g%C3%B8re_tandl%C3%A6ge_psykologhj%C3%A6lp_og_fysioterapi/" TargetMode="External"/><Relationship Id="rId406" Type="http://schemas.openxmlformats.org/officeDocument/2006/relationships/hyperlink" Target="https://old.reddit.com/r/Denmark/comments/8c735w/sf_vil_g%C3%B8re_tandl%C3%A6ge_psykologhj%C3%A6lp_og_fysioterapi/" TargetMode="External"/><Relationship Id="rId405" Type="http://schemas.openxmlformats.org/officeDocument/2006/relationships/hyperlink" Target="https://old.reddit.com/r/Denmark/comments/8c735w/sf_vil_g%C3%B8re_tandl%C3%A6ge_psykologhj%C3%A6lp_og_fysioterapi/" TargetMode="External"/><Relationship Id="rId889" Type="http://schemas.openxmlformats.org/officeDocument/2006/relationships/hyperlink" Target="https://old.reddit.com/r/Denmark/comments/b7aybw/sf_vil_h%C3%A6ve_skatten_for_at_bruge_milliarder_p%C3%A5/" TargetMode="External"/><Relationship Id="rId880" Type="http://schemas.openxmlformats.org/officeDocument/2006/relationships/hyperlink" Target="https://old.reddit.com/r/Denmark/comments/b7aybw/sf_vil_h%C3%A6ve_skatten_for_at_bruge_milliarder_p%C3%A5/" TargetMode="External"/><Relationship Id="rId400" Type="http://schemas.openxmlformats.org/officeDocument/2006/relationships/hyperlink" Target="https://old.reddit.com/r/Denmark/comments/8c735w/sf_vil_g%C3%B8re_tandl%C3%A6ge_psykologhj%C3%A6lp_og_fysioterapi/" TargetMode="External"/><Relationship Id="rId884" Type="http://schemas.openxmlformats.org/officeDocument/2006/relationships/hyperlink" Target="https://old.reddit.com/r/Denmark/comments/b7aybw/sf_vil_h%C3%A6ve_skatten_for_at_bruge_milliarder_p%C3%A5/" TargetMode="External"/><Relationship Id="rId883" Type="http://schemas.openxmlformats.org/officeDocument/2006/relationships/hyperlink" Target="https://old.reddit.com/r/Denmark/comments/b7aybw/sf_vil_h%C3%A6ve_skatten_for_at_bruge_milliarder_p%C3%A5/" TargetMode="External"/><Relationship Id="rId882" Type="http://schemas.openxmlformats.org/officeDocument/2006/relationships/hyperlink" Target="https://old.reddit.com/r/Denmark/comments/b7aybw/sf_vil_h%C3%A6ve_skatten_for_at_bruge_milliarder_p%C3%A5/" TargetMode="External"/><Relationship Id="rId881" Type="http://schemas.openxmlformats.org/officeDocument/2006/relationships/hyperlink" Target="https://old.reddit.com/r/Denmark/comments/b7aybw/sf_vil_h%C3%A6ve_skatten_for_at_bruge_milliarder_p%C3%A5/" TargetMode="External"/><Relationship Id="rId877" Type="http://schemas.openxmlformats.org/officeDocument/2006/relationships/hyperlink" Target="https://old.reddit.com/r/Denmark/comments/b0it33/vaccinekrav_i_institutioner_la_er_formentlig_det/" TargetMode="External"/><Relationship Id="rId876" Type="http://schemas.openxmlformats.org/officeDocument/2006/relationships/hyperlink" Target="https://old.reddit.com/r/Denmark/comments/b0it33/vaccinekrav_i_institutioner_la_er_formentlig_det/" TargetMode="External"/><Relationship Id="rId875" Type="http://schemas.openxmlformats.org/officeDocument/2006/relationships/hyperlink" Target="https://old.reddit.com/r/Denmark/comments/b0it33/vaccinekrav_i_institutioner_la_er_formentlig_det/" TargetMode="External"/><Relationship Id="rId874" Type="http://schemas.openxmlformats.org/officeDocument/2006/relationships/hyperlink" Target="https://old.reddit.com/r/Denmark/comments/b0it33/vaccinekrav_i_institutioner_la_er_formentlig_det/" TargetMode="External"/><Relationship Id="rId879" Type="http://schemas.openxmlformats.org/officeDocument/2006/relationships/hyperlink" Target="https://old.reddit.com/r/Denmark/comments/b0it33/vaccinekrav_i_institutioner_la_er_formentlig_det/" TargetMode="External"/><Relationship Id="rId878" Type="http://schemas.openxmlformats.org/officeDocument/2006/relationships/hyperlink" Target="https://old.reddit.com/r/Denmark/comments/b0it33/vaccinekrav_i_institutioner_la_er_formentlig_det/" TargetMode="External"/><Relationship Id="rId873" Type="http://schemas.openxmlformats.org/officeDocument/2006/relationships/hyperlink" Target="https://old.reddit.com/r/Denmark/comments/b13rqt/detektor_ingen_talte_om_k%C3%B8nsneutrale_trafiklys/" TargetMode="External"/><Relationship Id="rId872" Type="http://schemas.openxmlformats.org/officeDocument/2006/relationships/hyperlink" Target="https://old.reddit.com/r/Denmark/comments/b13rqt/detektor_ingen_talte_om_k%C3%B8nsneutrale_trafiklys/" TargetMode="External"/><Relationship Id="rId871" Type="http://schemas.openxmlformats.org/officeDocument/2006/relationships/hyperlink" Target="https://old.reddit.com/r/Denmark/comments/b13rqt/detektor_ingen_talte_om_k%C3%B8nsneutrale_trafiklys/" TargetMode="External"/><Relationship Id="rId870" Type="http://schemas.openxmlformats.org/officeDocument/2006/relationships/hyperlink" Target="https://old.reddit.com/r/Denmark/comments/b13rqt/detektor_ingen_talte_om_k%C3%B8nsneutrale_trafiklys/" TargetMode="External"/><Relationship Id="rId829" Type="http://schemas.openxmlformats.org/officeDocument/2006/relationships/hyperlink" Target="https://old.reddit.com/r/Denmark/comments/b2yxhy/enhedslisten_overvejer_forslag_om_loot_boxforbud/" TargetMode="External"/><Relationship Id="rId828" Type="http://schemas.openxmlformats.org/officeDocument/2006/relationships/hyperlink" Target="https://old.reddit.com/r/Denmark/comments/b2yxhy/enhedslisten_overvejer_forslag_om_loot_boxforbud/" TargetMode="External"/><Relationship Id="rId827" Type="http://schemas.openxmlformats.org/officeDocument/2006/relationships/hyperlink" Target="https://old.reddit.com/r/Denmark/comments/b2yxhy/enhedslisten_overvejer_forslag_om_loot_boxforbud/" TargetMode="External"/><Relationship Id="rId822" Type="http://schemas.openxmlformats.org/officeDocument/2006/relationships/hyperlink" Target="https://old.reddit.com/r/Denmark/comments/aw7lmu/sure_opst%C3%B8d/" TargetMode="External"/><Relationship Id="rId821" Type="http://schemas.openxmlformats.org/officeDocument/2006/relationships/hyperlink" Target="https://old.reddit.com/r/Denmark/comments/aw7lmu/sure_opst%C3%B8d/" TargetMode="External"/><Relationship Id="rId820" Type="http://schemas.openxmlformats.org/officeDocument/2006/relationships/hyperlink" Target="https://old.reddit.com/r/Denmark/comments/aw7lmu/sure_opst%C3%B8d/" TargetMode="External"/><Relationship Id="rId826" Type="http://schemas.openxmlformats.org/officeDocument/2006/relationships/hyperlink" Target="https://old.reddit.com/r/Denmark/comments/b2yxhy/enhedslisten_overvejer_forslag_om_loot_boxforbud/" TargetMode="External"/><Relationship Id="rId825" Type="http://schemas.openxmlformats.org/officeDocument/2006/relationships/hyperlink" Target="https://old.reddit.com/r/Denmark/comments/b2yxhy/enhedslisten_overvejer_forslag_om_loot_boxforbud/" TargetMode="External"/><Relationship Id="rId824" Type="http://schemas.openxmlformats.org/officeDocument/2006/relationships/hyperlink" Target="https://old.reddit.com/r/Denmark/comments/aw7lmu/sure_opst%C3%B8d/" TargetMode="External"/><Relationship Id="rId823" Type="http://schemas.openxmlformats.org/officeDocument/2006/relationships/hyperlink" Target="https://old.reddit.com/r/Denmark/comments/aw7lmu/sure_opst%C3%B8d/" TargetMode="External"/><Relationship Id="rId819" Type="http://schemas.openxmlformats.org/officeDocument/2006/relationships/hyperlink" Target="https://old.reddit.com/r/Denmark/comments/aw7lmu/sure_opst%C3%B8d/" TargetMode="External"/><Relationship Id="rId818" Type="http://schemas.openxmlformats.org/officeDocument/2006/relationships/hyperlink" Target="https://old.reddit.com/r/Denmark/comments/aw7lmu/sure_opst%C3%B8d/" TargetMode="External"/><Relationship Id="rId817" Type="http://schemas.openxmlformats.org/officeDocument/2006/relationships/hyperlink" Target="https://old.reddit.com/r/Denmark/comments/aw7lmu/sure_opst%C3%B8d/" TargetMode="External"/><Relationship Id="rId816" Type="http://schemas.openxmlformats.org/officeDocument/2006/relationships/hyperlink" Target="https://old.reddit.com/r/Denmark/comments/aw7lmu/sure_opst%C3%B8d/" TargetMode="External"/><Relationship Id="rId811" Type="http://schemas.openxmlformats.org/officeDocument/2006/relationships/hyperlink" Target="https://old.reddit.com/r/Denmark/comments/aw7lmu/sure_opst%C3%B8d/" TargetMode="External"/><Relationship Id="rId810" Type="http://schemas.openxmlformats.org/officeDocument/2006/relationships/hyperlink" Target="https://old.reddit.com/r/Denmark/comments/aw7lmu/sure_opst%C3%B8d/" TargetMode="External"/><Relationship Id="rId815" Type="http://schemas.openxmlformats.org/officeDocument/2006/relationships/hyperlink" Target="https://old.reddit.com/r/Denmark/comments/aw7lmu/sure_opst%C3%B8d/" TargetMode="External"/><Relationship Id="rId814" Type="http://schemas.openxmlformats.org/officeDocument/2006/relationships/hyperlink" Target="https://old.reddit.com/r/Denmark/comments/aw7lmu/sure_opst%C3%B8d/" TargetMode="External"/><Relationship Id="rId813" Type="http://schemas.openxmlformats.org/officeDocument/2006/relationships/hyperlink" Target="https://old.reddit.com/r/Denmark/comments/aw7lmu/sure_opst%C3%B8d/" TargetMode="External"/><Relationship Id="rId812" Type="http://schemas.openxmlformats.org/officeDocument/2006/relationships/hyperlink" Target="https://old.reddit.com/r/Denmark/comments/aw7lmu/sure_opst%C3%B8d/" TargetMode="External"/><Relationship Id="rId849" Type="http://schemas.openxmlformats.org/officeDocument/2006/relationships/hyperlink" Target="https://old.reddit.com/r/Denmark/comments/azpl5s/ulovlig_partist%C3%B8tte_venstre_straffes_for_at/" TargetMode="External"/><Relationship Id="rId844" Type="http://schemas.openxmlformats.org/officeDocument/2006/relationships/hyperlink" Target="https://old.reddit.com/r/Denmark/comments/b2yxhy/enhedslisten_overvejer_forslag_om_loot_boxforbud/" TargetMode="External"/><Relationship Id="rId843" Type="http://schemas.openxmlformats.org/officeDocument/2006/relationships/hyperlink" Target="https://old.reddit.com/r/Denmark/comments/b2yxhy/enhedslisten_overvejer_forslag_om_loot_boxforbud/" TargetMode="External"/><Relationship Id="rId842" Type="http://schemas.openxmlformats.org/officeDocument/2006/relationships/hyperlink" Target="https://old.reddit.com/r/Denmark/comments/b2yxhy/enhedslisten_overvejer_forslag_om_loot_boxforbud/" TargetMode="External"/><Relationship Id="rId841" Type="http://schemas.openxmlformats.org/officeDocument/2006/relationships/hyperlink" Target="https://old.reddit.com/r/Denmark/comments/b2yxhy/enhedslisten_overvejer_forslag_om_loot_boxforbud/" TargetMode="External"/><Relationship Id="rId848" Type="http://schemas.openxmlformats.org/officeDocument/2006/relationships/hyperlink" Target="https://old.reddit.com/r/Denmark/comments/azpl5s/ulovlig_partist%C3%B8tte_venstre_straffes_for_at/" TargetMode="External"/><Relationship Id="rId847" Type="http://schemas.openxmlformats.org/officeDocument/2006/relationships/hyperlink" Target="https://old.reddit.com/r/Denmark/comments/azpl5s/ulovlig_partist%C3%B8tte_venstre_straffes_for_at/" TargetMode="External"/><Relationship Id="rId846" Type="http://schemas.openxmlformats.org/officeDocument/2006/relationships/hyperlink" Target="https://old.reddit.com/r/Denmark/comments/azpl5s/ulovlig_partist%C3%B8tte_venstre_straffes_for_at/" TargetMode="External"/><Relationship Id="rId845" Type="http://schemas.openxmlformats.org/officeDocument/2006/relationships/hyperlink" Target="https://old.reddit.com/r/Denmark/comments/b2yxhy/enhedslisten_overvejer_forslag_om_loot_boxforbud/" TargetMode="External"/><Relationship Id="rId840" Type="http://schemas.openxmlformats.org/officeDocument/2006/relationships/hyperlink" Target="https://old.reddit.com/r/Denmark/comments/b2yxhy/enhedslisten_overvejer_forslag_om_loot_boxforbud/" TargetMode="External"/><Relationship Id="rId839" Type="http://schemas.openxmlformats.org/officeDocument/2006/relationships/hyperlink" Target="https://old.reddit.com/r/Denmark/comments/b2yxhy/enhedslisten_overvejer_forslag_om_loot_boxforbud/" TargetMode="External"/><Relationship Id="rId838" Type="http://schemas.openxmlformats.org/officeDocument/2006/relationships/hyperlink" Target="https://old.reddit.com/r/Denmark/comments/b2yxhy/enhedslisten_overvejer_forslag_om_loot_boxforbud/" TargetMode="External"/><Relationship Id="rId833" Type="http://schemas.openxmlformats.org/officeDocument/2006/relationships/hyperlink" Target="https://old.reddit.com/r/Denmark/comments/b2yxhy/enhedslisten_overvejer_forslag_om_loot_boxforbud/" TargetMode="External"/><Relationship Id="rId832" Type="http://schemas.openxmlformats.org/officeDocument/2006/relationships/hyperlink" Target="https://old.reddit.com/r/Denmark/comments/b2yxhy/enhedslisten_overvejer_forslag_om_loot_boxforbud/" TargetMode="External"/><Relationship Id="rId831" Type="http://schemas.openxmlformats.org/officeDocument/2006/relationships/hyperlink" Target="https://old.reddit.com/r/Denmark/comments/b2yxhy/enhedslisten_overvejer_forslag_om_loot_boxforbud/" TargetMode="External"/><Relationship Id="rId830" Type="http://schemas.openxmlformats.org/officeDocument/2006/relationships/hyperlink" Target="https://old.reddit.com/r/Denmark/comments/b2yxhy/enhedslisten_overvejer_forslag_om_loot_boxforbud/" TargetMode="External"/><Relationship Id="rId837" Type="http://schemas.openxmlformats.org/officeDocument/2006/relationships/hyperlink" Target="https://old.reddit.com/r/Denmark/comments/b2yxhy/enhedslisten_overvejer_forslag_om_loot_boxforbud/" TargetMode="External"/><Relationship Id="rId836" Type="http://schemas.openxmlformats.org/officeDocument/2006/relationships/hyperlink" Target="https://old.reddit.com/r/Denmark/comments/b2yxhy/enhedslisten_overvejer_forslag_om_loot_boxforbud/" TargetMode="External"/><Relationship Id="rId835" Type="http://schemas.openxmlformats.org/officeDocument/2006/relationships/hyperlink" Target="https://old.reddit.com/r/Denmark/comments/b2yxhy/enhedslisten_overvejer_forslag_om_loot_boxforbud/" TargetMode="External"/><Relationship Id="rId834" Type="http://schemas.openxmlformats.org/officeDocument/2006/relationships/hyperlink" Target="https://old.reddit.com/r/Denmark/comments/b2yxhy/enhedslisten_overvejer_forslag_om_loot_boxforbud/" TargetMode="External"/><Relationship Id="rId469" Type="http://schemas.openxmlformats.org/officeDocument/2006/relationships/hyperlink" Target="https://old.reddit.com/r/Denmark/comments/6bo8k4/socialdemokratiet_har_manipuleret_med_en_debat/" TargetMode="External"/><Relationship Id="rId468" Type="http://schemas.openxmlformats.org/officeDocument/2006/relationships/hyperlink" Target="https://old.reddit.com/r/Denmark/comments/6bo8k4/socialdemokratiet_har_manipuleret_med_en_debat/" TargetMode="External"/><Relationship Id="rId467" Type="http://schemas.openxmlformats.org/officeDocument/2006/relationships/hyperlink" Target="https://old.reddit.com/r/Denmark/comments/6bo8k4/socialdemokratiet_har_manipuleret_med_en_debat/" TargetMode="External"/><Relationship Id="rId462" Type="http://schemas.openxmlformats.org/officeDocument/2006/relationships/hyperlink" Target="https://old.reddit.com/r/Denmark/comments/6bo8k4/socialdemokratiet_har_manipuleret_med_en_debat/" TargetMode="External"/><Relationship Id="rId461" Type="http://schemas.openxmlformats.org/officeDocument/2006/relationships/hyperlink" Target="https://old.reddit.com/r/Denmark/comments/6bo8k4/socialdemokratiet_har_manipuleret_med_en_debat/" TargetMode="External"/><Relationship Id="rId460" Type="http://schemas.openxmlformats.org/officeDocument/2006/relationships/hyperlink" Target="https://old.reddit.com/r/Denmark/comments/6bo8k4/socialdemokratiet_har_manipuleret_med_en_debat/" TargetMode="External"/><Relationship Id="rId466" Type="http://schemas.openxmlformats.org/officeDocument/2006/relationships/hyperlink" Target="https://old.reddit.com/r/Denmark/comments/6bo8k4/socialdemokratiet_har_manipuleret_med_en_debat/" TargetMode="External"/><Relationship Id="rId465" Type="http://schemas.openxmlformats.org/officeDocument/2006/relationships/hyperlink" Target="https://old.reddit.com/r/Denmark/comments/6bo8k4/socialdemokratiet_har_manipuleret_med_en_debat/" TargetMode="External"/><Relationship Id="rId464" Type="http://schemas.openxmlformats.org/officeDocument/2006/relationships/hyperlink" Target="https://old.reddit.com/r/Denmark/comments/6bo8k4/socialdemokratiet_har_manipuleret_med_en_debat/" TargetMode="External"/><Relationship Id="rId463" Type="http://schemas.openxmlformats.org/officeDocument/2006/relationships/hyperlink" Target="https://old.reddit.com/r/Denmark/comments/6bo8k4/socialdemokratiet_har_manipuleret_med_en_debat/" TargetMode="External"/><Relationship Id="rId459" Type="http://schemas.openxmlformats.org/officeDocument/2006/relationships/hyperlink" Target="https://old.reddit.com/r/Denmark/comments/6bo8k4/socialdemokratiet_har_manipuleret_med_en_debat/" TargetMode="External"/><Relationship Id="rId458" Type="http://schemas.openxmlformats.org/officeDocument/2006/relationships/hyperlink" Target="https://old.reddit.com/r/Denmark/comments/6bo8k4/socialdemokratiet_har_manipuleret_med_en_debat/" TargetMode="External"/><Relationship Id="rId457" Type="http://schemas.openxmlformats.org/officeDocument/2006/relationships/hyperlink" Target="https://old.reddit.com/r/Denmark/comments/6bo8k4/socialdemokratiet_har_manipuleret_med_en_debat/" TargetMode="External"/><Relationship Id="rId456" Type="http://schemas.openxmlformats.org/officeDocument/2006/relationships/hyperlink" Target="https://old.reddit.com/r/Denmark/comments/6bo8k4/socialdemokratiet_har_manipuleret_med_en_debat/" TargetMode="External"/><Relationship Id="rId451" Type="http://schemas.openxmlformats.org/officeDocument/2006/relationships/hyperlink" Target="https://old.reddit.com/r/Denmark/comments/8oft8n/borgerforslag_forkastet_af_folketinget/" TargetMode="External"/><Relationship Id="rId450" Type="http://schemas.openxmlformats.org/officeDocument/2006/relationships/hyperlink" Target="https://old.reddit.com/r/Denmark/comments/8oft8n/borgerforslag_forkastet_af_folketinget/" TargetMode="External"/><Relationship Id="rId455" Type="http://schemas.openxmlformats.org/officeDocument/2006/relationships/hyperlink" Target="https://old.reddit.com/r/Denmark/comments/8oft8n/borgerforslag_forkastet_af_folketinget/" TargetMode="External"/><Relationship Id="rId454" Type="http://schemas.openxmlformats.org/officeDocument/2006/relationships/hyperlink" Target="https://old.reddit.com/r/Denmark/comments/8oft8n/borgerforslag_forkastet_af_folketinget/" TargetMode="External"/><Relationship Id="rId453" Type="http://schemas.openxmlformats.org/officeDocument/2006/relationships/hyperlink" Target="https://old.reddit.com/r/Denmark/comments/8oft8n/borgerforslag_forkastet_af_folketinget/" TargetMode="External"/><Relationship Id="rId452" Type="http://schemas.openxmlformats.org/officeDocument/2006/relationships/hyperlink" Target="https://old.reddit.com/r/Denmark/comments/8oft8n/borgerforslag_forkastet_af_folketinget/" TargetMode="External"/><Relationship Id="rId491" Type="http://schemas.openxmlformats.org/officeDocument/2006/relationships/hyperlink" Target="https://old.reddit.com/r/Denmark/comments/9koqqy/forslag_giv_st%C3%B8jb%C3%B8der_til_%C3%B8red%C3%B8vende_motorcykler/" TargetMode="External"/><Relationship Id="rId490" Type="http://schemas.openxmlformats.org/officeDocument/2006/relationships/hyperlink" Target="https://old.reddit.com/r/Denmark/comments/9koqqy/forslag_giv_st%C3%B8jb%C3%B8der_til_%C3%B8red%C3%B8vende_motorcykler/" TargetMode="External"/><Relationship Id="rId489" Type="http://schemas.openxmlformats.org/officeDocument/2006/relationships/hyperlink" Target="https://old.reddit.com/r/Denmark/comments/9koqqy/forslag_giv_st%C3%B8jb%C3%B8der_til_%C3%B8red%C3%B8vende_motorcykler/" TargetMode="External"/><Relationship Id="rId484" Type="http://schemas.openxmlformats.org/officeDocument/2006/relationships/hyperlink" Target="https://old.reddit.com/r/Denmark/comments/9koqqy/forslag_giv_st%C3%B8jb%C3%B8der_til_%C3%B8red%C3%B8vende_motorcykler/" TargetMode="External"/><Relationship Id="rId483" Type="http://schemas.openxmlformats.org/officeDocument/2006/relationships/hyperlink" Target="https://old.reddit.com/r/Denmark/comments/9koqqy/forslag_giv_st%C3%B8jb%C3%B8der_til_%C3%B8red%C3%B8vende_motorcykler/" TargetMode="External"/><Relationship Id="rId482" Type="http://schemas.openxmlformats.org/officeDocument/2006/relationships/hyperlink" Target="https://old.reddit.com/r/Denmark/comments/9koqqy/forslag_giv_st%C3%B8jb%C3%B8der_til_%C3%B8red%C3%B8vende_motorcykler/" TargetMode="External"/><Relationship Id="rId481" Type="http://schemas.openxmlformats.org/officeDocument/2006/relationships/hyperlink" Target="https://old.reddit.com/r/Denmark/comments/9koqqy/forslag_giv_st%C3%B8jb%C3%B8der_til_%C3%B8red%C3%B8vende_motorcykler/" TargetMode="External"/><Relationship Id="rId488" Type="http://schemas.openxmlformats.org/officeDocument/2006/relationships/hyperlink" Target="https://old.reddit.com/r/Denmark/comments/9koqqy/forslag_giv_st%C3%B8jb%C3%B8der_til_%C3%B8red%C3%B8vende_motorcykler/" TargetMode="External"/><Relationship Id="rId487" Type="http://schemas.openxmlformats.org/officeDocument/2006/relationships/hyperlink" Target="https://old.reddit.com/r/Denmark/comments/9koqqy/forslag_giv_st%C3%B8jb%C3%B8der_til_%C3%B8red%C3%B8vende_motorcykler/" TargetMode="External"/><Relationship Id="rId486" Type="http://schemas.openxmlformats.org/officeDocument/2006/relationships/hyperlink" Target="https://old.reddit.com/r/Denmark/comments/9koqqy/forslag_giv_st%C3%B8jb%C3%B8der_til_%C3%B8red%C3%B8vende_motorcykler/" TargetMode="External"/><Relationship Id="rId485" Type="http://schemas.openxmlformats.org/officeDocument/2006/relationships/hyperlink" Target="https://old.reddit.com/r/Denmark/comments/9koqqy/forslag_giv_st%C3%B8jb%C3%B8der_til_%C3%B8red%C3%B8vende_motorcykler/" TargetMode="External"/><Relationship Id="rId480" Type="http://schemas.openxmlformats.org/officeDocument/2006/relationships/hyperlink" Target="https://old.reddit.com/r/Denmark/comments/9koqqy/forslag_giv_st%C3%B8jb%C3%B8der_til_%C3%B8red%C3%B8vende_motorcykler/" TargetMode="External"/><Relationship Id="rId479" Type="http://schemas.openxmlformats.org/officeDocument/2006/relationships/hyperlink" Target="https://old.reddit.com/r/Denmark/comments/9koqqy/forslag_giv_st%C3%B8jb%C3%B8der_til_%C3%B8red%C3%B8vende_motorcykler/" TargetMode="External"/><Relationship Id="rId478" Type="http://schemas.openxmlformats.org/officeDocument/2006/relationships/hyperlink" Target="https://old.reddit.com/r/Denmark/comments/9koqqy/forslag_giv_st%C3%B8jb%C3%B8der_til_%C3%B8red%C3%B8vende_motorcykler/" TargetMode="External"/><Relationship Id="rId473" Type="http://schemas.openxmlformats.org/officeDocument/2006/relationships/hyperlink" Target="https://old.reddit.com/r/Denmark/comments/6bo8k4/socialdemokratiet_har_manipuleret_med_en_debat/" TargetMode="External"/><Relationship Id="rId472" Type="http://schemas.openxmlformats.org/officeDocument/2006/relationships/hyperlink" Target="https://old.reddit.com/r/Denmark/comments/6bo8k4/socialdemokratiet_har_manipuleret_med_en_debat/" TargetMode="External"/><Relationship Id="rId471" Type="http://schemas.openxmlformats.org/officeDocument/2006/relationships/hyperlink" Target="https://old.reddit.com/r/Denmark/comments/6bo8k4/socialdemokratiet_har_manipuleret_med_en_debat/" TargetMode="External"/><Relationship Id="rId470" Type="http://schemas.openxmlformats.org/officeDocument/2006/relationships/hyperlink" Target="https://old.reddit.com/r/Denmark/comments/6bo8k4/socialdemokratiet_har_manipuleret_med_en_debat/" TargetMode="External"/><Relationship Id="rId477" Type="http://schemas.openxmlformats.org/officeDocument/2006/relationships/hyperlink" Target="https://old.reddit.com/r/Denmark/comments/9koqqy/forslag_giv_st%C3%B8jb%C3%B8der_til_%C3%B8red%C3%B8vende_motorcykler/" TargetMode="External"/><Relationship Id="rId476" Type="http://schemas.openxmlformats.org/officeDocument/2006/relationships/hyperlink" Target="https://old.reddit.com/r/Denmark/comments/6bo8k4/socialdemokratiet_har_manipuleret_med_en_debat/" TargetMode="External"/><Relationship Id="rId475" Type="http://schemas.openxmlformats.org/officeDocument/2006/relationships/hyperlink" Target="https://old.reddit.com/r/Denmark/comments/6bo8k4/socialdemokratiet_har_manipuleret_med_en_debat/" TargetMode="External"/><Relationship Id="rId474" Type="http://schemas.openxmlformats.org/officeDocument/2006/relationships/hyperlink" Target="https://old.reddit.com/r/Denmark/comments/6bo8k4/socialdemokratiet_har_manipuleret_med_en_debat/" TargetMode="External"/><Relationship Id="rId426" Type="http://schemas.openxmlformats.org/officeDocument/2006/relationships/hyperlink" Target="https://old.reddit.com/r/Denmark/comments/7sm91j/staten_sags%C3%B8ges_for_masseoverv%C3%A5gning/" TargetMode="External"/><Relationship Id="rId425" Type="http://schemas.openxmlformats.org/officeDocument/2006/relationships/hyperlink" Target="https://old.reddit.com/r/Denmark/comments/7sm91j/staten_sags%C3%B8ges_for_masseoverv%C3%A5gning/" TargetMode="External"/><Relationship Id="rId424" Type="http://schemas.openxmlformats.org/officeDocument/2006/relationships/hyperlink" Target="https://old.reddit.com/r/Denmark/comments/8c735w/sf_vil_g%C3%B8re_tandl%C3%A6ge_psykologhj%C3%A6lp_og_fysioterapi/" TargetMode="External"/><Relationship Id="rId423" Type="http://schemas.openxmlformats.org/officeDocument/2006/relationships/hyperlink" Target="https://old.reddit.com/r/Denmark/comments/8c735w/sf_vil_g%C3%B8re_tandl%C3%A6ge_psykologhj%C3%A6lp_og_fysioterapi/" TargetMode="External"/><Relationship Id="rId429" Type="http://schemas.openxmlformats.org/officeDocument/2006/relationships/hyperlink" Target="https://old.reddit.com/r/Denmark/comments/7sm91j/staten_sags%C3%B8ges_for_masseoverv%C3%A5gning/" TargetMode="External"/><Relationship Id="rId428" Type="http://schemas.openxmlformats.org/officeDocument/2006/relationships/hyperlink" Target="https://old.reddit.com/r/Denmark/comments/7sm91j/staten_sags%C3%B8ges_for_masseoverv%C3%A5gning/" TargetMode="External"/><Relationship Id="rId427" Type="http://schemas.openxmlformats.org/officeDocument/2006/relationships/hyperlink" Target="https://old.reddit.com/r/Denmark/comments/7sm91j/staten_sags%C3%B8ges_for_masseoverv%C3%A5gning/" TargetMode="External"/><Relationship Id="rId422" Type="http://schemas.openxmlformats.org/officeDocument/2006/relationships/hyperlink" Target="https://old.reddit.com/r/Denmark/comments/8c735w/sf_vil_g%C3%B8re_tandl%C3%A6ge_psykologhj%C3%A6lp_og_fysioterapi/" TargetMode="External"/><Relationship Id="rId421" Type="http://schemas.openxmlformats.org/officeDocument/2006/relationships/hyperlink" Target="https://old.reddit.com/r/Denmark/comments/8c735w/sf_vil_g%C3%B8re_tandl%C3%A6ge_psykologhj%C3%A6lp_og_fysioterapi/" TargetMode="External"/><Relationship Id="rId420" Type="http://schemas.openxmlformats.org/officeDocument/2006/relationships/hyperlink" Target="https://old.reddit.com/r/Denmark/comments/8c735w/sf_vil_g%C3%B8re_tandl%C3%A6ge_psykologhj%C3%A6lp_og_fysioterapi/" TargetMode="External"/><Relationship Id="rId415" Type="http://schemas.openxmlformats.org/officeDocument/2006/relationships/hyperlink" Target="https://old.reddit.com/r/Denmark/comments/8c735w/sf_vil_g%C3%B8re_tandl%C3%A6ge_psykologhj%C3%A6lp_og_fysioterapi/" TargetMode="External"/><Relationship Id="rId899" Type="http://schemas.openxmlformats.org/officeDocument/2006/relationships/hyperlink" Target="https://old.reddit.com/r/Denmark/comments/b790p1/sf_vil_straffe_kommuner_med_b%C3%B8der_for_ulovlig/" TargetMode="External"/><Relationship Id="rId414" Type="http://schemas.openxmlformats.org/officeDocument/2006/relationships/hyperlink" Target="https://old.reddit.com/r/Denmark/comments/8c735w/sf_vil_g%C3%B8re_tandl%C3%A6ge_psykologhj%C3%A6lp_og_fysioterapi/" TargetMode="External"/><Relationship Id="rId898" Type="http://schemas.openxmlformats.org/officeDocument/2006/relationships/hyperlink" Target="https://old.reddit.com/r/Denmark/comments/b790p1/sf_vil_straffe_kommuner_med_b%C3%B8der_for_ulovlig/" TargetMode="External"/><Relationship Id="rId413" Type="http://schemas.openxmlformats.org/officeDocument/2006/relationships/hyperlink" Target="https://old.reddit.com/r/Denmark/comments/8c735w/sf_vil_g%C3%B8re_tandl%C3%A6ge_psykologhj%C3%A6lp_og_fysioterapi/" TargetMode="External"/><Relationship Id="rId897" Type="http://schemas.openxmlformats.org/officeDocument/2006/relationships/hyperlink" Target="https://old.reddit.com/r/Denmark/comments/b7aybw/sf_vil_h%C3%A6ve_skatten_for_at_bruge_milliarder_p%C3%A5/" TargetMode="External"/><Relationship Id="rId412" Type="http://schemas.openxmlformats.org/officeDocument/2006/relationships/hyperlink" Target="https://old.reddit.com/r/Denmark/comments/8c735w/sf_vil_g%C3%B8re_tandl%C3%A6ge_psykologhj%C3%A6lp_og_fysioterapi/" TargetMode="External"/><Relationship Id="rId896" Type="http://schemas.openxmlformats.org/officeDocument/2006/relationships/hyperlink" Target="https://old.reddit.com/r/Denmark/comments/b7aybw/sf_vil_h%C3%A6ve_skatten_for_at_bruge_milliarder_p%C3%A5/" TargetMode="External"/><Relationship Id="rId419" Type="http://schemas.openxmlformats.org/officeDocument/2006/relationships/hyperlink" Target="https://old.reddit.com/r/Denmark/comments/8c735w/sf_vil_g%C3%B8re_tandl%C3%A6ge_psykologhj%C3%A6lp_og_fysioterapi/" TargetMode="External"/><Relationship Id="rId418" Type="http://schemas.openxmlformats.org/officeDocument/2006/relationships/hyperlink" Target="https://old.reddit.com/r/Denmark/comments/8c735w/sf_vil_g%C3%B8re_tandl%C3%A6ge_psykologhj%C3%A6lp_og_fysioterapi/" TargetMode="External"/><Relationship Id="rId417" Type="http://schemas.openxmlformats.org/officeDocument/2006/relationships/hyperlink" Target="https://old.reddit.com/r/Denmark/comments/8c735w/sf_vil_g%C3%B8re_tandl%C3%A6ge_psykologhj%C3%A6lp_og_fysioterapi/" TargetMode="External"/><Relationship Id="rId416" Type="http://schemas.openxmlformats.org/officeDocument/2006/relationships/hyperlink" Target="https://old.reddit.com/r/Denmark/comments/8c735w/sf_vil_g%C3%B8re_tandl%C3%A6ge_psykologhj%C3%A6lp_og_fysioterapi/" TargetMode="External"/><Relationship Id="rId891" Type="http://schemas.openxmlformats.org/officeDocument/2006/relationships/hyperlink" Target="https://old.reddit.com/r/Denmark/comments/b7aybw/sf_vil_h%C3%A6ve_skatten_for_at_bruge_milliarder_p%C3%A5/" TargetMode="External"/><Relationship Id="rId890" Type="http://schemas.openxmlformats.org/officeDocument/2006/relationships/hyperlink" Target="https://old.reddit.com/r/Denmark/comments/b7aybw/sf_vil_h%C3%A6ve_skatten_for_at_bruge_milliarder_p%C3%A5/" TargetMode="External"/><Relationship Id="rId411" Type="http://schemas.openxmlformats.org/officeDocument/2006/relationships/hyperlink" Target="https://old.reddit.com/r/Denmark/comments/8c735w/sf_vil_g%C3%B8re_tandl%C3%A6ge_psykologhj%C3%A6lp_og_fysioterapi/" TargetMode="External"/><Relationship Id="rId895" Type="http://schemas.openxmlformats.org/officeDocument/2006/relationships/hyperlink" Target="https://old.reddit.com/r/Denmark/comments/b7aybw/sf_vil_h%C3%A6ve_skatten_for_at_bruge_milliarder_p%C3%A5/" TargetMode="External"/><Relationship Id="rId410" Type="http://schemas.openxmlformats.org/officeDocument/2006/relationships/hyperlink" Target="https://old.reddit.com/r/Denmark/comments/8c735w/sf_vil_g%C3%B8re_tandl%C3%A6ge_psykologhj%C3%A6lp_og_fysioterapi/" TargetMode="External"/><Relationship Id="rId894" Type="http://schemas.openxmlformats.org/officeDocument/2006/relationships/hyperlink" Target="https://old.reddit.com/r/Denmark/comments/b7aybw/sf_vil_h%C3%A6ve_skatten_for_at_bruge_milliarder_p%C3%A5/" TargetMode="External"/><Relationship Id="rId893" Type="http://schemas.openxmlformats.org/officeDocument/2006/relationships/hyperlink" Target="https://old.reddit.com/r/Denmark/comments/b7aybw/sf_vil_h%C3%A6ve_skatten_for_at_bruge_milliarder_p%C3%A5/" TargetMode="External"/><Relationship Id="rId892" Type="http://schemas.openxmlformats.org/officeDocument/2006/relationships/hyperlink" Target="https://old.reddit.com/r/Denmark/comments/b7aybw/sf_vil_h%C3%A6ve_skatten_for_at_bruge_milliarder_p%C3%A5/" TargetMode="External"/><Relationship Id="rId448" Type="http://schemas.openxmlformats.org/officeDocument/2006/relationships/hyperlink" Target="https://old.reddit.com/r/Denmark/comments/8oft8n/borgerforslag_forkastet_af_folketinget/" TargetMode="External"/><Relationship Id="rId447" Type="http://schemas.openxmlformats.org/officeDocument/2006/relationships/hyperlink" Target="https://old.reddit.com/r/Denmark/comments/8oft8n/borgerforslag_forkastet_af_folketinget/" TargetMode="External"/><Relationship Id="rId446" Type="http://schemas.openxmlformats.org/officeDocument/2006/relationships/hyperlink" Target="https://old.reddit.com/r/Denmark/comments/8oft8n/borgerforslag_forkastet_af_folketinget/" TargetMode="External"/><Relationship Id="rId445" Type="http://schemas.openxmlformats.org/officeDocument/2006/relationships/hyperlink" Target="https://old.reddit.com/r/Denmark/comments/8oft8n/borgerforslag_forkastet_af_folketinget/" TargetMode="External"/><Relationship Id="rId449" Type="http://schemas.openxmlformats.org/officeDocument/2006/relationships/hyperlink" Target="https://old.reddit.com/r/Denmark/comments/8oft8n/borgerforslag_forkastet_af_folketinget/" TargetMode="External"/><Relationship Id="rId440" Type="http://schemas.openxmlformats.org/officeDocument/2006/relationships/hyperlink" Target="https://old.reddit.com/r/Denmark/comments/8oft8n/borgerforslag_forkastet_af_folketinget/" TargetMode="External"/><Relationship Id="rId444" Type="http://schemas.openxmlformats.org/officeDocument/2006/relationships/hyperlink" Target="https://old.reddit.com/r/Denmark/comments/8oft8n/borgerforslag_forkastet_af_folketinget/" TargetMode="External"/><Relationship Id="rId443" Type="http://schemas.openxmlformats.org/officeDocument/2006/relationships/hyperlink" Target="https://old.reddit.com/r/Denmark/comments/8oft8n/borgerforslag_forkastet_af_folketinget/" TargetMode="External"/><Relationship Id="rId442" Type="http://schemas.openxmlformats.org/officeDocument/2006/relationships/hyperlink" Target="https://old.reddit.com/r/Denmark/comments/8oft8n/borgerforslag_forkastet_af_folketinget/" TargetMode="External"/><Relationship Id="rId441" Type="http://schemas.openxmlformats.org/officeDocument/2006/relationships/hyperlink" Target="https://old.reddit.com/r/Denmark/comments/8oft8n/borgerforslag_forkastet_af_folketinget/" TargetMode="External"/><Relationship Id="rId437" Type="http://schemas.openxmlformats.org/officeDocument/2006/relationships/hyperlink" Target="https://old.reddit.com/r/Denmark/comments/8oft8n/borgerforslag_forkastet_af_folketinget/" TargetMode="External"/><Relationship Id="rId436" Type="http://schemas.openxmlformats.org/officeDocument/2006/relationships/hyperlink" Target="https://old.reddit.com/r/Denmark/comments/7sm91j/staten_sags%C3%B8ges_for_masseoverv%C3%A5gning/" TargetMode="External"/><Relationship Id="rId435" Type="http://schemas.openxmlformats.org/officeDocument/2006/relationships/hyperlink" Target="https://old.reddit.com/r/Denmark/comments/7sm91j/staten_sags%C3%B8ges_for_masseoverv%C3%A5gning/" TargetMode="External"/><Relationship Id="rId434" Type="http://schemas.openxmlformats.org/officeDocument/2006/relationships/hyperlink" Target="https://old.reddit.com/r/Denmark/comments/7sm91j/staten_sags%C3%B8ges_for_masseoverv%C3%A5gning/" TargetMode="External"/><Relationship Id="rId439" Type="http://schemas.openxmlformats.org/officeDocument/2006/relationships/hyperlink" Target="https://old.reddit.com/r/Denmark/comments/8oft8n/borgerforslag_forkastet_af_folketinget/" TargetMode="External"/><Relationship Id="rId438" Type="http://schemas.openxmlformats.org/officeDocument/2006/relationships/hyperlink" Target="https://old.reddit.com/r/Denmark/comments/8oft8n/borgerforslag_forkastet_af_folketinget/" TargetMode="External"/><Relationship Id="rId433" Type="http://schemas.openxmlformats.org/officeDocument/2006/relationships/hyperlink" Target="https://old.reddit.com/r/Denmark/comments/7sm91j/staten_sags%C3%B8ges_for_masseoverv%C3%A5gning/" TargetMode="External"/><Relationship Id="rId432" Type="http://schemas.openxmlformats.org/officeDocument/2006/relationships/hyperlink" Target="https://old.reddit.com/r/Denmark/comments/7sm91j/staten_sags%C3%B8ges_for_masseoverv%C3%A5gning/" TargetMode="External"/><Relationship Id="rId431" Type="http://schemas.openxmlformats.org/officeDocument/2006/relationships/hyperlink" Target="https://old.reddit.com/r/Denmark/comments/7sm91j/staten_sags%C3%B8ges_for_masseoverv%C3%A5gning/" TargetMode="External"/><Relationship Id="rId430" Type="http://schemas.openxmlformats.org/officeDocument/2006/relationships/hyperlink" Target="https://old.reddit.com/r/Denmark/comments/7sm91j/staten_sags%C3%B8ges_for_masseoverv%C3%A5gning/"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s://www.facebook.com/DRNyheder/posts/2371477966236047" TargetMode="External"/><Relationship Id="rId2" Type="http://schemas.openxmlformats.org/officeDocument/2006/relationships/hyperlink" Target="https://www.facebook.com/DRNyheder/posts/2371423332908177" TargetMode="External"/><Relationship Id="rId3" Type="http://schemas.openxmlformats.org/officeDocument/2006/relationships/hyperlink" Target="https://www.facebook.com/DRNyheder/posts/2370317979685379" TargetMode="External"/><Relationship Id="rId4" Type="http://schemas.openxmlformats.org/officeDocument/2006/relationships/hyperlink" Target="https://www.facebook.com/DRNyheder/posts/2373664252684085" TargetMode="External"/><Relationship Id="rId9" Type="http://schemas.openxmlformats.org/officeDocument/2006/relationships/hyperlink" Target="https://www.facebook.com/DRNyheder/posts/2378984182152092?" TargetMode="External"/><Relationship Id="rId5" Type="http://schemas.openxmlformats.org/officeDocument/2006/relationships/hyperlink" Target="https://www.facebook.com/DRNyheder/posts/2373101159407061" TargetMode="External"/><Relationship Id="rId6" Type="http://schemas.openxmlformats.org/officeDocument/2006/relationships/hyperlink" Target="https://www.facebook.com/DRNyheder/posts/2379688435415000" TargetMode="External"/><Relationship Id="rId7" Type="http://schemas.openxmlformats.org/officeDocument/2006/relationships/hyperlink" Target="https://www.facebook.com/DRNyheder/posts/2378984182152092?" TargetMode="External"/><Relationship Id="rId8" Type="http://schemas.openxmlformats.org/officeDocument/2006/relationships/hyperlink" Target="https://www.facebook.com/DRNyheder/posts/2378984182152092?" TargetMode="External"/><Relationship Id="rId40" Type="http://schemas.openxmlformats.org/officeDocument/2006/relationships/hyperlink" Target="https://www.facebook.com/DRNyheder/posts/2378984182152092?" TargetMode="External"/><Relationship Id="rId42" Type="http://schemas.openxmlformats.org/officeDocument/2006/relationships/hyperlink" Target="https://www.facebook.com/DRNyheder/posts/2378984182152092?" TargetMode="External"/><Relationship Id="rId41" Type="http://schemas.openxmlformats.org/officeDocument/2006/relationships/hyperlink" Target="https://www.facebook.com/DRNyheder/posts/2378984182152092?" TargetMode="External"/><Relationship Id="rId44" Type="http://schemas.openxmlformats.org/officeDocument/2006/relationships/hyperlink" Target="https://www.facebook.com/DRNyheder/posts/2378984182152092?" TargetMode="External"/><Relationship Id="rId43" Type="http://schemas.openxmlformats.org/officeDocument/2006/relationships/hyperlink" Target="https://www.facebook.com/DRNyheder/posts/2378984182152092?" TargetMode="External"/><Relationship Id="rId46" Type="http://schemas.openxmlformats.org/officeDocument/2006/relationships/hyperlink" Target="https://www.facebook.com/DRNyheder/posts/2378984182152092?" TargetMode="External"/><Relationship Id="rId45" Type="http://schemas.openxmlformats.org/officeDocument/2006/relationships/hyperlink" Target="https://www.facebook.com/DRNyheder/posts/2378984182152092?" TargetMode="External"/><Relationship Id="rId48" Type="http://schemas.openxmlformats.org/officeDocument/2006/relationships/hyperlink" Target="https://www.facebook.com/DRNyheder/posts/2378984182152092?" TargetMode="External"/><Relationship Id="rId47" Type="http://schemas.openxmlformats.org/officeDocument/2006/relationships/hyperlink" Target="https://www.facebook.com/DRNyheder/posts/2378984182152092?" TargetMode="External"/><Relationship Id="rId49" Type="http://schemas.openxmlformats.org/officeDocument/2006/relationships/hyperlink" Target="https://www.facebook.com/DRNyheder/posts/2378984182152092?" TargetMode="External"/><Relationship Id="rId31" Type="http://schemas.openxmlformats.org/officeDocument/2006/relationships/hyperlink" Target="https://www.facebook.com/DRNyheder/posts/2378984182152092?" TargetMode="External"/><Relationship Id="rId30" Type="http://schemas.openxmlformats.org/officeDocument/2006/relationships/hyperlink" Target="https://www.facebook.com/DRNyheder/posts/2378984182152092?" TargetMode="External"/><Relationship Id="rId33" Type="http://schemas.openxmlformats.org/officeDocument/2006/relationships/hyperlink" Target="https://www.facebook.com/DRNyheder/posts/2378984182152092?" TargetMode="External"/><Relationship Id="rId32" Type="http://schemas.openxmlformats.org/officeDocument/2006/relationships/hyperlink" Target="https://www.facebook.com/DRNyheder/posts/2378984182152092?" TargetMode="External"/><Relationship Id="rId35" Type="http://schemas.openxmlformats.org/officeDocument/2006/relationships/hyperlink" Target="https://www.facebook.com/DRNyheder/posts/2378984182152092?" TargetMode="External"/><Relationship Id="rId34" Type="http://schemas.openxmlformats.org/officeDocument/2006/relationships/hyperlink" Target="https://www.facebook.com/DRNyheder/posts/2378984182152092?" TargetMode="External"/><Relationship Id="rId37" Type="http://schemas.openxmlformats.org/officeDocument/2006/relationships/hyperlink" Target="https://www.facebook.com/DRNyheder/posts/2378984182152092?" TargetMode="External"/><Relationship Id="rId36" Type="http://schemas.openxmlformats.org/officeDocument/2006/relationships/hyperlink" Target="https://www.facebook.com/DRNyheder/posts/2378984182152092?" TargetMode="External"/><Relationship Id="rId39" Type="http://schemas.openxmlformats.org/officeDocument/2006/relationships/hyperlink" Target="https://www.facebook.com/DRNyheder/posts/2378984182152092?" TargetMode="External"/><Relationship Id="rId38" Type="http://schemas.openxmlformats.org/officeDocument/2006/relationships/hyperlink" Target="https://www.facebook.com/DRNyheder/posts/2378984182152092?" TargetMode="External"/><Relationship Id="rId20" Type="http://schemas.openxmlformats.org/officeDocument/2006/relationships/hyperlink" Target="https://www.facebook.com/DRNyheder/posts/2378984182152092?" TargetMode="External"/><Relationship Id="rId22" Type="http://schemas.openxmlformats.org/officeDocument/2006/relationships/hyperlink" Target="https://www.facebook.com/DRNyheder/posts/2378984182152092?" TargetMode="External"/><Relationship Id="rId21" Type="http://schemas.openxmlformats.org/officeDocument/2006/relationships/hyperlink" Target="https://www.facebook.com/DRNyheder/posts/2378984182152092?" TargetMode="External"/><Relationship Id="rId24" Type="http://schemas.openxmlformats.org/officeDocument/2006/relationships/hyperlink" Target="https://www.facebook.com/DRNyheder/posts/2378984182152092?" TargetMode="External"/><Relationship Id="rId23" Type="http://schemas.openxmlformats.org/officeDocument/2006/relationships/hyperlink" Target="https://www.facebook.com/DRNyheder/posts/2378984182152092?" TargetMode="External"/><Relationship Id="rId26" Type="http://schemas.openxmlformats.org/officeDocument/2006/relationships/hyperlink" Target="https://www.facebook.com/DRNyheder/posts/2378984182152092?" TargetMode="External"/><Relationship Id="rId25" Type="http://schemas.openxmlformats.org/officeDocument/2006/relationships/hyperlink" Target="https://www.facebook.com/DRNyheder/posts/2378984182152092?" TargetMode="External"/><Relationship Id="rId28" Type="http://schemas.openxmlformats.org/officeDocument/2006/relationships/hyperlink" Target="https://www.facebook.com/DRNyheder/posts/2378984182152092?" TargetMode="External"/><Relationship Id="rId27" Type="http://schemas.openxmlformats.org/officeDocument/2006/relationships/hyperlink" Target="https://www.facebook.com/DRNyheder/posts/2378984182152092?" TargetMode="External"/><Relationship Id="rId29" Type="http://schemas.openxmlformats.org/officeDocument/2006/relationships/hyperlink" Target="https://www.facebook.com/DRNyheder/posts/2378984182152092?" TargetMode="External"/><Relationship Id="rId11" Type="http://schemas.openxmlformats.org/officeDocument/2006/relationships/hyperlink" Target="https://www.facebook.com/DRNyheder/posts/2378984182152092?" TargetMode="External"/><Relationship Id="rId10" Type="http://schemas.openxmlformats.org/officeDocument/2006/relationships/hyperlink" Target="https://www.facebook.com/DRNyheder/posts/2378984182152092?" TargetMode="External"/><Relationship Id="rId13" Type="http://schemas.openxmlformats.org/officeDocument/2006/relationships/hyperlink" Target="https://www.facebook.com/DRNyheder/posts/2378984182152092?" TargetMode="External"/><Relationship Id="rId12" Type="http://schemas.openxmlformats.org/officeDocument/2006/relationships/hyperlink" Target="https://www.facebook.com/DRNyheder/posts/2378984182152092?" TargetMode="External"/><Relationship Id="rId15" Type="http://schemas.openxmlformats.org/officeDocument/2006/relationships/hyperlink" Target="https://www.facebook.com/DRNyheder/posts/2378984182152092?" TargetMode="External"/><Relationship Id="rId14" Type="http://schemas.openxmlformats.org/officeDocument/2006/relationships/hyperlink" Target="https://www.facebook.com/DRNyheder/posts/2378984182152092?" TargetMode="External"/><Relationship Id="rId17" Type="http://schemas.openxmlformats.org/officeDocument/2006/relationships/hyperlink" Target="https://www.facebook.com/DRNyheder/posts/2378984182152092?" TargetMode="External"/><Relationship Id="rId16" Type="http://schemas.openxmlformats.org/officeDocument/2006/relationships/hyperlink" Target="https://www.facebook.com/DRNyheder/posts/2378984182152092?" TargetMode="External"/><Relationship Id="rId19" Type="http://schemas.openxmlformats.org/officeDocument/2006/relationships/hyperlink" Target="https://www.facebook.com/DRNyheder/posts/2378984182152092?" TargetMode="External"/><Relationship Id="rId18" Type="http://schemas.openxmlformats.org/officeDocument/2006/relationships/hyperlink" Target="https://www.facebook.com/DRNyheder/posts/2378984182152092?" TargetMode="External"/><Relationship Id="rId62" Type="http://schemas.openxmlformats.org/officeDocument/2006/relationships/hyperlink" Target="https://www.facebook.com/DRNyheder/posts/2378984182152092?" TargetMode="External"/><Relationship Id="rId61" Type="http://schemas.openxmlformats.org/officeDocument/2006/relationships/hyperlink" Target="https://www.facebook.com/DRNyheder/posts/2378984182152092?" TargetMode="External"/><Relationship Id="rId64" Type="http://schemas.openxmlformats.org/officeDocument/2006/relationships/hyperlink" Target="https://www.facebook.com/DRNyheder/posts/2379116025472241" TargetMode="External"/><Relationship Id="rId63" Type="http://schemas.openxmlformats.org/officeDocument/2006/relationships/hyperlink" Target="https://www.facebook.com/DRNyheder/posts/2378984182152092?" TargetMode="External"/><Relationship Id="rId65" Type="http://schemas.openxmlformats.org/officeDocument/2006/relationships/drawing" Target="../drawings/drawing12.xml"/><Relationship Id="rId60" Type="http://schemas.openxmlformats.org/officeDocument/2006/relationships/hyperlink" Target="https://www.facebook.com/DRNyheder/posts/2378984182152092?" TargetMode="External"/><Relationship Id="rId51" Type="http://schemas.openxmlformats.org/officeDocument/2006/relationships/hyperlink" Target="https://www.facebook.com/DRNyheder/posts/2378984182152092?" TargetMode="External"/><Relationship Id="rId50" Type="http://schemas.openxmlformats.org/officeDocument/2006/relationships/hyperlink" Target="https://www.facebook.com/DRNyheder/posts/2378984182152092?" TargetMode="External"/><Relationship Id="rId53" Type="http://schemas.openxmlformats.org/officeDocument/2006/relationships/hyperlink" Target="https://www.facebook.com/DRNyheder/posts/2378984182152092?" TargetMode="External"/><Relationship Id="rId52" Type="http://schemas.openxmlformats.org/officeDocument/2006/relationships/hyperlink" Target="https://www.facebook.com/DRNyheder/posts/2378984182152092?" TargetMode="External"/><Relationship Id="rId55" Type="http://schemas.openxmlformats.org/officeDocument/2006/relationships/hyperlink" Target="https://www.facebook.com/DRNyheder/posts/2378984182152092?" TargetMode="External"/><Relationship Id="rId54" Type="http://schemas.openxmlformats.org/officeDocument/2006/relationships/hyperlink" Target="https://www.facebook.com/DRNyheder/posts/2378984182152092?" TargetMode="External"/><Relationship Id="rId57" Type="http://schemas.openxmlformats.org/officeDocument/2006/relationships/hyperlink" Target="https://www.facebook.com/DRNyheder/posts/2378984182152092?" TargetMode="External"/><Relationship Id="rId56" Type="http://schemas.openxmlformats.org/officeDocument/2006/relationships/hyperlink" Target="https://www.facebook.com/DRNyheder/posts/2378984182152092?" TargetMode="External"/><Relationship Id="rId59" Type="http://schemas.openxmlformats.org/officeDocument/2006/relationships/hyperlink" Target="https://www.facebook.com/DRNyheder/posts/2378984182152092?" TargetMode="External"/><Relationship Id="rId58" Type="http://schemas.openxmlformats.org/officeDocument/2006/relationships/hyperlink" Target="https://www.facebook.com/DRNyheder/posts/2378984182152092?"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https://www.facebook.com/politiken/posts/10158107492808294" TargetMode="External"/><Relationship Id="rId2" Type="http://schemas.openxmlformats.org/officeDocument/2006/relationships/hyperlink" Target="https://www.facebook.com/politiken/posts/10158108317293294" TargetMode="External"/><Relationship Id="rId3" Type="http://schemas.openxmlformats.org/officeDocument/2006/relationships/hyperlink" Target="https://www.facebook.com/politiken/posts/10158107806883294" TargetMode="External"/><Relationship Id="rId4" Type="http://schemas.openxmlformats.org/officeDocument/2006/relationships/hyperlink" Target="https://dansknatur.wordpress.com/2018/12/07/goer-lindholm-til-naturreservat-i-2020/?fbclid=IwAR1E7DhsmkM3yxbXch1jgPI_KvcF8pkl4ZRhlJCvIt4iPzm4Aw8TybZ0Nbc" TargetMode="External"/><Relationship Id="rId9" Type="http://schemas.openxmlformats.org/officeDocument/2006/relationships/hyperlink" Target="https://www.facebook.com/politiken/posts/10158192256253294" TargetMode="External"/><Relationship Id="rId5" Type="http://schemas.openxmlformats.org/officeDocument/2006/relationships/hyperlink" Target="https://www.facebook.com/politiken/posts/10158123267923294" TargetMode="External"/><Relationship Id="rId6" Type="http://schemas.openxmlformats.org/officeDocument/2006/relationships/hyperlink" Target="https://www.facebook.com/politiken/posts/10158124639458294" TargetMode="External"/><Relationship Id="rId7" Type="http://schemas.openxmlformats.org/officeDocument/2006/relationships/hyperlink" Target="https://www.facebook.com/politiken/posts/10158122855793294" TargetMode="External"/><Relationship Id="rId8" Type="http://schemas.openxmlformats.org/officeDocument/2006/relationships/hyperlink" Target="https://www.facebook.com/politiken/posts/10158114226018294" TargetMode="External"/><Relationship Id="rId20" Type="http://schemas.openxmlformats.org/officeDocument/2006/relationships/hyperlink" Target="https://youtu.be/2-xEhs_8U4g?fbclid=IwAR3Ph83nCFcKxfuLIv9Dt99LP2WU8j38bsUvmVlD_6XiZO62Thv3hlTi39c" TargetMode="External"/><Relationship Id="rId22" Type="http://schemas.openxmlformats.org/officeDocument/2006/relationships/hyperlink" Target="https://www.facebook.com/Pia-Kj%C3%A6rsgaard-33510214383/?hc_location=ufi" TargetMode="External"/><Relationship Id="rId21" Type="http://schemas.openxmlformats.org/officeDocument/2006/relationships/hyperlink" Target="https://www.facebook.com/ditbt/posts/2834645176562682" TargetMode="External"/><Relationship Id="rId24" Type="http://schemas.openxmlformats.org/officeDocument/2006/relationships/hyperlink" Target="https://www.facebook.com/Pia-Kj%C3%A6rsgaard-33510214383/?hc_location=ufi" TargetMode="External"/><Relationship Id="rId23" Type="http://schemas.openxmlformats.org/officeDocument/2006/relationships/hyperlink" Target="https://www.facebook.com/Pia-Kj%C3%A6rsgaard-33510214383/?hc_location=ufi" TargetMode="External"/><Relationship Id="rId26" Type="http://schemas.openxmlformats.org/officeDocument/2006/relationships/hyperlink" Target="https://www.facebook.com/ditbt/posts/2843805645646635" TargetMode="External"/><Relationship Id="rId25" Type="http://schemas.openxmlformats.org/officeDocument/2006/relationships/hyperlink" Target="https://www.facebook.com/ditbt/posts/2845769315450268" TargetMode="External"/><Relationship Id="rId28" Type="http://schemas.openxmlformats.org/officeDocument/2006/relationships/hyperlink" Target="https://www.latlmes.com/.../leaked-report-confirms..." TargetMode="External"/><Relationship Id="rId27" Type="http://schemas.openxmlformats.org/officeDocument/2006/relationships/hyperlink" Target="https://www.facebook.com/hashtag/maga?hc_location=ufi" TargetMode="External"/><Relationship Id="rId29" Type="http://schemas.openxmlformats.org/officeDocument/2006/relationships/drawing" Target="../drawings/drawing13.xml"/><Relationship Id="rId11" Type="http://schemas.openxmlformats.org/officeDocument/2006/relationships/hyperlink" Target="https://www.facebook.com/politiken/posts/10158192173758294" TargetMode="External"/><Relationship Id="rId10" Type="http://schemas.openxmlformats.org/officeDocument/2006/relationships/hyperlink" Target="https://www.bt.dk/politik/jeppe-kofod-taler-ud-om-sex-sag?fbclid=IwAR3Bt-Qayd6ObTE7omT-Q-qv9URLK7NC36iEb6QjNXLYqAHOBoSodrvBiMs" TargetMode="External"/><Relationship Id="rId13" Type="http://schemas.openxmlformats.org/officeDocument/2006/relationships/hyperlink" Target="https://www.facebook.com/politiken/posts/10158211737238294" TargetMode="External"/><Relationship Id="rId12" Type="http://schemas.openxmlformats.org/officeDocument/2006/relationships/hyperlink" Target="https://www.facebook.com/politiken/posts/10158213064473294" TargetMode="External"/><Relationship Id="rId15" Type="http://schemas.openxmlformats.org/officeDocument/2006/relationships/hyperlink" Target="https://www.facebook.com/politiken/posts/10158211629148294" TargetMode="External"/><Relationship Id="rId14" Type="http://schemas.openxmlformats.org/officeDocument/2006/relationships/hyperlink" Target="https://www.facebook.com/frederik.v.nielsen.73/posts/10216848405899327?hc_location=ufi" TargetMode="External"/><Relationship Id="rId17" Type="http://schemas.openxmlformats.org/officeDocument/2006/relationships/hyperlink" Target="https://www.facebook.com/politiken/posts/10158210594623294" TargetMode="External"/><Relationship Id="rId16" Type="http://schemas.openxmlformats.org/officeDocument/2006/relationships/hyperlink" Target="https://www.facebook.com/politiken/posts/10158211339893294" TargetMode="External"/><Relationship Id="rId19" Type="http://schemas.openxmlformats.org/officeDocument/2006/relationships/hyperlink" Target="https://youtu.be/mA1P7i0Tm9o?fbclid=IwAR0qMkxAVY8uWvP1VAFDglNYCq68s_iY3Ua9kCrDvbXuMBpNKZqFthxNPQM" TargetMode="External"/><Relationship Id="rId18" Type="http://schemas.openxmlformats.org/officeDocument/2006/relationships/hyperlink" Target="https://www.borgerforslag.dk/se-og-stoet-forslag/?Id=FT-01871&amp;fbclid=IwAR0V7joAsqi71C5ai-X5v49fA0It-CuEeD5SEreGfRNEHKwLi-RGxJQz00o" TargetMode="Externa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hyperlink" Target="https://old.reddit.com/r/Denmark/comments/anbwvp/auforsker_om_eksternt_pres_er_du_kritisk_f%C3%A5r_du/" TargetMode="External"/><Relationship Id="rId2" Type="http://schemas.openxmlformats.org/officeDocument/2006/relationships/hyperlink" Target="https://old.reddit.com/r/Denmark/comments/anof4d/finansministeriet_er_danmarks_overhund/" TargetMode="External"/><Relationship Id="rId3" Type="http://schemas.openxmlformats.org/officeDocument/2006/relationships/hyperlink" Target="http://www.somom.com" TargetMode="External"/><Relationship Id="rId4" Type="http://schemas.openxmlformats.org/officeDocument/2006/relationships/hyperlink" Target="https://old.reddit.com/r/Denmark/comments/7sm91j/staten_sags%C3%B8ges_for_masseoverv%C3%A5gning/" TargetMode="External"/><Relationship Id="rId9" Type="http://schemas.openxmlformats.org/officeDocument/2006/relationships/hyperlink" Target="https://jyllands-posten.dk/indland/ECE11159815/chef-paa-rigshospitalet-har-sagt-op-i-desperation-over-sparekrav/" TargetMode="External"/><Relationship Id="rId5" Type="http://schemas.openxmlformats.org/officeDocument/2006/relationships/hyperlink" Target="https://old.reddit.com/r/Denmark/comments/aofy25/en_l%C3%B8gn_bliver_ikke_sand_bare_fordi_et_flertal/" TargetMode="External"/><Relationship Id="rId6" Type="http://schemas.openxmlformats.org/officeDocument/2006/relationships/hyperlink" Target="https://old.reddit.com/r/Denmark/comments/aw7lmu/sure_opst%C3%B8d/" TargetMode="External"/><Relationship Id="rId7" Type="http://schemas.openxmlformats.org/officeDocument/2006/relationships/hyperlink" Target="https://old.reddit.com/r/Denmark/comments/b790p1/sf_vil_straffe_kommuner_med_b%C3%B8der_for_ulovlig/" TargetMode="External"/><Relationship Id="rId8" Type="http://schemas.openxmlformats.org/officeDocument/2006/relationships/hyperlink" Target="https://old.reddit.com/r/Denmark/comments/anbvjr/marie_krarup_t%C3%B8rkl%C3%A6det_skal_forbydes_p%C3%A5/" TargetMode="External"/><Relationship Id="rId40" Type="http://schemas.openxmlformats.org/officeDocument/2006/relationships/hyperlink" Target="https://www.information.dk/indland/2019/02/krigsrapport-taetteste-danmark-kommer-paa-faa-fulde-billede-foghs-rolle-irakkrigen?lst_frnt" TargetMode="External"/><Relationship Id="rId42" Type="http://schemas.openxmlformats.org/officeDocument/2006/relationships/hyperlink" Target="https://old.reddit.com/r/Denmark/comments/8hy6ef/stine_brix_enhedslisten_st%C3%B8tter_borgerforslaget/" TargetMode="External"/><Relationship Id="rId41" Type="http://schemas.openxmlformats.org/officeDocument/2006/relationships/hyperlink" Target="https://old.reddit.com/r/Denmark/comments/b7aybw/sf_vil_h%C3%A6ve_skatten_for_at_bruge_milliarder_p%C3%A5/" TargetMode="External"/><Relationship Id="rId44" Type="http://schemas.openxmlformats.org/officeDocument/2006/relationships/hyperlink" Target="https://old.reddit.com/r/Denmark/comments/8c735w/sf_vil_g%C3%B8re_tandl%C3%A6ge_psykologhj%C3%A6lp_og_fysioterapi/" TargetMode="External"/><Relationship Id="rId43" Type="http://schemas.openxmlformats.org/officeDocument/2006/relationships/hyperlink" Target="https://old.reddit.com/r/Denmark/comments/75phqy/johanne_schmidtnielsen_leverer_en_retorisk/" TargetMode="External"/><Relationship Id="rId46" Type="http://schemas.openxmlformats.org/officeDocument/2006/relationships/drawing" Target="../drawings/drawing15.xml"/><Relationship Id="rId45" Type="http://schemas.openxmlformats.org/officeDocument/2006/relationships/hyperlink" Target="https://old.reddit.com/r/Denmark/comments/b0it33/vaccinekrav_i_institutioner_la_er_formentlig_det/" TargetMode="External"/><Relationship Id="rId31" Type="http://schemas.openxmlformats.org/officeDocument/2006/relationships/hyperlink" Target="https://old.reddit.com/r/Denmark/comments/b58l79/vistisen_har_vidst_ikke_lavet_god_nok_research/" TargetMode="External"/><Relationship Id="rId30" Type="http://schemas.openxmlformats.org/officeDocument/2006/relationships/hyperlink" Target="https://old.reddit.com/r/Denmark/comments/93nja9/god_ide_co2tal_p%C3%A5_mad_s%C3%A5_forbrugerne_kan_se/" TargetMode="External"/><Relationship Id="rId33" Type="http://schemas.openxmlformats.org/officeDocument/2006/relationships/hyperlink" Target="https://old.reddit.com/r/Denmark/comments/anejh6/forskere_bag_krigsudredning_overraskende_f%C3%A5/" TargetMode="External"/><Relationship Id="rId32" Type="http://schemas.openxmlformats.org/officeDocument/2006/relationships/hyperlink" Target="https://old.reddit.com/r/Denmark/comments/aso0ea/risk%C3%A6r_skylder_169096867_kroner_nu_vil_han_sl%C3%B8jfe/" TargetMode="External"/><Relationship Id="rId35" Type="http://schemas.openxmlformats.org/officeDocument/2006/relationships/hyperlink" Target="https://old.reddit.com/r/Denmark/comments/ap6pcg/folketingskandidat_om_m%C3%A6slingesmitte_mindsker/" TargetMode="External"/><Relationship Id="rId34" Type="http://schemas.openxmlformats.org/officeDocument/2006/relationships/hyperlink" Target="https://old.reddit.com/r/Denmark/comments/ap3pws/jurist_debatten_om_kr%C3%A6nkelseskultur_er_en_k%C3%A6mpe/" TargetMode="External"/><Relationship Id="rId37" Type="http://schemas.openxmlformats.org/officeDocument/2006/relationships/hyperlink" Target="https://old.reddit.com/r/Denmark/comments/b2yxhy/enhedslisten_overvejer_forslag_om_loot_boxforbud/" TargetMode="External"/><Relationship Id="rId36" Type="http://schemas.openxmlformats.org/officeDocument/2006/relationships/hyperlink" Target="https://old.reddit.com/r/Denmark/comments/ap0e7i/savage_l%C3%B8kke/" TargetMode="External"/><Relationship Id="rId39" Type="http://schemas.openxmlformats.org/officeDocument/2006/relationships/hyperlink" Target="https://old.reddit.com/r/Denmark/comments/b13rqt/detektor_ingen_talte_om_k%C3%B8nsneutrale_trafiklys/" TargetMode="External"/><Relationship Id="rId38" Type="http://schemas.openxmlformats.org/officeDocument/2006/relationships/hyperlink" Target="https://old.reddit.com/r/Denmark/comments/azpl5s/ulovlig_partist%C3%B8tte_venstre_straffes_for_at/" TargetMode="External"/><Relationship Id="rId20" Type="http://schemas.openxmlformats.org/officeDocument/2006/relationships/hyperlink" Target="https://old.reddit.com/r/Denmark/comments/b6nvd2/ny_klimaplan_la_vil_bruge_37_milliarder_kroner/" TargetMode="External"/><Relationship Id="rId22" Type="http://schemas.openxmlformats.org/officeDocument/2006/relationships/hyperlink" Target="https://old.reddit.com/r/Denmark/comments/apervc/joachim_b_olsen_har_ret_navnet_betyder_noget/" TargetMode="External"/><Relationship Id="rId21" Type="http://schemas.openxmlformats.org/officeDocument/2006/relationships/hyperlink" Target="https://old.reddit.com/r/Denmark/comments/ap5obn/vestager_er_skuffet_over_danmark_i_skattestrid_om/" TargetMode="External"/><Relationship Id="rId24" Type="http://schemas.openxmlformats.org/officeDocument/2006/relationships/hyperlink" Target="https://old.reddit.com/r/Denmark/comments/ao2qn2/trods_millioner_i_erhvervsindt%C3%A6gter_l%C3%B8kkefonden/" TargetMode="External"/><Relationship Id="rId23" Type="http://schemas.openxmlformats.org/officeDocument/2006/relationships/hyperlink" Target="https://old.reddit.com/r/Denmark/comments/b2nccw/bl%C3%A5_blok_vil_anl%C3%A6gge_jernbane_mellem_billund_og/" TargetMode="External"/><Relationship Id="rId26" Type="http://schemas.openxmlformats.org/officeDocument/2006/relationships/hyperlink" Target="https://old.reddit.com/r/Denmark/comments/aoqxgk/342_menneskesmuglere_er_straffet_efter/" TargetMode="External"/><Relationship Id="rId25" Type="http://schemas.openxmlformats.org/officeDocument/2006/relationships/hyperlink" Target="https://old.reddit.com/r/Denmark/comments/ao2y87/margrethe_vestager_bane_of_alstom_and_siemens/" TargetMode="External"/><Relationship Id="rId28" Type="http://schemas.openxmlformats.org/officeDocument/2006/relationships/hyperlink" Target="https://old.reddit.com/r/Denmark/comments/84zj3t/friendly_reminder_om_at_borgerforslaget_om_en/" TargetMode="External"/><Relationship Id="rId27" Type="http://schemas.openxmlformats.org/officeDocument/2006/relationships/hyperlink" Target="https://old.reddit.com/r/Denmark/comments/a569un/man_skal_ikke_kaste_med_sten_n%C3%A5r_man_selv_bor_i/" TargetMode="External"/><Relationship Id="rId29" Type="http://schemas.openxmlformats.org/officeDocument/2006/relationships/hyperlink" Target="https://old.reddit.com/r/Denmark/comments/6bo8k4/socialdemokratiet_har_manipuleret_med_en_debat/" TargetMode="External"/><Relationship Id="rId11" Type="http://schemas.openxmlformats.org/officeDocument/2006/relationships/hyperlink" Target="https://old.reddit.com/r/Denmark/comments/ao5kon/marie_krarup_dennis_er_selv_ude_om_f%C3%A6ngselsstraf/" TargetMode="External"/><Relationship Id="rId10" Type="http://schemas.openxmlformats.org/officeDocument/2006/relationships/hyperlink" Target="https://old.reddit.com/r/Denmark/comments/alb2dv/blog_nej_arveafgift_er_ikke_dobbelt_skat_for/" TargetMode="External"/><Relationship Id="rId13" Type="http://schemas.openxmlformats.org/officeDocument/2006/relationships/hyperlink" Target="https://old.reddit.com/r/Denmark/comments/60o66o/enhedslistens_politikere_frasiger_sig/" TargetMode="External"/><Relationship Id="rId12" Type="http://schemas.openxmlformats.org/officeDocument/2006/relationships/hyperlink" Target="https://old.reddit.com/r/Denmark/comments/aof0er/inger_st%C3%B8jberg_kaldes_i_hastesamr%C3%A5d_om/" TargetMode="External"/><Relationship Id="rId15" Type="http://schemas.openxmlformats.org/officeDocument/2006/relationships/hyperlink" Target="https://old.reddit.com/r/Denmark/comments/8oft8n/borgerforslag_forkastet_af_folketinget/" TargetMode="External"/><Relationship Id="rId14" Type="http://schemas.openxmlformats.org/officeDocument/2006/relationships/hyperlink" Target="https://old.reddit.com/r/Denmark/comments/8b6byr/stort_flertal_af_danskerne_st%C3%B8tter_politisk/" TargetMode="External"/><Relationship Id="rId17" Type="http://schemas.openxmlformats.org/officeDocument/2006/relationships/hyperlink" Target="https://old.reddit.com/r/Denmark/comments/9y7hdd/lad_v%C3%A6re_med_at_v%C3%A6re_doven/" TargetMode="External"/><Relationship Id="rId16" Type="http://schemas.openxmlformats.org/officeDocument/2006/relationships/hyperlink" Target="https://old.reddit.com/r/Denmark/comments/9koqqy/forslag_giv_st%C3%B8jb%C3%B8der_til_%C3%B8red%C3%B8vende_motorcykler/" TargetMode="External"/><Relationship Id="rId19" Type="http://schemas.openxmlformats.org/officeDocument/2006/relationships/hyperlink" Target="https://old.reddit.com/r/Denmark/comments/b6md0j/vprofiler_dr%C3%B8mmer_om_at_sl%C3%B8jfe_su_til_hjemmeboende/" TargetMode="External"/><Relationship Id="rId18" Type="http://schemas.openxmlformats.org/officeDocument/2006/relationships/hyperlink" Target="https://old.reddit.com/r/Denmark/comments/5umbdn/omar_marzouk_om_martin_henriksen/" TargetMode="External"/></Relationships>
</file>

<file path=xl/worksheets/_rels/sheet16.xml.rels><?xml version="1.0" encoding="UTF-8" standalone="yes"?><Relationships xmlns="http://schemas.openxmlformats.org/package/2006/relationships"><Relationship Id="rId1" Type="http://schemas.openxmlformats.org/officeDocument/2006/relationships/hyperlink" Target="https://twitter.com/jacobmark_sf/status/1108007898259603461" TargetMode="External"/><Relationship Id="rId2" Type="http://schemas.openxmlformats.org/officeDocument/2006/relationships/hyperlink" Target="https://twitter.com/larsloekke/status/1094603764017844224" TargetMode="External"/><Relationship Id="rId3" Type="http://schemas.openxmlformats.org/officeDocument/2006/relationships/hyperlink" Target="https://twitter.com/larsloekke/status/1094603764017844224" TargetMode="External"/><Relationship Id="rId4" Type="http://schemas.openxmlformats.org/officeDocument/2006/relationships/hyperlink" Target="https://t.co/yeqSHkj9fV" TargetMode="External"/><Relationship Id="rId9" Type="http://schemas.openxmlformats.org/officeDocument/2006/relationships/hyperlink" Target="https://twitter.com/skaarup_df/status/1105755712465059842" TargetMode="External"/><Relationship Id="rId5" Type="http://schemas.openxmlformats.org/officeDocument/2006/relationships/hyperlink" Target="https://t.co/o7HGNYL7vF" TargetMode="External"/><Relationship Id="rId6" Type="http://schemas.openxmlformats.org/officeDocument/2006/relationships/hyperlink" Target="https://t.co/dCiorybicG" TargetMode="External"/><Relationship Id="rId7" Type="http://schemas.openxmlformats.org/officeDocument/2006/relationships/hyperlink" Target="https://twitter.com/larsloekke/status/1108655113424523264" TargetMode="External"/><Relationship Id="rId8" Type="http://schemas.openxmlformats.org/officeDocument/2006/relationships/hyperlink" Target="https://twitter.com/pelledragsted/status/1111939215842000896" TargetMode="External"/><Relationship Id="rId11" Type="http://schemas.openxmlformats.org/officeDocument/2006/relationships/hyperlink" Target="https://twitter.com/Spolitik/status/1111238409597652995" TargetMode="External"/><Relationship Id="rId10" Type="http://schemas.openxmlformats.org/officeDocument/2006/relationships/hyperlink" Target="https://twitter.com/sorenpind/status/1109403397105565696" TargetMode="External"/><Relationship Id="rId12"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hyperlink" Target="http://nyheder.tv2.dk/.../2019-02-02-fagforbund-kommer..." TargetMode="External"/><Relationship Id="rId2" Type="http://schemas.openxmlformats.org/officeDocument/2006/relationships/hyperlink" Target="https://sdu.exammonitor.dk/" TargetMode="External"/><Relationship Id="rId3" Type="http://schemas.openxmlformats.org/officeDocument/2006/relationships/hyperlink" Target="https://uvm.dk/.../den.../om-den-digitale-proevevagt" TargetMode="External"/><Relationship Id="rId4" Type="http://schemas.openxmlformats.org/officeDocument/2006/relationships/hyperlink" Target="https://dansknatur.wordpress.com/2018/12/07/goer-lindholm-til-naturreservat-i-2020/?fbclid=IwAR1E7DhsmkM3yxbXch1jgPI_KvcF8pkl4ZRhlJCvIt4iPzm4Aw8TybZ0Nbc" TargetMode="External"/><Relationship Id="rId9" Type="http://schemas.openxmlformats.org/officeDocument/2006/relationships/hyperlink" Target="https://www.latlmes.com/.../leaked-report-confirms..." TargetMode="External"/><Relationship Id="rId5" Type="http://schemas.openxmlformats.org/officeDocument/2006/relationships/hyperlink" Target="https://www.dr.dk/.../16-arig-svensk-klimaforkaemper-er..." TargetMode="External"/><Relationship Id="rId6" Type="http://schemas.openxmlformats.org/officeDocument/2006/relationships/hyperlink" Target="https://www.24syv.dk/.../17247404/de-laerdes-tyranni-2..." TargetMode="External"/><Relationship Id="rId7" Type="http://schemas.openxmlformats.org/officeDocument/2006/relationships/hyperlink" Target="http://fortune.com/.../5-politicians-who-brought-their.../" TargetMode="External"/><Relationship Id="rId8" Type="http://schemas.openxmlformats.org/officeDocument/2006/relationships/hyperlink" Target="https://youtu.be/DjKD3grJFXc" TargetMode="External"/><Relationship Id="rId10"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hyperlink" Target="https://www.facebook.com/tv2.danmark/?hc_location=ufi" TargetMode="External"/><Relationship Id="rId2"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1" Type="http://schemas.openxmlformats.org/officeDocument/2006/relationships/hyperlink" Target="http://fortune.com/.../5-politicians-who-brought-their.../" TargetMode="External"/><Relationship Id="rId10" Type="http://schemas.openxmlformats.org/officeDocument/2006/relationships/hyperlink" Target="https://www.24syv.dk/.../17247404/de-laerdes-tyranni-2..." TargetMode="External"/><Relationship Id="rId13" Type="http://schemas.openxmlformats.org/officeDocument/2006/relationships/hyperlink" Target="https://www.latlmes.com/.../leaked-report-confirms..." TargetMode="External"/><Relationship Id="rId12" Type="http://schemas.openxmlformats.org/officeDocument/2006/relationships/hyperlink" Target="https://youtu.be/DjKD3grJFXc" TargetMode="External"/><Relationship Id="rId1" Type="http://schemas.openxmlformats.org/officeDocument/2006/relationships/hyperlink" Target="http://www.somom.com" TargetMode="External"/><Relationship Id="rId2" Type="http://schemas.openxmlformats.org/officeDocument/2006/relationships/hyperlink" Target="https://t.co/yeqSHkj9fV" TargetMode="External"/><Relationship Id="rId3" Type="http://schemas.openxmlformats.org/officeDocument/2006/relationships/hyperlink" Target="https://t.co/o7HGNYL7vF" TargetMode="External"/><Relationship Id="rId4" Type="http://schemas.openxmlformats.org/officeDocument/2006/relationships/hyperlink" Target="https://t.co/dCiorybicG" TargetMode="External"/><Relationship Id="rId9" Type="http://schemas.openxmlformats.org/officeDocument/2006/relationships/hyperlink" Target="https://www.dr.dk/.../16-arig-svensk-klimaforkaemper-er..." TargetMode="External"/><Relationship Id="rId14" Type="http://schemas.openxmlformats.org/officeDocument/2006/relationships/drawing" Target="../drawings/drawing2.xml"/><Relationship Id="rId5" Type="http://schemas.openxmlformats.org/officeDocument/2006/relationships/hyperlink" Target="http://nyheder.tv2.dk/.../2019-02-02-fagforbund-kommer..." TargetMode="External"/><Relationship Id="rId6" Type="http://schemas.openxmlformats.org/officeDocument/2006/relationships/hyperlink" Target="https://sdu.exammonitor.dk/" TargetMode="External"/><Relationship Id="rId7" Type="http://schemas.openxmlformats.org/officeDocument/2006/relationships/hyperlink" Target="https://uvm.dk/.../den.../om-den-digitale-proevevagt" TargetMode="External"/><Relationship Id="rId8" Type="http://schemas.openxmlformats.org/officeDocument/2006/relationships/hyperlink" Target="https://dansknatur.wordpress.com/2018/12/07/goer-lindholm-til-naturreservat-i-2020/?fbclid=IwAR1E7DhsmkM3yxbXch1jgPI_KvcF8pkl4ZRhlJCvIt4iPzm4Aw8TybZ0Nbc" TargetMode="External"/></Relationships>
</file>

<file path=xl/worksheets/_rels/sheet20.xml.rels><?xml version="1.0" encoding="UTF-8" standalone="yes"?><Relationships xmlns="http://schemas.openxmlformats.org/package/2006/relationships"><Relationship Id="rId1" Type="http://schemas.openxmlformats.org/officeDocument/2006/relationships/hyperlink" Target="https://www.facebook.com/tv2.danmark/?hc_location=ufi" TargetMode="External"/><Relationship Id="rId2"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20" Type="http://schemas.openxmlformats.org/officeDocument/2006/relationships/hyperlink" Target="https://t.co/xZzKUcY1vV" TargetMode="External"/><Relationship Id="rId22" Type="http://schemas.openxmlformats.org/officeDocument/2006/relationships/hyperlink" Target="https://t.co/bvHrqkrC4L" TargetMode="External"/><Relationship Id="rId21" Type="http://schemas.openxmlformats.org/officeDocument/2006/relationships/hyperlink" Target="https://t.co/8iPyWUPDWy" TargetMode="External"/><Relationship Id="rId24" Type="http://schemas.openxmlformats.org/officeDocument/2006/relationships/hyperlink" Target="https://t.co/kNuBrB8clX" TargetMode="External"/><Relationship Id="rId23" Type="http://schemas.openxmlformats.org/officeDocument/2006/relationships/hyperlink" Target="https://t.co/eCeOOIlpdZ" TargetMode="External"/><Relationship Id="rId1" Type="http://schemas.openxmlformats.org/officeDocument/2006/relationships/hyperlink" Target="http://www.somom.com" TargetMode="External"/><Relationship Id="rId2" Type="http://schemas.openxmlformats.org/officeDocument/2006/relationships/hyperlink" Target="https://t.co/qA1g9oQzWT" TargetMode="External"/><Relationship Id="rId3" Type="http://schemas.openxmlformats.org/officeDocument/2006/relationships/hyperlink" Target="https://t.co/t3QvgmtunK" TargetMode="External"/><Relationship Id="rId4" Type="http://schemas.openxmlformats.org/officeDocument/2006/relationships/hyperlink" Target="https://t.co/Igk7C9Ovko" TargetMode="External"/><Relationship Id="rId9" Type="http://schemas.openxmlformats.org/officeDocument/2006/relationships/hyperlink" Target="https://t.co/yeqSHkj9fV" TargetMode="External"/><Relationship Id="rId26" Type="http://schemas.openxmlformats.org/officeDocument/2006/relationships/hyperlink" Target="https://t.co/r0h4BLzp8n" TargetMode="External"/><Relationship Id="rId25" Type="http://schemas.openxmlformats.org/officeDocument/2006/relationships/hyperlink" Target="https://t.co/hMLzF56tG9" TargetMode="External"/><Relationship Id="rId28" Type="http://schemas.openxmlformats.org/officeDocument/2006/relationships/hyperlink" Target="https://sdu.exammonitor.dk/" TargetMode="External"/><Relationship Id="rId27" Type="http://schemas.openxmlformats.org/officeDocument/2006/relationships/hyperlink" Target="http://nyheder.tv2.dk/.../2019-02-02-fagforbund-kommer..." TargetMode="External"/><Relationship Id="rId5" Type="http://schemas.openxmlformats.org/officeDocument/2006/relationships/hyperlink" Target="https://t.co/25tZPzGzaq" TargetMode="External"/><Relationship Id="rId6" Type="http://schemas.openxmlformats.org/officeDocument/2006/relationships/hyperlink" Target="https://t.co/hRlx29Cn40" TargetMode="External"/><Relationship Id="rId29" Type="http://schemas.openxmlformats.org/officeDocument/2006/relationships/hyperlink" Target="https://uvm.dk/.../den.../om-den-digitale-proevevagt" TargetMode="External"/><Relationship Id="rId7" Type="http://schemas.openxmlformats.org/officeDocument/2006/relationships/hyperlink" Target="https://t.co/PQpdCzFXmR" TargetMode="External"/><Relationship Id="rId8" Type="http://schemas.openxmlformats.org/officeDocument/2006/relationships/hyperlink" Target="https://t.co/SICN8h1XKb" TargetMode="External"/><Relationship Id="rId31" Type="http://schemas.openxmlformats.org/officeDocument/2006/relationships/hyperlink" Target="https://www.dr.dk/.../16-arig-svensk-klimaforkaemper-er..." TargetMode="External"/><Relationship Id="rId30" Type="http://schemas.openxmlformats.org/officeDocument/2006/relationships/hyperlink" Target="https://dansknatur.wordpress.com/2018/12/07/goer-lindholm-til-naturreservat-i-2020/?fbclid=IwAR1E7DhsmkM3yxbXch1jgPI_KvcF8pkl4ZRhlJCvIt4iPzm4Aw8TybZ0Nbc" TargetMode="External"/><Relationship Id="rId11" Type="http://schemas.openxmlformats.org/officeDocument/2006/relationships/hyperlink" Target="https://t.co/dCiorybicG" TargetMode="External"/><Relationship Id="rId33" Type="http://schemas.openxmlformats.org/officeDocument/2006/relationships/hyperlink" Target="http://fortune.com/.../5-politicians-who-brought-their.../" TargetMode="External"/><Relationship Id="rId10" Type="http://schemas.openxmlformats.org/officeDocument/2006/relationships/hyperlink" Target="https://t.co/o7HGNYL7vF" TargetMode="External"/><Relationship Id="rId32" Type="http://schemas.openxmlformats.org/officeDocument/2006/relationships/hyperlink" Target="https://www.24syv.dk/.../17247404/de-laerdes-tyranni-2..." TargetMode="External"/><Relationship Id="rId13" Type="http://schemas.openxmlformats.org/officeDocument/2006/relationships/hyperlink" Target="https://t.co/UnnhcUmMNn" TargetMode="External"/><Relationship Id="rId35" Type="http://schemas.openxmlformats.org/officeDocument/2006/relationships/hyperlink" Target="https://www.latlmes.com/.../leaked-report-confirms..." TargetMode="External"/><Relationship Id="rId12" Type="http://schemas.openxmlformats.org/officeDocument/2006/relationships/hyperlink" Target="https://t.co/yYRosa6btZ" TargetMode="External"/><Relationship Id="rId34" Type="http://schemas.openxmlformats.org/officeDocument/2006/relationships/hyperlink" Target="https://youtu.be/DjKD3grJFXc" TargetMode="External"/><Relationship Id="rId15" Type="http://schemas.openxmlformats.org/officeDocument/2006/relationships/hyperlink" Target="https://t.co/4VTLFrPNqC" TargetMode="External"/><Relationship Id="rId14" Type="http://schemas.openxmlformats.org/officeDocument/2006/relationships/hyperlink" Target="https://t.co/efUWpH3n8O" TargetMode="External"/><Relationship Id="rId36" Type="http://schemas.openxmlformats.org/officeDocument/2006/relationships/drawing" Target="../drawings/drawing3.xml"/><Relationship Id="rId17" Type="http://schemas.openxmlformats.org/officeDocument/2006/relationships/hyperlink" Target="https://t.co/i0L4SvlJ6G" TargetMode="External"/><Relationship Id="rId16" Type="http://schemas.openxmlformats.org/officeDocument/2006/relationships/hyperlink" Target="https://t.co/o5zJjDpq7B" TargetMode="External"/><Relationship Id="rId19" Type="http://schemas.openxmlformats.org/officeDocument/2006/relationships/hyperlink" Target="https://t.co/c8BMN89hQq" TargetMode="External"/><Relationship Id="rId18" Type="http://schemas.openxmlformats.org/officeDocument/2006/relationships/hyperlink" Target="https://t.co/RetVQFWqSZ"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92" Type="http://schemas.openxmlformats.org/officeDocument/2006/relationships/hyperlink" Target="https://www.facebook.com/DRNyheder/posts/2379116025472251" TargetMode="External"/><Relationship Id="rId391" Type="http://schemas.openxmlformats.org/officeDocument/2006/relationships/hyperlink" Target="https://www.facebook.com/politiken/posts/10158123267923321" TargetMode="External"/><Relationship Id="rId390" Type="http://schemas.openxmlformats.org/officeDocument/2006/relationships/hyperlink" Target="https://www.facebook.com/tv2nyhederne/posts/2871528536196129" TargetMode="External"/><Relationship Id="rId1" Type="http://schemas.openxmlformats.org/officeDocument/2006/relationships/hyperlink" Target="https://www.facebook.com/tv2nyhederne/posts/2794005800615042" TargetMode="External"/><Relationship Id="rId2" Type="http://schemas.openxmlformats.org/officeDocument/2006/relationships/hyperlink" Target="https://www.facebook.com/politiken/posts/10158107492808294" TargetMode="External"/><Relationship Id="rId3" Type="http://schemas.openxmlformats.org/officeDocument/2006/relationships/hyperlink" Target="https://old.reddit.com/r/Denmark/comments/anbwvp/auforsker_om_eksternt_pres_er_du_kritisk_f%C3%A5r_du/" TargetMode="External"/><Relationship Id="rId4" Type="http://schemas.openxmlformats.org/officeDocument/2006/relationships/hyperlink" Target="https://www.facebook.com/DRNyheder/posts/2371477966236047" TargetMode="External"/><Relationship Id="rId9" Type="http://schemas.openxmlformats.org/officeDocument/2006/relationships/hyperlink" Target="https://www.facebook.com/tv2nyhederne/posts/2792310124117943" TargetMode="External"/><Relationship Id="rId385" Type="http://schemas.openxmlformats.org/officeDocument/2006/relationships/hyperlink" Target="https://www.facebook.com/politiken/posts/10158123267923319" TargetMode="External"/><Relationship Id="rId384" Type="http://schemas.openxmlformats.org/officeDocument/2006/relationships/hyperlink" Target="https://www.facebook.com/tv2nyhederne/posts/2871528536196127" TargetMode="External"/><Relationship Id="rId383" Type="http://schemas.openxmlformats.org/officeDocument/2006/relationships/hyperlink" Target="https://www.facebook.com/DRNyheder/posts/2379116025472248" TargetMode="External"/><Relationship Id="rId382" Type="http://schemas.openxmlformats.org/officeDocument/2006/relationships/hyperlink" Target="https://www.facebook.com/politiken/posts/10158123267923318" TargetMode="External"/><Relationship Id="rId5" Type="http://schemas.openxmlformats.org/officeDocument/2006/relationships/hyperlink" Target="https://www.facebook.com/tv2nyhederne/posts/2794005800615042" TargetMode="External"/><Relationship Id="rId389" Type="http://schemas.openxmlformats.org/officeDocument/2006/relationships/hyperlink" Target="https://www.facebook.com/DRNyheder/posts/2379116025472250" TargetMode="External"/><Relationship Id="rId6" Type="http://schemas.openxmlformats.org/officeDocument/2006/relationships/hyperlink" Target="https://www.facebook.com/politiken/posts/10158107492808295" TargetMode="External"/><Relationship Id="rId388" Type="http://schemas.openxmlformats.org/officeDocument/2006/relationships/hyperlink" Target="https://www.facebook.com/politiken/posts/10158123267923320" TargetMode="External"/><Relationship Id="rId7" Type="http://schemas.openxmlformats.org/officeDocument/2006/relationships/hyperlink" Target="https://www.information.dk/indland/2019/02/krigsrapport-taetteste-danmark-kommer-paa-faa-fulde-billede-foghs-rolle-irakkrigen?lst_frnt" TargetMode="External"/><Relationship Id="rId387" Type="http://schemas.openxmlformats.org/officeDocument/2006/relationships/hyperlink" Target="https://www.facebook.com/tv2nyhederne/posts/2871528536196128" TargetMode="External"/><Relationship Id="rId8" Type="http://schemas.openxmlformats.org/officeDocument/2006/relationships/hyperlink" Target="https://www.facebook.com/DRNyheder/posts/2371477966236048" TargetMode="External"/><Relationship Id="rId386" Type="http://schemas.openxmlformats.org/officeDocument/2006/relationships/hyperlink" Target="https://www.facebook.com/DRNyheder/posts/2379116025472249" TargetMode="External"/><Relationship Id="rId381" Type="http://schemas.openxmlformats.org/officeDocument/2006/relationships/hyperlink" Target="https://www.facebook.com/tv2nyhederne/posts/2871528536196126" TargetMode="External"/><Relationship Id="rId380" Type="http://schemas.openxmlformats.org/officeDocument/2006/relationships/hyperlink" Target="https://www.facebook.com/DRNyheder/posts/2379116025472247" TargetMode="External"/><Relationship Id="rId379" Type="http://schemas.openxmlformats.org/officeDocument/2006/relationships/hyperlink" Target="https://www.facebook.com/politiken/posts/10158123267923317" TargetMode="External"/><Relationship Id="rId374" Type="http://schemas.openxmlformats.org/officeDocument/2006/relationships/hyperlink" Target="https://www.facebook.com/DRNyheder/posts/2379116025472245" TargetMode="External"/><Relationship Id="rId373" Type="http://schemas.openxmlformats.org/officeDocument/2006/relationships/hyperlink" Target="https://www.facebook.com/politiken/posts/10158123267923315" TargetMode="External"/><Relationship Id="rId372" Type="http://schemas.openxmlformats.org/officeDocument/2006/relationships/hyperlink" Target="https://www.facebook.com/tv2nyhederne/posts/2871528536196123" TargetMode="External"/><Relationship Id="rId371" Type="http://schemas.openxmlformats.org/officeDocument/2006/relationships/hyperlink" Target="https://www.facebook.com/DRNyheder/posts/2379116025472244" TargetMode="External"/><Relationship Id="rId378" Type="http://schemas.openxmlformats.org/officeDocument/2006/relationships/hyperlink" Target="https://www.facebook.com/tv2nyhederne/posts/2871528536196125" TargetMode="External"/><Relationship Id="rId377" Type="http://schemas.openxmlformats.org/officeDocument/2006/relationships/hyperlink" Target="https://www.facebook.com/DRNyheder/posts/2379116025472246" TargetMode="External"/><Relationship Id="rId376" Type="http://schemas.openxmlformats.org/officeDocument/2006/relationships/hyperlink" Target="https://www.facebook.com/politiken/posts/10158123267923316" TargetMode="External"/><Relationship Id="rId375" Type="http://schemas.openxmlformats.org/officeDocument/2006/relationships/hyperlink" Target="https://www.facebook.com/tv2nyhederne/posts/2871528536196124" TargetMode="External"/><Relationship Id="rId396" Type="http://schemas.openxmlformats.org/officeDocument/2006/relationships/hyperlink" Target="https://www.facebook.com/tv2nyhederne/posts/2871528536196131" TargetMode="External"/><Relationship Id="rId395" Type="http://schemas.openxmlformats.org/officeDocument/2006/relationships/hyperlink" Target="https://www.facebook.com/DRNyheder/posts/2379116025472252" TargetMode="External"/><Relationship Id="rId394" Type="http://schemas.openxmlformats.org/officeDocument/2006/relationships/hyperlink" Target="https://www.facebook.com/politiken/posts/10158123267923322" TargetMode="External"/><Relationship Id="rId393" Type="http://schemas.openxmlformats.org/officeDocument/2006/relationships/hyperlink" Target="https://www.facebook.com/tv2nyhederne/posts/2871528536196130" TargetMode="External"/><Relationship Id="rId399" Type="http://schemas.openxmlformats.org/officeDocument/2006/relationships/hyperlink" Target="https://www.facebook.com/tv2nyhederne/posts/2871528536196132" TargetMode="External"/><Relationship Id="rId398" Type="http://schemas.openxmlformats.org/officeDocument/2006/relationships/hyperlink" Target="https://www.facebook.com/DRNyheder/posts/2379116025472253" TargetMode="External"/><Relationship Id="rId397" Type="http://schemas.openxmlformats.org/officeDocument/2006/relationships/hyperlink" Target="https://www.facebook.com/politiken/posts/10158123267923323" TargetMode="External"/><Relationship Id="rId1730" Type="http://schemas.openxmlformats.org/officeDocument/2006/relationships/hyperlink" Target="https://www.facebook.com/ditbt/posts/2845769315450329" TargetMode="External"/><Relationship Id="rId1731" Type="http://schemas.openxmlformats.org/officeDocument/2006/relationships/hyperlink" Target="https://www.facebook.com/ditbt/posts/2845769315450330" TargetMode="External"/><Relationship Id="rId1732" Type="http://schemas.openxmlformats.org/officeDocument/2006/relationships/hyperlink" Target="https://www.facebook.com/ditbt/posts/2845769315450331" TargetMode="External"/><Relationship Id="rId1733" Type="http://schemas.openxmlformats.org/officeDocument/2006/relationships/hyperlink" Target="https://www.facebook.com/ditbt/posts/2845769315450332" TargetMode="External"/><Relationship Id="rId1734" Type="http://schemas.openxmlformats.org/officeDocument/2006/relationships/hyperlink" Target="https://www.facebook.com/ditbt/posts/2845769315450333" TargetMode="External"/><Relationship Id="rId1735" Type="http://schemas.openxmlformats.org/officeDocument/2006/relationships/hyperlink" Target="https://www.facebook.com/ditbt/posts/2843805645646635" TargetMode="External"/><Relationship Id="rId1736" Type="http://schemas.openxmlformats.org/officeDocument/2006/relationships/hyperlink" Target="https://www.facebook.com/ditbt/posts/2843805645646636" TargetMode="External"/><Relationship Id="rId1737" Type="http://schemas.openxmlformats.org/officeDocument/2006/relationships/hyperlink" Target="https://www.facebook.com/ditbt/posts/2843805645646637" TargetMode="External"/><Relationship Id="rId1738" Type="http://schemas.openxmlformats.org/officeDocument/2006/relationships/hyperlink" Target="https://www.facebook.com/ditbt/posts/2843805645646638" TargetMode="External"/><Relationship Id="rId1739" Type="http://schemas.openxmlformats.org/officeDocument/2006/relationships/hyperlink" Target="https://www.facebook.com/ditbt/posts/2843805645646639" TargetMode="External"/><Relationship Id="rId1720" Type="http://schemas.openxmlformats.org/officeDocument/2006/relationships/hyperlink" Target="https://www.facebook.com/ditbt/posts/2845769315450319" TargetMode="External"/><Relationship Id="rId1721" Type="http://schemas.openxmlformats.org/officeDocument/2006/relationships/hyperlink" Target="https://www.facebook.com/ditbt/posts/2845769315450320" TargetMode="External"/><Relationship Id="rId1722" Type="http://schemas.openxmlformats.org/officeDocument/2006/relationships/hyperlink" Target="https://www.facebook.com/ditbt/posts/2845769315450321" TargetMode="External"/><Relationship Id="rId1723" Type="http://schemas.openxmlformats.org/officeDocument/2006/relationships/hyperlink" Target="https://www.facebook.com/ditbt/posts/2845769315450322" TargetMode="External"/><Relationship Id="rId1724" Type="http://schemas.openxmlformats.org/officeDocument/2006/relationships/hyperlink" Target="https://www.facebook.com/ditbt/posts/2845769315450323" TargetMode="External"/><Relationship Id="rId1725" Type="http://schemas.openxmlformats.org/officeDocument/2006/relationships/hyperlink" Target="https://www.facebook.com/ditbt/posts/2845769315450324" TargetMode="External"/><Relationship Id="rId1726" Type="http://schemas.openxmlformats.org/officeDocument/2006/relationships/hyperlink" Target="https://www.facebook.com/ditbt/posts/2845769315450325" TargetMode="External"/><Relationship Id="rId1727" Type="http://schemas.openxmlformats.org/officeDocument/2006/relationships/hyperlink" Target="https://www.facebook.com/ditbt/posts/2845769315450326" TargetMode="External"/><Relationship Id="rId1728" Type="http://schemas.openxmlformats.org/officeDocument/2006/relationships/hyperlink" Target="https://www.facebook.com/ditbt/posts/2845769315450327" TargetMode="External"/><Relationship Id="rId1729" Type="http://schemas.openxmlformats.org/officeDocument/2006/relationships/hyperlink" Target="https://www.facebook.com/ditbt/posts/2845769315450328" TargetMode="External"/><Relationship Id="rId1752" Type="http://schemas.openxmlformats.org/officeDocument/2006/relationships/hyperlink" Target="https://www.facebook.com/ditbt/posts/2843805645646652" TargetMode="External"/><Relationship Id="rId1753" Type="http://schemas.openxmlformats.org/officeDocument/2006/relationships/hyperlink" Target="https://www.facebook.com/ditbt/posts/2843805645646653" TargetMode="External"/><Relationship Id="rId1754" Type="http://schemas.openxmlformats.org/officeDocument/2006/relationships/hyperlink" Target="https://www.facebook.com/ditbt/posts/2843805645646654" TargetMode="External"/><Relationship Id="rId1755" Type="http://schemas.openxmlformats.org/officeDocument/2006/relationships/hyperlink" Target="https://www.facebook.com/ditbt/posts/2843805645646655" TargetMode="External"/><Relationship Id="rId1756" Type="http://schemas.openxmlformats.org/officeDocument/2006/relationships/hyperlink" Target="https://www.facebook.com/ditbt/posts/2843805645646656" TargetMode="External"/><Relationship Id="rId1757" Type="http://schemas.openxmlformats.org/officeDocument/2006/relationships/hyperlink" Target="https://www.facebook.com/ditbt/posts/2843805645646657" TargetMode="External"/><Relationship Id="rId1758" Type="http://schemas.openxmlformats.org/officeDocument/2006/relationships/hyperlink" Target="https://www.facebook.com/ditbt/posts/2843805645646658" TargetMode="External"/><Relationship Id="rId1759" Type="http://schemas.openxmlformats.org/officeDocument/2006/relationships/hyperlink" Target="https://www.facebook.com/ditbt/posts/2843805645646659" TargetMode="External"/><Relationship Id="rId808" Type="http://schemas.openxmlformats.org/officeDocument/2006/relationships/hyperlink" Target="https://www.facebook.com/politiken/posts/10158211629148321" TargetMode="External"/><Relationship Id="rId807" Type="http://schemas.openxmlformats.org/officeDocument/2006/relationships/hyperlink" Target="https://www.facebook.com/politiken/posts/10158211629148320" TargetMode="External"/><Relationship Id="rId806" Type="http://schemas.openxmlformats.org/officeDocument/2006/relationships/hyperlink" Target="https://www.facebook.com/politiken/posts/10158211629148319" TargetMode="External"/><Relationship Id="rId805" Type="http://schemas.openxmlformats.org/officeDocument/2006/relationships/hyperlink" Target="https://www.facebook.com/politiken/posts/10158211629148318" TargetMode="External"/><Relationship Id="rId809" Type="http://schemas.openxmlformats.org/officeDocument/2006/relationships/hyperlink" Target="https://www.facebook.com/politiken/posts/10158211629148322" TargetMode="External"/><Relationship Id="rId800" Type="http://schemas.openxmlformats.org/officeDocument/2006/relationships/hyperlink" Target="https://www.facebook.com/politiken/posts/10158211629148313" TargetMode="External"/><Relationship Id="rId804" Type="http://schemas.openxmlformats.org/officeDocument/2006/relationships/hyperlink" Target="https://www.facebook.com/politiken/posts/10158211629148317" TargetMode="External"/><Relationship Id="rId803" Type="http://schemas.openxmlformats.org/officeDocument/2006/relationships/hyperlink" Target="https://www.facebook.com/politiken/posts/10158211629148316" TargetMode="External"/><Relationship Id="rId802" Type="http://schemas.openxmlformats.org/officeDocument/2006/relationships/hyperlink" Target="https://www.facebook.com/politiken/posts/10158211629148315" TargetMode="External"/><Relationship Id="rId801" Type="http://schemas.openxmlformats.org/officeDocument/2006/relationships/hyperlink" Target="https://www.facebook.com/politiken/posts/10158211629148314" TargetMode="External"/><Relationship Id="rId1750" Type="http://schemas.openxmlformats.org/officeDocument/2006/relationships/hyperlink" Target="https://www.facebook.com/ditbt/posts/2843805645646650" TargetMode="External"/><Relationship Id="rId1751" Type="http://schemas.openxmlformats.org/officeDocument/2006/relationships/hyperlink" Target="https://www.facebook.com/ditbt/posts/2843805645646651" TargetMode="External"/><Relationship Id="rId1741" Type="http://schemas.openxmlformats.org/officeDocument/2006/relationships/hyperlink" Target="https://www.facebook.com/ditbt/posts/2843805645646641" TargetMode="External"/><Relationship Id="rId1742" Type="http://schemas.openxmlformats.org/officeDocument/2006/relationships/hyperlink" Target="https://www.facebook.com/ditbt/posts/2843805645646642" TargetMode="External"/><Relationship Id="rId1743" Type="http://schemas.openxmlformats.org/officeDocument/2006/relationships/hyperlink" Target="https://www.facebook.com/ditbt/posts/2843805645646643" TargetMode="External"/><Relationship Id="rId1744" Type="http://schemas.openxmlformats.org/officeDocument/2006/relationships/hyperlink" Target="https://www.facebook.com/ditbt/posts/2843805645646644" TargetMode="External"/><Relationship Id="rId1745" Type="http://schemas.openxmlformats.org/officeDocument/2006/relationships/hyperlink" Target="https://www.facebook.com/ditbt/posts/2843805645646645" TargetMode="External"/><Relationship Id="rId1746" Type="http://schemas.openxmlformats.org/officeDocument/2006/relationships/hyperlink" Target="https://www.facebook.com/ditbt/posts/2843805645646646" TargetMode="External"/><Relationship Id="rId1747" Type="http://schemas.openxmlformats.org/officeDocument/2006/relationships/hyperlink" Target="https://www.facebook.com/ditbt/posts/2843805645646647" TargetMode="External"/><Relationship Id="rId1748" Type="http://schemas.openxmlformats.org/officeDocument/2006/relationships/hyperlink" Target="https://www.facebook.com/ditbt/posts/2843805645646648" TargetMode="External"/><Relationship Id="rId1749" Type="http://schemas.openxmlformats.org/officeDocument/2006/relationships/hyperlink" Target="https://www.facebook.com/ditbt/posts/2843805645646649" TargetMode="External"/><Relationship Id="rId1740" Type="http://schemas.openxmlformats.org/officeDocument/2006/relationships/hyperlink" Target="https://www.facebook.com/ditbt/posts/2843805645646640" TargetMode="External"/><Relationship Id="rId1710" Type="http://schemas.openxmlformats.org/officeDocument/2006/relationships/hyperlink" Target="https://www.facebook.com/ditbt/posts/2845769315450309" TargetMode="External"/><Relationship Id="rId1711" Type="http://schemas.openxmlformats.org/officeDocument/2006/relationships/hyperlink" Target="https://www.facebook.com/ditbt/posts/2845769315450310" TargetMode="External"/><Relationship Id="rId1712" Type="http://schemas.openxmlformats.org/officeDocument/2006/relationships/hyperlink" Target="https://www.facebook.com/ditbt/posts/2845769315450311" TargetMode="External"/><Relationship Id="rId1713" Type="http://schemas.openxmlformats.org/officeDocument/2006/relationships/hyperlink" Target="https://www.facebook.com/ditbt/posts/2845769315450312" TargetMode="External"/><Relationship Id="rId1714" Type="http://schemas.openxmlformats.org/officeDocument/2006/relationships/hyperlink" Target="https://www.facebook.com/ditbt/posts/2845769315450313" TargetMode="External"/><Relationship Id="rId1715" Type="http://schemas.openxmlformats.org/officeDocument/2006/relationships/hyperlink" Target="https://www.facebook.com/ditbt/posts/2845769315450314" TargetMode="External"/><Relationship Id="rId1716" Type="http://schemas.openxmlformats.org/officeDocument/2006/relationships/hyperlink" Target="https://www.facebook.com/ditbt/posts/2845769315450315" TargetMode="External"/><Relationship Id="rId1717" Type="http://schemas.openxmlformats.org/officeDocument/2006/relationships/hyperlink" Target="https://www.facebook.com/ditbt/posts/2845769315450316" TargetMode="External"/><Relationship Id="rId1718" Type="http://schemas.openxmlformats.org/officeDocument/2006/relationships/hyperlink" Target="https://www.facebook.com/ditbt/posts/2845769315450317" TargetMode="External"/><Relationship Id="rId1719" Type="http://schemas.openxmlformats.org/officeDocument/2006/relationships/hyperlink" Target="https://www.facebook.com/ditbt/posts/2845769315450318" TargetMode="External"/><Relationship Id="rId1700" Type="http://schemas.openxmlformats.org/officeDocument/2006/relationships/hyperlink" Target="https://www.facebook.com/ditbt/posts/2845769315450299" TargetMode="External"/><Relationship Id="rId1701" Type="http://schemas.openxmlformats.org/officeDocument/2006/relationships/hyperlink" Target="https://www.facebook.com/ditbt/posts/2845769315450300" TargetMode="External"/><Relationship Id="rId1702" Type="http://schemas.openxmlformats.org/officeDocument/2006/relationships/hyperlink" Target="https://www.facebook.com/ditbt/posts/2845769315450301" TargetMode="External"/><Relationship Id="rId1703" Type="http://schemas.openxmlformats.org/officeDocument/2006/relationships/hyperlink" Target="https://www.facebook.com/ditbt/posts/2845769315450302" TargetMode="External"/><Relationship Id="rId1704" Type="http://schemas.openxmlformats.org/officeDocument/2006/relationships/hyperlink" Target="https://www.facebook.com/ditbt/posts/2845769315450303" TargetMode="External"/><Relationship Id="rId1705" Type="http://schemas.openxmlformats.org/officeDocument/2006/relationships/hyperlink" Target="https://www.facebook.com/ditbt/posts/2845769315450304" TargetMode="External"/><Relationship Id="rId1706" Type="http://schemas.openxmlformats.org/officeDocument/2006/relationships/hyperlink" Target="https://www.facebook.com/ditbt/posts/2845769315450305" TargetMode="External"/><Relationship Id="rId1707" Type="http://schemas.openxmlformats.org/officeDocument/2006/relationships/hyperlink" Target="https://www.facebook.com/ditbt/posts/2845769315450306" TargetMode="External"/><Relationship Id="rId1708" Type="http://schemas.openxmlformats.org/officeDocument/2006/relationships/hyperlink" Target="https://www.facebook.com/ditbt/posts/2845769315450307" TargetMode="External"/><Relationship Id="rId1709" Type="http://schemas.openxmlformats.org/officeDocument/2006/relationships/hyperlink" Target="https://www.facebook.com/ditbt/posts/2845769315450308" TargetMode="External"/><Relationship Id="rId40" Type="http://schemas.openxmlformats.org/officeDocument/2006/relationships/hyperlink" Target="https://www.facebook.com/DRNyheder/posts/2371423332908177" TargetMode="External"/><Relationship Id="rId1334" Type="http://schemas.openxmlformats.org/officeDocument/2006/relationships/hyperlink" Target="https://www.facebook.com/ditbt/posts/2834645176563136" TargetMode="External"/><Relationship Id="rId1335" Type="http://schemas.openxmlformats.org/officeDocument/2006/relationships/hyperlink" Target="https://www.facebook.com/ditbt/posts/2834645176563137" TargetMode="External"/><Relationship Id="rId42" Type="http://schemas.openxmlformats.org/officeDocument/2006/relationships/hyperlink" Target="https://www.facebook.com/politiken/posts/10158107492808304" TargetMode="External"/><Relationship Id="rId1336" Type="http://schemas.openxmlformats.org/officeDocument/2006/relationships/hyperlink" Target="https://www.facebook.com/ditbt/posts/2834645176563138" TargetMode="External"/><Relationship Id="rId41" Type="http://schemas.openxmlformats.org/officeDocument/2006/relationships/hyperlink" Target="https://www.facebook.com/FFflink/posts/1927044464005015" TargetMode="External"/><Relationship Id="rId1337" Type="http://schemas.openxmlformats.org/officeDocument/2006/relationships/hyperlink" Target="https://www.facebook.com/ditbt/posts/2834645176563139" TargetMode="External"/><Relationship Id="rId44" Type="http://schemas.openxmlformats.org/officeDocument/2006/relationships/hyperlink" Target="https://www.facebook.com/DRNyheder/posts/2371423332908178" TargetMode="External"/><Relationship Id="rId1338" Type="http://schemas.openxmlformats.org/officeDocument/2006/relationships/hyperlink" Target="https://www.facebook.com/ditbt/posts/2834645176563140" TargetMode="External"/><Relationship Id="rId43" Type="http://schemas.openxmlformats.org/officeDocument/2006/relationships/hyperlink" Target="https://old.reddit.com/r/Denmark/comments/ao2y87/margrethe_vestager_bane_of_alstom_and_siemens/" TargetMode="External"/><Relationship Id="rId1339" Type="http://schemas.openxmlformats.org/officeDocument/2006/relationships/hyperlink" Target="https://www.facebook.com/ditbt/posts/2834645176563141" TargetMode="External"/><Relationship Id="rId46" Type="http://schemas.openxmlformats.org/officeDocument/2006/relationships/hyperlink" Target="https://www.facebook.com/politiken/posts/10158107492808305" TargetMode="External"/><Relationship Id="rId45" Type="http://schemas.openxmlformats.org/officeDocument/2006/relationships/hyperlink" Target="https://www.facebook.com/FFflink/posts/1927044464005016" TargetMode="External"/><Relationship Id="rId745" Type="http://schemas.openxmlformats.org/officeDocument/2006/relationships/hyperlink" Target="https://www.facebook.com/politiken/posts/10158211737238323" TargetMode="External"/><Relationship Id="rId744" Type="http://schemas.openxmlformats.org/officeDocument/2006/relationships/hyperlink" Target="https://www.facebook.com/politiken/posts/10158211737238322" TargetMode="External"/><Relationship Id="rId743" Type="http://schemas.openxmlformats.org/officeDocument/2006/relationships/hyperlink" Target="https://www.facebook.com/politiken/posts/10158211737238321" TargetMode="External"/><Relationship Id="rId742" Type="http://schemas.openxmlformats.org/officeDocument/2006/relationships/hyperlink" Target="https://www.facebook.com/politiken/posts/10158211737238320" TargetMode="External"/><Relationship Id="rId749" Type="http://schemas.openxmlformats.org/officeDocument/2006/relationships/hyperlink" Target="https://www.facebook.com/politiken/posts/10158211737238327" TargetMode="External"/><Relationship Id="rId748" Type="http://schemas.openxmlformats.org/officeDocument/2006/relationships/hyperlink" Target="https://www.facebook.com/politiken/posts/10158211737238326" TargetMode="External"/><Relationship Id="rId747" Type="http://schemas.openxmlformats.org/officeDocument/2006/relationships/hyperlink" Target="https://www.facebook.com/politiken/posts/10158211737238325" TargetMode="External"/><Relationship Id="rId746" Type="http://schemas.openxmlformats.org/officeDocument/2006/relationships/hyperlink" Target="https://www.facebook.com/politiken/posts/10158211737238324" TargetMode="External"/><Relationship Id="rId48" Type="http://schemas.openxmlformats.org/officeDocument/2006/relationships/hyperlink" Target="https://www.facebook.com/DRNyheder/posts/2371423332908179" TargetMode="External"/><Relationship Id="rId47" Type="http://schemas.openxmlformats.org/officeDocument/2006/relationships/hyperlink" Target="https://old.reddit.com/r/Denmark/comments/ao1xtd/blog_l%C3%B8kke_satser_igen_igen_p%C3%A5_at_importere/" TargetMode="External"/><Relationship Id="rId49" Type="http://schemas.openxmlformats.org/officeDocument/2006/relationships/hyperlink" Target="https://www.facebook.com/FFflink/posts/1927044464005017" TargetMode="External"/><Relationship Id="rId741" Type="http://schemas.openxmlformats.org/officeDocument/2006/relationships/hyperlink" Target="https://www.facebook.com/politiken/posts/10158211737238319" TargetMode="External"/><Relationship Id="rId1330" Type="http://schemas.openxmlformats.org/officeDocument/2006/relationships/hyperlink" Target="https://www.facebook.com/ditbt/posts/2834645176563132" TargetMode="External"/><Relationship Id="rId740" Type="http://schemas.openxmlformats.org/officeDocument/2006/relationships/hyperlink" Target="https://www.facebook.com/politiken/posts/10158211737238318" TargetMode="External"/><Relationship Id="rId1331" Type="http://schemas.openxmlformats.org/officeDocument/2006/relationships/hyperlink" Target="https://www.facebook.com/ditbt/posts/2834645176563133" TargetMode="External"/><Relationship Id="rId1332" Type="http://schemas.openxmlformats.org/officeDocument/2006/relationships/hyperlink" Target="https://www.facebook.com/ditbt/posts/2834645176563134" TargetMode="External"/><Relationship Id="rId1333" Type="http://schemas.openxmlformats.org/officeDocument/2006/relationships/hyperlink" Target="https://www.facebook.com/ditbt/posts/2834645176563135" TargetMode="External"/><Relationship Id="rId1323" Type="http://schemas.openxmlformats.org/officeDocument/2006/relationships/hyperlink" Target="https://www.facebook.com/ditbt/posts/2834645176563125" TargetMode="External"/><Relationship Id="rId1324" Type="http://schemas.openxmlformats.org/officeDocument/2006/relationships/hyperlink" Target="https://www.facebook.com/ditbt/posts/2834645176563126" TargetMode="External"/><Relationship Id="rId31" Type="http://schemas.openxmlformats.org/officeDocument/2006/relationships/hyperlink" Target="https://old.reddit.com/r/Denmark/comments/ao154m/hemmeligholdt_mail_modsiger_st%C3%B8jbergs_forklaring/" TargetMode="External"/><Relationship Id="rId1325" Type="http://schemas.openxmlformats.org/officeDocument/2006/relationships/hyperlink" Target="https://www.facebook.com/ditbt/posts/2834645176563127" TargetMode="External"/><Relationship Id="rId30" Type="http://schemas.openxmlformats.org/officeDocument/2006/relationships/hyperlink" Target="https://www.facebook.com/politiken/posts/10158107492808301" TargetMode="External"/><Relationship Id="rId1326" Type="http://schemas.openxmlformats.org/officeDocument/2006/relationships/hyperlink" Target="https://www.facebook.com/ditbt/posts/2834645176563128" TargetMode="External"/><Relationship Id="rId33" Type="http://schemas.openxmlformats.org/officeDocument/2006/relationships/hyperlink" Target="https://www.facebook.com/FFflink/posts/2064465146929612" TargetMode="External"/><Relationship Id="rId1327" Type="http://schemas.openxmlformats.org/officeDocument/2006/relationships/hyperlink" Target="https://www.facebook.com/ditbt/posts/2834645176563129" TargetMode="External"/><Relationship Id="rId32" Type="http://schemas.openxmlformats.org/officeDocument/2006/relationships/hyperlink" Target="https://www.facebook.com/DRNyheder/posts/2371477966236054" TargetMode="External"/><Relationship Id="rId1328" Type="http://schemas.openxmlformats.org/officeDocument/2006/relationships/hyperlink" Target="https://www.facebook.com/ditbt/posts/2834645176563130" TargetMode="External"/><Relationship Id="rId35" Type="http://schemas.openxmlformats.org/officeDocument/2006/relationships/hyperlink" Target="https://old.reddit.com/r/Denmark/comments/ao5kon/marie_krarup_dennis_er_selv_ude_om_f%C3%A6ngselsstraf/" TargetMode="External"/><Relationship Id="rId1329" Type="http://schemas.openxmlformats.org/officeDocument/2006/relationships/hyperlink" Target="https://www.facebook.com/ditbt/posts/2834645176563131" TargetMode="External"/><Relationship Id="rId34" Type="http://schemas.openxmlformats.org/officeDocument/2006/relationships/hyperlink" Target="https://www.facebook.com/politiken/posts/10158107492808302" TargetMode="External"/><Relationship Id="rId739" Type="http://schemas.openxmlformats.org/officeDocument/2006/relationships/hyperlink" Target="https://www.facebook.com/politiken/posts/10158211737238317" TargetMode="External"/><Relationship Id="rId734" Type="http://schemas.openxmlformats.org/officeDocument/2006/relationships/hyperlink" Target="https://www.facebook.com/politiken/posts/10158211737238312" TargetMode="External"/><Relationship Id="rId733" Type="http://schemas.openxmlformats.org/officeDocument/2006/relationships/hyperlink" Target="https://www.facebook.com/politiken/posts/10158211737238311" TargetMode="External"/><Relationship Id="rId732" Type="http://schemas.openxmlformats.org/officeDocument/2006/relationships/hyperlink" Target="https://www.facebook.com/politiken/posts/10158211737238310" TargetMode="External"/><Relationship Id="rId731" Type="http://schemas.openxmlformats.org/officeDocument/2006/relationships/hyperlink" Target="https://www.facebook.com/politiken/posts/10158211737238309" TargetMode="External"/><Relationship Id="rId738" Type="http://schemas.openxmlformats.org/officeDocument/2006/relationships/hyperlink" Target="https://www.facebook.com/politiken/posts/10158211737238316" TargetMode="External"/><Relationship Id="rId737" Type="http://schemas.openxmlformats.org/officeDocument/2006/relationships/hyperlink" Target="https://www.facebook.com/politiken/posts/10158211737238315" TargetMode="External"/><Relationship Id="rId736" Type="http://schemas.openxmlformats.org/officeDocument/2006/relationships/hyperlink" Target="https://www.facebook.com/politiken/posts/10158211737238314" TargetMode="External"/><Relationship Id="rId735" Type="http://schemas.openxmlformats.org/officeDocument/2006/relationships/hyperlink" Target="https://www.facebook.com/politiken/posts/10158211737238313" TargetMode="External"/><Relationship Id="rId37" Type="http://schemas.openxmlformats.org/officeDocument/2006/relationships/hyperlink" Target="https://www.facebook.com/FFflink/posts/2064465146929612" TargetMode="External"/><Relationship Id="rId36" Type="http://schemas.openxmlformats.org/officeDocument/2006/relationships/hyperlink" Target="https://www.facebook.com/DRNyheder/posts/2371477966236055" TargetMode="External"/><Relationship Id="rId39" Type="http://schemas.openxmlformats.org/officeDocument/2006/relationships/hyperlink" Target="https://old.reddit.com/r/Denmark/comments/ao2qn2/trods_millioner_i_erhvervsindt%C3%A6gter_l%C3%B8kkefonden/" TargetMode="External"/><Relationship Id="rId38" Type="http://schemas.openxmlformats.org/officeDocument/2006/relationships/hyperlink" Target="https://www.facebook.com/politiken/posts/10158107492808303" TargetMode="External"/><Relationship Id="rId730" Type="http://schemas.openxmlformats.org/officeDocument/2006/relationships/hyperlink" Target="https://www.facebook.com/politiken/posts/10158211737238308" TargetMode="External"/><Relationship Id="rId1320" Type="http://schemas.openxmlformats.org/officeDocument/2006/relationships/hyperlink" Target="https://www.facebook.com/ditbt/posts/2834645176563122" TargetMode="External"/><Relationship Id="rId1321" Type="http://schemas.openxmlformats.org/officeDocument/2006/relationships/hyperlink" Target="https://www.facebook.com/ditbt/posts/2834645176563123" TargetMode="External"/><Relationship Id="rId1322" Type="http://schemas.openxmlformats.org/officeDocument/2006/relationships/hyperlink" Target="https://www.facebook.com/ditbt/posts/2834645176563124" TargetMode="External"/><Relationship Id="rId1356" Type="http://schemas.openxmlformats.org/officeDocument/2006/relationships/hyperlink" Target="https://www.facebook.com/ditbt/posts/2834645176563158" TargetMode="External"/><Relationship Id="rId1357" Type="http://schemas.openxmlformats.org/officeDocument/2006/relationships/hyperlink" Target="https://www.facebook.com/ditbt/posts/2834645176563159" TargetMode="External"/><Relationship Id="rId20" Type="http://schemas.openxmlformats.org/officeDocument/2006/relationships/hyperlink" Target="https://www.facebook.com/DRNyheder/posts/2371477966236051" TargetMode="External"/><Relationship Id="rId1358" Type="http://schemas.openxmlformats.org/officeDocument/2006/relationships/hyperlink" Target="https://www.facebook.com/ditbt/posts/2834645176563160" TargetMode="External"/><Relationship Id="rId1359" Type="http://schemas.openxmlformats.org/officeDocument/2006/relationships/hyperlink" Target="https://www.facebook.com/ditbt/posts/2834645176563161" TargetMode="External"/><Relationship Id="rId22" Type="http://schemas.openxmlformats.org/officeDocument/2006/relationships/hyperlink" Target="https://www.facebook.com/politiken/posts/10158107492808299" TargetMode="External"/><Relationship Id="rId21" Type="http://schemas.openxmlformats.org/officeDocument/2006/relationships/hyperlink" Target="https://www.facebook.com/tv2nyhederne/posts/2796672650348357" TargetMode="External"/><Relationship Id="rId24" Type="http://schemas.openxmlformats.org/officeDocument/2006/relationships/hyperlink" Target="https://www.facebook.com/DRNyheder/posts/2371477966236052" TargetMode="External"/><Relationship Id="rId23" Type="http://schemas.openxmlformats.org/officeDocument/2006/relationships/hyperlink" Target="https://old.reddit.com/r/Denmark/comments/anof4d/finansministeriet_er_danmarks_overhund/" TargetMode="External"/><Relationship Id="rId767" Type="http://schemas.openxmlformats.org/officeDocument/2006/relationships/hyperlink" Target="https://www.facebook.com/politiken/posts/10158211737238345" TargetMode="External"/><Relationship Id="rId766" Type="http://schemas.openxmlformats.org/officeDocument/2006/relationships/hyperlink" Target="https://www.facebook.com/politiken/posts/10158211737238344" TargetMode="External"/><Relationship Id="rId765" Type="http://schemas.openxmlformats.org/officeDocument/2006/relationships/hyperlink" Target="https://www.facebook.com/politiken/posts/10158211737238343" TargetMode="External"/><Relationship Id="rId764" Type="http://schemas.openxmlformats.org/officeDocument/2006/relationships/hyperlink" Target="https://www.facebook.com/politiken/posts/10158211737238342" TargetMode="External"/><Relationship Id="rId769" Type="http://schemas.openxmlformats.org/officeDocument/2006/relationships/hyperlink" Target="https://www.facebook.com/politiken/posts/10158211737238347" TargetMode="External"/><Relationship Id="rId768" Type="http://schemas.openxmlformats.org/officeDocument/2006/relationships/hyperlink" Target="https://www.facebook.com/politiken/posts/10158211737238346" TargetMode="External"/><Relationship Id="rId26" Type="http://schemas.openxmlformats.org/officeDocument/2006/relationships/hyperlink" Target="https://www.facebook.com/politiken/posts/10158107492808300" TargetMode="External"/><Relationship Id="rId25" Type="http://schemas.openxmlformats.org/officeDocument/2006/relationships/hyperlink" Target="https://www.facebook.com/tv2nyhederne/posts/2796629750352647" TargetMode="External"/><Relationship Id="rId28" Type="http://schemas.openxmlformats.org/officeDocument/2006/relationships/hyperlink" Target="https://www.facebook.com/DRNyheder/posts/2371477966236053" TargetMode="External"/><Relationship Id="rId1350" Type="http://schemas.openxmlformats.org/officeDocument/2006/relationships/hyperlink" Target="https://www.facebook.com/ditbt/posts/2834645176563152" TargetMode="External"/><Relationship Id="rId27" Type="http://schemas.openxmlformats.org/officeDocument/2006/relationships/hyperlink" Target="https://old.reddit.com/r/Denmark/comments/anp5gt/dansk_milliardvirksomhed_truer_med_at_forlade/" TargetMode="External"/><Relationship Id="rId1351" Type="http://schemas.openxmlformats.org/officeDocument/2006/relationships/hyperlink" Target="https://www.facebook.com/ditbt/posts/2834645176563153" TargetMode="External"/><Relationship Id="rId763" Type="http://schemas.openxmlformats.org/officeDocument/2006/relationships/hyperlink" Target="https://www.facebook.com/politiken/posts/10158211737238341" TargetMode="External"/><Relationship Id="rId1352" Type="http://schemas.openxmlformats.org/officeDocument/2006/relationships/hyperlink" Target="https://www.facebook.com/ditbt/posts/2834645176563154" TargetMode="External"/><Relationship Id="rId29" Type="http://schemas.openxmlformats.org/officeDocument/2006/relationships/hyperlink" Target="https://www.facebook.com/tv2nyhederne/posts/2796629750352647" TargetMode="External"/><Relationship Id="rId762" Type="http://schemas.openxmlformats.org/officeDocument/2006/relationships/hyperlink" Target="https://www.facebook.com/politiken/posts/10158211737238340" TargetMode="External"/><Relationship Id="rId1353" Type="http://schemas.openxmlformats.org/officeDocument/2006/relationships/hyperlink" Target="https://www.facebook.com/ditbt/posts/2834645176563155" TargetMode="External"/><Relationship Id="rId761" Type="http://schemas.openxmlformats.org/officeDocument/2006/relationships/hyperlink" Target="https://www.facebook.com/politiken/posts/10158211737238339" TargetMode="External"/><Relationship Id="rId1354" Type="http://schemas.openxmlformats.org/officeDocument/2006/relationships/hyperlink" Target="https://www.facebook.com/ditbt/posts/2834645176563156" TargetMode="External"/><Relationship Id="rId760" Type="http://schemas.openxmlformats.org/officeDocument/2006/relationships/hyperlink" Target="https://www.facebook.com/politiken/posts/10158211737238338" TargetMode="External"/><Relationship Id="rId1355" Type="http://schemas.openxmlformats.org/officeDocument/2006/relationships/hyperlink" Target="https://www.facebook.com/ditbt/posts/2834645176563157" TargetMode="External"/><Relationship Id="rId1345" Type="http://schemas.openxmlformats.org/officeDocument/2006/relationships/hyperlink" Target="https://www.facebook.com/ditbt/posts/2834645176563147" TargetMode="External"/><Relationship Id="rId1346" Type="http://schemas.openxmlformats.org/officeDocument/2006/relationships/hyperlink" Target="https://www.facebook.com/ditbt/posts/2834645176563148" TargetMode="External"/><Relationship Id="rId1347" Type="http://schemas.openxmlformats.org/officeDocument/2006/relationships/hyperlink" Target="https://www.facebook.com/ditbt/posts/2834645176563149" TargetMode="External"/><Relationship Id="rId1348" Type="http://schemas.openxmlformats.org/officeDocument/2006/relationships/hyperlink" Target="https://www.facebook.com/ditbt/posts/2834645176563150" TargetMode="External"/><Relationship Id="rId11" Type="http://schemas.openxmlformats.org/officeDocument/2006/relationships/hyperlink" Target="https://old.reddit.com/r/Denmark/comments/anbvjr/marie_krarup_t%C3%B8rkl%C3%A6det_skal_forbydes_p%C3%A5/" TargetMode="External"/><Relationship Id="rId1349" Type="http://schemas.openxmlformats.org/officeDocument/2006/relationships/hyperlink" Target="https://www.facebook.com/ditbt/posts/2834645176563151" TargetMode="External"/><Relationship Id="rId10" Type="http://schemas.openxmlformats.org/officeDocument/2006/relationships/hyperlink" Target="https://www.facebook.com/politiken/posts/10158107492808296" TargetMode="External"/><Relationship Id="rId13" Type="http://schemas.openxmlformats.org/officeDocument/2006/relationships/hyperlink" Target="https://www.facebook.com/tv2nyhederne/posts/2792310124117943" TargetMode="External"/><Relationship Id="rId12" Type="http://schemas.openxmlformats.org/officeDocument/2006/relationships/hyperlink" Target="https://www.facebook.com/DRNyheder/posts/2371477966236049" TargetMode="External"/><Relationship Id="rId756" Type="http://schemas.openxmlformats.org/officeDocument/2006/relationships/hyperlink" Target="https://www.facebook.com/politiken/posts/10158211737238334" TargetMode="External"/><Relationship Id="rId755" Type="http://schemas.openxmlformats.org/officeDocument/2006/relationships/hyperlink" Target="https://www.facebook.com/politiken/posts/10158211737238333" TargetMode="External"/><Relationship Id="rId754" Type="http://schemas.openxmlformats.org/officeDocument/2006/relationships/hyperlink" Target="https://www.facebook.com/politiken/posts/10158211737238332" TargetMode="External"/><Relationship Id="rId753" Type="http://schemas.openxmlformats.org/officeDocument/2006/relationships/hyperlink" Target="https://www.facebook.com/politiken/posts/10158211737238331" TargetMode="External"/><Relationship Id="rId759" Type="http://schemas.openxmlformats.org/officeDocument/2006/relationships/hyperlink" Target="https://www.facebook.com/politiken/posts/10158211737238337" TargetMode="External"/><Relationship Id="rId758" Type="http://schemas.openxmlformats.org/officeDocument/2006/relationships/hyperlink" Target="https://www.facebook.com/politiken/posts/10158211737238336" TargetMode="External"/><Relationship Id="rId757" Type="http://schemas.openxmlformats.org/officeDocument/2006/relationships/hyperlink" Target="https://www.facebook.com/politiken/posts/10158211737238335" TargetMode="External"/><Relationship Id="rId15" Type="http://schemas.openxmlformats.org/officeDocument/2006/relationships/hyperlink" Target="https://old.reddit.com/r/Denmark/comments/alywha/chef_p%C3%A5_rigshospitalet_har_sagt_op_i_desperation/" TargetMode="External"/><Relationship Id="rId14" Type="http://schemas.openxmlformats.org/officeDocument/2006/relationships/hyperlink" Target="https://www.facebook.com/politiken/posts/10158107492808297" TargetMode="External"/><Relationship Id="rId17" Type="http://schemas.openxmlformats.org/officeDocument/2006/relationships/hyperlink" Target="https://www.facebook.com/tv2nyhederne/posts/2796672650348357" TargetMode="External"/><Relationship Id="rId16" Type="http://schemas.openxmlformats.org/officeDocument/2006/relationships/hyperlink" Target="https://www.facebook.com/DRNyheder/posts/2371477966236050" TargetMode="External"/><Relationship Id="rId1340" Type="http://schemas.openxmlformats.org/officeDocument/2006/relationships/hyperlink" Target="https://www.facebook.com/ditbt/posts/2834645176563142" TargetMode="External"/><Relationship Id="rId19" Type="http://schemas.openxmlformats.org/officeDocument/2006/relationships/hyperlink" Target="https://old.reddit.com/r/Denmark/comments/alb2dv/blog_nej_arveafgift_er_ikke_dobbelt_skat_for/" TargetMode="External"/><Relationship Id="rId752" Type="http://schemas.openxmlformats.org/officeDocument/2006/relationships/hyperlink" Target="https://www.facebook.com/politiken/posts/10158211737238330" TargetMode="External"/><Relationship Id="rId1341" Type="http://schemas.openxmlformats.org/officeDocument/2006/relationships/hyperlink" Target="https://www.facebook.com/ditbt/posts/2834645176563143" TargetMode="External"/><Relationship Id="rId18" Type="http://schemas.openxmlformats.org/officeDocument/2006/relationships/hyperlink" Target="https://www.facebook.com/politiken/posts/10158107492808298" TargetMode="External"/><Relationship Id="rId751" Type="http://schemas.openxmlformats.org/officeDocument/2006/relationships/hyperlink" Target="https://www.facebook.com/politiken/posts/10158211737238329" TargetMode="External"/><Relationship Id="rId1342" Type="http://schemas.openxmlformats.org/officeDocument/2006/relationships/hyperlink" Target="https://www.facebook.com/ditbt/posts/2834645176563144" TargetMode="External"/><Relationship Id="rId750" Type="http://schemas.openxmlformats.org/officeDocument/2006/relationships/hyperlink" Target="https://www.facebook.com/politiken/posts/10158211737238328" TargetMode="External"/><Relationship Id="rId1343" Type="http://schemas.openxmlformats.org/officeDocument/2006/relationships/hyperlink" Target="https://www.facebook.com/ditbt/posts/2834645176563145" TargetMode="External"/><Relationship Id="rId1344" Type="http://schemas.openxmlformats.org/officeDocument/2006/relationships/hyperlink" Target="https://www.facebook.com/ditbt/posts/2834645176563146" TargetMode="External"/><Relationship Id="rId84" Type="http://schemas.openxmlformats.org/officeDocument/2006/relationships/hyperlink" Target="https://www.facebook.com/DRNyheder/posts/2370317979685382" TargetMode="External"/><Relationship Id="rId1774" Type="http://schemas.openxmlformats.org/officeDocument/2006/relationships/hyperlink" Target="https://www.facebook.com/ditbt/posts/2843805645646674" TargetMode="External"/><Relationship Id="rId83" Type="http://schemas.openxmlformats.org/officeDocument/2006/relationships/hyperlink" Target="https://old.reddit.com/r/Denmark/comments/84zj3t/friendly_reminder_om_at_borgerforslaget_om_en/" TargetMode="External"/><Relationship Id="rId1775" Type="http://schemas.openxmlformats.org/officeDocument/2006/relationships/hyperlink" Target="https://www.facebook.com/ditbt/posts/2843805645646675" TargetMode="External"/><Relationship Id="rId86" Type="http://schemas.openxmlformats.org/officeDocument/2006/relationships/hyperlink" Target="https://www.facebook.com/politiken/posts/10158108317293296" TargetMode="External"/><Relationship Id="rId1776" Type="http://schemas.openxmlformats.org/officeDocument/2006/relationships/hyperlink" Target="https://www.facebook.com/ditbt/posts/2843805645646676" TargetMode="External"/><Relationship Id="rId85" Type="http://schemas.openxmlformats.org/officeDocument/2006/relationships/hyperlink" Target="https://www.facebook.com/FFflink/posts/1927043710671757" TargetMode="External"/><Relationship Id="rId1777" Type="http://schemas.openxmlformats.org/officeDocument/2006/relationships/hyperlink" Target="https://www.facebook.com/ditbt/posts/2843805645646677" TargetMode="External"/><Relationship Id="rId88" Type="http://schemas.openxmlformats.org/officeDocument/2006/relationships/hyperlink" Target="https://www.facebook.com/DRNyheder/posts/2370317979685383" TargetMode="External"/><Relationship Id="rId1778" Type="http://schemas.openxmlformats.org/officeDocument/2006/relationships/hyperlink" Target="https://www.facebook.com/ditbt/posts/2843805645646678" TargetMode="External"/><Relationship Id="rId87" Type="http://schemas.openxmlformats.org/officeDocument/2006/relationships/hyperlink" Target="https://old.reddit.com/r/Denmark/comments/8hy6ef/stine_brix_enhedslisten_st%C3%B8tter_borgerforslaget/" TargetMode="External"/><Relationship Id="rId1779" Type="http://schemas.openxmlformats.org/officeDocument/2006/relationships/hyperlink" Target="https://www.facebook.com/ditbt/posts/2843805645646679" TargetMode="External"/><Relationship Id="rId89" Type="http://schemas.openxmlformats.org/officeDocument/2006/relationships/hyperlink" Target="https://www.facebook.com/FFflink/posts/1927043710671758" TargetMode="External"/><Relationship Id="rId709" Type="http://schemas.openxmlformats.org/officeDocument/2006/relationships/hyperlink" Target="https://www.facebook.com/politiken/posts/10158213064473349" TargetMode="External"/><Relationship Id="rId708" Type="http://schemas.openxmlformats.org/officeDocument/2006/relationships/hyperlink" Target="https://www.facebook.com/politiken/posts/10158213064473348" TargetMode="External"/><Relationship Id="rId707" Type="http://schemas.openxmlformats.org/officeDocument/2006/relationships/hyperlink" Target="https://www.facebook.com/politiken/posts/10158213064473347" TargetMode="External"/><Relationship Id="rId706" Type="http://schemas.openxmlformats.org/officeDocument/2006/relationships/hyperlink" Target="https://www.facebook.com/politiken/posts/10158213064473346" TargetMode="External"/><Relationship Id="rId80" Type="http://schemas.openxmlformats.org/officeDocument/2006/relationships/hyperlink" Target="https://www.facebook.com/DRNyheder/posts/2370317979685381" TargetMode="External"/><Relationship Id="rId82" Type="http://schemas.openxmlformats.org/officeDocument/2006/relationships/hyperlink" Target="https://www.facebook.com/politiken/posts/10158108317293295" TargetMode="External"/><Relationship Id="rId81" Type="http://schemas.openxmlformats.org/officeDocument/2006/relationships/hyperlink" Target="https://www.facebook.com/FFflink/posts/1927044464005025" TargetMode="External"/><Relationship Id="rId701" Type="http://schemas.openxmlformats.org/officeDocument/2006/relationships/hyperlink" Target="https://www.facebook.com/politiken/posts/10158213064473341" TargetMode="External"/><Relationship Id="rId700" Type="http://schemas.openxmlformats.org/officeDocument/2006/relationships/hyperlink" Target="https://www.facebook.com/politiken/posts/10158213064473340" TargetMode="External"/><Relationship Id="rId705" Type="http://schemas.openxmlformats.org/officeDocument/2006/relationships/hyperlink" Target="https://www.facebook.com/politiken/posts/10158213064473345" TargetMode="External"/><Relationship Id="rId704" Type="http://schemas.openxmlformats.org/officeDocument/2006/relationships/hyperlink" Target="https://www.facebook.com/politiken/posts/10158213064473344" TargetMode="External"/><Relationship Id="rId703" Type="http://schemas.openxmlformats.org/officeDocument/2006/relationships/hyperlink" Target="https://www.facebook.com/politiken/posts/10158213064473343" TargetMode="External"/><Relationship Id="rId702" Type="http://schemas.openxmlformats.org/officeDocument/2006/relationships/hyperlink" Target="https://www.facebook.com/politiken/posts/10158213064473342" TargetMode="External"/><Relationship Id="rId1770" Type="http://schemas.openxmlformats.org/officeDocument/2006/relationships/hyperlink" Target="https://www.facebook.com/ditbt/posts/2843805645646670" TargetMode="External"/><Relationship Id="rId1771" Type="http://schemas.openxmlformats.org/officeDocument/2006/relationships/hyperlink" Target="https://www.facebook.com/ditbt/posts/2843805645646671" TargetMode="External"/><Relationship Id="rId1772" Type="http://schemas.openxmlformats.org/officeDocument/2006/relationships/hyperlink" Target="https://www.facebook.com/ditbt/posts/2843805645646672" TargetMode="External"/><Relationship Id="rId1773" Type="http://schemas.openxmlformats.org/officeDocument/2006/relationships/hyperlink" Target="https://www.facebook.com/ditbt/posts/2843805645646673" TargetMode="External"/><Relationship Id="rId73" Type="http://schemas.openxmlformats.org/officeDocument/2006/relationships/hyperlink" Target="https://www.facebook.com/FFflink/posts/1927044464005023" TargetMode="External"/><Relationship Id="rId1763" Type="http://schemas.openxmlformats.org/officeDocument/2006/relationships/hyperlink" Target="https://www.facebook.com/ditbt/posts/2843805645646663" TargetMode="External"/><Relationship Id="rId72" Type="http://schemas.openxmlformats.org/officeDocument/2006/relationships/hyperlink" Target="https://www.facebook.com/DRNyheder/posts/2370317979685379" TargetMode="External"/><Relationship Id="rId1764" Type="http://schemas.openxmlformats.org/officeDocument/2006/relationships/hyperlink" Target="https://www.facebook.com/ditbt/posts/2843805645646664" TargetMode="External"/><Relationship Id="rId75" Type="http://schemas.openxmlformats.org/officeDocument/2006/relationships/hyperlink" Target="https://old.reddit.com/r/Denmark/comments/8g9ljh/esben_lunde_stopper/" TargetMode="External"/><Relationship Id="rId1765" Type="http://schemas.openxmlformats.org/officeDocument/2006/relationships/hyperlink" Target="https://www.facebook.com/ditbt/posts/2843805645646665" TargetMode="External"/><Relationship Id="rId74" Type="http://schemas.openxmlformats.org/officeDocument/2006/relationships/hyperlink" Target="https://www.facebook.com/politiken/posts/10158107492808312" TargetMode="External"/><Relationship Id="rId1766" Type="http://schemas.openxmlformats.org/officeDocument/2006/relationships/hyperlink" Target="https://www.facebook.com/ditbt/posts/2843805645646666" TargetMode="External"/><Relationship Id="rId77" Type="http://schemas.openxmlformats.org/officeDocument/2006/relationships/hyperlink" Target="https://www.facebook.com/FFflink/posts/1927044464005024" TargetMode="External"/><Relationship Id="rId1767" Type="http://schemas.openxmlformats.org/officeDocument/2006/relationships/hyperlink" Target="https://www.facebook.com/ditbt/posts/2843805645646667" TargetMode="External"/><Relationship Id="rId76" Type="http://schemas.openxmlformats.org/officeDocument/2006/relationships/hyperlink" Target="https://www.facebook.com/DRNyheder/posts/2370317979685380" TargetMode="External"/><Relationship Id="rId1768" Type="http://schemas.openxmlformats.org/officeDocument/2006/relationships/hyperlink" Target="https://www.facebook.com/ditbt/posts/2843805645646668" TargetMode="External"/><Relationship Id="rId79" Type="http://schemas.openxmlformats.org/officeDocument/2006/relationships/hyperlink" Target="https://old.reddit.com/r/Denmark/comments/a569un/man_skal_ikke_kaste_med_sten_n%C3%A5r_man_selv_bor_i/" TargetMode="External"/><Relationship Id="rId1769" Type="http://schemas.openxmlformats.org/officeDocument/2006/relationships/hyperlink" Target="https://www.facebook.com/ditbt/posts/2843805645646669" TargetMode="External"/><Relationship Id="rId78" Type="http://schemas.openxmlformats.org/officeDocument/2006/relationships/hyperlink" Target="https://www.facebook.com/politiken/posts/10158108317293294" TargetMode="External"/><Relationship Id="rId71" Type="http://schemas.openxmlformats.org/officeDocument/2006/relationships/hyperlink" Target="https://old.reddit.com/r/Denmark/comments/aof0er/inger_st%C3%B8jberg_kaldes_i_hastesamr%C3%A5d_om/" TargetMode="External"/><Relationship Id="rId70" Type="http://schemas.openxmlformats.org/officeDocument/2006/relationships/hyperlink" Target="https://www.facebook.com/politiken/posts/10158107492808311" TargetMode="External"/><Relationship Id="rId1760" Type="http://schemas.openxmlformats.org/officeDocument/2006/relationships/hyperlink" Target="https://www.facebook.com/ditbt/posts/2843805645646660" TargetMode="External"/><Relationship Id="rId1761" Type="http://schemas.openxmlformats.org/officeDocument/2006/relationships/hyperlink" Target="https://www.facebook.com/ditbt/posts/2843805645646661" TargetMode="External"/><Relationship Id="rId1762" Type="http://schemas.openxmlformats.org/officeDocument/2006/relationships/hyperlink" Target="https://www.facebook.com/ditbt/posts/2843805645646662" TargetMode="External"/><Relationship Id="rId62" Type="http://schemas.openxmlformats.org/officeDocument/2006/relationships/hyperlink" Target="https://www.facebook.com/politiken/posts/10158107492808309" TargetMode="External"/><Relationship Id="rId1312" Type="http://schemas.openxmlformats.org/officeDocument/2006/relationships/hyperlink" Target="https://www.facebook.com/ditbt/posts/2834645176563114" TargetMode="External"/><Relationship Id="rId61" Type="http://schemas.openxmlformats.org/officeDocument/2006/relationships/hyperlink" Target="https://www.facebook.com/FFflink/posts/1927044464005020" TargetMode="External"/><Relationship Id="rId1313" Type="http://schemas.openxmlformats.org/officeDocument/2006/relationships/hyperlink" Target="https://www.facebook.com/ditbt/posts/2834645176563115" TargetMode="External"/><Relationship Id="rId64" Type="http://schemas.openxmlformats.org/officeDocument/2006/relationships/hyperlink" Target="https://www.facebook.com/DRNyheder/posts/2371423332908183" TargetMode="External"/><Relationship Id="rId1314" Type="http://schemas.openxmlformats.org/officeDocument/2006/relationships/hyperlink" Target="https://www.facebook.com/ditbt/posts/2834645176563116" TargetMode="External"/><Relationship Id="rId63" Type="http://schemas.openxmlformats.org/officeDocument/2006/relationships/hyperlink" Target="https://old.reddit.com/r/Denmark/comments/aoqrfr/politikere_utilgiveligt_at_terrorist_havde_adgang/" TargetMode="External"/><Relationship Id="rId1315" Type="http://schemas.openxmlformats.org/officeDocument/2006/relationships/hyperlink" Target="https://www.facebook.com/ditbt/posts/2834645176563117" TargetMode="External"/><Relationship Id="rId66" Type="http://schemas.openxmlformats.org/officeDocument/2006/relationships/hyperlink" Target="https://www.facebook.com/politiken/posts/10158107492808310" TargetMode="External"/><Relationship Id="rId1316" Type="http://schemas.openxmlformats.org/officeDocument/2006/relationships/hyperlink" Target="https://www.facebook.com/ditbt/posts/2834645176563118" TargetMode="External"/><Relationship Id="rId65" Type="http://schemas.openxmlformats.org/officeDocument/2006/relationships/hyperlink" Target="https://www.facebook.com/FFflink/posts/1927044464005021" TargetMode="External"/><Relationship Id="rId1317" Type="http://schemas.openxmlformats.org/officeDocument/2006/relationships/hyperlink" Target="https://www.facebook.com/ditbt/posts/2834645176563119" TargetMode="External"/><Relationship Id="rId68" Type="http://schemas.openxmlformats.org/officeDocument/2006/relationships/hyperlink" Target="https://www.facebook.com/DRNyheder/posts/2371423332908184" TargetMode="External"/><Relationship Id="rId1318" Type="http://schemas.openxmlformats.org/officeDocument/2006/relationships/hyperlink" Target="https://www.facebook.com/ditbt/posts/2834645176563120" TargetMode="External"/><Relationship Id="rId67" Type="http://schemas.openxmlformats.org/officeDocument/2006/relationships/hyperlink" Target="https://old.reddit.com/r/Denmark/comments/ampgm6/r%C3%B8d_blok_vil_droppe_uddannelsernes_sparekniv/" TargetMode="External"/><Relationship Id="rId1319" Type="http://schemas.openxmlformats.org/officeDocument/2006/relationships/hyperlink" Target="https://www.facebook.com/ditbt/posts/2834645176563121" TargetMode="External"/><Relationship Id="rId729" Type="http://schemas.openxmlformats.org/officeDocument/2006/relationships/hyperlink" Target="https://www.facebook.com/politiken/posts/10158211737238307" TargetMode="External"/><Relationship Id="rId728" Type="http://schemas.openxmlformats.org/officeDocument/2006/relationships/hyperlink" Target="https://www.facebook.com/politiken/posts/10158211737238306" TargetMode="External"/><Relationship Id="rId60" Type="http://schemas.openxmlformats.org/officeDocument/2006/relationships/hyperlink" Target="https://www.facebook.com/DRNyheder/posts/2371423332908182" TargetMode="External"/><Relationship Id="rId723" Type="http://schemas.openxmlformats.org/officeDocument/2006/relationships/hyperlink" Target="https://www.facebook.com/politiken/posts/10158211737238301" TargetMode="External"/><Relationship Id="rId722" Type="http://schemas.openxmlformats.org/officeDocument/2006/relationships/hyperlink" Target="https://www.facebook.com/politiken/posts/10158211737238300" TargetMode="External"/><Relationship Id="rId721" Type="http://schemas.openxmlformats.org/officeDocument/2006/relationships/hyperlink" Target="https://www.facebook.com/politiken/posts/10158211737238299" TargetMode="External"/><Relationship Id="rId720" Type="http://schemas.openxmlformats.org/officeDocument/2006/relationships/hyperlink" Target="https://www.facebook.com/politiken/posts/10158211737238298" TargetMode="External"/><Relationship Id="rId727" Type="http://schemas.openxmlformats.org/officeDocument/2006/relationships/hyperlink" Target="https://www.facebook.com/politiken/posts/10158211737238305" TargetMode="External"/><Relationship Id="rId726" Type="http://schemas.openxmlformats.org/officeDocument/2006/relationships/hyperlink" Target="https://www.facebook.com/politiken/posts/10158211737238304" TargetMode="External"/><Relationship Id="rId725" Type="http://schemas.openxmlformats.org/officeDocument/2006/relationships/hyperlink" Target="https://www.facebook.com/politiken/posts/10158211737238303" TargetMode="External"/><Relationship Id="rId724" Type="http://schemas.openxmlformats.org/officeDocument/2006/relationships/hyperlink" Target="https://www.facebook.com/politiken/posts/10158211737238302" TargetMode="External"/><Relationship Id="rId69" Type="http://schemas.openxmlformats.org/officeDocument/2006/relationships/hyperlink" Target="https://www.facebook.com/FFflink/posts/1927044464005022" TargetMode="External"/><Relationship Id="rId1310" Type="http://schemas.openxmlformats.org/officeDocument/2006/relationships/hyperlink" Target="https://www.facebook.com/ditbt/posts/2834645176563112" TargetMode="External"/><Relationship Id="rId1311" Type="http://schemas.openxmlformats.org/officeDocument/2006/relationships/hyperlink" Target="https://www.facebook.com/ditbt/posts/2834645176563113" TargetMode="External"/><Relationship Id="rId51" Type="http://schemas.openxmlformats.org/officeDocument/2006/relationships/hyperlink" Target="https://old.reddit.com/r/Denmark/comments/aoqfu1/landbruget_har_svigtet_gr%C3%B8nne_l%C3%B8fter_fra/" TargetMode="External"/><Relationship Id="rId1301" Type="http://schemas.openxmlformats.org/officeDocument/2006/relationships/hyperlink" Target="https://www.facebook.com/ditbt/posts/2834645176563103" TargetMode="External"/><Relationship Id="rId50" Type="http://schemas.openxmlformats.org/officeDocument/2006/relationships/hyperlink" Target="https://www.facebook.com/politiken/posts/10158107492808306" TargetMode="External"/><Relationship Id="rId1302" Type="http://schemas.openxmlformats.org/officeDocument/2006/relationships/hyperlink" Target="https://www.facebook.com/ditbt/posts/2834645176563104" TargetMode="External"/><Relationship Id="rId53" Type="http://schemas.openxmlformats.org/officeDocument/2006/relationships/hyperlink" Target="https://www.facebook.com/FFflink/posts/1927044464005018" TargetMode="External"/><Relationship Id="rId1303" Type="http://schemas.openxmlformats.org/officeDocument/2006/relationships/hyperlink" Target="https://www.facebook.com/ditbt/posts/2834645176563105" TargetMode="External"/><Relationship Id="rId52" Type="http://schemas.openxmlformats.org/officeDocument/2006/relationships/hyperlink" Target="https://www.facebook.com/DRNyheder/posts/2371423332908180" TargetMode="External"/><Relationship Id="rId1304" Type="http://schemas.openxmlformats.org/officeDocument/2006/relationships/hyperlink" Target="https://www.facebook.com/ditbt/posts/2834645176563106" TargetMode="External"/><Relationship Id="rId55" Type="http://schemas.openxmlformats.org/officeDocument/2006/relationships/hyperlink" Target="https://old.reddit.com/r/Denmark/comments/aoqspd/kommune_betalte_13_millioner_til_ungdomshus/" TargetMode="External"/><Relationship Id="rId1305" Type="http://schemas.openxmlformats.org/officeDocument/2006/relationships/hyperlink" Target="https://www.facebook.com/ditbt/posts/2834645176563107" TargetMode="External"/><Relationship Id="rId54" Type="http://schemas.openxmlformats.org/officeDocument/2006/relationships/hyperlink" Target="https://www.facebook.com/politiken/posts/10158107492808307" TargetMode="External"/><Relationship Id="rId1306" Type="http://schemas.openxmlformats.org/officeDocument/2006/relationships/hyperlink" Target="https://www.facebook.com/ditbt/posts/2834645176563108" TargetMode="External"/><Relationship Id="rId57" Type="http://schemas.openxmlformats.org/officeDocument/2006/relationships/hyperlink" Target="https://www.facebook.com/FFflink/posts/1927044464005019" TargetMode="External"/><Relationship Id="rId1307" Type="http://schemas.openxmlformats.org/officeDocument/2006/relationships/hyperlink" Target="https://www.facebook.com/ditbt/posts/2834645176563109" TargetMode="External"/><Relationship Id="rId56" Type="http://schemas.openxmlformats.org/officeDocument/2006/relationships/hyperlink" Target="https://www.facebook.com/DRNyheder/posts/2371423332908181" TargetMode="External"/><Relationship Id="rId1308" Type="http://schemas.openxmlformats.org/officeDocument/2006/relationships/hyperlink" Target="https://www.facebook.com/ditbt/posts/2834645176563110" TargetMode="External"/><Relationship Id="rId1309" Type="http://schemas.openxmlformats.org/officeDocument/2006/relationships/hyperlink" Target="https://www.facebook.com/ditbt/posts/2834645176563111" TargetMode="External"/><Relationship Id="rId719" Type="http://schemas.openxmlformats.org/officeDocument/2006/relationships/hyperlink" Target="https://www.facebook.com/politiken/posts/10158211737238297" TargetMode="External"/><Relationship Id="rId718" Type="http://schemas.openxmlformats.org/officeDocument/2006/relationships/hyperlink" Target="https://www.facebook.com/politiken/posts/10158211737238296" TargetMode="External"/><Relationship Id="rId717" Type="http://schemas.openxmlformats.org/officeDocument/2006/relationships/hyperlink" Target="https://www.facebook.com/politiken/posts/10158211737238295" TargetMode="External"/><Relationship Id="rId712" Type="http://schemas.openxmlformats.org/officeDocument/2006/relationships/hyperlink" Target="https://www.facebook.com/politiken/posts/10158213064473352" TargetMode="External"/><Relationship Id="rId711" Type="http://schemas.openxmlformats.org/officeDocument/2006/relationships/hyperlink" Target="https://www.facebook.com/politiken/posts/10158213064473351" TargetMode="External"/><Relationship Id="rId710" Type="http://schemas.openxmlformats.org/officeDocument/2006/relationships/hyperlink" Target="https://www.facebook.com/politiken/posts/10158213064473350" TargetMode="External"/><Relationship Id="rId716" Type="http://schemas.openxmlformats.org/officeDocument/2006/relationships/hyperlink" Target="https://www.facebook.com/politiken/posts/10158211737238294" TargetMode="External"/><Relationship Id="rId715" Type="http://schemas.openxmlformats.org/officeDocument/2006/relationships/hyperlink" Target="https://www.facebook.com/politiken/posts/10158213064473355" TargetMode="External"/><Relationship Id="rId714" Type="http://schemas.openxmlformats.org/officeDocument/2006/relationships/hyperlink" Target="https://www.facebook.com/politiken/posts/10158213064473354" TargetMode="External"/><Relationship Id="rId713" Type="http://schemas.openxmlformats.org/officeDocument/2006/relationships/hyperlink" Target="https://www.facebook.com/politiken/posts/10158213064473353" TargetMode="External"/><Relationship Id="rId59" Type="http://schemas.openxmlformats.org/officeDocument/2006/relationships/hyperlink" Target="https://old.reddit.com/r/Denmark/comments/aoqxgk/342_menneskesmuglere_er_straffet_efter/" TargetMode="External"/><Relationship Id="rId58" Type="http://schemas.openxmlformats.org/officeDocument/2006/relationships/hyperlink" Target="https://www.facebook.com/politiken/posts/10158107492808308" TargetMode="External"/><Relationship Id="rId1780" Type="http://schemas.openxmlformats.org/officeDocument/2006/relationships/hyperlink" Target="https://www.facebook.com/ditbt/posts/2843805645646680" TargetMode="External"/><Relationship Id="rId1781" Type="http://schemas.openxmlformats.org/officeDocument/2006/relationships/hyperlink" Target="https://www.facebook.com/ditbt/posts/2843805645646681" TargetMode="External"/><Relationship Id="rId1782" Type="http://schemas.openxmlformats.org/officeDocument/2006/relationships/hyperlink" Target="https://www.facebook.com/ditbt/posts/2843805645646682" TargetMode="External"/><Relationship Id="rId1783" Type="http://schemas.openxmlformats.org/officeDocument/2006/relationships/hyperlink" Target="https://www.facebook.com/ditbt/posts/2843805645646683" TargetMode="External"/><Relationship Id="rId1300" Type="http://schemas.openxmlformats.org/officeDocument/2006/relationships/hyperlink" Target="https://www.facebook.com/ditbt/posts/2834645176563102" TargetMode="External"/><Relationship Id="rId1784" Type="http://schemas.openxmlformats.org/officeDocument/2006/relationships/drawing" Target="../drawings/drawing5.xml"/><Relationship Id="rId349" Type="http://schemas.openxmlformats.org/officeDocument/2006/relationships/hyperlink" Target="https://www.facebook.com/politiken/posts/10158123267923307" TargetMode="External"/><Relationship Id="rId348" Type="http://schemas.openxmlformats.org/officeDocument/2006/relationships/hyperlink" Target="https://www.facebook.com/tv2nyhederne/posts/2871528536196115" TargetMode="External"/><Relationship Id="rId347" Type="http://schemas.openxmlformats.org/officeDocument/2006/relationships/hyperlink" Target="https://www.facebook.com/DRNyheder/posts/2379688435415047" TargetMode="External"/><Relationship Id="rId346" Type="http://schemas.openxmlformats.org/officeDocument/2006/relationships/hyperlink" Target="https://www.facebook.com/politiken/posts/10158123267923306" TargetMode="External"/><Relationship Id="rId341" Type="http://schemas.openxmlformats.org/officeDocument/2006/relationships/hyperlink" Target="https://www.facebook.com/DRNyheder/posts/2379688435415045" TargetMode="External"/><Relationship Id="rId340" Type="http://schemas.openxmlformats.org/officeDocument/2006/relationships/hyperlink" Target="https://www.facebook.com/politiken/posts/10158123267923304" TargetMode="External"/><Relationship Id="rId345" Type="http://schemas.openxmlformats.org/officeDocument/2006/relationships/hyperlink" Target="https://www.facebook.com/tv2nyhederne/posts/2871528536196114" TargetMode="External"/><Relationship Id="rId344" Type="http://schemas.openxmlformats.org/officeDocument/2006/relationships/hyperlink" Target="https://www.facebook.com/DRNyheder/posts/2379688435415046" TargetMode="External"/><Relationship Id="rId343" Type="http://schemas.openxmlformats.org/officeDocument/2006/relationships/hyperlink" Target="https://www.facebook.com/politiken/posts/10158123267923305" TargetMode="External"/><Relationship Id="rId342" Type="http://schemas.openxmlformats.org/officeDocument/2006/relationships/hyperlink" Target="https://www.facebook.com/tv2nyhederne/posts/2871528536196113" TargetMode="External"/><Relationship Id="rId338" Type="http://schemas.openxmlformats.org/officeDocument/2006/relationships/hyperlink" Target="https://www.facebook.com/DRNyheder/posts/2379688435415044" TargetMode="External"/><Relationship Id="rId337" Type="http://schemas.openxmlformats.org/officeDocument/2006/relationships/hyperlink" Target="https://www.facebook.com/politiken/posts/10158123267923303" TargetMode="External"/><Relationship Id="rId336" Type="http://schemas.openxmlformats.org/officeDocument/2006/relationships/hyperlink" Target="https://www.facebook.com/tv2nyhederne/posts/2871528536196111" TargetMode="External"/><Relationship Id="rId335" Type="http://schemas.openxmlformats.org/officeDocument/2006/relationships/hyperlink" Target="https://www.facebook.com/DRNyheder/posts/2379688435415043" TargetMode="External"/><Relationship Id="rId339" Type="http://schemas.openxmlformats.org/officeDocument/2006/relationships/hyperlink" Target="https://www.facebook.com/tv2nyhederne/posts/2871528536196112" TargetMode="External"/><Relationship Id="rId330" Type="http://schemas.openxmlformats.org/officeDocument/2006/relationships/hyperlink" Target="https://www.facebook.com/tv2nyhederne/posts/2871528536196109" TargetMode="External"/><Relationship Id="rId334" Type="http://schemas.openxmlformats.org/officeDocument/2006/relationships/hyperlink" Target="https://www.facebook.com/politiken/posts/10158123267923302" TargetMode="External"/><Relationship Id="rId333" Type="http://schemas.openxmlformats.org/officeDocument/2006/relationships/hyperlink" Target="https://www.facebook.com/tv2nyhederne/posts/2871528536196110" TargetMode="External"/><Relationship Id="rId332" Type="http://schemas.openxmlformats.org/officeDocument/2006/relationships/hyperlink" Target="https://www.facebook.com/DRNyheder/posts/2379688435415042" TargetMode="External"/><Relationship Id="rId331" Type="http://schemas.openxmlformats.org/officeDocument/2006/relationships/hyperlink" Target="https://www.facebook.com/politiken/posts/10158123267923301" TargetMode="External"/><Relationship Id="rId370" Type="http://schemas.openxmlformats.org/officeDocument/2006/relationships/hyperlink" Target="https://www.facebook.com/politiken/posts/10158123267923314" TargetMode="External"/><Relationship Id="rId369" Type="http://schemas.openxmlformats.org/officeDocument/2006/relationships/hyperlink" Target="https://www.facebook.com/tv2nyhederne/posts/2871528536196122" TargetMode="External"/><Relationship Id="rId368" Type="http://schemas.openxmlformats.org/officeDocument/2006/relationships/hyperlink" Target="https://www.facebook.com/DRNyheder/posts/2379116025472243" TargetMode="External"/><Relationship Id="rId363" Type="http://schemas.openxmlformats.org/officeDocument/2006/relationships/hyperlink" Target="https://www.facebook.com/tv2nyhederne/posts/2871528536196120" TargetMode="External"/><Relationship Id="rId362" Type="http://schemas.openxmlformats.org/officeDocument/2006/relationships/hyperlink" Target="https://www.facebook.com/DRNyheder/posts/2379116025472241" TargetMode="External"/><Relationship Id="rId361" Type="http://schemas.openxmlformats.org/officeDocument/2006/relationships/hyperlink" Target="https://www.facebook.com/politiken/posts/10158123267923311" TargetMode="External"/><Relationship Id="rId360" Type="http://schemas.openxmlformats.org/officeDocument/2006/relationships/hyperlink" Target="https://www.facebook.com/tv2nyhederne/posts/2871528536196119" TargetMode="External"/><Relationship Id="rId367" Type="http://schemas.openxmlformats.org/officeDocument/2006/relationships/hyperlink" Target="https://www.facebook.com/politiken/posts/10158123267923313" TargetMode="External"/><Relationship Id="rId366" Type="http://schemas.openxmlformats.org/officeDocument/2006/relationships/hyperlink" Target="https://www.facebook.com/tv2nyhederne/posts/2871528536196121" TargetMode="External"/><Relationship Id="rId365" Type="http://schemas.openxmlformats.org/officeDocument/2006/relationships/hyperlink" Target="https://www.facebook.com/DRNyheder/posts/2379116025472242" TargetMode="External"/><Relationship Id="rId364" Type="http://schemas.openxmlformats.org/officeDocument/2006/relationships/hyperlink" Target="https://www.facebook.com/politiken/posts/10158123267923312" TargetMode="External"/><Relationship Id="rId95" Type="http://schemas.openxmlformats.org/officeDocument/2006/relationships/hyperlink" Target="https://old.reddit.com/r/Denmark/comments/8b6byr/stort_flertal_af_danskerne_st%C3%B8tter_politisk/" TargetMode="External"/><Relationship Id="rId94" Type="http://schemas.openxmlformats.org/officeDocument/2006/relationships/hyperlink" Target="https://www.facebook.com/politiken/posts/10158108317293298" TargetMode="External"/><Relationship Id="rId97" Type="http://schemas.openxmlformats.org/officeDocument/2006/relationships/hyperlink" Target="https://www.facebook.com/FFflink/posts/1927043710671760" TargetMode="External"/><Relationship Id="rId96" Type="http://schemas.openxmlformats.org/officeDocument/2006/relationships/hyperlink" Target="https://www.facebook.com/DRNyheder/posts/2370317979685385" TargetMode="External"/><Relationship Id="rId99" Type="http://schemas.openxmlformats.org/officeDocument/2006/relationships/hyperlink" Target="https://old.reddit.com/r/Denmark/comments/75phqy/johanne_schmidtnielsen_leverer_en_retorisk/" TargetMode="External"/><Relationship Id="rId98" Type="http://schemas.openxmlformats.org/officeDocument/2006/relationships/hyperlink" Target="https://www.facebook.com/politiken/posts/10158108317293299" TargetMode="External"/><Relationship Id="rId91" Type="http://schemas.openxmlformats.org/officeDocument/2006/relationships/hyperlink" Target="https://old.reddit.com/r/Denmark/comments/60o66o/enhedslistens_politikere_frasiger_sig/" TargetMode="External"/><Relationship Id="rId90" Type="http://schemas.openxmlformats.org/officeDocument/2006/relationships/hyperlink" Target="https://www.facebook.com/politiken/posts/10158108317293297" TargetMode="External"/><Relationship Id="rId93" Type="http://schemas.openxmlformats.org/officeDocument/2006/relationships/hyperlink" Target="https://www.facebook.com/FFflink/posts/1927043710671759" TargetMode="External"/><Relationship Id="rId92" Type="http://schemas.openxmlformats.org/officeDocument/2006/relationships/hyperlink" Target="https://www.facebook.com/DRNyheder/posts/2370317979685384" TargetMode="External"/><Relationship Id="rId359" Type="http://schemas.openxmlformats.org/officeDocument/2006/relationships/hyperlink" Target="https://www.facebook.com/DRNyheder/posts/2378984182152092?" TargetMode="External"/><Relationship Id="rId358" Type="http://schemas.openxmlformats.org/officeDocument/2006/relationships/hyperlink" Target="https://www.facebook.com/politiken/posts/10158123267923310" TargetMode="External"/><Relationship Id="rId357" Type="http://schemas.openxmlformats.org/officeDocument/2006/relationships/hyperlink" Target="https://www.facebook.com/tv2nyhederne/posts/2871528536196118" TargetMode="External"/><Relationship Id="rId352" Type="http://schemas.openxmlformats.org/officeDocument/2006/relationships/hyperlink" Target="https://www.facebook.com/politiken/posts/10158123267923308" TargetMode="External"/><Relationship Id="rId351" Type="http://schemas.openxmlformats.org/officeDocument/2006/relationships/hyperlink" Target="https://www.facebook.com/tv2nyhederne/posts/2871528536196116" TargetMode="External"/><Relationship Id="rId350" Type="http://schemas.openxmlformats.org/officeDocument/2006/relationships/hyperlink" Target="https://www.facebook.com/DRNyheder/posts/2379688435415048" TargetMode="External"/><Relationship Id="rId356" Type="http://schemas.openxmlformats.org/officeDocument/2006/relationships/hyperlink" Target="https://www.facebook.com/DRNyheder/posts/2379688435415050" TargetMode="External"/><Relationship Id="rId355" Type="http://schemas.openxmlformats.org/officeDocument/2006/relationships/hyperlink" Target="https://www.facebook.com/politiken/posts/10158123267923309" TargetMode="External"/><Relationship Id="rId354" Type="http://schemas.openxmlformats.org/officeDocument/2006/relationships/hyperlink" Target="https://www.facebook.com/tv2nyhederne/posts/2871528536196117" TargetMode="External"/><Relationship Id="rId353" Type="http://schemas.openxmlformats.org/officeDocument/2006/relationships/hyperlink" Target="https://www.facebook.com/DRNyheder/posts/2379688435415049" TargetMode="External"/><Relationship Id="rId1378" Type="http://schemas.openxmlformats.org/officeDocument/2006/relationships/hyperlink" Target="https://www.facebook.com/ditbt/posts/2834645176563180" TargetMode="External"/><Relationship Id="rId1379" Type="http://schemas.openxmlformats.org/officeDocument/2006/relationships/hyperlink" Target="https://www.facebook.com/ditbt/posts/2834645176563181" TargetMode="External"/><Relationship Id="rId305" Type="http://schemas.openxmlformats.org/officeDocument/2006/relationships/hyperlink" Target="https://www.facebook.com/DRNyheder/posts/2379688435415033" TargetMode="External"/><Relationship Id="rId789" Type="http://schemas.openxmlformats.org/officeDocument/2006/relationships/hyperlink" Target="https://www.facebook.com/politiken/posts/10158211629148302" TargetMode="External"/><Relationship Id="rId304" Type="http://schemas.openxmlformats.org/officeDocument/2006/relationships/hyperlink" Target="https://www.facebook.com/politiken/posts/10158107806883323" TargetMode="External"/><Relationship Id="rId788" Type="http://schemas.openxmlformats.org/officeDocument/2006/relationships/hyperlink" Target="https://www.facebook.com/politiken/posts/10158211629148301" TargetMode="External"/><Relationship Id="rId303" Type="http://schemas.openxmlformats.org/officeDocument/2006/relationships/hyperlink" Target="https://www.facebook.com/tv2nyhederne/posts/2872927759389552" TargetMode="External"/><Relationship Id="rId787" Type="http://schemas.openxmlformats.org/officeDocument/2006/relationships/hyperlink" Target="https://www.facebook.com/politiken/posts/10158211629148300" TargetMode="External"/><Relationship Id="rId302" Type="http://schemas.openxmlformats.org/officeDocument/2006/relationships/hyperlink" Target="https://www.facebook.com/DRNyheder/posts/2379688435415032" TargetMode="External"/><Relationship Id="rId786" Type="http://schemas.openxmlformats.org/officeDocument/2006/relationships/hyperlink" Target="https://www.facebook.com/politiken/posts/10158211629148299" TargetMode="External"/><Relationship Id="rId309" Type="http://schemas.openxmlformats.org/officeDocument/2006/relationships/hyperlink" Target="https://www.facebook.com/tv2nyhederne/posts/2871528536196102" TargetMode="External"/><Relationship Id="rId308" Type="http://schemas.openxmlformats.org/officeDocument/2006/relationships/hyperlink" Target="https://www.facebook.com/DRNyheder/posts/2379688435415034" TargetMode="External"/><Relationship Id="rId307" Type="http://schemas.openxmlformats.org/officeDocument/2006/relationships/hyperlink" Target="https://www.facebook.com/politiken/posts/10158107806883324" TargetMode="External"/><Relationship Id="rId306" Type="http://schemas.openxmlformats.org/officeDocument/2006/relationships/hyperlink" Target="https://www.facebook.com/tv2nyhederne/posts/2871528536196101" TargetMode="External"/><Relationship Id="rId781" Type="http://schemas.openxmlformats.org/officeDocument/2006/relationships/hyperlink" Target="https://www.facebook.com/politiken/posts/10158211629148294" TargetMode="External"/><Relationship Id="rId1370" Type="http://schemas.openxmlformats.org/officeDocument/2006/relationships/hyperlink" Target="https://www.facebook.com/ditbt/posts/2834645176563172" TargetMode="External"/><Relationship Id="rId780" Type="http://schemas.openxmlformats.org/officeDocument/2006/relationships/hyperlink" Target="https://www.facebook.com/politiken/posts/10158211737238358" TargetMode="External"/><Relationship Id="rId1371" Type="http://schemas.openxmlformats.org/officeDocument/2006/relationships/hyperlink" Target="https://www.facebook.com/ditbt/posts/2834645176563173" TargetMode="External"/><Relationship Id="rId1372" Type="http://schemas.openxmlformats.org/officeDocument/2006/relationships/hyperlink" Target="https://www.facebook.com/ditbt/posts/2834645176563174" TargetMode="External"/><Relationship Id="rId1373" Type="http://schemas.openxmlformats.org/officeDocument/2006/relationships/hyperlink" Target="https://www.facebook.com/ditbt/posts/2834645176563175" TargetMode="External"/><Relationship Id="rId301" Type="http://schemas.openxmlformats.org/officeDocument/2006/relationships/hyperlink" Target="https://www.facebook.com/politiken/posts/10158107806883322" TargetMode="External"/><Relationship Id="rId785" Type="http://schemas.openxmlformats.org/officeDocument/2006/relationships/hyperlink" Target="https://www.facebook.com/politiken/posts/10158211629148298" TargetMode="External"/><Relationship Id="rId1374" Type="http://schemas.openxmlformats.org/officeDocument/2006/relationships/hyperlink" Target="https://www.facebook.com/ditbt/posts/2834645176563176" TargetMode="External"/><Relationship Id="rId300" Type="http://schemas.openxmlformats.org/officeDocument/2006/relationships/hyperlink" Target="https://www.facebook.com/tv2nyhederne/posts/2872927759389551" TargetMode="External"/><Relationship Id="rId784" Type="http://schemas.openxmlformats.org/officeDocument/2006/relationships/hyperlink" Target="https://www.facebook.com/politiken/posts/10158211629148297" TargetMode="External"/><Relationship Id="rId1375" Type="http://schemas.openxmlformats.org/officeDocument/2006/relationships/hyperlink" Target="https://www.facebook.com/ditbt/posts/2834645176563177" TargetMode="External"/><Relationship Id="rId783" Type="http://schemas.openxmlformats.org/officeDocument/2006/relationships/hyperlink" Target="https://www.facebook.com/politiken/posts/10158211629148296" TargetMode="External"/><Relationship Id="rId1376" Type="http://schemas.openxmlformats.org/officeDocument/2006/relationships/hyperlink" Target="https://www.facebook.com/ditbt/posts/2834645176563178" TargetMode="External"/><Relationship Id="rId782" Type="http://schemas.openxmlformats.org/officeDocument/2006/relationships/hyperlink" Target="https://www.facebook.com/politiken/posts/10158211629148295" TargetMode="External"/><Relationship Id="rId1377" Type="http://schemas.openxmlformats.org/officeDocument/2006/relationships/hyperlink" Target="https://www.facebook.com/ditbt/posts/2834645176563179" TargetMode="External"/><Relationship Id="rId1367" Type="http://schemas.openxmlformats.org/officeDocument/2006/relationships/hyperlink" Target="https://www.facebook.com/ditbt/posts/2834645176563169" TargetMode="External"/><Relationship Id="rId1368" Type="http://schemas.openxmlformats.org/officeDocument/2006/relationships/hyperlink" Target="https://www.facebook.com/ditbt/posts/2834645176563170" TargetMode="External"/><Relationship Id="rId1369" Type="http://schemas.openxmlformats.org/officeDocument/2006/relationships/hyperlink" Target="https://www.facebook.com/ditbt/posts/2834645176563171" TargetMode="External"/><Relationship Id="rId778" Type="http://schemas.openxmlformats.org/officeDocument/2006/relationships/hyperlink" Target="https://www.facebook.com/politiken/posts/10158211737238356" TargetMode="External"/><Relationship Id="rId777" Type="http://schemas.openxmlformats.org/officeDocument/2006/relationships/hyperlink" Target="https://www.facebook.com/politiken/posts/10158211737238355" TargetMode="External"/><Relationship Id="rId776" Type="http://schemas.openxmlformats.org/officeDocument/2006/relationships/hyperlink" Target="https://www.facebook.com/politiken/posts/10158211737238354" TargetMode="External"/><Relationship Id="rId775" Type="http://schemas.openxmlformats.org/officeDocument/2006/relationships/hyperlink" Target="https://www.facebook.com/politiken/posts/10158211737238353" TargetMode="External"/><Relationship Id="rId779" Type="http://schemas.openxmlformats.org/officeDocument/2006/relationships/hyperlink" Target="https://www.facebook.com/politiken/posts/10158211737238357" TargetMode="External"/><Relationship Id="rId770" Type="http://schemas.openxmlformats.org/officeDocument/2006/relationships/hyperlink" Target="https://www.facebook.com/politiken/posts/10158211737238348" TargetMode="External"/><Relationship Id="rId1360" Type="http://schemas.openxmlformats.org/officeDocument/2006/relationships/hyperlink" Target="https://www.facebook.com/ditbt/posts/2834645176563162" TargetMode="External"/><Relationship Id="rId1361" Type="http://schemas.openxmlformats.org/officeDocument/2006/relationships/hyperlink" Target="https://www.facebook.com/ditbt/posts/2834645176563163" TargetMode="External"/><Relationship Id="rId1362" Type="http://schemas.openxmlformats.org/officeDocument/2006/relationships/hyperlink" Target="https://www.facebook.com/ditbt/posts/2834645176563164" TargetMode="External"/><Relationship Id="rId774" Type="http://schemas.openxmlformats.org/officeDocument/2006/relationships/hyperlink" Target="https://www.facebook.com/politiken/posts/10158211737238352" TargetMode="External"/><Relationship Id="rId1363" Type="http://schemas.openxmlformats.org/officeDocument/2006/relationships/hyperlink" Target="https://www.facebook.com/ditbt/posts/2834645176563165" TargetMode="External"/><Relationship Id="rId773" Type="http://schemas.openxmlformats.org/officeDocument/2006/relationships/hyperlink" Target="https://www.facebook.com/politiken/posts/10158211737238351" TargetMode="External"/><Relationship Id="rId1364" Type="http://schemas.openxmlformats.org/officeDocument/2006/relationships/hyperlink" Target="https://www.facebook.com/ditbt/posts/2834645176563166" TargetMode="External"/><Relationship Id="rId772" Type="http://schemas.openxmlformats.org/officeDocument/2006/relationships/hyperlink" Target="https://www.facebook.com/politiken/posts/10158211737238350" TargetMode="External"/><Relationship Id="rId1365" Type="http://schemas.openxmlformats.org/officeDocument/2006/relationships/hyperlink" Target="https://www.facebook.com/ditbt/posts/2834645176563167" TargetMode="External"/><Relationship Id="rId771" Type="http://schemas.openxmlformats.org/officeDocument/2006/relationships/hyperlink" Target="https://www.facebook.com/politiken/posts/10158211737238349" TargetMode="External"/><Relationship Id="rId1366" Type="http://schemas.openxmlformats.org/officeDocument/2006/relationships/hyperlink" Target="https://www.facebook.com/ditbt/posts/2834645176563168" TargetMode="External"/><Relationship Id="rId327" Type="http://schemas.openxmlformats.org/officeDocument/2006/relationships/hyperlink" Target="https://www.facebook.com/tv2nyhederne/posts/2871528536196108" TargetMode="External"/><Relationship Id="rId326" Type="http://schemas.openxmlformats.org/officeDocument/2006/relationships/hyperlink" Target="https://www.facebook.com/DRNyheder/posts/2379688435415040" TargetMode="External"/><Relationship Id="rId325" Type="http://schemas.openxmlformats.org/officeDocument/2006/relationships/hyperlink" Target="https://www.facebook.com/politiken/posts/10158123267923299" TargetMode="External"/><Relationship Id="rId324" Type="http://schemas.openxmlformats.org/officeDocument/2006/relationships/hyperlink" Target="https://www.facebook.com/tv2nyhederne/posts/2871528536196107" TargetMode="External"/><Relationship Id="rId329" Type="http://schemas.openxmlformats.org/officeDocument/2006/relationships/hyperlink" Target="https://www.facebook.com/DRNyheder/posts/2379688435415041" TargetMode="External"/><Relationship Id="rId1390" Type="http://schemas.openxmlformats.org/officeDocument/2006/relationships/hyperlink" Target="https://www.facebook.com/ditbt/posts/2834645176563192" TargetMode="External"/><Relationship Id="rId328" Type="http://schemas.openxmlformats.org/officeDocument/2006/relationships/hyperlink" Target="https://www.facebook.com/politiken/posts/10158123267923300" TargetMode="External"/><Relationship Id="rId1391" Type="http://schemas.openxmlformats.org/officeDocument/2006/relationships/hyperlink" Target="https://www.facebook.com/ditbt/posts/2834645176563193" TargetMode="External"/><Relationship Id="rId1392" Type="http://schemas.openxmlformats.org/officeDocument/2006/relationships/hyperlink" Target="https://www.facebook.com/ditbt/posts/2834645176563194" TargetMode="External"/><Relationship Id="rId1393" Type="http://schemas.openxmlformats.org/officeDocument/2006/relationships/hyperlink" Target="https://www.facebook.com/ditbt/posts/2834645176563195" TargetMode="External"/><Relationship Id="rId1394" Type="http://schemas.openxmlformats.org/officeDocument/2006/relationships/hyperlink" Target="https://www.facebook.com/ditbt/posts/2834645176563196" TargetMode="External"/><Relationship Id="rId1395" Type="http://schemas.openxmlformats.org/officeDocument/2006/relationships/hyperlink" Target="https://www.facebook.com/ditbt/posts/2834645176563197" TargetMode="External"/><Relationship Id="rId323" Type="http://schemas.openxmlformats.org/officeDocument/2006/relationships/hyperlink" Target="https://www.facebook.com/DRNyheder/posts/2379688435415039" TargetMode="External"/><Relationship Id="rId1396" Type="http://schemas.openxmlformats.org/officeDocument/2006/relationships/hyperlink" Target="https://www.facebook.com/ditbt/posts/2834645176563198" TargetMode="External"/><Relationship Id="rId322" Type="http://schemas.openxmlformats.org/officeDocument/2006/relationships/hyperlink" Target="https://www.facebook.com/politiken/posts/10158123267923298" TargetMode="External"/><Relationship Id="rId1397" Type="http://schemas.openxmlformats.org/officeDocument/2006/relationships/hyperlink" Target="https://www.facebook.com/ditbt/posts/2834645176563199" TargetMode="External"/><Relationship Id="rId321" Type="http://schemas.openxmlformats.org/officeDocument/2006/relationships/hyperlink" Target="https://www.facebook.com/tv2nyhederne/posts/2871528536196106" TargetMode="External"/><Relationship Id="rId1398" Type="http://schemas.openxmlformats.org/officeDocument/2006/relationships/hyperlink" Target="https://www.facebook.com/ditbt/posts/2834645176563200" TargetMode="External"/><Relationship Id="rId320" Type="http://schemas.openxmlformats.org/officeDocument/2006/relationships/hyperlink" Target="https://www.facebook.com/DRNyheder/posts/2379688435415038" TargetMode="External"/><Relationship Id="rId1399" Type="http://schemas.openxmlformats.org/officeDocument/2006/relationships/hyperlink" Target="https://www.facebook.com/ditbt/posts/2834645176563201" TargetMode="External"/><Relationship Id="rId1389" Type="http://schemas.openxmlformats.org/officeDocument/2006/relationships/hyperlink" Target="https://www.facebook.com/ditbt/posts/2834645176563191" TargetMode="External"/><Relationship Id="rId316" Type="http://schemas.openxmlformats.org/officeDocument/2006/relationships/hyperlink" Target="https://www.facebook.com/politiken/posts/10158123267923296" TargetMode="External"/><Relationship Id="rId315" Type="http://schemas.openxmlformats.org/officeDocument/2006/relationships/hyperlink" Target="https://www.facebook.com/tv2nyhederne/posts/2871528536196104" TargetMode="External"/><Relationship Id="rId799" Type="http://schemas.openxmlformats.org/officeDocument/2006/relationships/hyperlink" Target="https://www.facebook.com/politiken/posts/10158211629148312" TargetMode="External"/><Relationship Id="rId314" Type="http://schemas.openxmlformats.org/officeDocument/2006/relationships/hyperlink" Target="https://www.facebook.com/DRNyheder/posts/2379688435415036" TargetMode="External"/><Relationship Id="rId798" Type="http://schemas.openxmlformats.org/officeDocument/2006/relationships/hyperlink" Target="https://www.facebook.com/politiken/posts/10158211629148311" TargetMode="External"/><Relationship Id="rId313" Type="http://schemas.openxmlformats.org/officeDocument/2006/relationships/hyperlink" Target="https://www.facebook.com/politiken/posts/10158123267923295" TargetMode="External"/><Relationship Id="rId797" Type="http://schemas.openxmlformats.org/officeDocument/2006/relationships/hyperlink" Target="https://www.facebook.com/politiken/posts/10158211629148310" TargetMode="External"/><Relationship Id="rId319" Type="http://schemas.openxmlformats.org/officeDocument/2006/relationships/hyperlink" Target="https://www.facebook.com/politiken/posts/10158123267923297" TargetMode="External"/><Relationship Id="rId318" Type="http://schemas.openxmlformats.org/officeDocument/2006/relationships/hyperlink" Target="https://www.facebook.com/tv2nyhederne/posts/2871528536196105" TargetMode="External"/><Relationship Id="rId317" Type="http://schemas.openxmlformats.org/officeDocument/2006/relationships/hyperlink" Target="https://www.facebook.com/DRNyheder/posts/2379688435415037" TargetMode="External"/><Relationship Id="rId1380" Type="http://schemas.openxmlformats.org/officeDocument/2006/relationships/hyperlink" Target="https://www.facebook.com/ditbt/posts/2834645176563182" TargetMode="External"/><Relationship Id="rId792" Type="http://schemas.openxmlformats.org/officeDocument/2006/relationships/hyperlink" Target="https://www.facebook.com/politiken/posts/10158211629148305" TargetMode="External"/><Relationship Id="rId1381" Type="http://schemas.openxmlformats.org/officeDocument/2006/relationships/hyperlink" Target="https://www.facebook.com/ditbt/posts/2834645176563183" TargetMode="External"/><Relationship Id="rId791" Type="http://schemas.openxmlformats.org/officeDocument/2006/relationships/hyperlink" Target="https://www.facebook.com/politiken/posts/10158211629148304" TargetMode="External"/><Relationship Id="rId1382" Type="http://schemas.openxmlformats.org/officeDocument/2006/relationships/hyperlink" Target="https://www.facebook.com/ditbt/posts/2834645176563184" TargetMode="External"/><Relationship Id="rId790" Type="http://schemas.openxmlformats.org/officeDocument/2006/relationships/hyperlink" Target="https://www.facebook.com/politiken/posts/10158211629148303" TargetMode="External"/><Relationship Id="rId1383" Type="http://schemas.openxmlformats.org/officeDocument/2006/relationships/hyperlink" Target="https://www.facebook.com/ditbt/posts/2834645176563185" TargetMode="External"/><Relationship Id="rId1384" Type="http://schemas.openxmlformats.org/officeDocument/2006/relationships/hyperlink" Target="https://www.facebook.com/ditbt/posts/2834645176563186" TargetMode="External"/><Relationship Id="rId312" Type="http://schemas.openxmlformats.org/officeDocument/2006/relationships/hyperlink" Target="https://www.facebook.com/tv2nyhederne/posts/2871528536196103" TargetMode="External"/><Relationship Id="rId796" Type="http://schemas.openxmlformats.org/officeDocument/2006/relationships/hyperlink" Target="https://www.facebook.com/politiken/posts/10158211629148309" TargetMode="External"/><Relationship Id="rId1385" Type="http://schemas.openxmlformats.org/officeDocument/2006/relationships/hyperlink" Target="https://www.facebook.com/ditbt/posts/2834645176563187" TargetMode="External"/><Relationship Id="rId311" Type="http://schemas.openxmlformats.org/officeDocument/2006/relationships/hyperlink" Target="https://www.facebook.com/DRNyheder/posts/2379688435415035" TargetMode="External"/><Relationship Id="rId795" Type="http://schemas.openxmlformats.org/officeDocument/2006/relationships/hyperlink" Target="https://www.facebook.com/politiken/posts/10158211629148308" TargetMode="External"/><Relationship Id="rId1386" Type="http://schemas.openxmlformats.org/officeDocument/2006/relationships/hyperlink" Target="https://www.facebook.com/ditbt/posts/2834645176563188" TargetMode="External"/><Relationship Id="rId310" Type="http://schemas.openxmlformats.org/officeDocument/2006/relationships/hyperlink" Target="https://www.facebook.com/politiken/posts/10158123267923294" TargetMode="External"/><Relationship Id="rId794" Type="http://schemas.openxmlformats.org/officeDocument/2006/relationships/hyperlink" Target="https://www.facebook.com/politiken/posts/10158211629148307" TargetMode="External"/><Relationship Id="rId1387" Type="http://schemas.openxmlformats.org/officeDocument/2006/relationships/hyperlink" Target="https://www.facebook.com/ditbt/posts/2834645176563189" TargetMode="External"/><Relationship Id="rId793" Type="http://schemas.openxmlformats.org/officeDocument/2006/relationships/hyperlink" Target="https://www.facebook.com/politiken/posts/10158211629148306" TargetMode="External"/><Relationship Id="rId1388" Type="http://schemas.openxmlformats.org/officeDocument/2006/relationships/hyperlink" Target="https://www.facebook.com/ditbt/posts/2834645176563190" TargetMode="External"/><Relationship Id="rId297" Type="http://schemas.openxmlformats.org/officeDocument/2006/relationships/hyperlink" Target="https://www.facebook.com/tv2nyhederne/posts/2872927759389550" TargetMode="External"/><Relationship Id="rId296" Type="http://schemas.openxmlformats.org/officeDocument/2006/relationships/hyperlink" Target="https://www.facebook.com/DRNyheder/posts/2379688435415030" TargetMode="External"/><Relationship Id="rId295" Type="http://schemas.openxmlformats.org/officeDocument/2006/relationships/hyperlink" Target="https://www.facebook.com/politiken/posts/10158107806883320" TargetMode="External"/><Relationship Id="rId294" Type="http://schemas.openxmlformats.org/officeDocument/2006/relationships/hyperlink" Target="https://www.facebook.com/tv2nyhederne/posts/2872927759389549" TargetMode="External"/><Relationship Id="rId299" Type="http://schemas.openxmlformats.org/officeDocument/2006/relationships/hyperlink" Target="https://www.facebook.com/DRNyheder/posts/2379688435415031" TargetMode="External"/><Relationship Id="rId298" Type="http://schemas.openxmlformats.org/officeDocument/2006/relationships/hyperlink" Target="https://www.facebook.com/politiken/posts/10158107806883321" TargetMode="External"/><Relationship Id="rId271" Type="http://schemas.openxmlformats.org/officeDocument/2006/relationships/hyperlink" Target="https://www.facebook.com/politiken/posts/10158107806883312" TargetMode="External"/><Relationship Id="rId270" Type="http://schemas.openxmlformats.org/officeDocument/2006/relationships/hyperlink" Target="https://www.facebook.com/tv2nyhederne/posts/2872927759389541" TargetMode="External"/><Relationship Id="rId269" Type="http://schemas.openxmlformats.org/officeDocument/2006/relationships/hyperlink" Target="https://www.facebook.com/DRNyheder/posts/2379688435415021" TargetMode="External"/><Relationship Id="rId264" Type="http://schemas.openxmlformats.org/officeDocument/2006/relationships/hyperlink" Target="https://www.facebook.com/tv2nyhederne/posts/2872927759389539" TargetMode="External"/><Relationship Id="rId263" Type="http://schemas.openxmlformats.org/officeDocument/2006/relationships/hyperlink" Target="https://www.facebook.com/DRNyheder/posts/2379688435415019" TargetMode="External"/><Relationship Id="rId262" Type="http://schemas.openxmlformats.org/officeDocument/2006/relationships/hyperlink" Target="https://www.facebook.com/politiken/posts/10158107806883309" TargetMode="External"/><Relationship Id="rId261" Type="http://schemas.openxmlformats.org/officeDocument/2006/relationships/hyperlink" Target="https://www.facebook.com/tv2nyhederne/posts/2872927759389538" TargetMode="External"/><Relationship Id="rId268" Type="http://schemas.openxmlformats.org/officeDocument/2006/relationships/hyperlink" Target="https://www.facebook.com/politiken/posts/10158107806883311" TargetMode="External"/><Relationship Id="rId267" Type="http://schemas.openxmlformats.org/officeDocument/2006/relationships/hyperlink" Target="https://www.facebook.com/tv2nyhederne/posts/2872927759389540" TargetMode="External"/><Relationship Id="rId266" Type="http://schemas.openxmlformats.org/officeDocument/2006/relationships/hyperlink" Target="https://www.facebook.com/DRNyheder/posts/2379688435415020" TargetMode="External"/><Relationship Id="rId265" Type="http://schemas.openxmlformats.org/officeDocument/2006/relationships/hyperlink" Target="https://www.facebook.com/politiken/posts/10158107806883310" TargetMode="External"/><Relationship Id="rId260" Type="http://schemas.openxmlformats.org/officeDocument/2006/relationships/hyperlink" Target="https://www.facebook.com/DRNyheder/posts/2379688435415018" TargetMode="External"/><Relationship Id="rId259" Type="http://schemas.openxmlformats.org/officeDocument/2006/relationships/hyperlink" Target="https://www.facebook.com/politiken/posts/10158107806883308" TargetMode="External"/><Relationship Id="rId258" Type="http://schemas.openxmlformats.org/officeDocument/2006/relationships/hyperlink" Target="https://www.facebook.com/tv2nyhederne/posts/2872927759389537" TargetMode="External"/><Relationship Id="rId253" Type="http://schemas.openxmlformats.org/officeDocument/2006/relationships/hyperlink" Target="https://www.facebook.com/politiken/posts/10158107806883306" TargetMode="External"/><Relationship Id="rId252" Type="http://schemas.openxmlformats.org/officeDocument/2006/relationships/hyperlink" Target="https://www.facebook.com/tv2nyhederne/posts/2872927759389535" TargetMode="External"/><Relationship Id="rId251" Type="http://schemas.openxmlformats.org/officeDocument/2006/relationships/hyperlink" Target="https://www.facebook.com/DRNyheder/posts/2379688435415015" TargetMode="External"/><Relationship Id="rId250" Type="http://schemas.openxmlformats.org/officeDocument/2006/relationships/hyperlink" Target="https://www.facebook.com/politiken/posts/10158107806883305" TargetMode="External"/><Relationship Id="rId257" Type="http://schemas.openxmlformats.org/officeDocument/2006/relationships/hyperlink" Target="https://www.facebook.com/DRNyheder/posts/2379688435415017" TargetMode="External"/><Relationship Id="rId256" Type="http://schemas.openxmlformats.org/officeDocument/2006/relationships/hyperlink" Target="https://www.facebook.com/politiken/posts/10158107806883307" TargetMode="External"/><Relationship Id="rId255" Type="http://schemas.openxmlformats.org/officeDocument/2006/relationships/hyperlink" Target="https://www.facebook.com/tv2nyhederne/posts/2872927759389536" TargetMode="External"/><Relationship Id="rId254" Type="http://schemas.openxmlformats.org/officeDocument/2006/relationships/hyperlink" Target="https://www.facebook.com/DRNyheder/posts/2379688435415016" TargetMode="External"/><Relationship Id="rId293" Type="http://schemas.openxmlformats.org/officeDocument/2006/relationships/hyperlink" Target="https://www.facebook.com/DRNyheder/posts/2379688435415029" TargetMode="External"/><Relationship Id="rId292" Type="http://schemas.openxmlformats.org/officeDocument/2006/relationships/hyperlink" Target="https://www.facebook.com/politiken/posts/10158107806883319" TargetMode="External"/><Relationship Id="rId291" Type="http://schemas.openxmlformats.org/officeDocument/2006/relationships/hyperlink" Target="https://www.facebook.com/tv2nyhederne/posts/2872927759389548" TargetMode="External"/><Relationship Id="rId290" Type="http://schemas.openxmlformats.org/officeDocument/2006/relationships/hyperlink" Target="https://www.facebook.com/DRNyheder/posts/2379688435415028" TargetMode="External"/><Relationship Id="rId286" Type="http://schemas.openxmlformats.org/officeDocument/2006/relationships/hyperlink" Target="https://www.facebook.com/politiken/posts/10158107806883317" TargetMode="External"/><Relationship Id="rId285" Type="http://schemas.openxmlformats.org/officeDocument/2006/relationships/hyperlink" Target="https://www.facebook.com/tv2nyhederne/posts/2872927759389546" TargetMode="External"/><Relationship Id="rId284" Type="http://schemas.openxmlformats.org/officeDocument/2006/relationships/hyperlink" Target="https://www.facebook.com/DRNyheder/posts/2379688435415026" TargetMode="External"/><Relationship Id="rId283" Type="http://schemas.openxmlformats.org/officeDocument/2006/relationships/hyperlink" Target="https://www.facebook.com/politiken/posts/10158107806883316" TargetMode="External"/><Relationship Id="rId289" Type="http://schemas.openxmlformats.org/officeDocument/2006/relationships/hyperlink" Target="https://www.facebook.com/politiken/posts/10158107806883318" TargetMode="External"/><Relationship Id="rId288" Type="http://schemas.openxmlformats.org/officeDocument/2006/relationships/hyperlink" Target="https://www.facebook.com/tv2nyhederne/posts/2872927759389547" TargetMode="External"/><Relationship Id="rId287" Type="http://schemas.openxmlformats.org/officeDocument/2006/relationships/hyperlink" Target="https://www.facebook.com/DRNyheder/posts/2379688435415027" TargetMode="External"/><Relationship Id="rId282" Type="http://schemas.openxmlformats.org/officeDocument/2006/relationships/hyperlink" Target="https://www.facebook.com/tv2nyhederne/posts/2872927759389545" TargetMode="External"/><Relationship Id="rId281" Type="http://schemas.openxmlformats.org/officeDocument/2006/relationships/hyperlink" Target="https://www.facebook.com/DRNyheder/posts/2379688435415025" TargetMode="External"/><Relationship Id="rId280" Type="http://schemas.openxmlformats.org/officeDocument/2006/relationships/hyperlink" Target="https://www.facebook.com/politiken/posts/10158107806883315" TargetMode="External"/><Relationship Id="rId275" Type="http://schemas.openxmlformats.org/officeDocument/2006/relationships/hyperlink" Target="https://www.facebook.com/DRNyheder/posts/2379688435415023" TargetMode="External"/><Relationship Id="rId274" Type="http://schemas.openxmlformats.org/officeDocument/2006/relationships/hyperlink" Target="https://www.facebook.com/politiken/posts/10158107806883313" TargetMode="External"/><Relationship Id="rId273" Type="http://schemas.openxmlformats.org/officeDocument/2006/relationships/hyperlink" Target="https://www.facebook.com/tv2nyhederne/posts/2872927759389542" TargetMode="External"/><Relationship Id="rId272" Type="http://schemas.openxmlformats.org/officeDocument/2006/relationships/hyperlink" Target="https://www.facebook.com/DRNyheder/posts/2379688435415022" TargetMode="External"/><Relationship Id="rId279" Type="http://schemas.openxmlformats.org/officeDocument/2006/relationships/hyperlink" Target="https://www.facebook.com/tv2nyhederne/posts/2872927759389544" TargetMode="External"/><Relationship Id="rId278" Type="http://schemas.openxmlformats.org/officeDocument/2006/relationships/hyperlink" Target="https://www.facebook.com/DRNyheder/posts/2379688435415024" TargetMode="External"/><Relationship Id="rId277" Type="http://schemas.openxmlformats.org/officeDocument/2006/relationships/hyperlink" Target="https://www.facebook.com/politiken/posts/10158107806883314" TargetMode="External"/><Relationship Id="rId276" Type="http://schemas.openxmlformats.org/officeDocument/2006/relationships/hyperlink" Target="https://www.facebook.com/tv2nyhederne/posts/2872927759389543" TargetMode="External"/><Relationship Id="rId1455" Type="http://schemas.openxmlformats.org/officeDocument/2006/relationships/hyperlink" Target="https://www.facebook.com/ditbt/posts/2834645176563257" TargetMode="External"/><Relationship Id="rId1456" Type="http://schemas.openxmlformats.org/officeDocument/2006/relationships/hyperlink" Target="https://www.facebook.com/ditbt/posts/2834645176563258" TargetMode="External"/><Relationship Id="rId1457" Type="http://schemas.openxmlformats.org/officeDocument/2006/relationships/hyperlink" Target="https://www.facebook.com/ditbt/posts/2834645176563259" TargetMode="External"/><Relationship Id="rId1458" Type="http://schemas.openxmlformats.org/officeDocument/2006/relationships/hyperlink" Target="https://www.facebook.com/ditbt/posts/2834645176563260" TargetMode="External"/><Relationship Id="rId1459" Type="http://schemas.openxmlformats.org/officeDocument/2006/relationships/hyperlink" Target="https://www.facebook.com/ditbt/posts/2834645176563261" TargetMode="External"/><Relationship Id="rId629" Type="http://schemas.openxmlformats.org/officeDocument/2006/relationships/hyperlink" Target="https://www.facebook.com/politiken/posts/10158192173758354" TargetMode="External"/><Relationship Id="rId624" Type="http://schemas.openxmlformats.org/officeDocument/2006/relationships/hyperlink" Target="https://www.facebook.com/politiken/posts/10158192173758349" TargetMode="External"/><Relationship Id="rId623" Type="http://schemas.openxmlformats.org/officeDocument/2006/relationships/hyperlink" Target="https://www.facebook.com/politiken/posts/10158192173758348" TargetMode="External"/><Relationship Id="rId622" Type="http://schemas.openxmlformats.org/officeDocument/2006/relationships/hyperlink" Target="https://www.facebook.com/politiken/posts/10158192173758347" TargetMode="External"/><Relationship Id="rId621" Type="http://schemas.openxmlformats.org/officeDocument/2006/relationships/hyperlink" Target="https://www.facebook.com/politiken/posts/10158192173758346" TargetMode="External"/><Relationship Id="rId628" Type="http://schemas.openxmlformats.org/officeDocument/2006/relationships/hyperlink" Target="https://www.facebook.com/politiken/posts/10158192173758353" TargetMode="External"/><Relationship Id="rId627" Type="http://schemas.openxmlformats.org/officeDocument/2006/relationships/hyperlink" Target="https://www.facebook.com/politiken/posts/10158192173758352" TargetMode="External"/><Relationship Id="rId626" Type="http://schemas.openxmlformats.org/officeDocument/2006/relationships/hyperlink" Target="https://www.facebook.com/politiken/posts/10158192173758351" TargetMode="External"/><Relationship Id="rId625" Type="http://schemas.openxmlformats.org/officeDocument/2006/relationships/hyperlink" Target="https://www.facebook.com/politiken/posts/10158192173758350" TargetMode="External"/><Relationship Id="rId1450" Type="http://schemas.openxmlformats.org/officeDocument/2006/relationships/hyperlink" Target="https://www.facebook.com/ditbt/posts/2834645176563252" TargetMode="External"/><Relationship Id="rId620" Type="http://schemas.openxmlformats.org/officeDocument/2006/relationships/hyperlink" Target="https://www.facebook.com/politiken/posts/10158192173758345" TargetMode="External"/><Relationship Id="rId1451" Type="http://schemas.openxmlformats.org/officeDocument/2006/relationships/hyperlink" Target="https://www.facebook.com/ditbt/posts/2834645176563253" TargetMode="External"/><Relationship Id="rId1452" Type="http://schemas.openxmlformats.org/officeDocument/2006/relationships/hyperlink" Target="https://www.facebook.com/ditbt/posts/2834645176563254" TargetMode="External"/><Relationship Id="rId1453" Type="http://schemas.openxmlformats.org/officeDocument/2006/relationships/hyperlink" Target="https://www.facebook.com/ditbt/posts/2834645176563255" TargetMode="External"/><Relationship Id="rId1454" Type="http://schemas.openxmlformats.org/officeDocument/2006/relationships/hyperlink" Target="https://www.facebook.com/ditbt/posts/2834645176563256" TargetMode="External"/><Relationship Id="rId1444" Type="http://schemas.openxmlformats.org/officeDocument/2006/relationships/hyperlink" Target="https://www.facebook.com/ditbt/posts/2834645176563246" TargetMode="External"/><Relationship Id="rId1445" Type="http://schemas.openxmlformats.org/officeDocument/2006/relationships/hyperlink" Target="https://www.facebook.com/ditbt/posts/2834645176563247" TargetMode="External"/><Relationship Id="rId1446" Type="http://schemas.openxmlformats.org/officeDocument/2006/relationships/hyperlink" Target="https://www.facebook.com/ditbt/posts/2834645176563248" TargetMode="External"/><Relationship Id="rId1447" Type="http://schemas.openxmlformats.org/officeDocument/2006/relationships/hyperlink" Target="https://www.facebook.com/ditbt/posts/2834645176563249" TargetMode="External"/><Relationship Id="rId1448" Type="http://schemas.openxmlformats.org/officeDocument/2006/relationships/hyperlink" Target="https://www.facebook.com/ditbt/posts/2834645176563250" TargetMode="External"/><Relationship Id="rId1449" Type="http://schemas.openxmlformats.org/officeDocument/2006/relationships/hyperlink" Target="https://www.facebook.com/ditbt/posts/2834645176563251" TargetMode="External"/><Relationship Id="rId619" Type="http://schemas.openxmlformats.org/officeDocument/2006/relationships/hyperlink" Target="https://www.facebook.com/politiken/posts/10158192173758344" TargetMode="External"/><Relationship Id="rId618" Type="http://schemas.openxmlformats.org/officeDocument/2006/relationships/hyperlink" Target="https://www.facebook.com/politiken/posts/10158192173758343" TargetMode="External"/><Relationship Id="rId613" Type="http://schemas.openxmlformats.org/officeDocument/2006/relationships/hyperlink" Target="https://www.facebook.com/politiken/posts/10158192173758338" TargetMode="External"/><Relationship Id="rId612" Type="http://schemas.openxmlformats.org/officeDocument/2006/relationships/hyperlink" Target="https://www.facebook.com/politiken/posts/10158192173758337" TargetMode="External"/><Relationship Id="rId611" Type="http://schemas.openxmlformats.org/officeDocument/2006/relationships/hyperlink" Target="https://www.facebook.com/politiken/posts/10158192173758336" TargetMode="External"/><Relationship Id="rId610" Type="http://schemas.openxmlformats.org/officeDocument/2006/relationships/hyperlink" Target="https://www.facebook.com/politiken/posts/10158192173758335" TargetMode="External"/><Relationship Id="rId617" Type="http://schemas.openxmlformats.org/officeDocument/2006/relationships/hyperlink" Target="https://www.facebook.com/politiken/posts/10158192173758342" TargetMode="External"/><Relationship Id="rId616" Type="http://schemas.openxmlformats.org/officeDocument/2006/relationships/hyperlink" Target="https://www.facebook.com/politiken/posts/10158192173758341" TargetMode="External"/><Relationship Id="rId615" Type="http://schemas.openxmlformats.org/officeDocument/2006/relationships/hyperlink" Target="https://www.facebook.com/politiken/posts/10158192173758340" TargetMode="External"/><Relationship Id="rId614" Type="http://schemas.openxmlformats.org/officeDocument/2006/relationships/hyperlink" Target="https://www.facebook.com/politiken/posts/10158192173758339" TargetMode="External"/><Relationship Id="rId1440" Type="http://schemas.openxmlformats.org/officeDocument/2006/relationships/hyperlink" Target="https://www.facebook.com/ditbt/posts/2834645176563242" TargetMode="External"/><Relationship Id="rId1441" Type="http://schemas.openxmlformats.org/officeDocument/2006/relationships/hyperlink" Target="https://www.facebook.com/ditbt/posts/2834645176563243" TargetMode="External"/><Relationship Id="rId1442" Type="http://schemas.openxmlformats.org/officeDocument/2006/relationships/hyperlink" Target="https://www.facebook.com/ditbt/posts/2834645176563244" TargetMode="External"/><Relationship Id="rId1443" Type="http://schemas.openxmlformats.org/officeDocument/2006/relationships/hyperlink" Target="https://www.facebook.com/ditbt/posts/2834645176563245" TargetMode="External"/><Relationship Id="rId1477" Type="http://schemas.openxmlformats.org/officeDocument/2006/relationships/hyperlink" Target="https://www.facebook.com/ditbt/posts/2834645176563279" TargetMode="External"/><Relationship Id="rId1478" Type="http://schemas.openxmlformats.org/officeDocument/2006/relationships/hyperlink" Target="https://www.facebook.com/ditbt/posts/2834645176563280" TargetMode="External"/><Relationship Id="rId1479" Type="http://schemas.openxmlformats.org/officeDocument/2006/relationships/hyperlink" Target="https://www.facebook.com/ditbt/posts/2834645176563281" TargetMode="External"/><Relationship Id="rId646" Type="http://schemas.openxmlformats.org/officeDocument/2006/relationships/hyperlink" Target="https://www.facebook.com/politiken/posts/10158192173758371" TargetMode="External"/><Relationship Id="rId645" Type="http://schemas.openxmlformats.org/officeDocument/2006/relationships/hyperlink" Target="https://www.facebook.com/politiken/posts/10158192173758370" TargetMode="External"/><Relationship Id="rId644" Type="http://schemas.openxmlformats.org/officeDocument/2006/relationships/hyperlink" Target="https://www.facebook.com/politiken/posts/10158192173758369" TargetMode="External"/><Relationship Id="rId643" Type="http://schemas.openxmlformats.org/officeDocument/2006/relationships/hyperlink" Target="https://www.facebook.com/politiken/posts/10158192173758368" TargetMode="External"/><Relationship Id="rId649" Type="http://schemas.openxmlformats.org/officeDocument/2006/relationships/hyperlink" Target="https://www.facebook.com/politiken/posts/10158192173758374" TargetMode="External"/><Relationship Id="rId648" Type="http://schemas.openxmlformats.org/officeDocument/2006/relationships/hyperlink" Target="https://www.facebook.com/politiken/posts/10158192173758373" TargetMode="External"/><Relationship Id="rId647" Type="http://schemas.openxmlformats.org/officeDocument/2006/relationships/hyperlink" Target="https://www.facebook.com/politiken/posts/10158192173758372" TargetMode="External"/><Relationship Id="rId1470" Type="http://schemas.openxmlformats.org/officeDocument/2006/relationships/hyperlink" Target="https://www.facebook.com/ditbt/posts/2834645176563272" TargetMode="External"/><Relationship Id="rId1471" Type="http://schemas.openxmlformats.org/officeDocument/2006/relationships/hyperlink" Target="https://www.facebook.com/ditbt/posts/2834645176563273" TargetMode="External"/><Relationship Id="rId1472" Type="http://schemas.openxmlformats.org/officeDocument/2006/relationships/hyperlink" Target="https://www.facebook.com/ditbt/posts/2834645176563274" TargetMode="External"/><Relationship Id="rId642" Type="http://schemas.openxmlformats.org/officeDocument/2006/relationships/hyperlink" Target="https://www.facebook.com/politiken/posts/10158192173758367" TargetMode="External"/><Relationship Id="rId1473" Type="http://schemas.openxmlformats.org/officeDocument/2006/relationships/hyperlink" Target="https://www.facebook.com/ditbt/posts/2834645176563275" TargetMode="External"/><Relationship Id="rId641" Type="http://schemas.openxmlformats.org/officeDocument/2006/relationships/hyperlink" Target="https://www.facebook.com/politiken/posts/10158192173758366" TargetMode="External"/><Relationship Id="rId1474" Type="http://schemas.openxmlformats.org/officeDocument/2006/relationships/hyperlink" Target="https://www.facebook.com/ditbt/posts/2834645176563276" TargetMode="External"/><Relationship Id="rId640" Type="http://schemas.openxmlformats.org/officeDocument/2006/relationships/hyperlink" Target="https://www.facebook.com/politiken/posts/10158192173758365" TargetMode="External"/><Relationship Id="rId1475" Type="http://schemas.openxmlformats.org/officeDocument/2006/relationships/hyperlink" Target="https://www.facebook.com/ditbt/posts/2834645176563277" TargetMode="External"/><Relationship Id="rId1476" Type="http://schemas.openxmlformats.org/officeDocument/2006/relationships/hyperlink" Target="https://www.facebook.com/ditbt/posts/2834645176563278" TargetMode="External"/><Relationship Id="rId1466" Type="http://schemas.openxmlformats.org/officeDocument/2006/relationships/hyperlink" Target="https://www.facebook.com/ditbt/posts/2834645176563268" TargetMode="External"/><Relationship Id="rId1467" Type="http://schemas.openxmlformats.org/officeDocument/2006/relationships/hyperlink" Target="https://www.facebook.com/ditbt/posts/2834645176563269" TargetMode="External"/><Relationship Id="rId1468" Type="http://schemas.openxmlformats.org/officeDocument/2006/relationships/hyperlink" Target="https://www.facebook.com/ditbt/posts/2834645176563270" TargetMode="External"/><Relationship Id="rId1469" Type="http://schemas.openxmlformats.org/officeDocument/2006/relationships/hyperlink" Target="https://www.facebook.com/ditbt/posts/2834645176563271" TargetMode="External"/><Relationship Id="rId635" Type="http://schemas.openxmlformats.org/officeDocument/2006/relationships/hyperlink" Target="https://www.facebook.com/politiken/posts/10158192173758360" TargetMode="External"/><Relationship Id="rId634" Type="http://schemas.openxmlformats.org/officeDocument/2006/relationships/hyperlink" Target="https://www.facebook.com/politiken/posts/10158192173758359" TargetMode="External"/><Relationship Id="rId633" Type="http://schemas.openxmlformats.org/officeDocument/2006/relationships/hyperlink" Target="https://www.facebook.com/politiken/posts/10158192173758358" TargetMode="External"/><Relationship Id="rId632" Type="http://schemas.openxmlformats.org/officeDocument/2006/relationships/hyperlink" Target="https://www.facebook.com/politiken/posts/10158192173758357" TargetMode="External"/><Relationship Id="rId639" Type="http://schemas.openxmlformats.org/officeDocument/2006/relationships/hyperlink" Target="https://www.facebook.com/politiken/posts/10158192173758364" TargetMode="External"/><Relationship Id="rId638" Type="http://schemas.openxmlformats.org/officeDocument/2006/relationships/hyperlink" Target="https://www.facebook.com/politiken/posts/10158192173758363" TargetMode="External"/><Relationship Id="rId637" Type="http://schemas.openxmlformats.org/officeDocument/2006/relationships/hyperlink" Target="https://www.facebook.com/politiken/posts/10158192173758362" TargetMode="External"/><Relationship Id="rId636" Type="http://schemas.openxmlformats.org/officeDocument/2006/relationships/hyperlink" Target="https://www.facebook.com/politiken/posts/10158192173758361" TargetMode="External"/><Relationship Id="rId1460" Type="http://schemas.openxmlformats.org/officeDocument/2006/relationships/hyperlink" Target="https://www.facebook.com/ditbt/posts/2834645176563262" TargetMode="External"/><Relationship Id="rId1461" Type="http://schemas.openxmlformats.org/officeDocument/2006/relationships/hyperlink" Target="https://www.facebook.com/ditbt/posts/2834645176563263" TargetMode="External"/><Relationship Id="rId631" Type="http://schemas.openxmlformats.org/officeDocument/2006/relationships/hyperlink" Target="https://www.facebook.com/politiken/posts/10158192173758356" TargetMode="External"/><Relationship Id="rId1462" Type="http://schemas.openxmlformats.org/officeDocument/2006/relationships/hyperlink" Target="https://www.facebook.com/ditbt/posts/2834645176563264" TargetMode="External"/><Relationship Id="rId630" Type="http://schemas.openxmlformats.org/officeDocument/2006/relationships/hyperlink" Target="https://www.facebook.com/politiken/posts/10158192173758355" TargetMode="External"/><Relationship Id="rId1463" Type="http://schemas.openxmlformats.org/officeDocument/2006/relationships/hyperlink" Target="https://www.facebook.com/ditbt/posts/2834645176563265" TargetMode="External"/><Relationship Id="rId1464" Type="http://schemas.openxmlformats.org/officeDocument/2006/relationships/hyperlink" Target="https://www.facebook.com/ditbt/posts/2834645176563266" TargetMode="External"/><Relationship Id="rId1465" Type="http://schemas.openxmlformats.org/officeDocument/2006/relationships/hyperlink" Target="https://www.facebook.com/ditbt/posts/2834645176563267" TargetMode="External"/><Relationship Id="rId1411" Type="http://schemas.openxmlformats.org/officeDocument/2006/relationships/hyperlink" Target="https://www.facebook.com/ditbt/posts/2834645176563213" TargetMode="External"/><Relationship Id="rId1412" Type="http://schemas.openxmlformats.org/officeDocument/2006/relationships/hyperlink" Target="https://www.facebook.com/ditbt/posts/2834645176563214" TargetMode="External"/><Relationship Id="rId1413" Type="http://schemas.openxmlformats.org/officeDocument/2006/relationships/hyperlink" Target="https://www.facebook.com/ditbt/posts/2834645176563215" TargetMode="External"/><Relationship Id="rId1414" Type="http://schemas.openxmlformats.org/officeDocument/2006/relationships/hyperlink" Target="https://www.facebook.com/ditbt/posts/2834645176563216" TargetMode="External"/><Relationship Id="rId1415" Type="http://schemas.openxmlformats.org/officeDocument/2006/relationships/hyperlink" Target="https://www.facebook.com/ditbt/posts/2834645176563217" TargetMode="External"/><Relationship Id="rId1416" Type="http://schemas.openxmlformats.org/officeDocument/2006/relationships/hyperlink" Target="https://www.facebook.com/ditbt/posts/2834645176563218" TargetMode="External"/><Relationship Id="rId1417" Type="http://schemas.openxmlformats.org/officeDocument/2006/relationships/hyperlink" Target="https://www.facebook.com/ditbt/posts/2834645176563219" TargetMode="External"/><Relationship Id="rId1418" Type="http://schemas.openxmlformats.org/officeDocument/2006/relationships/hyperlink" Target="https://www.facebook.com/ditbt/posts/2834645176563220" TargetMode="External"/><Relationship Id="rId1419" Type="http://schemas.openxmlformats.org/officeDocument/2006/relationships/hyperlink" Target="https://www.facebook.com/ditbt/posts/2834645176563221" TargetMode="External"/><Relationship Id="rId1410" Type="http://schemas.openxmlformats.org/officeDocument/2006/relationships/hyperlink" Target="https://www.facebook.com/ditbt/posts/2834645176563212" TargetMode="External"/><Relationship Id="rId1400" Type="http://schemas.openxmlformats.org/officeDocument/2006/relationships/hyperlink" Target="https://www.facebook.com/ditbt/posts/2834645176563202" TargetMode="External"/><Relationship Id="rId1401" Type="http://schemas.openxmlformats.org/officeDocument/2006/relationships/hyperlink" Target="https://www.facebook.com/ditbt/posts/2834645176563203" TargetMode="External"/><Relationship Id="rId1402" Type="http://schemas.openxmlformats.org/officeDocument/2006/relationships/hyperlink" Target="https://www.facebook.com/ditbt/posts/2834645176563204" TargetMode="External"/><Relationship Id="rId1403" Type="http://schemas.openxmlformats.org/officeDocument/2006/relationships/hyperlink" Target="https://www.facebook.com/ditbt/posts/2834645176563205" TargetMode="External"/><Relationship Id="rId1404" Type="http://schemas.openxmlformats.org/officeDocument/2006/relationships/hyperlink" Target="https://www.facebook.com/ditbt/posts/2834645176563206" TargetMode="External"/><Relationship Id="rId1405" Type="http://schemas.openxmlformats.org/officeDocument/2006/relationships/hyperlink" Target="https://www.facebook.com/ditbt/posts/2834645176563207" TargetMode="External"/><Relationship Id="rId1406" Type="http://schemas.openxmlformats.org/officeDocument/2006/relationships/hyperlink" Target="https://www.facebook.com/ditbt/posts/2834645176563208" TargetMode="External"/><Relationship Id="rId1407" Type="http://schemas.openxmlformats.org/officeDocument/2006/relationships/hyperlink" Target="https://www.facebook.com/ditbt/posts/2834645176563209" TargetMode="External"/><Relationship Id="rId1408" Type="http://schemas.openxmlformats.org/officeDocument/2006/relationships/hyperlink" Target="https://www.facebook.com/ditbt/posts/2834645176563210" TargetMode="External"/><Relationship Id="rId1409" Type="http://schemas.openxmlformats.org/officeDocument/2006/relationships/hyperlink" Target="https://www.facebook.com/ditbt/posts/2834645176563211" TargetMode="External"/><Relationship Id="rId1433" Type="http://schemas.openxmlformats.org/officeDocument/2006/relationships/hyperlink" Target="https://www.facebook.com/ditbt/posts/2834645176563235" TargetMode="External"/><Relationship Id="rId1434" Type="http://schemas.openxmlformats.org/officeDocument/2006/relationships/hyperlink" Target="https://www.facebook.com/ditbt/posts/2834645176563236" TargetMode="External"/><Relationship Id="rId1435" Type="http://schemas.openxmlformats.org/officeDocument/2006/relationships/hyperlink" Target="https://www.facebook.com/ditbt/posts/2834645176563237" TargetMode="External"/><Relationship Id="rId1436" Type="http://schemas.openxmlformats.org/officeDocument/2006/relationships/hyperlink" Target="https://www.facebook.com/ditbt/posts/2834645176563238" TargetMode="External"/><Relationship Id="rId1437" Type="http://schemas.openxmlformats.org/officeDocument/2006/relationships/hyperlink" Target="https://www.facebook.com/ditbt/posts/2834645176563239" TargetMode="External"/><Relationship Id="rId1438" Type="http://schemas.openxmlformats.org/officeDocument/2006/relationships/hyperlink" Target="https://www.facebook.com/ditbt/posts/2834645176563240" TargetMode="External"/><Relationship Id="rId1439" Type="http://schemas.openxmlformats.org/officeDocument/2006/relationships/hyperlink" Target="https://www.facebook.com/ditbt/posts/2834645176563241" TargetMode="External"/><Relationship Id="rId609" Type="http://schemas.openxmlformats.org/officeDocument/2006/relationships/hyperlink" Target="https://www.facebook.com/politiken/posts/10158192173758334" TargetMode="External"/><Relationship Id="rId608" Type="http://schemas.openxmlformats.org/officeDocument/2006/relationships/hyperlink" Target="https://www.facebook.com/politiken/posts/10158192173758333" TargetMode="External"/><Relationship Id="rId607" Type="http://schemas.openxmlformats.org/officeDocument/2006/relationships/hyperlink" Target="https://www.facebook.com/politiken/posts/10158192173758332" TargetMode="External"/><Relationship Id="rId602" Type="http://schemas.openxmlformats.org/officeDocument/2006/relationships/hyperlink" Target="https://www.facebook.com/politiken/posts/10158192173758327" TargetMode="External"/><Relationship Id="rId601" Type="http://schemas.openxmlformats.org/officeDocument/2006/relationships/hyperlink" Target="https://www.facebook.com/politiken/posts/10158192173758326" TargetMode="External"/><Relationship Id="rId600" Type="http://schemas.openxmlformats.org/officeDocument/2006/relationships/hyperlink" Target="https://www.facebook.com/politiken/posts/10158192173758325" TargetMode="External"/><Relationship Id="rId606" Type="http://schemas.openxmlformats.org/officeDocument/2006/relationships/hyperlink" Target="https://www.facebook.com/politiken/posts/10158192173758331" TargetMode="External"/><Relationship Id="rId605" Type="http://schemas.openxmlformats.org/officeDocument/2006/relationships/hyperlink" Target="https://www.facebook.com/politiken/posts/10158192173758330" TargetMode="External"/><Relationship Id="rId604" Type="http://schemas.openxmlformats.org/officeDocument/2006/relationships/hyperlink" Target="https://www.facebook.com/politiken/posts/10158192173758329" TargetMode="External"/><Relationship Id="rId603" Type="http://schemas.openxmlformats.org/officeDocument/2006/relationships/hyperlink" Target="https://www.facebook.com/politiken/posts/10158192173758328" TargetMode="External"/><Relationship Id="rId1430" Type="http://schemas.openxmlformats.org/officeDocument/2006/relationships/hyperlink" Target="https://www.facebook.com/ditbt/posts/2834645176563232" TargetMode="External"/><Relationship Id="rId1431" Type="http://schemas.openxmlformats.org/officeDocument/2006/relationships/hyperlink" Target="https://www.facebook.com/ditbt/posts/2834645176563233" TargetMode="External"/><Relationship Id="rId1432" Type="http://schemas.openxmlformats.org/officeDocument/2006/relationships/hyperlink" Target="https://www.facebook.com/ditbt/posts/2834645176563234" TargetMode="External"/><Relationship Id="rId1422" Type="http://schemas.openxmlformats.org/officeDocument/2006/relationships/hyperlink" Target="https://www.facebook.com/ditbt/posts/2834645176563224" TargetMode="External"/><Relationship Id="rId1423" Type="http://schemas.openxmlformats.org/officeDocument/2006/relationships/hyperlink" Target="https://www.facebook.com/ditbt/posts/2834645176563225" TargetMode="External"/><Relationship Id="rId1424" Type="http://schemas.openxmlformats.org/officeDocument/2006/relationships/hyperlink" Target="https://www.facebook.com/ditbt/posts/2834645176563226" TargetMode="External"/><Relationship Id="rId1425" Type="http://schemas.openxmlformats.org/officeDocument/2006/relationships/hyperlink" Target="https://www.facebook.com/ditbt/posts/2834645176563227" TargetMode="External"/><Relationship Id="rId1426" Type="http://schemas.openxmlformats.org/officeDocument/2006/relationships/hyperlink" Target="https://www.facebook.com/ditbt/posts/2834645176563228" TargetMode="External"/><Relationship Id="rId1427" Type="http://schemas.openxmlformats.org/officeDocument/2006/relationships/hyperlink" Target="https://www.facebook.com/ditbt/posts/2834645176563229" TargetMode="External"/><Relationship Id="rId1428" Type="http://schemas.openxmlformats.org/officeDocument/2006/relationships/hyperlink" Target="https://www.facebook.com/ditbt/posts/2834645176563230" TargetMode="External"/><Relationship Id="rId1429" Type="http://schemas.openxmlformats.org/officeDocument/2006/relationships/hyperlink" Target="https://www.facebook.com/ditbt/posts/2834645176563231" TargetMode="External"/><Relationship Id="rId1420" Type="http://schemas.openxmlformats.org/officeDocument/2006/relationships/hyperlink" Target="https://www.facebook.com/ditbt/posts/2834645176563222" TargetMode="External"/><Relationship Id="rId1421" Type="http://schemas.openxmlformats.org/officeDocument/2006/relationships/hyperlink" Target="https://www.facebook.com/ditbt/posts/2834645176563223" TargetMode="External"/><Relationship Id="rId1059" Type="http://schemas.openxmlformats.org/officeDocument/2006/relationships/hyperlink" Target="https://www.facebook.com/ditbt/posts/2834645176562861" TargetMode="External"/><Relationship Id="rId228" Type="http://schemas.openxmlformats.org/officeDocument/2006/relationships/hyperlink" Target="https://www.facebook.com/tv2nyhederne/posts/2872927759389527" TargetMode="External"/><Relationship Id="rId227" Type="http://schemas.openxmlformats.org/officeDocument/2006/relationships/hyperlink" Target="https://www.facebook.com/DRNyheder/posts/2379688435415007" TargetMode="External"/><Relationship Id="rId226" Type="http://schemas.openxmlformats.org/officeDocument/2006/relationships/hyperlink" Target="https://www.facebook.com/politiken/posts/10158107806883297" TargetMode="External"/><Relationship Id="rId225" Type="http://schemas.openxmlformats.org/officeDocument/2006/relationships/hyperlink" Target="https://www.facebook.com/tv2nyhederne/posts/2872927759389526" TargetMode="External"/><Relationship Id="rId229" Type="http://schemas.openxmlformats.org/officeDocument/2006/relationships/hyperlink" Target="https://www.facebook.com/politiken/posts/10158107806883298" TargetMode="External"/><Relationship Id="rId1050" Type="http://schemas.openxmlformats.org/officeDocument/2006/relationships/hyperlink" Target="https://www.facebook.com/ditbt/posts/2834645176562852" TargetMode="External"/><Relationship Id="rId220" Type="http://schemas.openxmlformats.org/officeDocument/2006/relationships/hyperlink" Target="https://www.facebook.com/politiken/posts/10158107806883295" TargetMode="External"/><Relationship Id="rId1051" Type="http://schemas.openxmlformats.org/officeDocument/2006/relationships/hyperlink" Target="https://www.facebook.com/ditbt/posts/2834645176562853" TargetMode="External"/><Relationship Id="rId1052" Type="http://schemas.openxmlformats.org/officeDocument/2006/relationships/hyperlink" Target="https://www.facebook.com/ditbt/posts/2834645176562854" TargetMode="External"/><Relationship Id="rId1053" Type="http://schemas.openxmlformats.org/officeDocument/2006/relationships/hyperlink" Target="https://www.facebook.com/ditbt/posts/2834645176562855" TargetMode="External"/><Relationship Id="rId1054" Type="http://schemas.openxmlformats.org/officeDocument/2006/relationships/hyperlink" Target="https://www.facebook.com/ditbt/posts/2834645176562856" TargetMode="External"/><Relationship Id="rId224" Type="http://schemas.openxmlformats.org/officeDocument/2006/relationships/hyperlink" Target="https://www.facebook.com/DRNyheder/posts/2379688435415006" TargetMode="External"/><Relationship Id="rId1055" Type="http://schemas.openxmlformats.org/officeDocument/2006/relationships/hyperlink" Target="https://www.facebook.com/ditbt/posts/2834645176562857" TargetMode="External"/><Relationship Id="rId223" Type="http://schemas.openxmlformats.org/officeDocument/2006/relationships/hyperlink" Target="https://www.facebook.com/politiken/posts/10158107806883296" TargetMode="External"/><Relationship Id="rId1056" Type="http://schemas.openxmlformats.org/officeDocument/2006/relationships/hyperlink" Target="https://www.facebook.com/ditbt/posts/2834645176562858" TargetMode="External"/><Relationship Id="rId222" Type="http://schemas.openxmlformats.org/officeDocument/2006/relationships/hyperlink" Target="https://www.facebook.com/tv2nyhederne/posts/2872927759389525" TargetMode="External"/><Relationship Id="rId1057" Type="http://schemas.openxmlformats.org/officeDocument/2006/relationships/hyperlink" Target="https://www.facebook.com/ditbt/posts/2834645176562859" TargetMode="External"/><Relationship Id="rId221" Type="http://schemas.openxmlformats.org/officeDocument/2006/relationships/hyperlink" Target="https://www.facebook.com/DRNyheder/posts/2379688435415005" TargetMode="External"/><Relationship Id="rId1058" Type="http://schemas.openxmlformats.org/officeDocument/2006/relationships/hyperlink" Target="https://www.facebook.com/ditbt/posts/2834645176562860" TargetMode="External"/><Relationship Id="rId1048" Type="http://schemas.openxmlformats.org/officeDocument/2006/relationships/hyperlink" Target="https://www.facebook.com/ditbt/posts/2834645176562850" TargetMode="External"/><Relationship Id="rId1049" Type="http://schemas.openxmlformats.org/officeDocument/2006/relationships/hyperlink" Target="https://www.facebook.com/ditbt/posts/2834645176562851" TargetMode="External"/><Relationship Id="rId217" Type="http://schemas.openxmlformats.org/officeDocument/2006/relationships/hyperlink" Target="https://www.facebook.com/politiken/posts/10158107806883294" TargetMode="External"/><Relationship Id="rId216" Type="http://schemas.openxmlformats.org/officeDocument/2006/relationships/hyperlink" Target="https://www.facebook.com/tv2nyhederne/posts/2872927759389523" TargetMode="External"/><Relationship Id="rId215" Type="http://schemas.openxmlformats.org/officeDocument/2006/relationships/hyperlink" Target="https://www.facebook.com/DRNyheder/posts/2379688435415003" TargetMode="External"/><Relationship Id="rId699" Type="http://schemas.openxmlformats.org/officeDocument/2006/relationships/hyperlink" Target="https://www.facebook.com/politiken/posts/10158213064473339" TargetMode="External"/><Relationship Id="rId214" Type="http://schemas.openxmlformats.org/officeDocument/2006/relationships/hyperlink" Target="https://www.facebook.com/politiken/posts/10158108317293328" TargetMode="External"/><Relationship Id="rId698" Type="http://schemas.openxmlformats.org/officeDocument/2006/relationships/hyperlink" Target="https://www.facebook.com/politiken/posts/10158213064473338" TargetMode="External"/><Relationship Id="rId219" Type="http://schemas.openxmlformats.org/officeDocument/2006/relationships/hyperlink" Target="https://www.facebook.com/tv2nyhederne/posts/2872927759389524" TargetMode="External"/><Relationship Id="rId218" Type="http://schemas.openxmlformats.org/officeDocument/2006/relationships/hyperlink" Target="https://www.facebook.com/DRNyheder/posts/2379688435415004" TargetMode="External"/><Relationship Id="rId693" Type="http://schemas.openxmlformats.org/officeDocument/2006/relationships/hyperlink" Target="https://www.facebook.com/politiken/posts/10158213064473333" TargetMode="External"/><Relationship Id="rId1040" Type="http://schemas.openxmlformats.org/officeDocument/2006/relationships/hyperlink" Target="https://www.facebook.com/ditbt/posts/2834645176562842" TargetMode="External"/><Relationship Id="rId692" Type="http://schemas.openxmlformats.org/officeDocument/2006/relationships/hyperlink" Target="https://www.facebook.com/politiken/posts/10158213064473332" TargetMode="External"/><Relationship Id="rId1041" Type="http://schemas.openxmlformats.org/officeDocument/2006/relationships/hyperlink" Target="https://www.facebook.com/ditbt/posts/2834645176562843" TargetMode="External"/><Relationship Id="rId691" Type="http://schemas.openxmlformats.org/officeDocument/2006/relationships/hyperlink" Target="https://www.facebook.com/politiken/posts/10158213064473331" TargetMode="External"/><Relationship Id="rId1042" Type="http://schemas.openxmlformats.org/officeDocument/2006/relationships/hyperlink" Target="https://www.facebook.com/ditbt/posts/2834645176562844" TargetMode="External"/><Relationship Id="rId690" Type="http://schemas.openxmlformats.org/officeDocument/2006/relationships/hyperlink" Target="https://www.facebook.com/politiken/posts/10158213064473330" TargetMode="External"/><Relationship Id="rId1043" Type="http://schemas.openxmlformats.org/officeDocument/2006/relationships/hyperlink" Target="https://www.facebook.com/ditbt/posts/2834645176562845" TargetMode="External"/><Relationship Id="rId213" Type="http://schemas.openxmlformats.org/officeDocument/2006/relationships/hyperlink" Target="https://www.facebook.com/tv2nyhederne/posts/2872927759389522" TargetMode="External"/><Relationship Id="rId697" Type="http://schemas.openxmlformats.org/officeDocument/2006/relationships/hyperlink" Target="https://www.facebook.com/politiken/posts/10158213064473337" TargetMode="External"/><Relationship Id="rId1044" Type="http://schemas.openxmlformats.org/officeDocument/2006/relationships/hyperlink" Target="https://www.facebook.com/ditbt/posts/2834645176562846" TargetMode="External"/><Relationship Id="rId212" Type="http://schemas.openxmlformats.org/officeDocument/2006/relationships/hyperlink" Target="https://www.facebook.com/DRNyheder/posts/2379688435415002" TargetMode="External"/><Relationship Id="rId696" Type="http://schemas.openxmlformats.org/officeDocument/2006/relationships/hyperlink" Target="https://www.facebook.com/politiken/posts/10158213064473336" TargetMode="External"/><Relationship Id="rId1045" Type="http://schemas.openxmlformats.org/officeDocument/2006/relationships/hyperlink" Target="https://www.facebook.com/ditbt/posts/2834645176562847" TargetMode="External"/><Relationship Id="rId211" Type="http://schemas.openxmlformats.org/officeDocument/2006/relationships/hyperlink" Target="https://old.reddit.com/r/Denmark/comments/b2nccw/bl%C3%A5_blok_vil_anl%C3%A6gge_jernbane_mellem_billund_og/" TargetMode="External"/><Relationship Id="rId695" Type="http://schemas.openxmlformats.org/officeDocument/2006/relationships/hyperlink" Target="https://www.facebook.com/politiken/posts/10158213064473335" TargetMode="External"/><Relationship Id="rId1046" Type="http://schemas.openxmlformats.org/officeDocument/2006/relationships/hyperlink" Target="https://www.facebook.com/ditbt/posts/2834645176562848" TargetMode="External"/><Relationship Id="rId210" Type="http://schemas.openxmlformats.org/officeDocument/2006/relationships/hyperlink" Target="https://www.facebook.com/politiken/posts/10158108317293327" TargetMode="External"/><Relationship Id="rId694" Type="http://schemas.openxmlformats.org/officeDocument/2006/relationships/hyperlink" Target="https://www.facebook.com/politiken/posts/10158213064473334" TargetMode="External"/><Relationship Id="rId1047" Type="http://schemas.openxmlformats.org/officeDocument/2006/relationships/hyperlink" Target="https://www.facebook.com/ditbt/posts/2834645176562849" TargetMode="External"/><Relationship Id="rId249" Type="http://schemas.openxmlformats.org/officeDocument/2006/relationships/hyperlink" Target="https://www.facebook.com/tv2nyhederne/posts/2872927759389534" TargetMode="External"/><Relationship Id="rId248" Type="http://schemas.openxmlformats.org/officeDocument/2006/relationships/hyperlink" Target="https://www.facebook.com/DRNyheder/posts/2379688435415014" TargetMode="External"/><Relationship Id="rId247" Type="http://schemas.openxmlformats.org/officeDocument/2006/relationships/hyperlink" Target="https://www.facebook.com/politiken/posts/10158107806883304" TargetMode="External"/><Relationship Id="rId1070" Type="http://schemas.openxmlformats.org/officeDocument/2006/relationships/hyperlink" Target="https://www.facebook.com/ditbt/posts/2834645176562872" TargetMode="External"/><Relationship Id="rId1071" Type="http://schemas.openxmlformats.org/officeDocument/2006/relationships/hyperlink" Target="https://www.facebook.com/ditbt/posts/2834645176562873" TargetMode="External"/><Relationship Id="rId1072" Type="http://schemas.openxmlformats.org/officeDocument/2006/relationships/hyperlink" Target="https://www.facebook.com/ditbt/posts/2834645176562874" TargetMode="External"/><Relationship Id="rId242" Type="http://schemas.openxmlformats.org/officeDocument/2006/relationships/hyperlink" Target="https://www.facebook.com/DRNyheder/posts/2379688435415012" TargetMode="External"/><Relationship Id="rId1073" Type="http://schemas.openxmlformats.org/officeDocument/2006/relationships/hyperlink" Target="https://www.facebook.com/ditbt/posts/2834645176562875" TargetMode="External"/><Relationship Id="rId241" Type="http://schemas.openxmlformats.org/officeDocument/2006/relationships/hyperlink" Target="https://www.facebook.com/politiken/posts/10158107806883302" TargetMode="External"/><Relationship Id="rId1074" Type="http://schemas.openxmlformats.org/officeDocument/2006/relationships/hyperlink" Target="https://www.facebook.com/ditbt/posts/2834645176562876" TargetMode="External"/><Relationship Id="rId240" Type="http://schemas.openxmlformats.org/officeDocument/2006/relationships/hyperlink" Target="https://www.facebook.com/tv2nyhederne/posts/2872927759389531" TargetMode="External"/><Relationship Id="rId1075" Type="http://schemas.openxmlformats.org/officeDocument/2006/relationships/hyperlink" Target="https://www.facebook.com/ditbt/posts/2834645176562877" TargetMode="External"/><Relationship Id="rId1076" Type="http://schemas.openxmlformats.org/officeDocument/2006/relationships/hyperlink" Target="https://www.facebook.com/ditbt/posts/2834645176562878" TargetMode="External"/><Relationship Id="rId246" Type="http://schemas.openxmlformats.org/officeDocument/2006/relationships/hyperlink" Target="https://www.facebook.com/tv2nyhederne/posts/2872927759389533" TargetMode="External"/><Relationship Id="rId1077" Type="http://schemas.openxmlformats.org/officeDocument/2006/relationships/hyperlink" Target="https://www.facebook.com/ditbt/posts/2834645176562879" TargetMode="External"/><Relationship Id="rId245" Type="http://schemas.openxmlformats.org/officeDocument/2006/relationships/hyperlink" Target="https://www.facebook.com/DRNyheder/posts/2379688435415013" TargetMode="External"/><Relationship Id="rId1078" Type="http://schemas.openxmlformats.org/officeDocument/2006/relationships/hyperlink" Target="https://www.facebook.com/ditbt/posts/2834645176562880" TargetMode="External"/><Relationship Id="rId244" Type="http://schemas.openxmlformats.org/officeDocument/2006/relationships/hyperlink" Target="https://www.facebook.com/politiken/posts/10158107806883303" TargetMode="External"/><Relationship Id="rId1079" Type="http://schemas.openxmlformats.org/officeDocument/2006/relationships/hyperlink" Target="https://www.facebook.com/ditbt/posts/2834645176562881" TargetMode="External"/><Relationship Id="rId243" Type="http://schemas.openxmlformats.org/officeDocument/2006/relationships/hyperlink" Target="https://www.facebook.com/tv2nyhederne/posts/2872927759389532" TargetMode="External"/><Relationship Id="rId239" Type="http://schemas.openxmlformats.org/officeDocument/2006/relationships/hyperlink" Target="https://www.facebook.com/DRNyheder/posts/2379688435415011" TargetMode="External"/><Relationship Id="rId238" Type="http://schemas.openxmlformats.org/officeDocument/2006/relationships/hyperlink" Target="https://www.facebook.com/politiken/posts/10158107806883301" TargetMode="External"/><Relationship Id="rId237" Type="http://schemas.openxmlformats.org/officeDocument/2006/relationships/hyperlink" Target="https://www.facebook.com/tv2nyhederne/posts/2872927759389530" TargetMode="External"/><Relationship Id="rId236" Type="http://schemas.openxmlformats.org/officeDocument/2006/relationships/hyperlink" Target="https://www.facebook.com/DRNyheder/posts/2379688435415010" TargetMode="External"/><Relationship Id="rId1060" Type="http://schemas.openxmlformats.org/officeDocument/2006/relationships/hyperlink" Target="https://www.facebook.com/ditbt/posts/2834645176562862" TargetMode="External"/><Relationship Id="rId1061" Type="http://schemas.openxmlformats.org/officeDocument/2006/relationships/hyperlink" Target="https://www.facebook.com/ditbt/posts/2834645176562863" TargetMode="External"/><Relationship Id="rId231" Type="http://schemas.openxmlformats.org/officeDocument/2006/relationships/hyperlink" Target="https://www.facebook.com/tv2nyhederne/posts/2872927759389528" TargetMode="External"/><Relationship Id="rId1062" Type="http://schemas.openxmlformats.org/officeDocument/2006/relationships/hyperlink" Target="https://www.facebook.com/ditbt/posts/2834645176562864" TargetMode="External"/><Relationship Id="rId230" Type="http://schemas.openxmlformats.org/officeDocument/2006/relationships/hyperlink" Target="https://www.facebook.com/DRNyheder/posts/2379688435415008" TargetMode="External"/><Relationship Id="rId1063" Type="http://schemas.openxmlformats.org/officeDocument/2006/relationships/hyperlink" Target="https://www.facebook.com/ditbt/posts/2834645176562865" TargetMode="External"/><Relationship Id="rId1064" Type="http://schemas.openxmlformats.org/officeDocument/2006/relationships/hyperlink" Target="https://www.facebook.com/ditbt/posts/2834645176562866" TargetMode="External"/><Relationship Id="rId1065" Type="http://schemas.openxmlformats.org/officeDocument/2006/relationships/hyperlink" Target="https://www.facebook.com/ditbt/posts/2834645176562867" TargetMode="External"/><Relationship Id="rId235" Type="http://schemas.openxmlformats.org/officeDocument/2006/relationships/hyperlink" Target="https://www.facebook.com/politiken/posts/10158107806883300" TargetMode="External"/><Relationship Id="rId1066" Type="http://schemas.openxmlformats.org/officeDocument/2006/relationships/hyperlink" Target="https://www.facebook.com/ditbt/posts/2834645176562868" TargetMode="External"/><Relationship Id="rId234" Type="http://schemas.openxmlformats.org/officeDocument/2006/relationships/hyperlink" Target="https://www.facebook.com/tv2nyhederne/posts/2872927759389529" TargetMode="External"/><Relationship Id="rId1067" Type="http://schemas.openxmlformats.org/officeDocument/2006/relationships/hyperlink" Target="https://www.facebook.com/ditbt/posts/2834645176562869" TargetMode="External"/><Relationship Id="rId233" Type="http://schemas.openxmlformats.org/officeDocument/2006/relationships/hyperlink" Target="https://www.facebook.com/DRNyheder/posts/2379688435415009" TargetMode="External"/><Relationship Id="rId1068" Type="http://schemas.openxmlformats.org/officeDocument/2006/relationships/hyperlink" Target="https://www.facebook.com/ditbt/posts/2834645176562870" TargetMode="External"/><Relationship Id="rId232" Type="http://schemas.openxmlformats.org/officeDocument/2006/relationships/hyperlink" Target="https://www.facebook.com/politiken/posts/10158107806883299" TargetMode="External"/><Relationship Id="rId1069" Type="http://schemas.openxmlformats.org/officeDocument/2006/relationships/hyperlink" Target="https://www.facebook.com/ditbt/posts/2834645176562871" TargetMode="External"/><Relationship Id="rId1015" Type="http://schemas.openxmlformats.org/officeDocument/2006/relationships/hyperlink" Target="https://www.facebook.com/ditbt/posts/2834645176562817" TargetMode="External"/><Relationship Id="rId1499" Type="http://schemas.openxmlformats.org/officeDocument/2006/relationships/hyperlink" Target="https://www.facebook.com/ditbt/posts/2834645176563301" TargetMode="External"/><Relationship Id="rId1016" Type="http://schemas.openxmlformats.org/officeDocument/2006/relationships/hyperlink" Target="https://www.facebook.com/ditbt/posts/2834645176562818" TargetMode="External"/><Relationship Id="rId1017" Type="http://schemas.openxmlformats.org/officeDocument/2006/relationships/hyperlink" Target="https://www.facebook.com/ditbt/posts/2834645176562819" TargetMode="External"/><Relationship Id="rId1018" Type="http://schemas.openxmlformats.org/officeDocument/2006/relationships/hyperlink" Target="https://www.facebook.com/ditbt/posts/2834645176562820" TargetMode="External"/><Relationship Id="rId1019" Type="http://schemas.openxmlformats.org/officeDocument/2006/relationships/hyperlink" Target="https://www.facebook.com/ditbt/posts/2834645176562821" TargetMode="External"/><Relationship Id="rId668" Type="http://schemas.openxmlformats.org/officeDocument/2006/relationships/hyperlink" Target="https://www.facebook.com/politiken/posts/10158213064473308" TargetMode="External"/><Relationship Id="rId667" Type="http://schemas.openxmlformats.org/officeDocument/2006/relationships/hyperlink" Target="https://www.facebook.com/politiken/posts/10158213064473307" TargetMode="External"/><Relationship Id="rId666" Type="http://schemas.openxmlformats.org/officeDocument/2006/relationships/hyperlink" Target="https://www.facebook.com/politiken/posts/10158213064473306" TargetMode="External"/><Relationship Id="rId665" Type="http://schemas.openxmlformats.org/officeDocument/2006/relationships/hyperlink" Target="https://www.facebook.com/politiken/posts/10158213064473305" TargetMode="External"/><Relationship Id="rId669" Type="http://schemas.openxmlformats.org/officeDocument/2006/relationships/hyperlink" Target="https://www.facebook.com/politiken/posts/10158213064473309" TargetMode="External"/><Relationship Id="rId1490" Type="http://schemas.openxmlformats.org/officeDocument/2006/relationships/hyperlink" Target="https://www.facebook.com/ditbt/posts/2834645176563292" TargetMode="External"/><Relationship Id="rId660" Type="http://schemas.openxmlformats.org/officeDocument/2006/relationships/hyperlink" Target="https://www.facebook.com/politiken/posts/10158213064473300" TargetMode="External"/><Relationship Id="rId1491" Type="http://schemas.openxmlformats.org/officeDocument/2006/relationships/hyperlink" Target="https://www.facebook.com/ditbt/posts/2834645176563293" TargetMode="External"/><Relationship Id="rId1492" Type="http://schemas.openxmlformats.org/officeDocument/2006/relationships/hyperlink" Target="https://www.facebook.com/ditbt/posts/2834645176563294" TargetMode="External"/><Relationship Id="rId1493" Type="http://schemas.openxmlformats.org/officeDocument/2006/relationships/hyperlink" Target="https://www.facebook.com/ditbt/posts/2834645176563295" TargetMode="External"/><Relationship Id="rId1010" Type="http://schemas.openxmlformats.org/officeDocument/2006/relationships/hyperlink" Target="https://www.facebook.com/ditbt/posts/2834645176562812" TargetMode="External"/><Relationship Id="rId1494" Type="http://schemas.openxmlformats.org/officeDocument/2006/relationships/hyperlink" Target="https://www.facebook.com/ditbt/posts/2834645176563296" TargetMode="External"/><Relationship Id="rId664" Type="http://schemas.openxmlformats.org/officeDocument/2006/relationships/hyperlink" Target="https://www.facebook.com/politiken/posts/10158213064473304" TargetMode="External"/><Relationship Id="rId1011" Type="http://schemas.openxmlformats.org/officeDocument/2006/relationships/hyperlink" Target="https://www.facebook.com/ditbt/posts/2834645176562813" TargetMode="External"/><Relationship Id="rId1495" Type="http://schemas.openxmlformats.org/officeDocument/2006/relationships/hyperlink" Target="https://www.facebook.com/ditbt/posts/2834645176563297" TargetMode="External"/><Relationship Id="rId663" Type="http://schemas.openxmlformats.org/officeDocument/2006/relationships/hyperlink" Target="https://www.facebook.com/politiken/posts/10158213064473303" TargetMode="External"/><Relationship Id="rId1012" Type="http://schemas.openxmlformats.org/officeDocument/2006/relationships/hyperlink" Target="https://www.facebook.com/ditbt/posts/2834645176562814" TargetMode="External"/><Relationship Id="rId1496" Type="http://schemas.openxmlformats.org/officeDocument/2006/relationships/hyperlink" Target="https://www.facebook.com/ditbt/posts/2834645176563298" TargetMode="External"/><Relationship Id="rId662" Type="http://schemas.openxmlformats.org/officeDocument/2006/relationships/hyperlink" Target="https://www.facebook.com/politiken/posts/10158213064473302" TargetMode="External"/><Relationship Id="rId1013" Type="http://schemas.openxmlformats.org/officeDocument/2006/relationships/hyperlink" Target="https://www.facebook.com/ditbt/posts/2834645176562815" TargetMode="External"/><Relationship Id="rId1497" Type="http://schemas.openxmlformats.org/officeDocument/2006/relationships/hyperlink" Target="https://www.facebook.com/ditbt/posts/2834645176563299" TargetMode="External"/><Relationship Id="rId661" Type="http://schemas.openxmlformats.org/officeDocument/2006/relationships/hyperlink" Target="https://www.facebook.com/politiken/posts/10158213064473301" TargetMode="External"/><Relationship Id="rId1014" Type="http://schemas.openxmlformats.org/officeDocument/2006/relationships/hyperlink" Target="https://www.facebook.com/ditbt/posts/2834645176562816" TargetMode="External"/><Relationship Id="rId1498" Type="http://schemas.openxmlformats.org/officeDocument/2006/relationships/hyperlink" Target="https://www.facebook.com/ditbt/posts/2834645176563300" TargetMode="External"/><Relationship Id="rId1004" Type="http://schemas.openxmlformats.org/officeDocument/2006/relationships/hyperlink" Target="https://www.facebook.com/ditbt/posts/2834645176562806" TargetMode="External"/><Relationship Id="rId1488" Type="http://schemas.openxmlformats.org/officeDocument/2006/relationships/hyperlink" Target="https://www.facebook.com/ditbt/posts/2834645176563290" TargetMode="External"/><Relationship Id="rId1005" Type="http://schemas.openxmlformats.org/officeDocument/2006/relationships/hyperlink" Target="https://www.facebook.com/ditbt/posts/2834645176562807" TargetMode="External"/><Relationship Id="rId1489" Type="http://schemas.openxmlformats.org/officeDocument/2006/relationships/hyperlink" Target="https://www.facebook.com/ditbt/posts/2834645176563291" TargetMode="External"/><Relationship Id="rId1006" Type="http://schemas.openxmlformats.org/officeDocument/2006/relationships/hyperlink" Target="https://www.facebook.com/ditbt/posts/2834645176562808" TargetMode="External"/><Relationship Id="rId1007" Type="http://schemas.openxmlformats.org/officeDocument/2006/relationships/hyperlink" Target="https://www.facebook.com/ditbt/posts/2834645176562809" TargetMode="External"/><Relationship Id="rId1008" Type="http://schemas.openxmlformats.org/officeDocument/2006/relationships/hyperlink" Target="https://www.facebook.com/ditbt/posts/2834645176562810" TargetMode="External"/><Relationship Id="rId1009" Type="http://schemas.openxmlformats.org/officeDocument/2006/relationships/hyperlink" Target="https://www.facebook.com/ditbt/posts/2834645176562811" TargetMode="External"/><Relationship Id="rId657" Type="http://schemas.openxmlformats.org/officeDocument/2006/relationships/hyperlink" Target="https://www.facebook.com/politiken/posts/10158213064473297" TargetMode="External"/><Relationship Id="rId656" Type="http://schemas.openxmlformats.org/officeDocument/2006/relationships/hyperlink" Target="https://www.facebook.com/politiken/posts/10158213064473296" TargetMode="External"/><Relationship Id="rId655" Type="http://schemas.openxmlformats.org/officeDocument/2006/relationships/hyperlink" Target="https://www.facebook.com/politiken/posts/10158213064473295" TargetMode="External"/><Relationship Id="rId654" Type="http://schemas.openxmlformats.org/officeDocument/2006/relationships/hyperlink" Target="https://www.facebook.com/politiken/posts/10158213064473294" TargetMode="External"/><Relationship Id="rId659" Type="http://schemas.openxmlformats.org/officeDocument/2006/relationships/hyperlink" Target="https://www.facebook.com/politiken/posts/10158213064473299" TargetMode="External"/><Relationship Id="rId658" Type="http://schemas.openxmlformats.org/officeDocument/2006/relationships/hyperlink" Target="https://www.facebook.com/politiken/posts/10158213064473298" TargetMode="External"/><Relationship Id="rId1480" Type="http://schemas.openxmlformats.org/officeDocument/2006/relationships/hyperlink" Target="https://www.facebook.com/ditbt/posts/2834645176563282" TargetMode="External"/><Relationship Id="rId1481" Type="http://schemas.openxmlformats.org/officeDocument/2006/relationships/hyperlink" Target="https://www.facebook.com/ditbt/posts/2834645176563283" TargetMode="External"/><Relationship Id="rId1482" Type="http://schemas.openxmlformats.org/officeDocument/2006/relationships/hyperlink" Target="https://www.facebook.com/ditbt/posts/2834645176563284" TargetMode="External"/><Relationship Id="rId1483" Type="http://schemas.openxmlformats.org/officeDocument/2006/relationships/hyperlink" Target="https://www.facebook.com/ditbt/posts/2834645176563285" TargetMode="External"/><Relationship Id="rId653" Type="http://schemas.openxmlformats.org/officeDocument/2006/relationships/hyperlink" Target="https://www.facebook.com/politiken/posts/10158192173758378" TargetMode="External"/><Relationship Id="rId1000" Type="http://schemas.openxmlformats.org/officeDocument/2006/relationships/hyperlink" Target="https://www.facebook.com/ditbt/posts/2834645176562802" TargetMode="External"/><Relationship Id="rId1484" Type="http://schemas.openxmlformats.org/officeDocument/2006/relationships/hyperlink" Target="https://www.facebook.com/ditbt/posts/2834645176563286" TargetMode="External"/><Relationship Id="rId652" Type="http://schemas.openxmlformats.org/officeDocument/2006/relationships/hyperlink" Target="https://www.facebook.com/politiken/posts/10158192173758377" TargetMode="External"/><Relationship Id="rId1001" Type="http://schemas.openxmlformats.org/officeDocument/2006/relationships/hyperlink" Target="https://www.facebook.com/ditbt/posts/2834645176562803" TargetMode="External"/><Relationship Id="rId1485" Type="http://schemas.openxmlformats.org/officeDocument/2006/relationships/hyperlink" Target="https://www.facebook.com/ditbt/posts/2834645176563287" TargetMode="External"/><Relationship Id="rId651" Type="http://schemas.openxmlformats.org/officeDocument/2006/relationships/hyperlink" Target="https://www.facebook.com/politiken/posts/10158192173758376" TargetMode="External"/><Relationship Id="rId1002" Type="http://schemas.openxmlformats.org/officeDocument/2006/relationships/hyperlink" Target="https://www.facebook.com/ditbt/posts/2834645176562804" TargetMode="External"/><Relationship Id="rId1486" Type="http://schemas.openxmlformats.org/officeDocument/2006/relationships/hyperlink" Target="https://www.facebook.com/ditbt/posts/2834645176563288" TargetMode="External"/><Relationship Id="rId650" Type="http://schemas.openxmlformats.org/officeDocument/2006/relationships/hyperlink" Target="https://www.facebook.com/politiken/posts/10158192173758375" TargetMode="External"/><Relationship Id="rId1003" Type="http://schemas.openxmlformats.org/officeDocument/2006/relationships/hyperlink" Target="https://www.facebook.com/ditbt/posts/2834645176562805" TargetMode="External"/><Relationship Id="rId1487" Type="http://schemas.openxmlformats.org/officeDocument/2006/relationships/hyperlink" Target="https://www.facebook.com/ditbt/posts/2834645176563289" TargetMode="External"/><Relationship Id="rId1037" Type="http://schemas.openxmlformats.org/officeDocument/2006/relationships/hyperlink" Target="https://www.facebook.com/ditbt/posts/2834645176562839" TargetMode="External"/><Relationship Id="rId1038" Type="http://schemas.openxmlformats.org/officeDocument/2006/relationships/hyperlink" Target="https://www.facebook.com/ditbt/posts/2834645176562840" TargetMode="External"/><Relationship Id="rId1039" Type="http://schemas.openxmlformats.org/officeDocument/2006/relationships/hyperlink" Target="https://www.facebook.com/ditbt/posts/2834645176562841" TargetMode="External"/><Relationship Id="rId206" Type="http://schemas.openxmlformats.org/officeDocument/2006/relationships/hyperlink" Target="https://www.facebook.com/politiken/posts/10158108317293326" TargetMode="External"/><Relationship Id="rId205" Type="http://schemas.openxmlformats.org/officeDocument/2006/relationships/hyperlink" Target="https://www.facebook.com/tv2nyhederne/posts/2872927759389520" TargetMode="External"/><Relationship Id="rId689" Type="http://schemas.openxmlformats.org/officeDocument/2006/relationships/hyperlink" Target="https://www.facebook.com/politiken/posts/10158213064473329" TargetMode="External"/><Relationship Id="rId204" Type="http://schemas.openxmlformats.org/officeDocument/2006/relationships/hyperlink" Target="https://www.facebook.com/DRNyheder/posts/2379688435415000" TargetMode="External"/><Relationship Id="rId688" Type="http://schemas.openxmlformats.org/officeDocument/2006/relationships/hyperlink" Target="https://www.facebook.com/politiken/posts/10158213064473328" TargetMode="External"/><Relationship Id="rId203" Type="http://schemas.openxmlformats.org/officeDocument/2006/relationships/hyperlink" Target="https://old.reddit.com/r/Denmark/comments/b7aybw/sf_vil_h%C3%A6ve_skatten_for_at_bruge_milliarder_p%C3%A5/" TargetMode="External"/><Relationship Id="rId687" Type="http://schemas.openxmlformats.org/officeDocument/2006/relationships/hyperlink" Target="https://www.facebook.com/politiken/posts/10158213064473327" TargetMode="External"/><Relationship Id="rId209" Type="http://schemas.openxmlformats.org/officeDocument/2006/relationships/hyperlink" Target="https://www.facebook.com/tv2nyhederne/posts/2872927759389521" TargetMode="External"/><Relationship Id="rId208" Type="http://schemas.openxmlformats.org/officeDocument/2006/relationships/hyperlink" Target="https://www.facebook.com/DRNyheder/posts/2379688435415001" TargetMode="External"/><Relationship Id="rId207" Type="http://schemas.openxmlformats.org/officeDocument/2006/relationships/hyperlink" Target="https://old.reddit.com/r/Denmark/comments/b790p1/sf_vil_straffe_kommuner_med_b%C3%B8der_for_ulovlig/" TargetMode="External"/><Relationship Id="rId682" Type="http://schemas.openxmlformats.org/officeDocument/2006/relationships/hyperlink" Target="https://www.facebook.com/politiken/posts/10158213064473322" TargetMode="External"/><Relationship Id="rId681" Type="http://schemas.openxmlformats.org/officeDocument/2006/relationships/hyperlink" Target="https://www.facebook.com/politiken/posts/10158213064473321" TargetMode="External"/><Relationship Id="rId1030" Type="http://schemas.openxmlformats.org/officeDocument/2006/relationships/hyperlink" Target="https://www.facebook.com/ditbt/posts/2834645176562832" TargetMode="External"/><Relationship Id="rId680" Type="http://schemas.openxmlformats.org/officeDocument/2006/relationships/hyperlink" Target="https://www.facebook.com/politiken/posts/10158213064473320" TargetMode="External"/><Relationship Id="rId1031" Type="http://schemas.openxmlformats.org/officeDocument/2006/relationships/hyperlink" Target="https://www.facebook.com/ditbt/posts/2834645176562833" TargetMode="External"/><Relationship Id="rId1032" Type="http://schemas.openxmlformats.org/officeDocument/2006/relationships/hyperlink" Target="https://www.facebook.com/ditbt/posts/2834645176562834" TargetMode="External"/><Relationship Id="rId202" Type="http://schemas.openxmlformats.org/officeDocument/2006/relationships/hyperlink" Target="https://www.facebook.com/politiken/posts/10158108317293325" TargetMode="External"/><Relationship Id="rId686" Type="http://schemas.openxmlformats.org/officeDocument/2006/relationships/hyperlink" Target="https://www.facebook.com/politiken/posts/10158213064473326" TargetMode="External"/><Relationship Id="rId1033" Type="http://schemas.openxmlformats.org/officeDocument/2006/relationships/hyperlink" Target="https://www.facebook.com/ditbt/posts/2834645176562835" TargetMode="External"/><Relationship Id="rId201" Type="http://schemas.openxmlformats.org/officeDocument/2006/relationships/hyperlink" Target="https://www.facebook.com/tv2nyhederne/posts/2872927759389519" TargetMode="External"/><Relationship Id="rId685" Type="http://schemas.openxmlformats.org/officeDocument/2006/relationships/hyperlink" Target="https://www.facebook.com/politiken/posts/10158213064473325" TargetMode="External"/><Relationship Id="rId1034" Type="http://schemas.openxmlformats.org/officeDocument/2006/relationships/hyperlink" Target="https://www.facebook.com/ditbt/posts/2834645176562836" TargetMode="External"/><Relationship Id="rId200" Type="http://schemas.openxmlformats.org/officeDocument/2006/relationships/hyperlink" Target="https://www.facebook.com/DRNyheder/posts/2373101159407068" TargetMode="External"/><Relationship Id="rId684" Type="http://schemas.openxmlformats.org/officeDocument/2006/relationships/hyperlink" Target="https://www.facebook.com/politiken/posts/10158213064473324" TargetMode="External"/><Relationship Id="rId1035" Type="http://schemas.openxmlformats.org/officeDocument/2006/relationships/hyperlink" Target="https://www.facebook.com/ditbt/posts/2834645176562837" TargetMode="External"/><Relationship Id="rId683" Type="http://schemas.openxmlformats.org/officeDocument/2006/relationships/hyperlink" Target="https://www.facebook.com/politiken/posts/10158213064473323" TargetMode="External"/><Relationship Id="rId1036" Type="http://schemas.openxmlformats.org/officeDocument/2006/relationships/hyperlink" Target="https://www.facebook.com/ditbt/posts/2834645176562838" TargetMode="External"/><Relationship Id="rId1026" Type="http://schemas.openxmlformats.org/officeDocument/2006/relationships/hyperlink" Target="https://www.facebook.com/ditbt/posts/2834645176562828" TargetMode="External"/><Relationship Id="rId1027" Type="http://schemas.openxmlformats.org/officeDocument/2006/relationships/hyperlink" Target="https://www.facebook.com/ditbt/posts/2834645176562829" TargetMode="External"/><Relationship Id="rId1028" Type="http://schemas.openxmlformats.org/officeDocument/2006/relationships/hyperlink" Target="https://www.facebook.com/ditbt/posts/2834645176562830" TargetMode="External"/><Relationship Id="rId1029" Type="http://schemas.openxmlformats.org/officeDocument/2006/relationships/hyperlink" Target="https://www.facebook.com/ditbt/posts/2834645176562831" TargetMode="External"/><Relationship Id="rId679" Type="http://schemas.openxmlformats.org/officeDocument/2006/relationships/hyperlink" Target="https://www.facebook.com/politiken/posts/10158213064473319" TargetMode="External"/><Relationship Id="rId678" Type="http://schemas.openxmlformats.org/officeDocument/2006/relationships/hyperlink" Target="https://www.facebook.com/politiken/posts/10158213064473318" TargetMode="External"/><Relationship Id="rId677" Type="http://schemas.openxmlformats.org/officeDocument/2006/relationships/hyperlink" Target="https://www.facebook.com/politiken/posts/10158213064473317" TargetMode="External"/><Relationship Id="rId676" Type="http://schemas.openxmlformats.org/officeDocument/2006/relationships/hyperlink" Target="https://www.facebook.com/politiken/posts/10158213064473316" TargetMode="External"/><Relationship Id="rId671" Type="http://schemas.openxmlformats.org/officeDocument/2006/relationships/hyperlink" Target="https://www.facebook.com/politiken/posts/10158213064473311" TargetMode="External"/><Relationship Id="rId670" Type="http://schemas.openxmlformats.org/officeDocument/2006/relationships/hyperlink" Target="https://www.facebook.com/politiken/posts/10158213064473310" TargetMode="External"/><Relationship Id="rId1020" Type="http://schemas.openxmlformats.org/officeDocument/2006/relationships/hyperlink" Target="https://www.facebook.com/ditbt/posts/2834645176562822" TargetMode="External"/><Relationship Id="rId1021" Type="http://schemas.openxmlformats.org/officeDocument/2006/relationships/hyperlink" Target="https://www.facebook.com/ditbt/posts/2834645176562823" TargetMode="External"/><Relationship Id="rId675" Type="http://schemas.openxmlformats.org/officeDocument/2006/relationships/hyperlink" Target="https://www.facebook.com/politiken/posts/10158213064473315" TargetMode="External"/><Relationship Id="rId1022" Type="http://schemas.openxmlformats.org/officeDocument/2006/relationships/hyperlink" Target="https://www.facebook.com/ditbt/posts/2834645176562824" TargetMode="External"/><Relationship Id="rId674" Type="http://schemas.openxmlformats.org/officeDocument/2006/relationships/hyperlink" Target="https://www.facebook.com/politiken/posts/10158213064473314" TargetMode="External"/><Relationship Id="rId1023" Type="http://schemas.openxmlformats.org/officeDocument/2006/relationships/hyperlink" Target="https://www.facebook.com/ditbt/posts/2834645176562825" TargetMode="External"/><Relationship Id="rId673" Type="http://schemas.openxmlformats.org/officeDocument/2006/relationships/hyperlink" Target="https://www.facebook.com/politiken/posts/10158213064473313" TargetMode="External"/><Relationship Id="rId1024" Type="http://schemas.openxmlformats.org/officeDocument/2006/relationships/hyperlink" Target="https://www.facebook.com/ditbt/posts/2834645176562826" TargetMode="External"/><Relationship Id="rId672" Type="http://schemas.openxmlformats.org/officeDocument/2006/relationships/hyperlink" Target="https://www.facebook.com/politiken/posts/10158213064473312" TargetMode="External"/><Relationship Id="rId1025" Type="http://schemas.openxmlformats.org/officeDocument/2006/relationships/hyperlink" Target="https://www.facebook.com/ditbt/posts/2834645176562827" TargetMode="External"/><Relationship Id="rId190" Type="http://schemas.openxmlformats.org/officeDocument/2006/relationships/hyperlink" Target="https://www.facebook.com/politiken/posts/10158108317293322" TargetMode="External"/><Relationship Id="rId194" Type="http://schemas.openxmlformats.org/officeDocument/2006/relationships/hyperlink" Target="https://www.facebook.com/politiken/posts/10158108317293323" TargetMode="External"/><Relationship Id="rId193" Type="http://schemas.openxmlformats.org/officeDocument/2006/relationships/hyperlink" Target="https://www.facebook.com/tv2nyhederne/posts/2872927759389517" TargetMode="External"/><Relationship Id="rId192" Type="http://schemas.openxmlformats.org/officeDocument/2006/relationships/hyperlink" Target="https://www.facebook.com/DRNyheder/posts/2373101159407066" TargetMode="External"/><Relationship Id="rId191" Type="http://schemas.openxmlformats.org/officeDocument/2006/relationships/hyperlink" Target="https://old.reddit.com/r/Denmark/comments/azpl5s/ulovlig_partist%C3%B8tte_venstre_straffes_for_at/" TargetMode="External"/><Relationship Id="rId187" Type="http://schemas.openxmlformats.org/officeDocument/2006/relationships/hyperlink" Target="https://old.reddit.com/r/Denmark/comments/b2yxhy/enhedslisten_overvejer_forslag_om_loot_boxforbud/" TargetMode="External"/><Relationship Id="rId186" Type="http://schemas.openxmlformats.org/officeDocument/2006/relationships/hyperlink" Target="https://www.facebook.com/politiken/posts/10158108317293321" TargetMode="External"/><Relationship Id="rId185" Type="http://schemas.openxmlformats.org/officeDocument/2006/relationships/hyperlink" Target="https://www.facebook.com/tv2nyhederne/posts/2872927759389515" TargetMode="External"/><Relationship Id="rId184" Type="http://schemas.openxmlformats.org/officeDocument/2006/relationships/hyperlink" Target="https://www.facebook.com/DRNyheder/posts/2373101159407064" TargetMode="External"/><Relationship Id="rId189" Type="http://schemas.openxmlformats.org/officeDocument/2006/relationships/hyperlink" Target="https://www.facebook.com/tv2nyhederne/posts/2872927759389516" TargetMode="External"/><Relationship Id="rId188" Type="http://schemas.openxmlformats.org/officeDocument/2006/relationships/hyperlink" Target="https://www.facebook.com/DRNyheder/posts/2373101159407065" TargetMode="External"/><Relationship Id="rId183" Type="http://schemas.openxmlformats.org/officeDocument/2006/relationships/hyperlink" Target="https://old.reddit.com/r/Denmark/comments/aw7lmu/sure_opst%C3%B8d/" TargetMode="External"/><Relationship Id="rId182" Type="http://schemas.openxmlformats.org/officeDocument/2006/relationships/hyperlink" Target="https://www.facebook.com/politiken/posts/10158108317293320" TargetMode="External"/><Relationship Id="rId181" Type="http://schemas.openxmlformats.org/officeDocument/2006/relationships/hyperlink" Target="https://www.facebook.com/tv2nyhederne/posts/2872927759389514" TargetMode="External"/><Relationship Id="rId180" Type="http://schemas.openxmlformats.org/officeDocument/2006/relationships/hyperlink" Target="https://www.facebook.com/DRNyheder/posts/2373101159407063" TargetMode="External"/><Relationship Id="rId176" Type="http://schemas.openxmlformats.org/officeDocument/2006/relationships/hyperlink" Target="https://www.facebook.com/DRNyheder/posts/2373101159407062" TargetMode="External"/><Relationship Id="rId175" Type="http://schemas.openxmlformats.org/officeDocument/2006/relationships/hyperlink" Target="https://old.reddit.com/r/Denmark/comments/ap6pcg/folketingskandidat_om_m%C3%A6slingesmitte_mindsker/" TargetMode="External"/><Relationship Id="rId174" Type="http://schemas.openxmlformats.org/officeDocument/2006/relationships/hyperlink" Target="https://www.facebook.com/politiken/posts/10158108317293318" TargetMode="External"/><Relationship Id="rId173" Type="http://schemas.openxmlformats.org/officeDocument/2006/relationships/hyperlink" Target="https://www.facebook.com/tv2nyhederne/posts/2872927759389512" TargetMode="External"/><Relationship Id="rId179" Type="http://schemas.openxmlformats.org/officeDocument/2006/relationships/hyperlink" Target="https://old.reddit.com/r/Denmark/comments/ap0e7i/savage_l%C3%B8kke/" TargetMode="External"/><Relationship Id="rId178" Type="http://schemas.openxmlformats.org/officeDocument/2006/relationships/hyperlink" Target="https://www.facebook.com/politiken/posts/10158108317293319" TargetMode="External"/><Relationship Id="rId177" Type="http://schemas.openxmlformats.org/officeDocument/2006/relationships/hyperlink" Target="https://www.facebook.com/tv2nyhederne/posts/2872927759389513" TargetMode="External"/><Relationship Id="rId198" Type="http://schemas.openxmlformats.org/officeDocument/2006/relationships/hyperlink" Target="https://www.facebook.com/politiken/posts/10158108317293324" TargetMode="External"/><Relationship Id="rId197" Type="http://schemas.openxmlformats.org/officeDocument/2006/relationships/hyperlink" Target="https://www.facebook.com/tv2nyhederne/posts/2872927759389518" TargetMode="External"/><Relationship Id="rId196" Type="http://schemas.openxmlformats.org/officeDocument/2006/relationships/hyperlink" Target="https://www.facebook.com/DRNyheder/posts/2373101159407067" TargetMode="External"/><Relationship Id="rId195" Type="http://schemas.openxmlformats.org/officeDocument/2006/relationships/hyperlink" Target="https://old.reddit.com/r/Denmark/comments/b13rqt/detektor_ingen_talte_om_k%C3%B8nsneutrale_trafiklys/" TargetMode="External"/><Relationship Id="rId199" Type="http://schemas.openxmlformats.org/officeDocument/2006/relationships/hyperlink" Target="https://old.reddit.com/r/Denmark/comments/b0it33/vaccinekrav_i_institutioner_la_er_formentlig_det/" TargetMode="External"/><Relationship Id="rId150" Type="http://schemas.openxmlformats.org/officeDocument/2006/relationships/hyperlink" Target="https://www.facebook.com/politiken/posts/10158108317293312" TargetMode="External"/><Relationship Id="rId149" Type="http://schemas.openxmlformats.org/officeDocument/2006/relationships/hyperlink" Target="https://www.facebook.com/tv2nyhederne/posts/2874268839255431" TargetMode="External"/><Relationship Id="rId148" Type="http://schemas.openxmlformats.org/officeDocument/2006/relationships/hyperlink" Target="https://www.facebook.com/DRNyheder/posts/2373664252684095" TargetMode="External"/><Relationship Id="rId1090" Type="http://schemas.openxmlformats.org/officeDocument/2006/relationships/hyperlink" Target="https://www.facebook.com/ditbt/posts/2834645176562892" TargetMode="External"/><Relationship Id="rId1091" Type="http://schemas.openxmlformats.org/officeDocument/2006/relationships/hyperlink" Target="https://www.facebook.com/ditbt/posts/2834645176562893" TargetMode="External"/><Relationship Id="rId1092" Type="http://schemas.openxmlformats.org/officeDocument/2006/relationships/hyperlink" Target="https://www.facebook.com/ditbt/posts/2834645176562894" TargetMode="External"/><Relationship Id="rId1093" Type="http://schemas.openxmlformats.org/officeDocument/2006/relationships/hyperlink" Target="https://www.facebook.com/ditbt/posts/2834645176562895" TargetMode="External"/><Relationship Id="rId1094" Type="http://schemas.openxmlformats.org/officeDocument/2006/relationships/hyperlink" Target="https://www.facebook.com/ditbt/posts/2834645176562896" TargetMode="External"/><Relationship Id="rId143" Type="http://schemas.openxmlformats.org/officeDocument/2006/relationships/hyperlink" Target="https://old.reddit.com/r/Denmark/comments/b6nvd2/ny_klimaplan_la_vil_bruge_37_milliarder_kroner/" TargetMode="External"/><Relationship Id="rId1095" Type="http://schemas.openxmlformats.org/officeDocument/2006/relationships/hyperlink" Target="https://www.facebook.com/ditbt/posts/2834645176562897" TargetMode="External"/><Relationship Id="rId142" Type="http://schemas.openxmlformats.org/officeDocument/2006/relationships/hyperlink" Target="https://www.facebook.com/politiken/posts/10158108317293310" TargetMode="External"/><Relationship Id="rId1096" Type="http://schemas.openxmlformats.org/officeDocument/2006/relationships/hyperlink" Target="https://www.facebook.com/ditbt/posts/2834645176562898" TargetMode="External"/><Relationship Id="rId141" Type="http://schemas.openxmlformats.org/officeDocument/2006/relationships/hyperlink" Target="https://www.facebook.com/tv2nyhederne/posts/2874268839255429" TargetMode="External"/><Relationship Id="rId1097" Type="http://schemas.openxmlformats.org/officeDocument/2006/relationships/hyperlink" Target="https://www.facebook.com/ditbt/posts/2834645176562899" TargetMode="External"/><Relationship Id="rId140" Type="http://schemas.openxmlformats.org/officeDocument/2006/relationships/hyperlink" Target="https://www.facebook.com/DRNyheder/posts/2373664252684093" TargetMode="External"/><Relationship Id="rId1098" Type="http://schemas.openxmlformats.org/officeDocument/2006/relationships/hyperlink" Target="https://www.facebook.com/ditbt/posts/2834645176562900" TargetMode="External"/><Relationship Id="rId147" Type="http://schemas.openxmlformats.org/officeDocument/2006/relationships/hyperlink" Target="https://old.reddit.com/r/Denmark/comments/b58l79/vistisen_har_vidst_ikke_lavet_god_nok_research/" TargetMode="External"/><Relationship Id="rId1099" Type="http://schemas.openxmlformats.org/officeDocument/2006/relationships/hyperlink" Target="https://www.facebook.com/ditbt/posts/2834645176562901" TargetMode="External"/><Relationship Id="rId146" Type="http://schemas.openxmlformats.org/officeDocument/2006/relationships/hyperlink" Target="https://www.facebook.com/politiken/posts/10158108317293311" TargetMode="External"/><Relationship Id="rId145" Type="http://schemas.openxmlformats.org/officeDocument/2006/relationships/hyperlink" Target="https://www.facebook.com/tv2nyhederne/posts/2874268839255430" TargetMode="External"/><Relationship Id="rId144" Type="http://schemas.openxmlformats.org/officeDocument/2006/relationships/hyperlink" Target="https://www.facebook.com/DRNyheder/posts/2373664252684094" TargetMode="External"/><Relationship Id="rId139" Type="http://schemas.openxmlformats.org/officeDocument/2006/relationships/hyperlink" Target="https://old.reddit.com/r/Denmark/comments/b6md0j/vprofiler_dr%C3%B8mmer_om_at_sl%C3%B8jfe_su_til_hjemmeboende/" TargetMode="External"/><Relationship Id="rId138" Type="http://schemas.openxmlformats.org/officeDocument/2006/relationships/hyperlink" Target="https://www.facebook.com/politiken/posts/10158108317293309" TargetMode="External"/><Relationship Id="rId137" Type="http://schemas.openxmlformats.org/officeDocument/2006/relationships/hyperlink" Target="https://www.facebook.com/tv2nyhederne/posts/2874268839255428" TargetMode="External"/><Relationship Id="rId1080" Type="http://schemas.openxmlformats.org/officeDocument/2006/relationships/hyperlink" Target="https://www.facebook.com/ditbt/posts/2834645176562882" TargetMode="External"/><Relationship Id="rId1081" Type="http://schemas.openxmlformats.org/officeDocument/2006/relationships/hyperlink" Target="https://www.facebook.com/ditbt/posts/2834645176562883" TargetMode="External"/><Relationship Id="rId1082" Type="http://schemas.openxmlformats.org/officeDocument/2006/relationships/hyperlink" Target="https://www.facebook.com/ditbt/posts/2834645176562884" TargetMode="External"/><Relationship Id="rId1083" Type="http://schemas.openxmlformats.org/officeDocument/2006/relationships/hyperlink" Target="https://www.facebook.com/ditbt/posts/2834645176562885" TargetMode="External"/><Relationship Id="rId132" Type="http://schemas.openxmlformats.org/officeDocument/2006/relationships/hyperlink" Target="https://www.facebook.com/DRNyheder/posts/2373664252684091" TargetMode="External"/><Relationship Id="rId1084" Type="http://schemas.openxmlformats.org/officeDocument/2006/relationships/hyperlink" Target="https://www.facebook.com/ditbt/posts/2834645176562886" TargetMode="External"/><Relationship Id="rId131" Type="http://schemas.openxmlformats.org/officeDocument/2006/relationships/hyperlink" Target="https://old.reddit.com/r/Denmark/comments/5umbdn/omar_marzouk_om_martin_henriksen/" TargetMode="External"/><Relationship Id="rId1085" Type="http://schemas.openxmlformats.org/officeDocument/2006/relationships/hyperlink" Target="https://www.facebook.com/ditbt/posts/2834645176562887" TargetMode="External"/><Relationship Id="rId130" Type="http://schemas.openxmlformats.org/officeDocument/2006/relationships/hyperlink" Target="https://www.facebook.com/politiken/posts/10158108317293307" TargetMode="External"/><Relationship Id="rId1086" Type="http://schemas.openxmlformats.org/officeDocument/2006/relationships/hyperlink" Target="https://www.facebook.com/ditbt/posts/2834645176562888" TargetMode="External"/><Relationship Id="rId1087" Type="http://schemas.openxmlformats.org/officeDocument/2006/relationships/hyperlink" Target="https://www.facebook.com/ditbt/posts/2834645176562889" TargetMode="External"/><Relationship Id="rId136" Type="http://schemas.openxmlformats.org/officeDocument/2006/relationships/hyperlink" Target="https://www.facebook.com/DRNyheder/posts/2373664252684092" TargetMode="External"/><Relationship Id="rId1088" Type="http://schemas.openxmlformats.org/officeDocument/2006/relationships/hyperlink" Target="https://www.facebook.com/ditbt/posts/2834645176562890" TargetMode="External"/><Relationship Id="rId135" Type="http://schemas.openxmlformats.org/officeDocument/2006/relationships/hyperlink" Target="https://old.reddit.com/r/Denmark/comments/93nja9/god_ide_co2tal_p%C3%A5_mad_s%C3%A5_forbrugerne_kan_se/" TargetMode="External"/><Relationship Id="rId1089" Type="http://schemas.openxmlformats.org/officeDocument/2006/relationships/hyperlink" Target="https://www.facebook.com/ditbt/posts/2834645176562891" TargetMode="External"/><Relationship Id="rId134" Type="http://schemas.openxmlformats.org/officeDocument/2006/relationships/hyperlink" Target="https://www.facebook.com/politiken/posts/10158108317293308" TargetMode="External"/><Relationship Id="rId133" Type="http://schemas.openxmlformats.org/officeDocument/2006/relationships/hyperlink" Target="https://www.facebook.com/tv2nyhederne/posts/2874268839255427" TargetMode="External"/><Relationship Id="rId172" Type="http://schemas.openxmlformats.org/officeDocument/2006/relationships/hyperlink" Target="https://www.facebook.com/DRNyheder/posts/2373101159407061" TargetMode="External"/><Relationship Id="rId171" Type="http://schemas.openxmlformats.org/officeDocument/2006/relationships/hyperlink" Target="https://old.reddit.com/r/Denmark/comments/apervc/joachim_b_olsen_har_ret_navnet_betyder_noget/" TargetMode="External"/><Relationship Id="rId170" Type="http://schemas.openxmlformats.org/officeDocument/2006/relationships/hyperlink" Target="https://www.facebook.com/politiken/posts/10158108317293317" TargetMode="External"/><Relationship Id="rId165" Type="http://schemas.openxmlformats.org/officeDocument/2006/relationships/hyperlink" Target="https://www.facebook.com/tv2nyhederne/posts/2874268839255435" TargetMode="External"/><Relationship Id="rId164" Type="http://schemas.openxmlformats.org/officeDocument/2006/relationships/hyperlink" Target="https://www.facebook.com/DRNyheder/posts/2373664252684099" TargetMode="External"/><Relationship Id="rId163" Type="http://schemas.openxmlformats.org/officeDocument/2006/relationships/hyperlink" Target="https://old.reddit.com/r/Denmark/comments/ap5obn/vestager_er_skuffet_over_danmark_i_skattestrid_om/" TargetMode="External"/><Relationship Id="rId162" Type="http://schemas.openxmlformats.org/officeDocument/2006/relationships/hyperlink" Target="https://www.facebook.com/politiken/posts/10158108317293315" TargetMode="External"/><Relationship Id="rId169" Type="http://schemas.openxmlformats.org/officeDocument/2006/relationships/hyperlink" Target="https://www.facebook.com/tv2nyhederne/posts/2874268839255436" TargetMode="External"/><Relationship Id="rId168" Type="http://schemas.openxmlformats.org/officeDocument/2006/relationships/hyperlink" Target="https://www.facebook.com/DRNyheder/posts/2373664252684100" TargetMode="External"/><Relationship Id="rId167" Type="http://schemas.openxmlformats.org/officeDocument/2006/relationships/hyperlink" Target="https://old.reddit.com/r/Denmark/comments/ap3pws/jurist_debatten_om_kr%C3%A6nkelseskultur_er_en_k%C3%A6mpe/" TargetMode="External"/><Relationship Id="rId166" Type="http://schemas.openxmlformats.org/officeDocument/2006/relationships/hyperlink" Target="https://www.facebook.com/politiken/posts/10158108317293316" TargetMode="External"/><Relationship Id="rId161" Type="http://schemas.openxmlformats.org/officeDocument/2006/relationships/hyperlink" Target="https://www.facebook.com/tv2nyhederne/posts/2874268839255434" TargetMode="External"/><Relationship Id="rId160" Type="http://schemas.openxmlformats.org/officeDocument/2006/relationships/hyperlink" Target="https://www.facebook.com/DRNyheder/posts/2373664252684098" TargetMode="External"/><Relationship Id="rId159" Type="http://schemas.openxmlformats.org/officeDocument/2006/relationships/hyperlink" Target="https://old.reddit.com/r/Denmark/comments/aofy25/en_l%C3%B8gn_bliver_ikke_sand_bare_fordi_et_flertal/" TargetMode="External"/><Relationship Id="rId154" Type="http://schemas.openxmlformats.org/officeDocument/2006/relationships/hyperlink" Target="https://www.facebook.com/politiken/posts/10158108317293313" TargetMode="External"/><Relationship Id="rId153" Type="http://schemas.openxmlformats.org/officeDocument/2006/relationships/hyperlink" Target="https://www.facebook.com/tv2nyhederne/posts/2874268839255432" TargetMode="External"/><Relationship Id="rId152" Type="http://schemas.openxmlformats.org/officeDocument/2006/relationships/hyperlink" Target="https://www.facebook.com/DRNyheder/posts/2373664252684096" TargetMode="External"/><Relationship Id="rId151" Type="http://schemas.openxmlformats.org/officeDocument/2006/relationships/hyperlink" Target="https://old.reddit.com/r/Denmark/comments/aso0ea/risk%C3%A6r_skylder_169096867_kroner_nu_vil_han_sl%C3%B8jfe/" TargetMode="External"/><Relationship Id="rId158" Type="http://schemas.openxmlformats.org/officeDocument/2006/relationships/hyperlink" Target="https://www.facebook.com/politiken/posts/10158108317293314" TargetMode="External"/><Relationship Id="rId157" Type="http://schemas.openxmlformats.org/officeDocument/2006/relationships/hyperlink" Target="https://www.facebook.com/tv2nyhederne/posts/2874268839255433" TargetMode="External"/><Relationship Id="rId156" Type="http://schemas.openxmlformats.org/officeDocument/2006/relationships/hyperlink" Target="https://www.facebook.com/DRNyheder/posts/2373664252684097" TargetMode="External"/><Relationship Id="rId155" Type="http://schemas.openxmlformats.org/officeDocument/2006/relationships/hyperlink" Target="https://old.reddit.com/r/Denmark/comments/anejh6/forskere_bag_krigsudredning_overraskende_f%C3%A5/" TargetMode="External"/><Relationship Id="rId1510" Type="http://schemas.openxmlformats.org/officeDocument/2006/relationships/hyperlink" Target="https://www.facebook.com/ditbt/posts/2834645176563312" TargetMode="External"/><Relationship Id="rId1511" Type="http://schemas.openxmlformats.org/officeDocument/2006/relationships/hyperlink" Target="https://www.facebook.com/ditbt/posts/2834645176563313" TargetMode="External"/><Relationship Id="rId1512" Type="http://schemas.openxmlformats.org/officeDocument/2006/relationships/hyperlink" Target="https://www.facebook.com/ditbt/posts/2834645176563314" TargetMode="External"/><Relationship Id="rId1513" Type="http://schemas.openxmlformats.org/officeDocument/2006/relationships/hyperlink" Target="https://www.facebook.com/ditbt/posts/2834645176563315" TargetMode="External"/><Relationship Id="rId1514" Type="http://schemas.openxmlformats.org/officeDocument/2006/relationships/hyperlink" Target="https://www.facebook.com/ditbt/posts/2834645176563316" TargetMode="External"/><Relationship Id="rId1515" Type="http://schemas.openxmlformats.org/officeDocument/2006/relationships/hyperlink" Target="https://www.facebook.com/ditbt/posts/2834645176563317" TargetMode="External"/><Relationship Id="rId1516" Type="http://schemas.openxmlformats.org/officeDocument/2006/relationships/hyperlink" Target="https://www.facebook.com/ditbt/posts/2834645176563318" TargetMode="External"/><Relationship Id="rId1517" Type="http://schemas.openxmlformats.org/officeDocument/2006/relationships/hyperlink" Target="https://www.facebook.com/ditbt/posts/2834645176563319" TargetMode="External"/><Relationship Id="rId1518" Type="http://schemas.openxmlformats.org/officeDocument/2006/relationships/hyperlink" Target="https://www.facebook.com/ditbt/posts/2834645176563320" TargetMode="External"/><Relationship Id="rId1519" Type="http://schemas.openxmlformats.org/officeDocument/2006/relationships/hyperlink" Target="https://www.facebook.com/ditbt/posts/2834645176563321" TargetMode="External"/><Relationship Id="rId1500" Type="http://schemas.openxmlformats.org/officeDocument/2006/relationships/hyperlink" Target="https://www.facebook.com/ditbt/posts/2834645176563302" TargetMode="External"/><Relationship Id="rId1501" Type="http://schemas.openxmlformats.org/officeDocument/2006/relationships/hyperlink" Target="https://www.facebook.com/ditbt/posts/2834645176563303" TargetMode="External"/><Relationship Id="rId1502" Type="http://schemas.openxmlformats.org/officeDocument/2006/relationships/hyperlink" Target="https://www.facebook.com/ditbt/posts/2834645176563304" TargetMode="External"/><Relationship Id="rId1503" Type="http://schemas.openxmlformats.org/officeDocument/2006/relationships/hyperlink" Target="https://www.facebook.com/ditbt/posts/2834645176563305" TargetMode="External"/><Relationship Id="rId1504" Type="http://schemas.openxmlformats.org/officeDocument/2006/relationships/hyperlink" Target="https://www.facebook.com/ditbt/posts/2834645176563306" TargetMode="External"/><Relationship Id="rId1505" Type="http://schemas.openxmlformats.org/officeDocument/2006/relationships/hyperlink" Target="https://www.facebook.com/ditbt/posts/2834645176563307" TargetMode="External"/><Relationship Id="rId1506" Type="http://schemas.openxmlformats.org/officeDocument/2006/relationships/hyperlink" Target="https://www.facebook.com/ditbt/posts/2834645176563308" TargetMode="External"/><Relationship Id="rId1507" Type="http://schemas.openxmlformats.org/officeDocument/2006/relationships/hyperlink" Target="https://www.facebook.com/ditbt/posts/2834645176563309" TargetMode="External"/><Relationship Id="rId1508" Type="http://schemas.openxmlformats.org/officeDocument/2006/relationships/hyperlink" Target="https://www.facebook.com/ditbt/posts/2834645176563310" TargetMode="External"/><Relationship Id="rId1509" Type="http://schemas.openxmlformats.org/officeDocument/2006/relationships/hyperlink" Target="https://www.facebook.com/ditbt/posts/2834645176563311" TargetMode="External"/><Relationship Id="rId1576" Type="http://schemas.openxmlformats.org/officeDocument/2006/relationships/hyperlink" Target="https://www.facebook.com/ditbt/posts/2834645176563378" TargetMode="External"/><Relationship Id="rId1577" Type="http://schemas.openxmlformats.org/officeDocument/2006/relationships/hyperlink" Target="https://www.facebook.com/ditbt/posts/2834645176563379" TargetMode="External"/><Relationship Id="rId1578" Type="http://schemas.openxmlformats.org/officeDocument/2006/relationships/hyperlink" Target="https://www.facebook.com/ditbt/posts/2834645176563380" TargetMode="External"/><Relationship Id="rId1579" Type="http://schemas.openxmlformats.org/officeDocument/2006/relationships/hyperlink" Target="https://www.facebook.com/ditbt/posts/2834645176563381" TargetMode="External"/><Relationship Id="rId509" Type="http://schemas.openxmlformats.org/officeDocument/2006/relationships/hyperlink" Target="https://www.facebook.com/politiken/posts/10158122855793326" TargetMode="External"/><Relationship Id="rId508" Type="http://schemas.openxmlformats.org/officeDocument/2006/relationships/hyperlink" Target="https://www.facebook.com/politiken/posts/10158122855793325" TargetMode="External"/><Relationship Id="rId503" Type="http://schemas.openxmlformats.org/officeDocument/2006/relationships/hyperlink" Target="https://www.facebook.com/politiken/posts/10158122855793320" TargetMode="External"/><Relationship Id="rId987" Type="http://schemas.openxmlformats.org/officeDocument/2006/relationships/hyperlink" Target="https://www.facebook.com/ditbt/posts/2834645176562789" TargetMode="External"/><Relationship Id="rId502" Type="http://schemas.openxmlformats.org/officeDocument/2006/relationships/hyperlink" Target="https://www.facebook.com/politiken/posts/10158122855793319" TargetMode="External"/><Relationship Id="rId986" Type="http://schemas.openxmlformats.org/officeDocument/2006/relationships/hyperlink" Target="https://www.facebook.com/ditbt/posts/2834645176562788" TargetMode="External"/><Relationship Id="rId501" Type="http://schemas.openxmlformats.org/officeDocument/2006/relationships/hyperlink" Target="https://www.facebook.com/politiken/posts/10158122855793318" TargetMode="External"/><Relationship Id="rId985" Type="http://schemas.openxmlformats.org/officeDocument/2006/relationships/hyperlink" Target="https://www.facebook.com/ditbt/posts/2834645176562787" TargetMode="External"/><Relationship Id="rId500" Type="http://schemas.openxmlformats.org/officeDocument/2006/relationships/hyperlink" Target="https://www.facebook.com/politiken/posts/10158122855793317" TargetMode="External"/><Relationship Id="rId984" Type="http://schemas.openxmlformats.org/officeDocument/2006/relationships/hyperlink" Target="https://www.facebook.com/ditbt/posts/2834645176562786" TargetMode="External"/><Relationship Id="rId507" Type="http://schemas.openxmlformats.org/officeDocument/2006/relationships/hyperlink" Target="https://www.facebook.com/politiken/posts/10158122855793324" TargetMode="External"/><Relationship Id="rId506" Type="http://schemas.openxmlformats.org/officeDocument/2006/relationships/hyperlink" Target="https://www.facebook.com/politiken/posts/10158122855793323" TargetMode="External"/><Relationship Id="rId505" Type="http://schemas.openxmlformats.org/officeDocument/2006/relationships/hyperlink" Target="https://www.facebook.com/politiken/posts/10158122855793322" TargetMode="External"/><Relationship Id="rId989" Type="http://schemas.openxmlformats.org/officeDocument/2006/relationships/hyperlink" Target="https://www.facebook.com/ditbt/posts/2834645176562791" TargetMode="External"/><Relationship Id="rId504" Type="http://schemas.openxmlformats.org/officeDocument/2006/relationships/hyperlink" Target="https://www.facebook.com/politiken/posts/10158122855793321" TargetMode="External"/><Relationship Id="rId988" Type="http://schemas.openxmlformats.org/officeDocument/2006/relationships/hyperlink" Target="https://www.facebook.com/ditbt/posts/2834645176562790" TargetMode="External"/><Relationship Id="rId1570" Type="http://schemas.openxmlformats.org/officeDocument/2006/relationships/hyperlink" Target="https://www.facebook.com/ditbt/posts/2834645176563372" TargetMode="External"/><Relationship Id="rId1571" Type="http://schemas.openxmlformats.org/officeDocument/2006/relationships/hyperlink" Target="https://www.facebook.com/ditbt/posts/2834645176563373" TargetMode="External"/><Relationship Id="rId983" Type="http://schemas.openxmlformats.org/officeDocument/2006/relationships/hyperlink" Target="https://www.facebook.com/ditbt/posts/2834645176562785" TargetMode="External"/><Relationship Id="rId1572" Type="http://schemas.openxmlformats.org/officeDocument/2006/relationships/hyperlink" Target="https://www.facebook.com/ditbt/posts/2834645176563374" TargetMode="External"/><Relationship Id="rId982" Type="http://schemas.openxmlformats.org/officeDocument/2006/relationships/hyperlink" Target="https://www.facebook.com/ditbt/posts/2834645176562784" TargetMode="External"/><Relationship Id="rId1573" Type="http://schemas.openxmlformats.org/officeDocument/2006/relationships/hyperlink" Target="https://www.facebook.com/ditbt/posts/2834645176563375" TargetMode="External"/><Relationship Id="rId981" Type="http://schemas.openxmlformats.org/officeDocument/2006/relationships/hyperlink" Target="https://www.facebook.com/ditbt/posts/2834645176562783" TargetMode="External"/><Relationship Id="rId1574" Type="http://schemas.openxmlformats.org/officeDocument/2006/relationships/hyperlink" Target="https://www.facebook.com/ditbt/posts/2834645176563376" TargetMode="External"/><Relationship Id="rId980" Type="http://schemas.openxmlformats.org/officeDocument/2006/relationships/hyperlink" Target="https://www.facebook.com/ditbt/posts/2834645176562782" TargetMode="External"/><Relationship Id="rId1575" Type="http://schemas.openxmlformats.org/officeDocument/2006/relationships/hyperlink" Target="https://www.facebook.com/ditbt/posts/2834645176563377" TargetMode="External"/><Relationship Id="rId1565" Type="http://schemas.openxmlformats.org/officeDocument/2006/relationships/hyperlink" Target="https://www.facebook.com/ditbt/posts/2834645176563367" TargetMode="External"/><Relationship Id="rId1566" Type="http://schemas.openxmlformats.org/officeDocument/2006/relationships/hyperlink" Target="https://www.facebook.com/ditbt/posts/2834645176563368" TargetMode="External"/><Relationship Id="rId1567" Type="http://schemas.openxmlformats.org/officeDocument/2006/relationships/hyperlink" Target="https://www.facebook.com/ditbt/posts/2834645176563369" TargetMode="External"/><Relationship Id="rId1568" Type="http://schemas.openxmlformats.org/officeDocument/2006/relationships/hyperlink" Target="https://www.facebook.com/ditbt/posts/2834645176563370" TargetMode="External"/><Relationship Id="rId1569" Type="http://schemas.openxmlformats.org/officeDocument/2006/relationships/hyperlink" Target="https://www.facebook.com/ditbt/posts/2834645176563371" TargetMode="External"/><Relationship Id="rId976" Type="http://schemas.openxmlformats.org/officeDocument/2006/relationships/hyperlink" Target="https://www.facebook.com/ditbt/posts/2834645176562778" TargetMode="External"/><Relationship Id="rId975" Type="http://schemas.openxmlformats.org/officeDocument/2006/relationships/hyperlink" Target="https://www.facebook.com/ditbt/posts/2834645176562777" TargetMode="External"/><Relationship Id="rId974" Type="http://schemas.openxmlformats.org/officeDocument/2006/relationships/hyperlink" Target="https://www.facebook.com/ditbt/posts/2834645176562776" TargetMode="External"/><Relationship Id="rId973" Type="http://schemas.openxmlformats.org/officeDocument/2006/relationships/hyperlink" Target="https://www.facebook.com/ditbt/posts/2834645176562775" TargetMode="External"/><Relationship Id="rId979" Type="http://schemas.openxmlformats.org/officeDocument/2006/relationships/hyperlink" Target="https://www.facebook.com/ditbt/posts/2834645176562781" TargetMode="External"/><Relationship Id="rId978" Type="http://schemas.openxmlformats.org/officeDocument/2006/relationships/hyperlink" Target="https://www.facebook.com/ditbt/posts/2834645176562780" TargetMode="External"/><Relationship Id="rId977" Type="http://schemas.openxmlformats.org/officeDocument/2006/relationships/hyperlink" Target="https://www.facebook.com/ditbt/posts/2834645176562779" TargetMode="External"/><Relationship Id="rId1560" Type="http://schemas.openxmlformats.org/officeDocument/2006/relationships/hyperlink" Target="https://www.facebook.com/ditbt/posts/2834645176563362" TargetMode="External"/><Relationship Id="rId972" Type="http://schemas.openxmlformats.org/officeDocument/2006/relationships/hyperlink" Target="https://www.facebook.com/ditbt/posts/2834645176562774" TargetMode="External"/><Relationship Id="rId1561" Type="http://schemas.openxmlformats.org/officeDocument/2006/relationships/hyperlink" Target="https://www.facebook.com/ditbt/posts/2834645176563363" TargetMode="External"/><Relationship Id="rId971" Type="http://schemas.openxmlformats.org/officeDocument/2006/relationships/hyperlink" Target="https://www.facebook.com/ditbt/posts/2834645176562773" TargetMode="External"/><Relationship Id="rId1562" Type="http://schemas.openxmlformats.org/officeDocument/2006/relationships/hyperlink" Target="https://www.facebook.com/ditbt/posts/2834645176563364" TargetMode="External"/><Relationship Id="rId970" Type="http://schemas.openxmlformats.org/officeDocument/2006/relationships/hyperlink" Target="https://www.facebook.com/ditbt/posts/2834645176562772" TargetMode="External"/><Relationship Id="rId1563" Type="http://schemas.openxmlformats.org/officeDocument/2006/relationships/hyperlink" Target="https://www.facebook.com/ditbt/posts/2834645176563365" TargetMode="External"/><Relationship Id="rId1564" Type="http://schemas.openxmlformats.org/officeDocument/2006/relationships/hyperlink" Target="https://www.facebook.com/ditbt/posts/2834645176563366" TargetMode="External"/><Relationship Id="rId1114" Type="http://schemas.openxmlformats.org/officeDocument/2006/relationships/hyperlink" Target="https://www.facebook.com/ditbt/posts/2834645176562916" TargetMode="External"/><Relationship Id="rId1598" Type="http://schemas.openxmlformats.org/officeDocument/2006/relationships/hyperlink" Target="https://www.facebook.com/ditbt/posts/2834645176563400" TargetMode="External"/><Relationship Id="rId1115" Type="http://schemas.openxmlformats.org/officeDocument/2006/relationships/hyperlink" Target="https://www.facebook.com/ditbt/posts/2834645176562917" TargetMode="External"/><Relationship Id="rId1599" Type="http://schemas.openxmlformats.org/officeDocument/2006/relationships/hyperlink" Target="https://www.facebook.com/ditbt/posts/2834645176563401" TargetMode="External"/><Relationship Id="rId1116" Type="http://schemas.openxmlformats.org/officeDocument/2006/relationships/hyperlink" Target="https://www.facebook.com/ditbt/posts/2834645176562918" TargetMode="External"/><Relationship Id="rId1117" Type="http://schemas.openxmlformats.org/officeDocument/2006/relationships/hyperlink" Target="https://www.facebook.com/ditbt/posts/2834645176562919" TargetMode="External"/><Relationship Id="rId1118" Type="http://schemas.openxmlformats.org/officeDocument/2006/relationships/hyperlink" Target="https://www.facebook.com/ditbt/posts/2834645176562920" TargetMode="External"/><Relationship Id="rId1119" Type="http://schemas.openxmlformats.org/officeDocument/2006/relationships/hyperlink" Target="https://www.facebook.com/ditbt/posts/2834645176562921" TargetMode="External"/><Relationship Id="rId525" Type="http://schemas.openxmlformats.org/officeDocument/2006/relationships/hyperlink" Target="https://www.facebook.com/politiken/posts/10158114226018301" TargetMode="External"/><Relationship Id="rId524" Type="http://schemas.openxmlformats.org/officeDocument/2006/relationships/hyperlink" Target="https://www.facebook.com/politiken/posts/10158114226018300" TargetMode="External"/><Relationship Id="rId523" Type="http://schemas.openxmlformats.org/officeDocument/2006/relationships/hyperlink" Target="https://www.facebook.com/politiken/posts/10158114226018299" TargetMode="External"/><Relationship Id="rId522" Type="http://schemas.openxmlformats.org/officeDocument/2006/relationships/hyperlink" Target="https://www.facebook.com/politiken/posts/10158114226018298" TargetMode="External"/><Relationship Id="rId529" Type="http://schemas.openxmlformats.org/officeDocument/2006/relationships/hyperlink" Target="https://www.facebook.com/politiken/posts/10158114226018305" TargetMode="External"/><Relationship Id="rId528" Type="http://schemas.openxmlformats.org/officeDocument/2006/relationships/hyperlink" Target="https://www.facebook.com/politiken/posts/10158114226018304" TargetMode="External"/><Relationship Id="rId527" Type="http://schemas.openxmlformats.org/officeDocument/2006/relationships/hyperlink" Target="https://www.facebook.com/politiken/posts/10158114226018303" TargetMode="External"/><Relationship Id="rId526" Type="http://schemas.openxmlformats.org/officeDocument/2006/relationships/hyperlink" Target="https://www.facebook.com/politiken/posts/10158114226018302" TargetMode="External"/><Relationship Id="rId1590" Type="http://schemas.openxmlformats.org/officeDocument/2006/relationships/hyperlink" Target="https://www.facebook.com/ditbt/posts/2834645176563392" TargetMode="External"/><Relationship Id="rId1591" Type="http://schemas.openxmlformats.org/officeDocument/2006/relationships/hyperlink" Target="https://www.facebook.com/ditbt/posts/2834645176563393" TargetMode="External"/><Relationship Id="rId1592" Type="http://schemas.openxmlformats.org/officeDocument/2006/relationships/hyperlink" Target="https://www.facebook.com/ditbt/posts/2834645176563394" TargetMode="External"/><Relationship Id="rId1593" Type="http://schemas.openxmlformats.org/officeDocument/2006/relationships/hyperlink" Target="https://www.facebook.com/ditbt/posts/2834645176563395" TargetMode="External"/><Relationship Id="rId521" Type="http://schemas.openxmlformats.org/officeDocument/2006/relationships/hyperlink" Target="https://www.facebook.com/politiken/posts/10158114226018297" TargetMode="External"/><Relationship Id="rId1110" Type="http://schemas.openxmlformats.org/officeDocument/2006/relationships/hyperlink" Target="https://www.facebook.com/ditbt/posts/2834645176562912" TargetMode="External"/><Relationship Id="rId1594" Type="http://schemas.openxmlformats.org/officeDocument/2006/relationships/hyperlink" Target="https://www.facebook.com/ditbt/posts/2834645176563396" TargetMode="External"/><Relationship Id="rId520" Type="http://schemas.openxmlformats.org/officeDocument/2006/relationships/hyperlink" Target="https://www.facebook.com/politiken/posts/10158114226018296" TargetMode="External"/><Relationship Id="rId1111" Type="http://schemas.openxmlformats.org/officeDocument/2006/relationships/hyperlink" Target="https://www.facebook.com/ditbt/posts/2834645176562913" TargetMode="External"/><Relationship Id="rId1595" Type="http://schemas.openxmlformats.org/officeDocument/2006/relationships/hyperlink" Target="https://www.facebook.com/ditbt/posts/2834645176563397" TargetMode="External"/><Relationship Id="rId1112" Type="http://schemas.openxmlformats.org/officeDocument/2006/relationships/hyperlink" Target="https://www.facebook.com/ditbt/posts/2834645176562914" TargetMode="External"/><Relationship Id="rId1596" Type="http://schemas.openxmlformats.org/officeDocument/2006/relationships/hyperlink" Target="https://www.facebook.com/ditbt/posts/2834645176563398" TargetMode="External"/><Relationship Id="rId1113" Type="http://schemas.openxmlformats.org/officeDocument/2006/relationships/hyperlink" Target="https://www.facebook.com/ditbt/posts/2834645176562915" TargetMode="External"/><Relationship Id="rId1597" Type="http://schemas.openxmlformats.org/officeDocument/2006/relationships/hyperlink" Target="https://www.facebook.com/ditbt/posts/2834645176563399" TargetMode="External"/><Relationship Id="rId1103" Type="http://schemas.openxmlformats.org/officeDocument/2006/relationships/hyperlink" Target="https://www.facebook.com/ditbt/posts/2834645176562905" TargetMode="External"/><Relationship Id="rId1587" Type="http://schemas.openxmlformats.org/officeDocument/2006/relationships/hyperlink" Target="https://www.facebook.com/ditbt/posts/2834645176563389" TargetMode="External"/><Relationship Id="rId1104" Type="http://schemas.openxmlformats.org/officeDocument/2006/relationships/hyperlink" Target="https://www.facebook.com/ditbt/posts/2834645176562906" TargetMode="External"/><Relationship Id="rId1588" Type="http://schemas.openxmlformats.org/officeDocument/2006/relationships/hyperlink" Target="https://www.facebook.com/ditbt/posts/2834645176563390" TargetMode="External"/><Relationship Id="rId1105" Type="http://schemas.openxmlformats.org/officeDocument/2006/relationships/hyperlink" Target="https://www.facebook.com/ditbt/posts/2834645176562907" TargetMode="External"/><Relationship Id="rId1589" Type="http://schemas.openxmlformats.org/officeDocument/2006/relationships/hyperlink" Target="https://www.facebook.com/ditbt/posts/2834645176563391" TargetMode="External"/><Relationship Id="rId1106" Type="http://schemas.openxmlformats.org/officeDocument/2006/relationships/hyperlink" Target="https://www.facebook.com/ditbt/posts/2834645176562908" TargetMode="External"/><Relationship Id="rId1107" Type="http://schemas.openxmlformats.org/officeDocument/2006/relationships/hyperlink" Target="https://www.facebook.com/ditbt/posts/2834645176562909" TargetMode="External"/><Relationship Id="rId1108" Type="http://schemas.openxmlformats.org/officeDocument/2006/relationships/hyperlink" Target="https://www.facebook.com/ditbt/posts/2834645176562910" TargetMode="External"/><Relationship Id="rId1109" Type="http://schemas.openxmlformats.org/officeDocument/2006/relationships/hyperlink" Target="https://www.facebook.com/ditbt/posts/2834645176562911" TargetMode="External"/><Relationship Id="rId519" Type="http://schemas.openxmlformats.org/officeDocument/2006/relationships/hyperlink" Target="https://www.facebook.com/politiken/posts/10158114226018295" TargetMode="External"/><Relationship Id="rId514" Type="http://schemas.openxmlformats.org/officeDocument/2006/relationships/hyperlink" Target="https://www.facebook.com/politiken/posts/10158122855793331" TargetMode="External"/><Relationship Id="rId998" Type="http://schemas.openxmlformats.org/officeDocument/2006/relationships/hyperlink" Target="https://www.facebook.com/ditbt/posts/2834645176562800" TargetMode="External"/><Relationship Id="rId513" Type="http://schemas.openxmlformats.org/officeDocument/2006/relationships/hyperlink" Target="https://www.facebook.com/politiken/posts/10158122855793330" TargetMode="External"/><Relationship Id="rId997" Type="http://schemas.openxmlformats.org/officeDocument/2006/relationships/hyperlink" Target="https://www.facebook.com/ditbt/posts/2834645176562799" TargetMode="External"/><Relationship Id="rId512" Type="http://schemas.openxmlformats.org/officeDocument/2006/relationships/hyperlink" Target="https://www.facebook.com/politiken/posts/10158122855793329" TargetMode="External"/><Relationship Id="rId996" Type="http://schemas.openxmlformats.org/officeDocument/2006/relationships/hyperlink" Target="https://www.facebook.com/ditbt/posts/2834645176562798" TargetMode="External"/><Relationship Id="rId511" Type="http://schemas.openxmlformats.org/officeDocument/2006/relationships/hyperlink" Target="https://www.facebook.com/politiken/posts/10158122855793328" TargetMode="External"/><Relationship Id="rId995" Type="http://schemas.openxmlformats.org/officeDocument/2006/relationships/hyperlink" Target="https://www.facebook.com/ditbt/posts/2834645176562797" TargetMode="External"/><Relationship Id="rId518" Type="http://schemas.openxmlformats.org/officeDocument/2006/relationships/hyperlink" Target="https://www.facebook.com/politiken/posts/10158114226018294" TargetMode="External"/><Relationship Id="rId517" Type="http://schemas.openxmlformats.org/officeDocument/2006/relationships/hyperlink" Target="https://www.facebook.com/politiken/posts/10158122855793334" TargetMode="External"/><Relationship Id="rId516" Type="http://schemas.openxmlformats.org/officeDocument/2006/relationships/hyperlink" Target="https://www.facebook.com/politiken/posts/10158122855793333" TargetMode="External"/><Relationship Id="rId515" Type="http://schemas.openxmlformats.org/officeDocument/2006/relationships/hyperlink" Target="https://www.facebook.com/politiken/posts/10158122855793332" TargetMode="External"/><Relationship Id="rId999" Type="http://schemas.openxmlformats.org/officeDocument/2006/relationships/hyperlink" Target="https://www.facebook.com/ditbt/posts/2834645176562801" TargetMode="External"/><Relationship Id="rId990" Type="http://schemas.openxmlformats.org/officeDocument/2006/relationships/hyperlink" Target="https://www.facebook.com/ditbt/posts/2834645176562792" TargetMode="External"/><Relationship Id="rId1580" Type="http://schemas.openxmlformats.org/officeDocument/2006/relationships/hyperlink" Target="https://www.facebook.com/ditbt/posts/2834645176563382" TargetMode="External"/><Relationship Id="rId1581" Type="http://schemas.openxmlformats.org/officeDocument/2006/relationships/hyperlink" Target="https://www.facebook.com/ditbt/posts/2834645176563383" TargetMode="External"/><Relationship Id="rId1582" Type="http://schemas.openxmlformats.org/officeDocument/2006/relationships/hyperlink" Target="https://www.facebook.com/ditbt/posts/2834645176563384" TargetMode="External"/><Relationship Id="rId510" Type="http://schemas.openxmlformats.org/officeDocument/2006/relationships/hyperlink" Target="https://www.facebook.com/politiken/posts/10158122855793327" TargetMode="External"/><Relationship Id="rId994" Type="http://schemas.openxmlformats.org/officeDocument/2006/relationships/hyperlink" Target="https://www.facebook.com/ditbt/posts/2834645176562796" TargetMode="External"/><Relationship Id="rId1583" Type="http://schemas.openxmlformats.org/officeDocument/2006/relationships/hyperlink" Target="https://www.facebook.com/ditbt/posts/2834645176563385" TargetMode="External"/><Relationship Id="rId993" Type="http://schemas.openxmlformats.org/officeDocument/2006/relationships/hyperlink" Target="https://www.facebook.com/ditbt/posts/2834645176562795" TargetMode="External"/><Relationship Id="rId1100" Type="http://schemas.openxmlformats.org/officeDocument/2006/relationships/hyperlink" Target="https://www.facebook.com/ditbt/posts/2834645176562902" TargetMode="External"/><Relationship Id="rId1584" Type="http://schemas.openxmlformats.org/officeDocument/2006/relationships/hyperlink" Target="https://www.facebook.com/ditbt/posts/2834645176563386" TargetMode="External"/><Relationship Id="rId992" Type="http://schemas.openxmlformats.org/officeDocument/2006/relationships/hyperlink" Target="https://www.facebook.com/ditbt/posts/2834645176562794" TargetMode="External"/><Relationship Id="rId1101" Type="http://schemas.openxmlformats.org/officeDocument/2006/relationships/hyperlink" Target="https://www.facebook.com/ditbt/posts/2834645176562903" TargetMode="External"/><Relationship Id="rId1585" Type="http://schemas.openxmlformats.org/officeDocument/2006/relationships/hyperlink" Target="https://www.facebook.com/ditbt/posts/2834645176563387" TargetMode="External"/><Relationship Id="rId991" Type="http://schemas.openxmlformats.org/officeDocument/2006/relationships/hyperlink" Target="https://www.facebook.com/ditbt/posts/2834645176562793" TargetMode="External"/><Relationship Id="rId1102" Type="http://schemas.openxmlformats.org/officeDocument/2006/relationships/hyperlink" Target="https://www.facebook.com/ditbt/posts/2834645176562904" TargetMode="External"/><Relationship Id="rId1586" Type="http://schemas.openxmlformats.org/officeDocument/2006/relationships/hyperlink" Target="https://www.facebook.com/ditbt/posts/2834645176563388" TargetMode="External"/><Relationship Id="rId1532" Type="http://schemas.openxmlformats.org/officeDocument/2006/relationships/hyperlink" Target="https://www.facebook.com/ditbt/posts/2834645176563334" TargetMode="External"/><Relationship Id="rId1533" Type="http://schemas.openxmlformats.org/officeDocument/2006/relationships/hyperlink" Target="https://www.facebook.com/ditbt/posts/2834645176563335" TargetMode="External"/><Relationship Id="rId1534" Type="http://schemas.openxmlformats.org/officeDocument/2006/relationships/hyperlink" Target="https://www.facebook.com/ditbt/posts/2834645176563336" TargetMode="External"/><Relationship Id="rId1535" Type="http://schemas.openxmlformats.org/officeDocument/2006/relationships/hyperlink" Target="https://www.facebook.com/ditbt/posts/2834645176563337" TargetMode="External"/><Relationship Id="rId1536" Type="http://schemas.openxmlformats.org/officeDocument/2006/relationships/hyperlink" Target="https://www.facebook.com/ditbt/posts/2834645176563338" TargetMode="External"/><Relationship Id="rId1537" Type="http://schemas.openxmlformats.org/officeDocument/2006/relationships/hyperlink" Target="https://www.facebook.com/ditbt/posts/2834645176563339" TargetMode="External"/><Relationship Id="rId1538" Type="http://schemas.openxmlformats.org/officeDocument/2006/relationships/hyperlink" Target="https://www.facebook.com/ditbt/posts/2834645176563340" TargetMode="External"/><Relationship Id="rId1539" Type="http://schemas.openxmlformats.org/officeDocument/2006/relationships/hyperlink" Target="https://www.facebook.com/ditbt/posts/2834645176563341" TargetMode="External"/><Relationship Id="rId949" Type="http://schemas.openxmlformats.org/officeDocument/2006/relationships/hyperlink" Target="https://www.facebook.com/ditbt/posts/2834645176562751" TargetMode="External"/><Relationship Id="rId948" Type="http://schemas.openxmlformats.org/officeDocument/2006/relationships/hyperlink" Target="https://www.facebook.com/ditbt/posts/2834645176562750" TargetMode="External"/><Relationship Id="rId943" Type="http://schemas.openxmlformats.org/officeDocument/2006/relationships/hyperlink" Target="https://www.facebook.com/ditbt/posts/2834645176562745" TargetMode="External"/><Relationship Id="rId942" Type="http://schemas.openxmlformats.org/officeDocument/2006/relationships/hyperlink" Target="https://www.facebook.com/ditbt/posts/2834645176562744" TargetMode="External"/><Relationship Id="rId941" Type="http://schemas.openxmlformats.org/officeDocument/2006/relationships/hyperlink" Target="https://www.facebook.com/ditbt/posts/2834645176562743" TargetMode="External"/><Relationship Id="rId940" Type="http://schemas.openxmlformats.org/officeDocument/2006/relationships/hyperlink" Target="https://www.facebook.com/ditbt/posts/2834645176562742" TargetMode="External"/><Relationship Id="rId947" Type="http://schemas.openxmlformats.org/officeDocument/2006/relationships/hyperlink" Target="https://www.facebook.com/ditbt/posts/2834645176562749" TargetMode="External"/><Relationship Id="rId946" Type="http://schemas.openxmlformats.org/officeDocument/2006/relationships/hyperlink" Target="https://www.facebook.com/ditbt/posts/2834645176562748" TargetMode="External"/><Relationship Id="rId945" Type="http://schemas.openxmlformats.org/officeDocument/2006/relationships/hyperlink" Target="https://www.facebook.com/ditbt/posts/2834645176562747" TargetMode="External"/><Relationship Id="rId944" Type="http://schemas.openxmlformats.org/officeDocument/2006/relationships/hyperlink" Target="https://www.facebook.com/ditbt/posts/2834645176562746" TargetMode="External"/><Relationship Id="rId1530" Type="http://schemas.openxmlformats.org/officeDocument/2006/relationships/hyperlink" Target="https://www.facebook.com/ditbt/posts/2834645176563332" TargetMode="External"/><Relationship Id="rId1531" Type="http://schemas.openxmlformats.org/officeDocument/2006/relationships/hyperlink" Target="https://www.facebook.com/ditbt/posts/2834645176563333" TargetMode="External"/><Relationship Id="rId1521" Type="http://schemas.openxmlformats.org/officeDocument/2006/relationships/hyperlink" Target="https://www.facebook.com/ditbt/posts/2834645176563323" TargetMode="External"/><Relationship Id="rId1522" Type="http://schemas.openxmlformats.org/officeDocument/2006/relationships/hyperlink" Target="https://www.facebook.com/ditbt/posts/2834645176563324" TargetMode="External"/><Relationship Id="rId1523" Type="http://schemas.openxmlformats.org/officeDocument/2006/relationships/hyperlink" Target="https://www.facebook.com/ditbt/posts/2834645176563325" TargetMode="External"/><Relationship Id="rId1524" Type="http://schemas.openxmlformats.org/officeDocument/2006/relationships/hyperlink" Target="https://www.facebook.com/ditbt/posts/2834645176563326" TargetMode="External"/><Relationship Id="rId1525" Type="http://schemas.openxmlformats.org/officeDocument/2006/relationships/hyperlink" Target="https://www.facebook.com/ditbt/posts/2834645176563327" TargetMode="External"/><Relationship Id="rId1526" Type="http://schemas.openxmlformats.org/officeDocument/2006/relationships/hyperlink" Target="https://www.facebook.com/ditbt/posts/2834645176563328" TargetMode="External"/><Relationship Id="rId1527" Type="http://schemas.openxmlformats.org/officeDocument/2006/relationships/hyperlink" Target="https://www.facebook.com/ditbt/posts/2834645176563329" TargetMode="External"/><Relationship Id="rId1528" Type="http://schemas.openxmlformats.org/officeDocument/2006/relationships/hyperlink" Target="https://www.facebook.com/ditbt/posts/2834645176563330" TargetMode="External"/><Relationship Id="rId1529" Type="http://schemas.openxmlformats.org/officeDocument/2006/relationships/hyperlink" Target="https://www.facebook.com/ditbt/posts/2834645176563331" TargetMode="External"/><Relationship Id="rId939" Type="http://schemas.openxmlformats.org/officeDocument/2006/relationships/hyperlink" Target="https://www.facebook.com/ditbt/posts/2834645176562741" TargetMode="External"/><Relationship Id="rId938" Type="http://schemas.openxmlformats.org/officeDocument/2006/relationships/hyperlink" Target="https://www.facebook.com/ditbt/posts/2834645176562740" TargetMode="External"/><Relationship Id="rId937" Type="http://schemas.openxmlformats.org/officeDocument/2006/relationships/hyperlink" Target="https://www.facebook.com/ditbt/posts/2834645176562739" TargetMode="External"/><Relationship Id="rId932" Type="http://schemas.openxmlformats.org/officeDocument/2006/relationships/hyperlink" Target="https://www.facebook.com/ditbt/posts/2834645176562734" TargetMode="External"/><Relationship Id="rId931" Type="http://schemas.openxmlformats.org/officeDocument/2006/relationships/hyperlink" Target="https://www.facebook.com/ditbt/posts/2834645176562733" TargetMode="External"/><Relationship Id="rId930" Type="http://schemas.openxmlformats.org/officeDocument/2006/relationships/hyperlink" Target="https://www.facebook.com/ditbt/posts/2834645176562732" TargetMode="External"/><Relationship Id="rId936" Type="http://schemas.openxmlformats.org/officeDocument/2006/relationships/hyperlink" Target="https://www.facebook.com/ditbt/posts/2834645176562738" TargetMode="External"/><Relationship Id="rId935" Type="http://schemas.openxmlformats.org/officeDocument/2006/relationships/hyperlink" Target="https://www.facebook.com/ditbt/posts/2834645176562737" TargetMode="External"/><Relationship Id="rId934" Type="http://schemas.openxmlformats.org/officeDocument/2006/relationships/hyperlink" Target="https://www.facebook.com/ditbt/posts/2834645176562736" TargetMode="External"/><Relationship Id="rId933" Type="http://schemas.openxmlformats.org/officeDocument/2006/relationships/hyperlink" Target="https://www.facebook.com/ditbt/posts/2834645176562735" TargetMode="External"/><Relationship Id="rId1520" Type="http://schemas.openxmlformats.org/officeDocument/2006/relationships/hyperlink" Target="https://www.facebook.com/ditbt/posts/2834645176563322" TargetMode="External"/><Relationship Id="rId1554" Type="http://schemas.openxmlformats.org/officeDocument/2006/relationships/hyperlink" Target="https://www.facebook.com/ditbt/posts/2834645176563356" TargetMode="External"/><Relationship Id="rId1555" Type="http://schemas.openxmlformats.org/officeDocument/2006/relationships/hyperlink" Target="https://www.facebook.com/ditbt/posts/2834645176563357" TargetMode="External"/><Relationship Id="rId1556" Type="http://schemas.openxmlformats.org/officeDocument/2006/relationships/hyperlink" Target="https://www.facebook.com/ditbt/posts/2834645176563358" TargetMode="External"/><Relationship Id="rId1557" Type="http://schemas.openxmlformats.org/officeDocument/2006/relationships/hyperlink" Target="https://www.facebook.com/ditbt/posts/2834645176563359" TargetMode="External"/><Relationship Id="rId1558" Type="http://schemas.openxmlformats.org/officeDocument/2006/relationships/hyperlink" Target="https://www.facebook.com/ditbt/posts/2834645176563360" TargetMode="External"/><Relationship Id="rId1559" Type="http://schemas.openxmlformats.org/officeDocument/2006/relationships/hyperlink" Target="https://www.facebook.com/ditbt/posts/2834645176563361" TargetMode="External"/><Relationship Id="rId965" Type="http://schemas.openxmlformats.org/officeDocument/2006/relationships/hyperlink" Target="https://www.facebook.com/ditbt/posts/2834645176562767" TargetMode="External"/><Relationship Id="rId964" Type="http://schemas.openxmlformats.org/officeDocument/2006/relationships/hyperlink" Target="https://www.facebook.com/ditbt/posts/2834645176562766" TargetMode="External"/><Relationship Id="rId963" Type="http://schemas.openxmlformats.org/officeDocument/2006/relationships/hyperlink" Target="https://www.facebook.com/ditbt/posts/2834645176562765" TargetMode="External"/><Relationship Id="rId962" Type="http://schemas.openxmlformats.org/officeDocument/2006/relationships/hyperlink" Target="https://www.facebook.com/ditbt/posts/2834645176562764" TargetMode="External"/><Relationship Id="rId969" Type="http://schemas.openxmlformats.org/officeDocument/2006/relationships/hyperlink" Target="https://www.facebook.com/ditbt/posts/2834645176562771" TargetMode="External"/><Relationship Id="rId968" Type="http://schemas.openxmlformats.org/officeDocument/2006/relationships/hyperlink" Target="https://www.facebook.com/ditbt/posts/2834645176562770" TargetMode="External"/><Relationship Id="rId967" Type="http://schemas.openxmlformats.org/officeDocument/2006/relationships/hyperlink" Target="https://www.facebook.com/ditbt/posts/2834645176562769" TargetMode="External"/><Relationship Id="rId966" Type="http://schemas.openxmlformats.org/officeDocument/2006/relationships/hyperlink" Target="https://www.facebook.com/ditbt/posts/2834645176562768" TargetMode="External"/><Relationship Id="rId961" Type="http://schemas.openxmlformats.org/officeDocument/2006/relationships/hyperlink" Target="https://www.facebook.com/ditbt/posts/2834645176562763" TargetMode="External"/><Relationship Id="rId1550" Type="http://schemas.openxmlformats.org/officeDocument/2006/relationships/hyperlink" Target="https://www.facebook.com/ditbt/posts/2834645176563352" TargetMode="External"/><Relationship Id="rId960" Type="http://schemas.openxmlformats.org/officeDocument/2006/relationships/hyperlink" Target="https://www.facebook.com/ditbt/posts/2834645176562762" TargetMode="External"/><Relationship Id="rId1551" Type="http://schemas.openxmlformats.org/officeDocument/2006/relationships/hyperlink" Target="https://www.facebook.com/ditbt/posts/2834645176563353" TargetMode="External"/><Relationship Id="rId1552" Type="http://schemas.openxmlformats.org/officeDocument/2006/relationships/hyperlink" Target="https://www.facebook.com/ditbt/posts/2834645176563354" TargetMode="External"/><Relationship Id="rId1553" Type="http://schemas.openxmlformats.org/officeDocument/2006/relationships/hyperlink" Target="https://www.facebook.com/ditbt/posts/2834645176563355" TargetMode="External"/><Relationship Id="rId1543" Type="http://schemas.openxmlformats.org/officeDocument/2006/relationships/hyperlink" Target="https://www.facebook.com/ditbt/posts/2834645176563345" TargetMode="External"/><Relationship Id="rId1544" Type="http://schemas.openxmlformats.org/officeDocument/2006/relationships/hyperlink" Target="https://www.facebook.com/ditbt/posts/2834645176563346" TargetMode="External"/><Relationship Id="rId1545" Type="http://schemas.openxmlformats.org/officeDocument/2006/relationships/hyperlink" Target="https://www.facebook.com/ditbt/posts/2834645176563347" TargetMode="External"/><Relationship Id="rId1546" Type="http://schemas.openxmlformats.org/officeDocument/2006/relationships/hyperlink" Target="https://www.facebook.com/ditbt/posts/2834645176563348" TargetMode="External"/><Relationship Id="rId1547" Type="http://schemas.openxmlformats.org/officeDocument/2006/relationships/hyperlink" Target="https://www.facebook.com/ditbt/posts/2834645176563349" TargetMode="External"/><Relationship Id="rId1548" Type="http://schemas.openxmlformats.org/officeDocument/2006/relationships/hyperlink" Target="https://www.facebook.com/ditbt/posts/2834645176563350" TargetMode="External"/><Relationship Id="rId1549" Type="http://schemas.openxmlformats.org/officeDocument/2006/relationships/hyperlink" Target="https://www.facebook.com/ditbt/posts/2834645176563351" TargetMode="External"/><Relationship Id="rId959" Type="http://schemas.openxmlformats.org/officeDocument/2006/relationships/hyperlink" Target="https://www.facebook.com/ditbt/posts/2834645176562761" TargetMode="External"/><Relationship Id="rId954" Type="http://schemas.openxmlformats.org/officeDocument/2006/relationships/hyperlink" Target="https://www.facebook.com/ditbt/posts/2834645176562756" TargetMode="External"/><Relationship Id="rId953" Type="http://schemas.openxmlformats.org/officeDocument/2006/relationships/hyperlink" Target="https://www.facebook.com/ditbt/posts/2834645176562755" TargetMode="External"/><Relationship Id="rId952" Type="http://schemas.openxmlformats.org/officeDocument/2006/relationships/hyperlink" Target="https://www.facebook.com/ditbt/posts/2834645176562754" TargetMode="External"/><Relationship Id="rId951" Type="http://schemas.openxmlformats.org/officeDocument/2006/relationships/hyperlink" Target="https://www.facebook.com/ditbt/posts/2834645176562753" TargetMode="External"/><Relationship Id="rId958" Type="http://schemas.openxmlformats.org/officeDocument/2006/relationships/hyperlink" Target="https://www.facebook.com/ditbt/posts/2834645176562760" TargetMode="External"/><Relationship Id="rId957" Type="http://schemas.openxmlformats.org/officeDocument/2006/relationships/hyperlink" Target="https://www.facebook.com/ditbt/posts/2834645176562759" TargetMode="External"/><Relationship Id="rId956" Type="http://schemas.openxmlformats.org/officeDocument/2006/relationships/hyperlink" Target="https://www.facebook.com/ditbt/posts/2834645176562758" TargetMode="External"/><Relationship Id="rId955" Type="http://schemas.openxmlformats.org/officeDocument/2006/relationships/hyperlink" Target="https://www.facebook.com/ditbt/posts/2834645176562757" TargetMode="External"/><Relationship Id="rId950" Type="http://schemas.openxmlformats.org/officeDocument/2006/relationships/hyperlink" Target="https://www.facebook.com/ditbt/posts/2834645176562752" TargetMode="External"/><Relationship Id="rId1540" Type="http://schemas.openxmlformats.org/officeDocument/2006/relationships/hyperlink" Target="https://www.facebook.com/ditbt/posts/2834645176563342" TargetMode="External"/><Relationship Id="rId1541" Type="http://schemas.openxmlformats.org/officeDocument/2006/relationships/hyperlink" Target="https://www.facebook.com/ditbt/posts/2834645176563343" TargetMode="External"/><Relationship Id="rId1542" Type="http://schemas.openxmlformats.org/officeDocument/2006/relationships/hyperlink" Target="https://www.facebook.com/ditbt/posts/2834645176563344" TargetMode="External"/><Relationship Id="rId590" Type="http://schemas.openxmlformats.org/officeDocument/2006/relationships/hyperlink" Target="https://www.facebook.com/politiken/posts/10158192173758315" TargetMode="External"/><Relationship Id="rId107" Type="http://schemas.openxmlformats.org/officeDocument/2006/relationships/hyperlink" Target="https://old.reddit.com/r/Denmark/comments/8c735w/sf_vil_g%C3%B8re_tandl%C3%A6ge_psykologhj%C3%A6lp_og_fysioterapi/" TargetMode="External"/><Relationship Id="rId106" Type="http://schemas.openxmlformats.org/officeDocument/2006/relationships/hyperlink" Target="https://www.facebook.com/politiken/posts/10158108317293301" TargetMode="External"/><Relationship Id="rId105" Type="http://schemas.openxmlformats.org/officeDocument/2006/relationships/hyperlink" Target="https://www.facebook.com/FFflink/posts/2286612448048213" TargetMode="External"/><Relationship Id="rId589" Type="http://schemas.openxmlformats.org/officeDocument/2006/relationships/hyperlink" Target="https://www.facebook.com/politiken/posts/10158192173758314" TargetMode="External"/><Relationship Id="rId104" Type="http://schemas.openxmlformats.org/officeDocument/2006/relationships/hyperlink" Target="https://www.facebook.com/DRNyheder/posts/2370317979685387" TargetMode="External"/><Relationship Id="rId588" Type="http://schemas.openxmlformats.org/officeDocument/2006/relationships/hyperlink" Target="https://www.facebook.com/politiken/posts/10158192173758313" TargetMode="External"/><Relationship Id="rId109" Type="http://schemas.openxmlformats.org/officeDocument/2006/relationships/hyperlink" Target="https://www.facebook.com/FFflink/posts/2286612448048213" TargetMode="External"/><Relationship Id="rId1170" Type="http://schemas.openxmlformats.org/officeDocument/2006/relationships/hyperlink" Target="https://www.facebook.com/ditbt/posts/2834645176562972" TargetMode="External"/><Relationship Id="rId108" Type="http://schemas.openxmlformats.org/officeDocument/2006/relationships/hyperlink" Target="https://www.facebook.com/DRNyheder/posts/2373664252684085" TargetMode="External"/><Relationship Id="rId1171" Type="http://schemas.openxmlformats.org/officeDocument/2006/relationships/hyperlink" Target="https://www.facebook.com/ditbt/posts/2834645176562973" TargetMode="External"/><Relationship Id="rId583" Type="http://schemas.openxmlformats.org/officeDocument/2006/relationships/hyperlink" Target="https://www.facebook.com/politiken/posts/10158192173758308" TargetMode="External"/><Relationship Id="rId1172" Type="http://schemas.openxmlformats.org/officeDocument/2006/relationships/hyperlink" Target="https://www.facebook.com/ditbt/posts/2834645176562974" TargetMode="External"/><Relationship Id="rId582" Type="http://schemas.openxmlformats.org/officeDocument/2006/relationships/hyperlink" Target="https://www.facebook.com/politiken/posts/10158192173758307" TargetMode="External"/><Relationship Id="rId1173" Type="http://schemas.openxmlformats.org/officeDocument/2006/relationships/hyperlink" Target="https://www.facebook.com/ditbt/posts/2834645176562975" TargetMode="External"/><Relationship Id="rId581" Type="http://schemas.openxmlformats.org/officeDocument/2006/relationships/hyperlink" Target="https://www.facebook.com/politiken/posts/10158192173758306" TargetMode="External"/><Relationship Id="rId1174" Type="http://schemas.openxmlformats.org/officeDocument/2006/relationships/hyperlink" Target="https://www.facebook.com/ditbt/posts/2834645176562976" TargetMode="External"/><Relationship Id="rId580" Type="http://schemas.openxmlformats.org/officeDocument/2006/relationships/hyperlink" Target="https://www.facebook.com/politiken/posts/10158192173758305" TargetMode="External"/><Relationship Id="rId1175" Type="http://schemas.openxmlformats.org/officeDocument/2006/relationships/hyperlink" Target="https://www.facebook.com/ditbt/posts/2834645176562977" TargetMode="External"/><Relationship Id="rId103" Type="http://schemas.openxmlformats.org/officeDocument/2006/relationships/hyperlink" Target="https://old.reddit.com/r/Denmark/comments/7j96jd/margrethe_vestager_vi_skal_tage_demokratiet/" TargetMode="External"/><Relationship Id="rId587" Type="http://schemas.openxmlformats.org/officeDocument/2006/relationships/hyperlink" Target="https://www.facebook.com/politiken/posts/10158192173758312" TargetMode="External"/><Relationship Id="rId1176" Type="http://schemas.openxmlformats.org/officeDocument/2006/relationships/hyperlink" Target="https://www.facebook.com/ditbt/posts/2834645176562978" TargetMode="External"/><Relationship Id="rId102" Type="http://schemas.openxmlformats.org/officeDocument/2006/relationships/hyperlink" Target="https://www.facebook.com/politiken/posts/10158108317293300" TargetMode="External"/><Relationship Id="rId586" Type="http://schemas.openxmlformats.org/officeDocument/2006/relationships/hyperlink" Target="https://www.facebook.com/politiken/posts/10158192173758311" TargetMode="External"/><Relationship Id="rId1177" Type="http://schemas.openxmlformats.org/officeDocument/2006/relationships/hyperlink" Target="https://www.facebook.com/ditbt/posts/2834645176562979" TargetMode="External"/><Relationship Id="rId101" Type="http://schemas.openxmlformats.org/officeDocument/2006/relationships/hyperlink" Target="https://www.facebook.com/FFflink/posts/1927043710671761" TargetMode="External"/><Relationship Id="rId585" Type="http://schemas.openxmlformats.org/officeDocument/2006/relationships/hyperlink" Target="https://www.facebook.com/politiken/posts/10158192173758310" TargetMode="External"/><Relationship Id="rId1178" Type="http://schemas.openxmlformats.org/officeDocument/2006/relationships/hyperlink" Target="https://www.facebook.com/ditbt/posts/2834645176562980" TargetMode="External"/><Relationship Id="rId100" Type="http://schemas.openxmlformats.org/officeDocument/2006/relationships/hyperlink" Target="https://www.facebook.com/DRNyheder/posts/2370317979685386" TargetMode="External"/><Relationship Id="rId584" Type="http://schemas.openxmlformats.org/officeDocument/2006/relationships/hyperlink" Target="https://www.facebook.com/politiken/posts/10158192173758309" TargetMode="External"/><Relationship Id="rId1179" Type="http://schemas.openxmlformats.org/officeDocument/2006/relationships/hyperlink" Target="https://www.facebook.com/ditbt/posts/2834645176562981" TargetMode="External"/><Relationship Id="rId1169" Type="http://schemas.openxmlformats.org/officeDocument/2006/relationships/hyperlink" Target="https://www.facebook.com/ditbt/posts/2834645176562971" TargetMode="External"/><Relationship Id="rId579" Type="http://schemas.openxmlformats.org/officeDocument/2006/relationships/hyperlink" Target="https://www.facebook.com/politiken/posts/10158192173758304" TargetMode="External"/><Relationship Id="rId578" Type="http://schemas.openxmlformats.org/officeDocument/2006/relationships/hyperlink" Target="https://www.facebook.com/politiken/posts/10158192173758303" TargetMode="External"/><Relationship Id="rId577" Type="http://schemas.openxmlformats.org/officeDocument/2006/relationships/hyperlink" Target="https://www.facebook.com/politiken/posts/10158192173758302" TargetMode="External"/><Relationship Id="rId1160" Type="http://schemas.openxmlformats.org/officeDocument/2006/relationships/hyperlink" Target="https://www.facebook.com/ditbt/posts/2834645176562962" TargetMode="External"/><Relationship Id="rId572" Type="http://schemas.openxmlformats.org/officeDocument/2006/relationships/hyperlink" Target="https://www.facebook.com/politiken/posts/10158192173758297" TargetMode="External"/><Relationship Id="rId1161" Type="http://schemas.openxmlformats.org/officeDocument/2006/relationships/hyperlink" Target="https://www.facebook.com/ditbt/posts/2834645176562963" TargetMode="External"/><Relationship Id="rId571" Type="http://schemas.openxmlformats.org/officeDocument/2006/relationships/hyperlink" Target="https://www.facebook.com/politiken/posts/10158192173758296" TargetMode="External"/><Relationship Id="rId1162" Type="http://schemas.openxmlformats.org/officeDocument/2006/relationships/hyperlink" Target="https://www.facebook.com/ditbt/posts/2834645176562964" TargetMode="External"/><Relationship Id="rId570" Type="http://schemas.openxmlformats.org/officeDocument/2006/relationships/hyperlink" Target="https://www.facebook.com/politiken/posts/10158192173758295" TargetMode="External"/><Relationship Id="rId1163" Type="http://schemas.openxmlformats.org/officeDocument/2006/relationships/hyperlink" Target="https://www.facebook.com/ditbt/posts/2834645176562965" TargetMode="External"/><Relationship Id="rId1164" Type="http://schemas.openxmlformats.org/officeDocument/2006/relationships/hyperlink" Target="https://www.facebook.com/ditbt/posts/2834645176562966" TargetMode="External"/><Relationship Id="rId576" Type="http://schemas.openxmlformats.org/officeDocument/2006/relationships/hyperlink" Target="https://www.facebook.com/politiken/posts/10158192173758301" TargetMode="External"/><Relationship Id="rId1165" Type="http://schemas.openxmlformats.org/officeDocument/2006/relationships/hyperlink" Target="https://www.facebook.com/ditbt/posts/2834645176562967" TargetMode="External"/><Relationship Id="rId575" Type="http://schemas.openxmlformats.org/officeDocument/2006/relationships/hyperlink" Target="https://www.facebook.com/politiken/posts/10158192173758300" TargetMode="External"/><Relationship Id="rId1166" Type="http://schemas.openxmlformats.org/officeDocument/2006/relationships/hyperlink" Target="https://www.facebook.com/ditbt/posts/2834645176562968" TargetMode="External"/><Relationship Id="rId574" Type="http://schemas.openxmlformats.org/officeDocument/2006/relationships/hyperlink" Target="https://www.facebook.com/politiken/posts/10158192173758299" TargetMode="External"/><Relationship Id="rId1167" Type="http://schemas.openxmlformats.org/officeDocument/2006/relationships/hyperlink" Target="https://www.facebook.com/ditbt/posts/2834645176562969" TargetMode="External"/><Relationship Id="rId573" Type="http://schemas.openxmlformats.org/officeDocument/2006/relationships/hyperlink" Target="https://www.facebook.com/politiken/posts/10158192173758298" TargetMode="External"/><Relationship Id="rId1168" Type="http://schemas.openxmlformats.org/officeDocument/2006/relationships/hyperlink" Target="https://www.facebook.com/ditbt/posts/2834645176562970" TargetMode="External"/><Relationship Id="rId129" Type="http://schemas.openxmlformats.org/officeDocument/2006/relationships/hyperlink" Target="https://www.facebook.com/tv2nyhederne/posts/2874268839255426" TargetMode="External"/><Relationship Id="rId128" Type="http://schemas.openxmlformats.org/officeDocument/2006/relationships/hyperlink" Target="https://www.facebook.com/DRNyheder/posts/2373664252684090" TargetMode="External"/><Relationship Id="rId127" Type="http://schemas.openxmlformats.org/officeDocument/2006/relationships/hyperlink" Target="https://old.reddit.com/r/Denmark/comments/9y7hdd/lad_v%C3%A6re_med_at_v%C3%A6re_doven/" TargetMode="External"/><Relationship Id="rId126" Type="http://schemas.openxmlformats.org/officeDocument/2006/relationships/hyperlink" Target="https://www.facebook.com/politiken/posts/10158108317293306" TargetMode="External"/><Relationship Id="rId1190" Type="http://schemas.openxmlformats.org/officeDocument/2006/relationships/hyperlink" Target="https://www.facebook.com/ditbt/posts/2834645176562992" TargetMode="External"/><Relationship Id="rId1191" Type="http://schemas.openxmlformats.org/officeDocument/2006/relationships/hyperlink" Target="https://www.facebook.com/ditbt/posts/2834645176562993" TargetMode="External"/><Relationship Id="rId1192" Type="http://schemas.openxmlformats.org/officeDocument/2006/relationships/hyperlink" Target="https://www.facebook.com/ditbt/posts/2834645176562994" TargetMode="External"/><Relationship Id="rId1193" Type="http://schemas.openxmlformats.org/officeDocument/2006/relationships/hyperlink" Target="https://www.facebook.com/ditbt/posts/2834645176562995" TargetMode="External"/><Relationship Id="rId121" Type="http://schemas.openxmlformats.org/officeDocument/2006/relationships/hyperlink" Target="https://www.facebook.com/tv2nyhederne/posts/2874268839255424" TargetMode="External"/><Relationship Id="rId1194" Type="http://schemas.openxmlformats.org/officeDocument/2006/relationships/hyperlink" Target="https://www.facebook.com/ditbt/posts/2834645176562996" TargetMode="External"/><Relationship Id="rId120" Type="http://schemas.openxmlformats.org/officeDocument/2006/relationships/hyperlink" Target="https://www.facebook.com/DRNyheder/posts/2373664252684088" TargetMode="External"/><Relationship Id="rId1195" Type="http://schemas.openxmlformats.org/officeDocument/2006/relationships/hyperlink" Target="https://www.facebook.com/ditbt/posts/2834645176562997" TargetMode="External"/><Relationship Id="rId1196" Type="http://schemas.openxmlformats.org/officeDocument/2006/relationships/hyperlink" Target="https://www.facebook.com/ditbt/posts/2834645176562998" TargetMode="External"/><Relationship Id="rId1197" Type="http://schemas.openxmlformats.org/officeDocument/2006/relationships/hyperlink" Target="https://www.facebook.com/ditbt/posts/2834645176562999" TargetMode="External"/><Relationship Id="rId125" Type="http://schemas.openxmlformats.org/officeDocument/2006/relationships/hyperlink" Target="https://www.facebook.com/tv2nyhederne/posts/2874268839255425" TargetMode="External"/><Relationship Id="rId1198" Type="http://schemas.openxmlformats.org/officeDocument/2006/relationships/hyperlink" Target="https://www.facebook.com/ditbt/posts/2834645176563000" TargetMode="External"/><Relationship Id="rId124" Type="http://schemas.openxmlformats.org/officeDocument/2006/relationships/hyperlink" Target="https://www.facebook.com/DRNyheder/posts/2373664252684089" TargetMode="External"/><Relationship Id="rId1199" Type="http://schemas.openxmlformats.org/officeDocument/2006/relationships/hyperlink" Target="https://www.facebook.com/ditbt/posts/2834645176563001" TargetMode="External"/><Relationship Id="rId123" Type="http://schemas.openxmlformats.org/officeDocument/2006/relationships/hyperlink" Target="https://old.reddit.com/r/Denmark/comments/9koqqy/forslag_giv_st%C3%B8jb%C3%B8der_til_%C3%B8red%C3%B8vende_motorcykler/" TargetMode="External"/><Relationship Id="rId122" Type="http://schemas.openxmlformats.org/officeDocument/2006/relationships/hyperlink" Target="https://www.facebook.com/politiken/posts/10158108317293305" TargetMode="External"/><Relationship Id="rId118" Type="http://schemas.openxmlformats.org/officeDocument/2006/relationships/hyperlink" Target="https://www.facebook.com/politiken/posts/10158108317293304" TargetMode="External"/><Relationship Id="rId117" Type="http://schemas.openxmlformats.org/officeDocument/2006/relationships/hyperlink" Target="https://www.facebook.com/tv2nyhederne/posts/2874268839255404" TargetMode="External"/><Relationship Id="rId116" Type="http://schemas.openxmlformats.org/officeDocument/2006/relationships/hyperlink" Target="https://www.facebook.com/DRNyheder/posts/2373664252684087" TargetMode="External"/><Relationship Id="rId115" Type="http://schemas.openxmlformats.org/officeDocument/2006/relationships/hyperlink" Target="https://old.reddit.com/r/Denmark/comments/8oft8n/borgerforslag_forkastet_af_folketinget/" TargetMode="External"/><Relationship Id="rId599" Type="http://schemas.openxmlformats.org/officeDocument/2006/relationships/hyperlink" Target="https://www.facebook.com/politiken/posts/10158192173758324" TargetMode="External"/><Relationship Id="rId1180" Type="http://schemas.openxmlformats.org/officeDocument/2006/relationships/hyperlink" Target="https://www.facebook.com/ditbt/posts/2834645176562982" TargetMode="External"/><Relationship Id="rId1181" Type="http://schemas.openxmlformats.org/officeDocument/2006/relationships/hyperlink" Target="https://www.facebook.com/ditbt/posts/2834645176562983" TargetMode="External"/><Relationship Id="rId119" Type="http://schemas.openxmlformats.org/officeDocument/2006/relationships/hyperlink" Target="https://old.reddit.com/r/Denmark/comments/6bo8k4/socialdemokratiet_har_manipuleret_med_en_debat/" TargetMode="External"/><Relationship Id="rId1182" Type="http://schemas.openxmlformats.org/officeDocument/2006/relationships/hyperlink" Target="https://www.facebook.com/ditbt/posts/2834645176562984" TargetMode="External"/><Relationship Id="rId110" Type="http://schemas.openxmlformats.org/officeDocument/2006/relationships/hyperlink" Target="https://www.facebook.com/politiken/posts/10158108317293302" TargetMode="External"/><Relationship Id="rId594" Type="http://schemas.openxmlformats.org/officeDocument/2006/relationships/hyperlink" Target="https://www.facebook.com/politiken/posts/10158192173758319" TargetMode="External"/><Relationship Id="rId1183" Type="http://schemas.openxmlformats.org/officeDocument/2006/relationships/hyperlink" Target="https://www.facebook.com/ditbt/posts/2834645176562985" TargetMode="External"/><Relationship Id="rId593" Type="http://schemas.openxmlformats.org/officeDocument/2006/relationships/hyperlink" Target="https://www.facebook.com/politiken/posts/10158192173758318" TargetMode="External"/><Relationship Id="rId1184" Type="http://schemas.openxmlformats.org/officeDocument/2006/relationships/hyperlink" Target="https://www.facebook.com/ditbt/posts/2834645176562986" TargetMode="External"/><Relationship Id="rId592" Type="http://schemas.openxmlformats.org/officeDocument/2006/relationships/hyperlink" Target="https://www.facebook.com/politiken/posts/10158192173758317" TargetMode="External"/><Relationship Id="rId1185" Type="http://schemas.openxmlformats.org/officeDocument/2006/relationships/hyperlink" Target="https://www.facebook.com/ditbt/posts/2834645176562987" TargetMode="External"/><Relationship Id="rId591" Type="http://schemas.openxmlformats.org/officeDocument/2006/relationships/hyperlink" Target="https://www.facebook.com/politiken/posts/10158192173758316" TargetMode="External"/><Relationship Id="rId1186" Type="http://schemas.openxmlformats.org/officeDocument/2006/relationships/hyperlink" Target="https://www.facebook.com/ditbt/posts/2834645176562988" TargetMode="External"/><Relationship Id="rId114" Type="http://schemas.openxmlformats.org/officeDocument/2006/relationships/hyperlink" Target="https://www.facebook.com/politiken/posts/10158108317293303" TargetMode="External"/><Relationship Id="rId598" Type="http://schemas.openxmlformats.org/officeDocument/2006/relationships/hyperlink" Target="https://www.facebook.com/politiken/posts/10158192173758323" TargetMode="External"/><Relationship Id="rId1187" Type="http://schemas.openxmlformats.org/officeDocument/2006/relationships/hyperlink" Target="https://www.facebook.com/ditbt/posts/2834645176562989" TargetMode="External"/><Relationship Id="rId113" Type="http://schemas.openxmlformats.org/officeDocument/2006/relationships/hyperlink" Target="https://www.facebook.com/tv2nyhederne/posts/2874268839255404" TargetMode="External"/><Relationship Id="rId597" Type="http://schemas.openxmlformats.org/officeDocument/2006/relationships/hyperlink" Target="https://www.facebook.com/politiken/posts/10158192173758322" TargetMode="External"/><Relationship Id="rId1188" Type="http://schemas.openxmlformats.org/officeDocument/2006/relationships/hyperlink" Target="https://www.facebook.com/ditbt/posts/2834645176562990" TargetMode="External"/><Relationship Id="rId112" Type="http://schemas.openxmlformats.org/officeDocument/2006/relationships/hyperlink" Target="https://www.facebook.com/DRNyheder/posts/2373664252684086" TargetMode="External"/><Relationship Id="rId596" Type="http://schemas.openxmlformats.org/officeDocument/2006/relationships/hyperlink" Target="https://www.facebook.com/politiken/posts/10158192173758321" TargetMode="External"/><Relationship Id="rId1189" Type="http://schemas.openxmlformats.org/officeDocument/2006/relationships/hyperlink" Target="https://www.facebook.com/ditbt/posts/2834645176562991" TargetMode="External"/><Relationship Id="rId111" Type="http://schemas.openxmlformats.org/officeDocument/2006/relationships/hyperlink" Target="https://old.reddit.com/r/Denmark/comments/7sm91j/staten_sags%C3%B8ges_for_masseoverv%C3%A5gning/" TargetMode="External"/><Relationship Id="rId595" Type="http://schemas.openxmlformats.org/officeDocument/2006/relationships/hyperlink" Target="https://www.facebook.com/politiken/posts/10158192173758320" TargetMode="External"/><Relationship Id="rId1136" Type="http://schemas.openxmlformats.org/officeDocument/2006/relationships/hyperlink" Target="https://www.facebook.com/ditbt/posts/2834645176562938" TargetMode="External"/><Relationship Id="rId1137" Type="http://schemas.openxmlformats.org/officeDocument/2006/relationships/hyperlink" Target="https://www.facebook.com/ditbt/posts/2834645176562939" TargetMode="External"/><Relationship Id="rId1138" Type="http://schemas.openxmlformats.org/officeDocument/2006/relationships/hyperlink" Target="https://www.facebook.com/ditbt/posts/2834645176562940" TargetMode="External"/><Relationship Id="rId1139" Type="http://schemas.openxmlformats.org/officeDocument/2006/relationships/hyperlink" Target="https://www.facebook.com/ditbt/posts/2834645176562941" TargetMode="External"/><Relationship Id="rId547" Type="http://schemas.openxmlformats.org/officeDocument/2006/relationships/hyperlink" Target="https://www.facebook.com/politiken/posts/10158114226018323" TargetMode="External"/><Relationship Id="rId546" Type="http://schemas.openxmlformats.org/officeDocument/2006/relationships/hyperlink" Target="https://www.facebook.com/politiken/posts/10158114226018322" TargetMode="External"/><Relationship Id="rId545" Type="http://schemas.openxmlformats.org/officeDocument/2006/relationships/hyperlink" Target="https://www.facebook.com/politiken/posts/10158114226018321" TargetMode="External"/><Relationship Id="rId544" Type="http://schemas.openxmlformats.org/officeDocument/2006/relationships/hyperlink" Target="https://www.facebook.com/politiken/posts/10158114226018320" TargetMode="External"/><Relationship Id="rId549" Type="http://schemas.openxmlformats.org/officeDocument/2006/relationships/hyperlink" Target="https://www.facebook.com/politiken/posts/10158114226018325" TargetMode="External"/><Relationship Id="rId548" Type="http://schemas.openxmlformats.org/officeDocument/2006/relationships/hyperlink" Target="https://www.facebook.com/politiken/posts/10158114226018324" TargetMode="External"/><Relationship Id="rId1130" Type="http://schemas.openxmlformats.org/officeDocument/2006/relationships/hyperlink" Target="https://www.facebook.com/ditbt/posts/2834645176562932" TargetMode="External"/><Relationship Id="rId1131" Type="http://schemas.openxmlformats.org/officeDocument/2006/relationships/hyperlink" Target="https://www.facebook.com/ditbt/posts/2834645176562933" TargetMode="External"/><Relationship Id="rId543" Type="http://schemas.openxmlformats.org/officeDocument/2006/relationships/hyperlink" Target="https://www.facebook.com/politiken/posts/10158114226018319" TargetMode="External"/><Relationship Id="rId1132" Type="http://schemas.openxmlformats.org/officeDocument/2006/relationships/hyperlink" Target="https://www.facebook.com/ditbt/posts/2834645176562934" TargetMode="External"/><Relationship Id="rId542" Type="http://schemas.openxmlformats.org/officeDocument/2006/relationships/hyperlink" Target="https://www.facebook.com/politiken/posts/10158114226018318" TargetMode="External"/><Relationship Id="rId1133" Type="http://schemas.openxmlformats.org/officeDocument/2006/relationships/hyperlink" Target="https://www.facebook.com/ditbt/posts/2834645176562935" TargetMode="External"/><Relationship Id="rId541" Type="http://schemas.openxmlformats.org/officeDocument/2006/relationships/hyperlink" Target="https://www.facebook.com/politiken/posts/10158114226018317" TargetMode="External"/><Relationship Id="rId1134" Type="http://schemas.openxmlformats.org/officeDocument/2006/relationships/hyperlink" Target="https://www.facebook.com/ditbt/posts/2834645176562936" TargetMode="External"/><Relationship Id="rId540" Type="http://schemas.openxmlformats.org/officeDocument/2006/relationships/hyperlink" Target="https://www.facebook.com/politiken/posts/10158114226018316" TargetMode="External"/><Relationship Id="rId1135" Type="http://schemas.openxmlformats.org/officeDocument/2006/relationships/hyperlink" Target="https://www.facebook.com/ditbt/posts/2834645176562937" TargetMode="External"/><Relationship Id="rId1125" Type="http://schemas.openxmlformats.org/officeDocument/2006/relationships/hyperlink" Target="https://www.facebook.com/ditbt/posts/2834645176562927" TargetMode="External"/><Relationship Id="rId1126" Type="http://schemas.openxmlformats.org/officeDocument/2006/relationships/hyperlink" Target="https://www.facebook.com/ditbt/posts/2834645176562928" TargetMode="External"/><Relationship Id="rId1127" Type="http://schemas.openxmlformats.org/officeDocument/2006/relationships/hyperlink" Target="https://www.facebook.com/ditbt/posts/2834645176562929" TargetMode="External"/><Relationship Id="rId1128" Type="http://schemas.openxmlformats.org/officeDocument/2006/relationships/hyperlink" Target="https://www.facebook.com/ditbt/posts/2834645176562930" TargetMode="External"/><Relationship Id="rId1129" Type="http://schemas.openxmlformats.org/officeDocument/2006/relationships/hyperlink" Target="https://www.facebook.com/ditbt/posts/2834645176562931" TargetMode="External"/><Relationship Id="rId536" Type="http://schemas.openxmlformats.org/officeDocument/2006/relationships/hyperlink" Target="https://www.facebook.com/politiken/posts/10158114226018312" TargetMode="External"/><Relationship Id="rId535" Type="http://schemas.openxmlformats.org/officeDocument/2006/relationships/hyperlink" Target="https://www.facebook.com/politiken/posts/10158114226018311" TargetMode="External"/><Relationship Id="rId534" Type="http://schemas.openxmlformats.org/officeDocument/2006/relationships/hyperlink" Target="https://www.facebook.com/politiken/posts/10158114226018310" TargetMode="External"/><Relationship Id="rId533" Type="http://schemas.openxmlformats.org/officeDocument/2006/relationships/hyperlink" Target="https://www.facebook.com/politiken/posts/10158114226018309" TargetMode="External"/><Relationship Id="rId539" Type="http://schemas.openxmlformats.org/officeDocument/2006/relationships/hyperlink" Target="https://www.facebook.com/politiken/posts/10158114226018315" TargetMode="External"/><Relationship Id="rId538" Type="http://schemas.openxmlformats.org/officeDocument/2006/relationships/hyperlink" Target="https://www.facebook.com/politiken/posts/10158114226018314" TargetMode="External"/><Relationship Id="rId537" Type="http://schemas.openxmlformats.org/officeDocument/2006/relationships/hyperlink" Target="https://www.facebook.com/politiken/posts/10158114226018313" TargetMode="External"/><Relationship Id="rId1120" Type="http://schemas.openxmlformats.org/officeDocument/2006/relationships/hyperlink" Target="https://www.facebook.com/ditbt/posts/2834645176562922" TargetMode="External"/><Relationship Id="rId532" Type="http://schemas.openxmlformats.org/officeDocument/2006/relationships/hyperlink" Target="https://www.facebook.com/politiken/posts/10158114226018308" TargetMode="External"/><Relationship Id="rId1121" Type="http://schemas.openxmlformats.org/officeDocument/2006/relationships/hyperlink" Target="https://www.facebook.com/ditbt/posts/2834645176562923" TargetMode="External"/><Relationship Id="rId531" Type="http://schemas.openxmlformats.org/officeDocument/2006/relationships/hyperlink" Target="https://www.facebook.com/politiken/posts/10158114226018307" TargetMode="External"/><Relationship Id="rId1122" Type="http://schemas.openxmlformats.org/officeDocument/2006/relationships/hyperlink" Target="https://www.facebook.com/ditbt/posts/2834645176562924" TargetMode="External"/><Relationship Id="rId530" Type="http://schemas.openxmlformats.org/officeDocument/2006/relationships/hyperlink" Target="https://www.facebook.com/politiken/posts/10158114226018306" TargetMode="External"/><Relationship Id="rId1123" Type="http://schemas.openxmlformats.org/officeDocument/2006/relationships/hyperlink" Target="https://www.facebook.com/ditbt/posts/2834645176562925" TargetMode="External"/><Relationship Id="rId1124" Type="http://schemas.openxmlformats.org/officeDocument/2006/relationships/hyperlink" Target="https://www.facebook.com/ditbt/posts/2834645176562926" TargetMode="External"/><Relationship Id="rId1158" Type="http://schemas.openxmlformats.org/officeDocument/2006/relationships/hyperlink" Target="https://www.facebook.com/ditbt/posts/2834645176562960" TargetMode="External"/><Relationship Id="rId1159" Type="http://schemas.openxmlformats.org/officeDocument/2006/relationships/hyperlink" Target="https://www.facebook.com/ditbt/posts/2834645176562961" TargetMode="External"/><Relationship Id="rId569" Type="http://schemas.openxmlformats.org/officeDocument/2006/relationships/hyperlink" Target="https://www.facebook.com/politiken/posts/10158192173758294" TargetMode="External"/><Relationship Id="rId568" Type="http://schemas.openxmlformats.org/officeDocument/2006/relationships/hyperlink" Target="https://www.facebook.com/politiken/posts/10158192256253311" TargetMode="External"/><Relationship Id="rId567" Type="http://schemas.openxmlformats.org/officeDocument/2006/relationships/hyperlink" Target="https://www.facebook.com/politiken/posts/10158192256253310" TargetMode="External"/><Relationship Id="rId566" Type="http://schemas.openxmlformats.org/officeDocument/2006/relationships/hyperlink" Target="https://www.facebook.com/politiken/posts/10158192256253309" TargetMode="External"/><Relationship Id="rId561" Type="http://schemas.openxmlformats.org/officeDocument/2006/relationships/hyperlink" Target="https://www.facebook.com/politiken/posts/10158192256253304" TargetMode="External"/><Relationship Id="rId1150" Type="http://schemas.openxmlformats.org/officeDocument/2006/relationships/hyperlink" Target="https://www.facebook.com/ditbt/posts/2834645176562952" TargetMode="External"/><Relationship Id="rId560" Type="http://schemas.openxmlformats.org/officeDocument/2006/relationships/hyperlink" Target="https://www.facebook.com/politiken/posts/10158192256253303" TargetMode="External"/><Relationship Id="rId1151" Type="http://schemas.openxmlformats.org/officeDocument/2006/relationships/hyperlink" Target="https://www.facebook.com/ditbt/posts/2834645176562953" TargetMode="External"/><Relationship Id="rId1152" Type="http://schemas.openxmlformats.org/officeDocument/2006/relationships/hyperlink" Target="https://www.facebook.com/ditbt/posts/2834645176562954" TargetMode="External"/><Relationship Id="rId1153" Type="http://schemas.openxmlformats.org/officeDocument/2006/relationships/hyperlink" Target="https://www.facebook.com/ditbt/posts/2834645176562955" TargetMode="External"/><Relationship Id="rId565" Type="http://schemas.openxmlformats.org/officeDocument/2006/relationships/hyperlink" Target="https://www.facebook.com/politiken/posts/10158192256253308" TargetMode="External"/><Relationship Id="rId1154" Type="http://schemas.openxmlformats.org/officeDocument/2006/relationships/hyperlink" Target="https://www.facebook.com/ditbt/posts/2834645176562956" TargetMode="External"/><Relationship Id="rId564" Type="http://schemas.openxmlformats.org/officeDocument/2006/relationships/hyperlink" Target="https://www.facebook.com/politiken/posts/10158192256253307" TargetMode="External"/><Relationship Id="rId1155" Type="http://schemas.openxmlformats.org/officeDocument/2006/relationships/hyperlink" Target="https://www.facebook.com/ditbt/posts/2834645176562957" TargetMode="External"/><Relationship Id="rId563" Type="http://schemas.openxmlformats.org/officeDocument/2006/relationships/hyperlink" Target="https://www.facebook.com/politiken/posts/10158192256253306" TargetMode="External"/><Relationship Id="rId1156" Type="http://schemas.openxmlformats.org/officeDocument/2006/relationships/hyperlink" Target="https://www.facebook.com/ditbt/posts/2834645176562958" TargetMode="External"/><Relationship Id="rId562" Type="http://schemas.openxmlformats.org/officeDocument/2006/relationships/hyperlink" Target="https://www.facebook.com/politiken/posts/10158192256253305" TargetMode="External"/><Relationship Id="rId1157" Type="http://schemas.openxmlformats.org/officeDocument/2006/relationships/hyperlink" Target="https://www.facebook.com/ditbt/posts/2834645176562959" TargetMode="External"/><Relationship Id="rId1147" Type="http://schemas.openxmlformats.org/officeDocument/2006/relationships/hyperlink" Target="https://www.facebook.com/ditbt/posts/2834645176562949" TargetMode="External"/><Relationship Id="rId1148" Type="http://schemas.openxmlformats.org/officeDocument/2006/relationships/hyperlink" Target="https://www.facebook.com/ditbt/posts/2834645176562950" TargetMode="External"/><Relationship Id="rId1149" Type="http://schemas.openxmlformats.org/officeDocument/2006/relationships/hyperlink" Target="https://www.facebook.com/ditbt/posts/2834645176562951" TargetMode="External"/><Relationship Id="rId558" Type="http://schemas.openxmlformats.org/officeDocument/2006/relationships/hyperlink" Target="https://www.facebook.com/politiken/posts/10158192256253301" TargetMode="External"/><Relationship Id="rId557" Type="http://schemas.openxmlformats.org/officeDocument/2006/relationships/hyperlink" Target="https://www.facebook.com/politiken/posts/10158192256253300" TargetMode="External"/><Relationship Id="rId556" Type="http://schemas.openxmlformats.org/officeDocument/2006/relationships/hyperlink" Target="https://www.facebook.com/politiken/posts/10158192256253299" TargetMode="External"/><Relationship Id="rId555" Type="http://schemas.openxmlformats.org/officeDocument/2006/relationships/hyperlink" Target="https://www.facebook.com/politiken/posts/10158192256253298" TargetMode="External"/><Relationship Id="rId559" Type="http://schemas.openxmlformats.org/officeDocument/2006/relationships/hyperlink" Target="https://www.facebook.com/politiken/posts/10158192256253302" TargetMode="External"/><Relationship Id="rId550" Type="http://schemas.openxmlformats.org/officeDocument/2006/relationships/hyperlink" Target="https://www.facebook.com/politiken/posts/10158114226018326" TargetMode="External"/><Relationship Id="rId1140" Type="http://schemas.openxmlformats.org/officeDocument/2006/relationships/hyperlink" Target="https://www.facebook.com/ditbt/posts/2834645176562942" TargetMode="External"/><Relationship Id="rId1141" Type="http://schemas.openxmlformats.org/officeDocument/2006/relationships/hyperlink" Target="https://www.facebook.com/ditbt/posts/2834645176562943" TargetMode="External"/><Relationship Id="rId1142" Type="http://schemas.openxmlformats.org/officeDocument/2006/relationships/hyperlink" Target="https://www.facebook.com/ditbt/posts/2834645176562944" TargetMode="External"/><Relationship Id="rId554" Type="http://schemas.openxmlformats.org/officeDocument/2006/relationships/hyperlink" Target="https://www.facebook.com/politiken/posts/10158192256253297" TargetMode="External"/><Relationship Id="rId1143" Type="http://schemas.openxmlformats.org/officeDocument/2006/relationships/hyperlink" Target="https://www.facebook.com/ditbt/posts/2834645176562945" TargetMode="External"/><Relationship Id="rId553" Type="http://schemas.openxmlformats.org/officeDocument/2006/relationships/hyperlink" Target="https://www.facebook.com/politiken/posts/10158192256253296" TargetMode="External"/><Relationship Id="rId1144" Type="http://schemas.openxmlformats.org/officeDocument/2006/relationships/hyperlink" Target="https://www.facebook.com/ditbt/posts/2834645176562946" TargetMode="External"/><Relationship Id="rId552" Type="http://schemas.openxmlformats.org/officeDocument/2006/relationships/hyperlink" Target="https://www.facebook.com/politiken/posts/10158192256253295" TargetMode="External"/><Relationship Id="rId1145" Type="http://schemas.openxmlformats.org/officeDocument/2006/relationships/hyperlink" Target="https://www.facebook.com/ditbt/posts/2834645176562947" TargetMode="External"/><Relationship Id="rId551" Type="http://schemas.openxmlformats.org/officeDocument/2006/relationships/hyperlink" Target="https://www.facebook.com/politiken/posts/10158192256253294" TargetMode="External"/><Relationship Id="rId1146" Type="http://schemas.openxmlformats.org/officeDocument/2006/relationships/hyperlink" Target="https://www.facebook.com/ditbt/posts/2834645176562948" TargetMode="External"/><Relationship Id="rId495" Type="http://schemas.openxmlformats.org/officeDocument/2006/relationships/hyperlink" Target="https://www.facebook.com/politiken/posts/10158122855793312" TargetMode="External"/><Relationship Id="rId494" Type="http://schemas.openxmlformats.org/officeDocument/2006/relationships/hyperlink" Target="https://www.facebook.com/politiken/posts/10158122855793311" TargetMode="External"/><Relationship Id="rId493" Type="http://schemas.openxmlformats.org/officeDocument/2006/relationships/hyperlink" Target="https://www.facebook.com/politiken/posts/10158122855793310" TargetMode="External"/><Relationship Id="rId492" Type="http://schemas.openxmlformats.org/officeDocument/2006/relationships/hyperlink" Target="https://www.facebook.com/tv2nyhederne/posts/2886908424658112" TargetMode="External"/><Relationship Id="rId499" Type="http://schemas.openxmlformats.org/officeDocument/2006/relationships/hyperlink" Target="https://www.facebook.com/politiken/posts/10158122855793316" TargetMode="External"/><Relationship Id="rId498" Type="http://schemas.openxmlformats.org/officeDocument/2006/relationships/hyperlink" Target="https://www.facebook.com/politiken/posts/10158122855793315" TargetMode="External"/><Relationship Id="rId497" Type="http://schemas.openxmlformats.org/officeDocument/2006/relationships/hyperlink" Target="https://www.facebook.com/politiken/posts/10158122855793314" TargetMode="External"/><Relationship Id="rId496" Type="http://schemas.openxmlformats.org/officeDocument/2006/relationships/hyperlink" Target="https://www.facebook.com/politiken/posts/10158122855793313" TargetMode="External"/><Relationship Id="rId1610" Type="http://schemas.openxmlformats.org/officeDocument/2006/relationships/hyperlink" Target="https://www.facebook.com/ditbt/posts/2834645176563412" TargetMode="External"/><Relationship Id="rId1611" Type="http://schemas.openxmlformats.org/officeDocument/2006/relationships/hyperlink" Target="https://www.facebook.com/ditbt/posts/2834645176563413" TargetMode="External"/><Relationship Id="rId1612" Type="http://schemas.openxmlformats.org/officeDocument/2006/relationships/hyperlink" Target="https://www.facebook.com/ditbt/posts/2834645176563414" TargetMode="External"/><Relationship Id="rId1613" Type="http://schemas.openxmlformats.org/officeDocument/2006/relationships/hyperlink" Target="https://www.facebook.com/ditbt/posts/2834645176563415" TargetMode="External"/><Relationship Id="rId1614" Type="http://schemas.openxmlformats.org/officeDocument/2006/relationships/hyperlink" Target="https://www.facebook.com/ditbt/posts/2834645176563416" TargetMode="External"/><Relationship Id="rId1615" Type="http://schemas.openxmlformats.org/officeDocument/2006/relationships/hyperlink" Target="https://www.facebook.com/ditbt/posts/2834645176563417" TargetMode="External"/><Relationship Id="rId1616" Type="http://schemas.openxmlformats.org/officeDocument/2006/relationships/hyperlink" Target="https://www.facebook.com/ditbt/posts/2834645176563418" TargetMode="External"/><Relationship Id="rId907" Type="http://schemas.openxmlformats.org/officeDocument/2006/relationships/hyperlink" Target="https://www.facebook.com/ditbt/posts/2834645176562709" TargetMode="External"/><Relationship Id="rId1617" Type="http://schemas.openxmlformats.org/officeDocument/2006/relationships/hyperlink" Target="https://www.facebook.com/ditbt/posts/2834645176563419" TargetMode="External"/><Relationship Id="rId906" Type="http://schemas.openxmlformats.org/officeDocument/2006/relationships/hyperlink" Target="https://www.facebook.com/ditbt/posts/2834645176562708" TargetMode="External"/><Relationship Id="rId1618" Type="http://schemas.openxmlformats.org/officeDocument/2006/relationships/hyperlink" Target="https://www.facebook.com/ditbt/posts/2834645176563420" TargetMode="External"/><Relationship Id="rId905" Type="http://schemas.openxmlformats.org/officeDocument/2006/relationships/hyperlink" Target="https://www.facebook.com/ditbt/posts/2834645176562707" TargetMode="External"/><Relationship Id="rId1619" Type="http://schemas.openxmlformats.org/officeDocument/2006/relationships/hyperlink" Target="https://www.facebook.com/ditbt/posts/2834645176563421" TargetMode="External"/><Relationship Id="rId904" Type="http://schemas.openxmlformats.org/officeDocument/2006/relationships/hyperlink" Target="https://www.facebook.com/ditbt/posts/2834645176562706" TargetMode="External"/><Relationship Id="rId909" Type="http://schemas.openxmlformats.org/officeDocument/2006/relationships/hyperlink" Target="https://www.facebook.com/ditbt/posts/2834645176562711" TargetMode="External"/><Relationship Id="rId908" Type="http://schemas.openxmlformats.org/officeDocument/2006/relationships/hyperlink" Target="https://www.facebook.com/ditbt/posts/2834645176562710" TargetMode="External"/><Relationship Id="rId903" Type="http://schemas.openxmlformats.org/officeDocument/2006/relationships/hyperlink" Target="https://www.facebook.com/ditbt/posts/2834645176562705" TargetMode="External"/><Relationship Id="rId902" Type="http://schemas.openxmlformats.org/officeDocument/2006/relationships/hyperlink" Target="https://www.facebook.com/ditbt/posts/2834645176562704" TargetMode="External"/><Relationship Id="rId901" Type="http://schemas.openxmlformats.org/officeDocument/2006/relationships/hyperlink" Target="https://www.facebook.com/ditbt/posts/2834645176562703" TargetMode="External"/><Relationship Id="rId900" Type="http://schemas.openxmlformats.org/officeDocument/2006/relationships/hyperlink" Target="https://www.facebook.com/ditbt/posts/2834645176562702" TargetMode="External"/><Relationship Id="rId1600" Type="http://schemas.openxmlformats.org/officeDocument/2006/relationships/hyperlink" Target="https://www.facebook.com/ditbt/posts/2834645176563402" TargetMode="External"/><Relationship Id="rId1601" Type="http://schemas.openxmlformats.org/officeDocument/2006/relationships/hyperlink" Target="https://www.facebook.com/ditbt/posts/2834645176563403" TargetMode="External"/><Relationship Id="rId1602" Type="http://schemas.openxmlformats.org/officeDocument/2006/relationships/hyperlink" Target="https://www.facebook.com/ditbt/posts/2834645176563404" TargetMode="External"/><Relationship Id="rId1603" Type="http://schemas.openxmlformats.org/officeDocument/2006/relationships/hyperlink" Target="https://www.facebook.com/ditbt/posts/2834645176563405" TargetMode="External"/><Relationship Id="rId1604" Type="http://schemas.openxmlformats.org/officeDocument/2006/relationships/hyperlink" Target="https://www.facebook.com/ditbt/posts/2834645176563406" TargetMode="External"/><Relationship Id="rId1605" Type="http://schemas.openxmlformats.org/officeDocument/2006/relationships/hyperlink" Target="https://www.facebook.com/ditbt/posts/2834645176563407" TargetMode="External"/><Relationship Id="rId1606" Type="http://schemas.openxmlformats.org/officeDocument/2006/relationships/hyperlink" Target="https://www.facebook.com/ditbt/posts/2834645176563408" TargetMode="External"/><Relationship Id="rId1607" Type="http://schemas.openxmlformats.org/officeDocument/2006/relationships/hyperlink" Target="https://www.facebook.com/ditbt/posts/2834645176563409" TargetMode="External"/><Relationship Id="rId1608" Type="http://schemas.openxmlformats.org/officeDocument/2006/relationships/hyperlink" Target="https://www.facebook.com/ditbt/posts/2834645176563410" TargetMode="External"/><Relationship Id="rId1609" Type="http://schemas.openxmlformats.org/officeDocument/2006/relationships/hyperlink" Target="https://www.facebook.com/ditbt/posts/2834645176563411" TargetMode="External"/><Relationship Id="rId1631" Type="http://schemas.openxmlformats.org/officeDocument/2006/relationships/hyperlink" Target="https://www.facebook.com/ditbt/posts/2834645176563433" TargetMode="External"/><Relationship Id="rId1632" Type="http://schemas.openxmlformats.org/officeDocument/2006/relationships/hyperlink" Target="https://www.facebook.com/ditbt/posts/2834645176563434" TargetMode="External"/><Relationship Id="rId1633" Type="http://schemas.openxmlformats.org/officeDocument/2006/relationships/hyperlink" Target="https://www.facebook.com/ditbt/posts/2834645176563435" TargetMode="External"/><Relationship Id="rId1634" Type="http://schemas.openxmlformats.org/officeDocument/2006/relationships/hyperlink" Target="https://www.facebook.com/ditbt/posts/2834645176563436" TargetMode="External"/><Relationship Id="rId1635" Type="http://schemas.openxmlformats.org/officeDocument/2006/relationships/hyperlink" Target="https://www.facebook.com/ditbt/posts/2834645176563437" TargetMode="External"/><Relationship Id="rId1636" Type="http://schemas.openxmlformats.org/officeDocument/2006/relationships/hyperlink" Target="https://www.facebook.com/ditbt/posts/2834645176563438" TargetMode="External"/><Relationship Id="rId1637" Type="http://schemas.openxmlformats.org/officeDocument/2006/relationships/hyperlink" Target="https://www.facebook.com/ditbt/posts/2834645176563439" TargetMode="External"/><Relationship Id="rId1638" Type="http://schemas.openxmlformats.org/officeDocument/2006/relationships/hyperlink" Target="https://www.facebook.com/ditbt/posts/2834645176563440" TargetMode="External"/><Relationship Id="rId929" Type="http://schemas.openxmlformats.org/officeDocument/2006/relationships/hyperlink" Target="https://www.facebook.com/ditbt/posts/2834645176562731" TargetMode="External"/><Relationship Id="rId1639" Type="http://schemas.openxmlformats.org/officeDocument/2006/relationships/hyperlink" Target="https://www.facebook.com/ditbt/posts/2834645176563441" TargetMode="External"/><Relationship Id="rId928" Type="http://schemas.openxmlformats.org/officeDocument/2006/relationships/hyperlink" Target="https://www.facebook.com/ditbt/posts/2834645176562730" TargetMode="External"/><Relationship Id="rId927" Type="http://schemas.openxmlformats.org/officeDocument/2006/relationships/hyperlink" Target="https://www.facebook.com/ditbt/posts/2834645176562729" TargetMode="External"/><Relationship Id="rId926" Type="http://schemas.openxmlformats.org/officeDocument/2006/relationships/hyperlink" Target="https://www.facebook.com/ditbt/posts/2834645176562728" TargetMode="External"/><Relationship Id="rId921" Type="http://schemas.openxmlformats.org/officeDocument/2006/relationships/hyperlink" Target="https://www.facebook.com/ditbt/posts/2834645176562723" TargetMode="External"/><Relationship Id="rId920" Type="http://schemas.openxmlformats.org/officeDocument/2006/relationships/hyperlink" Target="https://www.facebook.com/ditbt/posts/2834645176562722" TargetMode="External"/><Relationship Id="rId925" Type="http://schemas.openxmlformats.org/officeDocument/2006/relationships/hyperlink" Target="https://www.facebook.com/ditbt/posts/2834645176562727" TargetMode="External"/><Relationship Id="rId924" Type="http://schemas.openxmlformats.org/officeDocument/2006/relationships/hyperlink" Target="https://www.facebook.com/ditbt/posts/2834645176562726" TargetMode="External"/><Relationship Id="rId923" Type="http://schemas.openxmlformats.org/officeDocument/2006/relationships/hyperlink" Target="https://www.facebook.com/ditbt/posts/2834645176562725" TargetMode="External"/><Relationship Id="rId922" Type="http://schemas.openxmlformats.org/officeDocument/2006/relationships/hyperlink" Target="https://www.facebook.com/ditbt/posts/2834645176562724" TargetMode="External"/><Relationship Id="rId1630" Type="http://schemas.openxmlformats.org/officeDocument/2006/relationships/hyperlink" Target="https://www.facebook.com/ditbt/posts/2834645176563432" TargetMode="External"/><Relationship Id="rId1620" Type="http://schemas.openxmlformats.org/officeDocument/2006/relationships/hyperlink" Target="https://www.facebook.com/ditbt/posts/2834645176563422" TargetMode="External"/><Relationship Id="rId1621" Type="http://schemas.openxmlformats.org/officeDocument/2006/relationships/hyperlink" Target="https://www.facebook.com/ditbt/posts/2834645176563423" TargetMode="External"/><Relationship Id="rId1622" Type="http://schemas.openxmlformats.org/officeDocument/2006/relationships/hyperlink" Target="https://www.facebook.com/ditbt/posts/2834645176563424" TargetMode="External"/><Relationship Id="rId1623" Type="http://schemas.openxmlformats.org/officeDocument/2006/relationships/hyperlink" Target="https://www.facebook.com/ditbt/posts/2834645176563425" TargetMode="External"/><Relationship Id="rId1624" Type="http://schemas.openxmlformats.org/officeDocument/2006/relationships/hyperlink" Target="https://www.facebook.com/ditbt/posts/2834645176563426" TargetMode="External"/><Relationship Id="rId1625" Type="http://schemas.openxmlformats.org/officeDocument/2006/relationships/hyperlink" Target="https://www.facebook.com/ditbt/posts/2834645176563427" TargetMode="External"/><Relationship Id="rId1626" Type="http://schemas.openxmlformats.org/officeDocument/2006/relationships/hyperlink" Target="https://www.facebook.com/ditbt/posts/2834645176563428" TargetMode="External"/><Relationship Id="rId1627" Type="http://schemas.openxmlformats.org/officeDocument/2006/relationships/hyperlink" Target="https://www.facebook.com/ditbt/posts/2834645176563429" TargetMode="External"/><Relationship Id="rId918" Type="http://schemas.openxmlformats.org/officeDocument/2006/relationships/hyperlink" Target="https://www.facebook.com/ditbt/posts/2834645176562720" TargetMode="External"/><Relationship Id="rId1628" Type="http://schemas.openxmlformats.org/officeDocument/2006/relationships/hyperlink" Target="https://www.facebook.com/ditbt/posts/2834645176563430" TargetMode="External"/><Relationship Id="rId917" Type="http://schemas.openxmlformats.org/officeDocument/2006/relationships/hyperlink" Target="https://www.facebook.com/ditbt/posts/2834645176562719" TargetMode="External"/><Relationship Id="rId1629" Type="http://schemas.openxmlformats.org/officeDocument/2006/relationships/hyperlink" Target="https://www.facebook.com/ditbt/posts/2834645176563431" TargetMode="External"/><Relationship Id="rId916" Type="http://schemas.openxmlformats.org/officeDocument/2006/relationships/hyperlink" Target="https://www.facebook.com/ditbt/posts/2834645176562718" TargetMode="External"/><Relationship Id="rId915" Type="http://schemas.openxmlformats.org/officeDocument/2006/relationships/hyperlink" Target="https://www.facebook.com/ditbt/posts/2834645176562717" TargetMode="External"/><Relationship Id="rId919" Type="http://schemas.openxmlformats.org/officeDocument/2006/relationships/hyperlink" Target="https://www.facebook.com/ditbt/posts/2834645176562721" TargetMode="External"/><Relationship Id="rId910" Type="http://schemas.openxmlformats.org/officeDocument/2006/relationships/hyperlink" Target="https://www.facebook.com/ditbt/posts/2834645176562712" TargetMode="External"/><Relationship Id="rId914" Type="http://schemas.openxmlformats.org/officeDocument/2006/relationships/hyperlink" Target="https://www.facebook.com/ditbt/posts/2834645176562716" TargetMode="External"/><Relationship Id="rId913" Type="http://schemas.openxmlformats.org/officeDocument/2006/relationships/hyperlink" Target="https://www.facebook.com/ditbt/posts/2834645176562715" TargetMode="External"/><Relationship Id="rId912" Type="http://schemas.openxmlformats.org/officeDocument/2006/relationships/hyperlink" Target="https://www.facebook.com/ditbt/posts/2834645176562714" TargetMode="External"/><Relationship Id="rId911" Type="http://schemas.openxmlformats.org/officeDocument/2006/relationships/hyperlink" Target="https://www.facebook.com/ditbt/posts/2834645176562713" TargetMode="External"/><Relationship Id="rId1213" Type="http://schemas.openxmlformats.org/officeDocument/2006/relationships/hyperlink" Target="https://www.facebook.com/ditbt/posts/2834645176563015" TargetMode="External"/><Relationship Id="rId1697" Type="http://schemas.openxmlformats.org/officeDocument/2006/relationships/hyperlink" Target="https://www.facebook.com/ditbt/posts/2845769315450296" TargetMode="External"/><Relationship Id="rId1214" Type="http://schemas.openxmlformats.org/officeDocument/2006/relationships/hyperlink" Target="https://www.facebook.com/ditbt/posts/2834645176563016" TargetMode="External"/><Relationship Id="rId1698" Type="http://schemas.openxmlformats.org/officeDocument/2006/relationships/hyperlink" Target="https://www.facebook.com/ditbt/posts/2845769315450297" TargetMode="External"/><Relationship Id="rId1215" Type="http://schemas.openxmlformats.org/officeDocument/2006/relationships/hyperlink" Target="https://www.facebook.com/ditbt/posts/2834645176563017" TargetMode="External"/><Relationship Id="rId1699" Type="http://schemas.openxmlformats.org/officeDocument/2006/relationships/hyperlink" Target="https://www.facebook.com/ditbt/posts/2845769315450298" TargetMode="External"/><Relationship Id="rId1216" Type="http://schemas.openxmlformats.org/officeDocument/2006/relationships/hyperlink" Target="https://www.facebook.com/ditbt/posts/2834645176563018" TargetMode="External"/><Relationship Id="rId1217" Type="http://schemas.openxmlformats.org/officeDocument/2006/relationships/hyperlink" Target="https://www.facebook.com/ditbt/posts/2834645176563019" TargetMode="External"/><Relationship Id="rId1218" Type="http://schemas.openxmlformats.org/officeDocument/2006/relationships/hyperlink" Target="https://www.facebook.com/ditbt/posts/2834645176563020" TargetMode="External"/><Relationship Id="rId1219" Type="http://schemas.openxmlformats.org/officeDocument/2006/relationships/hyperlink" Target="https://www.facebook.com/ditbt/posts/2834645176563021" TargetMode="External"/><Relationship Id="rId866" Type="http://schemas.openxmlformats.org/officeDocument/2006/relationships/hyperlink" Target="https://www.facebook.com/politiken/posts/10158210594623312" TargetMode="External"/><Relationship Id="rId865" Type="http://schemas.openxmlformats.org/officeDocument/2006/relationships/hyperlink" Target="https://www.facebook.com/politiken/posts/10158210594623311" TargetMode="External"/><Relationship Id="rId864" Type="http://schemas.openxmlformats.org/officeDocument/2006/relationships/hyperlink" Target="https://www.facebook.com/politiken/posts/10158210594623310" TargetMode="External"/><Relationship Id="rId863" Type="http://schemas.openxmlformats.org/officeDocument/2006/relationships/hyperlink" Target="https://www.facebook.com/politiken/posts/10158210594623309" TargetMode="External"/><Relationship Id="rId869" Type="http://schemas.openxmlformats.org/officeDocument/2006/relationships/hyperlink" Target="https://www.facebook.com/politiken/posts/10158210594623315" TargetMode="External"/><Relationship Id="rId868" Type="http://schemas.openxmlformats.org/officeDocument/2006/relationships/hyperlink" Target="https://www.facebook.com/politiken/posts/10158210594623314" TargetMode="External"/><Relationship Id="rId867" Type="http://schemas.openxmlformats.org/officeDocument/2006/relationships/hyperlink" Target="https://www.facebook.com/politiken/posts/10158210594623313" TargetMode="External"/><Relationship Id="rId1690" Type="http://schemas.openxmlformats.org/officeDocument/2006/relationships/hyperlink" Target="https://www.facebook.com/ditbt/posts/2845769315450289" TargetMode="External"/><Relationship Id="rId1691" Type="http://schemas.openxmlformats.org/officeDocument/2006/relationships/hyperlink" Target="https://www.facebook.com/ditbt/posts/2845769315450290" TargetMode="External"/><Relationship Id="rId1692" Type="http://schemas.openxmlformats.org/officeDocument/2006/relationships/hyperlink" Target="https://www.facebook.com/ditbt/posts/2845769315450291" TargetMode="External"/><Relationship Id="rId862" Type="http://schemas.openxmlformats.org/officeDocument/2006/relationships/hyperlink" Target="https://www.facebook.com/politiken/posts/10158210594623308" TargetMode="External"/><Relationship Id="rId1693" Type="http://schemas.openxmlformats.org/officeDocument/2006/relationships/hyperlink" Target="https://www.facebook.com/ditbt/posts/2845769315450292" TargetMode="External"/><Relationship Id="rId861" Type="http://schemas.openxmlformats.org/officeDocument/2006/relationships/hyperlink" Target="https://www.facebook.com/politiken/posts/10158210594623307" TargetMode="External"/><Relationship Id="rId1210" Type="http://schemas.openxmlformats.org/officeDocument/2006/relationships/hyperlink" Target="https://www.facebook.com/ditbt/posts/2834645176563012" TargetMode="External"/><Relationship Id="rId1694" Type="http://schemas.openxmlformats.org/officeDocument/2006/relationships/hyperlink" Target="https://www.facebook.com/ditbt/posts/2845769315450293" TargetMode="External"/><Relationship Id="rId860" Type="http://schemas.openxmlformats.org/officeDocument/2006/relationships/hyperlink" Target="https://www.facebook.com/politiken/posts/10158210594623306" TargetMode="External"/><Relationship Id="rId1211" Type="http://schemas.openxmlformats.org/officeDocument/2006/relationships/hyperlink" Target="https://www.facebook.com/ditbt/posts/2834645176563013" TargetMode="External"/><Relationship Id="rId1695" Type="http://schemas.openxmlformats.org/officeDocument/2006/relationships/hyperlink" Target="https://www.facebook.com/ditbt/posts/2845769315450294" TargetMode="External"/><Relationship Id="rId1212" Type="http://schemas.openxmlformats.org/officeDocument/2006/relationships/hyperlink" Target="https://www.facebook.com/ditbt/posts/2834645176563014" TargetMode="External"/><Relationship Id="rId1696" Type="http://schemas.openxmlformats.org/officeDocument/2006/relationships/hyperlink" Target="https://www.facebook.com/ditbt/posts/2845769315450295" TargetMode="External"/><Relationship Id="rId1202" Type="http://schemas.openxmlformats.org/officeDocument/2006/relationships/hyperlink" Target="https://www.facebook.com/ditbt/posts/2834645176563004" TargetMode="External"/><Relationship Id="rId1686" Type="http://schemas.openxmlformats.org/officeDocument/2006/relationships/hyperlink" Target="https://www.facebook.com/ditbt/posts/2845769315450285" TargetMode="External"/><Relationship Id="rId1203" Type="http://schemas.openxmlformats.org/officeDocument/2006/relationships/hyperlink" Target="https://www.facebook.com/ditbt/posts/2834645176563005" TargetMode="External"/><Relationship Id="rId1687" Type="http://schemas.openxmlformats.org/officeDocument/2006/relationships/hyperlink" Target="https://www.facebook.com/ditbt/posts/2845769315450286" TargetMode="External"/><Relationship Id="rId1204" Type="http://schemas.openxmlformats.org/officeDocument/2006/relationships/hyperlink" Target="https://www.facebook.com/ditbt/posts/2834645176563006" TargetMode="External"/><Relationship Id="rId1688" Type="http://schemas.openxmlformats.org/officeDocument/2006/relationships/hyperlink" Target="https://www.facebook.com/ditbt/posts/2845769315450287" TargetMode="External"/><Relationship Id="rId1205" Type="http://schemas.openxmlformats.org/officeDocument/2006/relationships/hyperlink" Target="https://www.facebook.com/ditbt/posts/2834645176563007" TargetMode="External"/><Relationship Id="rId1689" Type="http://schemas.openxmlformats.org/officeDocument/2006/relationships/hyperlink" Target="https://www.facebook.com/ditbt/posts/2845769315450288" TargetMode="External"/><Relationship Id="rId1206" Type="http://schemas.openxmlformats.org/officeDocument/2006/relationships/hyperlink" Target="https://www.facebook.com/ditbt/posts/2834645176563008" TargetMode="External"/><Relationship Id="rId1207" Type="http://schemas.openxmlformats.org/officeDocument/2006/relationships/hyperlink" Target="https://www.facebook.com/ditbt/posts/2834645176563009" TargetMode="External"/><Relationship Id="rId1208" Type="http://schemas.openxmlformats.org/officeDocument/2006/relationships/hyperlink" Target="https://www.facebook.com/ditbt/posts/2834645176563010" TargetMode="External"/><Relationship Id="rId1209" Type="http://schemas.openxmlformats.org/officeDocument/2006/relationships/hyperlink" Target="https://www.facebook.com/ditbt/posts/2834645176563011" TargetMode="External"/><Relationship Id="rId855" Type="http://schemas.openxmlformats.org/officeDocument/2006/relationships/hyperlink" Target="https://www.facebook.com/politiken/posts/10158210594623301" TargetMode="External"/><Relationship Id="rId854" Type="http://schemas.openxmlformats.org/officeDocument/2006/relationships/hyperlink" Target="https://www.facebook.com/politiken/posts/10158210594623300" TargetMode="External"/><Relationship Id="rId853" Type="http://schemas.openxmlformats.org/officeDocument/2006/relationships/hyperlink" Target="https://www.facebook.com/politiken/posts/10158210594623299" TargetMode="External"/><Relationship Id="rId852" Type="http://schemas.openxmlformats.org/officeDocument/2006/relationships/hyperlink" Target="https://www.facebook.com/politiken/posts/10158210594623298" TargetMode="External"/><Relationship Id="rId859" Type="http://schemas.openxmlformats.org/officeDocument/2006/relationships/hyperlink" Target="https://www.facebook.com/politiken/posts/10158210594623305" TargetMode="External"/><Relationship Id="rId858" Type="http://schemas.openxmlformats.org/officeDocument/2006/relationships/hyperlink" Target="https://www.facebook.com/politiken/posts/10158210594623304" TargetMode="External"/><Relationship Id="rId857" Type="http://schemas.openxmlformats.org/officeDocument/2006/relationships/hyperlink" Target="https://www.facebook.com/politiken/posts/10158210594623303" TargetMode="External"/><Relationship Id="rId856" Type="http://schemas.openxmlformats.org/officeDocument/2006/relationships/hyperlink" Target="https://www.facebook.com/politiken/posts/10158210594623302" TargetMode="External"/><Relationship Id="rId1680" Type="http://schemas.openxmlformats.org/officeDocument/2006/relationships/hyperlink" Target="https://www.facebook.com/ditbt/posts/2845769315450279" TargetMode="External"/><Relationship Id="rId1681" Type="http://schemas.openxmlformats.org/officeDocument/2006/relationships/hyperlink" Target="https://www.facebook.com/ditbt/posts/2845769315450280" TargetMode="External"/><Relationship Id="rId851" Type="http://schemas.openxmlformats.org/officeDocument/2006/relationships/hyperlink" Target="https://www.facebook.com/politiken/posts/10158210594623297" TargetMode="External"/><Relationship Id="rId1682" Type="http://schemas.openxmlformats.org/officeDocument/2006/relationships/hyperlink" Target="https://www.facebook.com/ditbt/posts/2845769315450281" TargetMode="External"/><Relationship Id="rId850" Type="http://schemas.openxmlformats.org/officeDocument/2006/relationships/hyperlink" Target="https://www.facebook.com/politiken/posts/10158210594623296" TargetMode="External"/><Relationship Id="rId1683" Type="http://schemas.openxmlformats.org/officeDocument/2006/relationships/hyperlink" Target="https://www.facebook.com/ditbt/posts/2845769315450282" TargetMode="External"/><Relationship Id="rId1200" Type="http://schemas.openxmlformats.org/officeDocument/2006/relationships/hyperlink" Target="https://www.facebook.com/ditbt/posts/2834645176563002" TargetMode="External"/><Relationship Id="rId1684" Type="http://schemas.openxmlformats.org/officeDocument/2006/relationships/hyperlink" Target="https://www.facebook.com/ditbt/posts/2845769315450283" TargetMode="External"/><Relationship Id="rId1201" Type="http://schemas.openxmlformats.org/officeDocument/2006/relationships/hyperlink" Target="https://www.facebook.com/ditbt/posts/2834645176563003" TargetMode="External"/><Relationship Id="rId1685" Type="http://schemas.openxmlformats.org/officeDocument/2006/relationships/hyperlink" Target="https://www.facebook.com/ditbt/posts/2845769315450284" TargetMode="External"/><Relationship Id="rId1235" Type="http://schemas.openxmlformats.org/officeDocument/2006/relationships/hyperlink" Target="https://www.facebook.com/ditbt/posts/2834645176563037" TargetMode="External"/><Relationship Id="rId1236" Type="http://schemas.openxmlformats.org/officeDocument/2006/relationships/hyperlink" Target="https://www.facebook.com/ditbt/posts/2834645176563038" TargetMode="External"/><Relationship Id="rId1237" Type="http://schemas.openxmlformats.org/officeDocument/2006/relationships/hyperlink" Target="https://www.facebook.com/ditbt/posts/2834645176563039" TargetMode="External"/><Relationship Id="rId1238" Type="http://schemas.openxmlformats.org/officeDocument/2006/relationships/hyperlink" Target="https://www.facebook.com/ditbt/posts/2834645176563040" TargetMode="External"/><Relationship Id="rId1239" Type="http://schemas.openxmlformats.org/officeDocument/2006/relationships/hyperlink" Target="https://www.facebook.com/ditbt/posts/2834645176563041" TargetMode="External"/><Relationship Id="rId409" Type="http://schemas.openxmlformats.org/officeDocument/2006/relationships/hyperlink" Target="https://www.facebook.com/politiken/posts/10158124639458297" TargetMode="External"/><Relationship Id="rId404" Type="http://schemas.openxmlformats.org/officeDocument/2006/relationships/hyperlink" Target="https://www.facebook.com/DRNyheder/posts/2379116025472255" TargetMode="External"/><Relationship Id="rId888" Type="http://schemas.openxmlformats.org/officeDocument/2006/relationships/hyperlink" Target="https://www.facebook.com/ditbt/posts/2834645176562690" TargetMode="External"/><Relationship Id="rId403" Type="http://schemas.openxmlformats.org/officeDocument/2006/relationships/hyperlink" Target="https://www.facebook.com/politiken/posts/10158124639458295" TargetMode="External"/><Relationship Id="rId887" Type="http://schemas.openxmlformats.org/officeDocument/2006/relationships/hyperlink" Target="https://www.facebook.com/ditbt/posts/2834645176562689" TargetMode="External"/><Relationship Id="rId402" Type="http://schemas.openxmlformats.org/officeDocument/2006/relationships/hyperlink" Target="https://www.facebook.com/tv2nyhederne/posts/2871528536196133" TargetMode="External"/><Relationship Id="rId886" Type="http://schemas.openxmlformats.org/officeDocument/2006/relationships/hyperlink" Target="https://www.facebook.com/ditbt/posts/2834645176562688" TargetMode="External"/><Relationship Id="rId401" Type="http://schemas.openxmlformats.org/officeDocument/2006/relationships/hyperlink" Target="https://www.facebook.com/DRNyheder/posts/2379116025472254" TargetMode="External"/><Relationship Id="rId885" Type="http://schemas.openxmlformats.org/officeDocument/2006/relationships/hyperlink" Target="https://www.facebook.com/ditbt/posts/2834645176562687" TargetMode="External"/><Relationship Id="rId408" Type="http://schemas.openxmlformats.org/officeDocument/2006/relationships/hyperlink" Target="https://www.facebook.com/tv2nyhederne/posts/2871528536196135" TargetMode="External"/><Relationship Id="rId407" Type="http://schemas.openxmlformats.org/officeDocument/2006/relationships/hyperlink" Target="https://www.facebook.com/DRNyheder/posts/2379116025472256" TargetMode="External"/><Relationship Id="rId406" Type="http://schemas.openxmlformats.org/officeDocument/2006/relationships/hyperlink" Target="https://www.facebook.com/politiken/posts/10158124639458296" TargetMode="External"/><Relationship Id="rId405" Type="http://schemas.openxmlformats.org/officeDocument/2006/relationships/hyperlink" Target="https://www.facebook.com/tv2nyhederne/posts/2871528536196134" TargetMode="External"/><Relationship Id="rId889" Type="http://schemas.openxmlformats.org/officeDocument/2006/relationships/hyperlink" Target="https://www.facebook.com/ditbt/posts/2834645176562691" TargetMode="External"/><Relationship Id="rId880" Type="http://schemas.openxmlformats.org/officeDocument/2006/relationships/hyperlink" Target="https://www.facebook.com/ditbt/posts/2834645176562682" TargetMode="External"/><Relationship Id="rId1230" Type="http://schemas.openxmlformats.org/officeDocument/2006/relationships/hyperlink" Target="https://www.facebook.com/ditbt/posts/2834645176563032" TargetMode="External"/><Relationship Id="rId400" Type="http://schemas.openxmlformats.org/officeDocument/2006/relationships/hyperlink" Target="https://www.facebook.com/politiken/posts/10158124639458294" TargetMode="External"/><Relationship Id="rId884" Type="http://schemas.openxmlformats.org/officeDocument/2006/relationships/hyperlink" Target="https://www.facebook.com/ditbt/posts/2834645176562686" TargetMode="External"/><Relationship Id="rId1231" Type="http://schemas.openxmlformats.org/officeDocument/2006/relationships/hyperlink" Target="https://www.facebook.com/ditbt/posts/2834645176563033" TargetMode="External"/><Relationship Id="rId883" Type="http://schemas.openxmlformats.org/officeDocument/2006/relationships/hyperlink" Target="https://www.facebook.com/ditbt/posts/2834645176562685" TargetMode="External"/><Relationship Id="rId1232" Type="http://schemas.openxmlformats.org/officeDocument/2006/relationships/hyperlink" Target="https://www.facebook.com/ditbt/posts/2834645176563034" TargetMode="External"/><Relationship Id="rId882" Type="http://schemas.openxmlformats.org/officeDocument/2006/relationships/hyperlink" Target="https://www.facebook.com/ditbt/posts/2834645176562684" TargetMode="External"/><Relationship Id="rId1233" Type="http://schemas.openxmlformats.org/officeDocument/2006/relationships/hyperlink" Target="https://www.facebook.com/ditbt/posts/2834645176563035" TargetMode="External"/><Relationship Id="rId881" Type="http://schemas.openxmlformats.org/officeDocument/2006/relationships/hyperlink" Target="https://www.facebook.com/ditbt/posts/2834645176562683" TargetMode="External"/><Relationship Id="rId1234" Type="http://schemas.openxmlformats.org/officeDocument/2006/relationships/hyperlink" Target="https://www.facebook.com/ditbt/posts/2834645176563036" TargetMode="External"/><Relationship Id="rId1224" Type="http://schemas.openxmlformats.org/officeDocument/2006/relationships/hyperlink" Target="https://www.facebook.com/ditbt/posts/2834645176563026" TargetMode="External"/><Relationship Id="rId1225" Type="http://schemas.openxmlformats.org/officeDocument/2006/relationships/hyperlink" Target="https://www.facebook.com/ditbt/posts/2834645176563027" TargetMode="External"/><Relationship Id="rId1226" Type="http://schemas.openxmlformats.org/officeDocument/2006/relationships/hyperlink" Target="https://www.facebook.com/ditbt/posts/2834645176563028" TargetMode="External"/><Relationship Id="rId1227" Type="http://schemas.openxmlformats.org/officeDocument/2006/relationships/hyperlink" Target="https://www.facebook.com/ditbt/posts/2834645176563029" TargetMode="External"/><Relationship Id="rId1228" Type="http://schemas.openxmlformats.org/officeDocument/2006/relationships/hyperlink" Target="https://www.facebook.com/ditbt/posts/2834645176563030" TargetMode="External"/><Relationship Id="rId1229" Type="http://schemas.openxmlformats.org/officeDocument/2006/relationships/hyperlink" Target="https://www.facebook.com/ditbt/posts/2834645176563031" TargetMode="External"/><Relationship Id="rId877" Type="http://schemas.openxmlformats.org/officeDocument/2006/relationships/hyperlink" Target="https://www.facebook.com/politiken/posts/10158210594623323" TargetMode="External"/><Relationship Id="rId876" Type="http://schemas.openxmlformats.org/officeDocument/2006/relationships/hyperlink" Target="https://www.facebook.com/politiken/posts/10158210594623322" TargetMode="External"/><Relationship Id="rId875" Type="http://schemas.openxmlformats.org/officeDocument/2006/relationships/hyperlink" Target="https://www.facebook.com/politiken/posts/10158210594623321" TargetMode="External"/><Relationship Id="rId874" Type="http://schemas.openxmlformats.org/officeDocument/2006/relationships/hyperlink" Target="https://www.facebook.com/politiken/posts/10158210594623320" TargetMode="External"/><Relationship Id="rId879" Type="http://schemas.openxmlformats.org/officeDocument/2006/relationships/hyperlink" Target="https://www.facebook.com/politiken/posts/10158210594623325" TargetMode="External"/><Relationship Id="rId878" Type="http://schemas.openxmlformats.org/officeDocument/2006/relationships/hyperlink" Target="https://www.facebook.com/politiken/posts/10158210594623324" TargetMode="External"/><Relationship Id="rId873" Type="http://schemas.openxmlformats.org/officeDocument/2006/relationships/hyperlink" Target="https://www.facebook.com/politiken/posts/10158210594623319" TargetMode="External"/><Relationship Id="rId1220" Type="http://schemas.openxmlformats.org/officeDocument/2006/relationships/hyperlink" Target="https://www.facebook.com/ditbt/posts/2834645176563022" TargetMode="External"/><Relationship Id="rId872" Type="http://schemas.openxmlformats.org/officeDocument/2006/relationships/hyperlink" Target="https://www.facebook.com/politiken/posts/10158210594623318" TargetMode="External"/><Relationship Id="rId1221" Type="http://schemas.openxmlformats.org/officeDocument/2006/relationships/hyperlink" Target="https://www.facebook.com/ditbt/posts/2834645176563023" TargetMode="External"/><Relationship Id="rId871" Type="http://schemas.openxmlformats.org/officeDocument/2006/relationships/hyperlink" Target="https://www.facebook.com/politiken/posts/10158210594623317" TargetMode="External"/><Relationship Id="rId1222" Type="http://schemas.openxmlformats.org/officeDocument/2006/relationships/hyperlink" Target="https://www.facebook.com/ditbt/posts/2834645176563024" TargetMode="External"/><Relationship Id="rId870" Type="http://schemas.openxmlformats.org/officeDocument/2006/relationships/hyperlink" Target="https://www.facebook.com/politiken/posts/10158210594623316" TargetMode="External"/><Relationship Id="rId1223" Type="http://schemas.openxmlformats.org/officeDocument/2006/relationships/hyperlink" Target="https://www.facebook.com/ditbt/posts/2834645176563025" TargetMode="External"/><Relationship Id="rId1653" Type="http://schemas.openxmlformats.org/officeDocument/2006/relationships/hyperlink" Target="https://www.facebook.com/ditbt/posts/2834645176563455" TargetMode="External"/><Relationship Id="rId1654" Type="http://schemas.openxmlformats.org/officeDocument/2006/relationships/hyperlink" Target="https://www.facebook.com/ditbt/posts/2834645176563456" TargetMode="External"/><Relationship Id="rId1655" Type="http://schemas.openxmlformats.org/officeDocument/2006/relationships/hyperlink" Target="https://www.facebook.com/ditbt/posts/2834645176563457" TargetMode="External"/><Relationship Id="rId1656" Type="http://schemas.openxmlformats.org/officeDocument/2006/relationships/hyperlink" Target="https://www.facebook.com/ditbt/posts/2834645176563458" TargetMode="External"/><Relationship Id="rId1657" Type="http://schemas.openxmlformats.org/officeDocument/2006/relationships/hyperlink" Target="https://www.facebook.com/ditbt/posts/2834645176563459" TargetMode="External"/><Relationship Id="rId1658" Type="http://schemas.openxmlformats.org/officeDocument/2006/relationships/hyperlink" Target="https://www.facebook.com/ditbt/posts/2834645176563460" TargetMode="External"/><Relationship Id="rId1659" Type="http://schemas.openxmlformats.org/officeDocument/2006/relationships/hyperlink" Target="https://www.facebook.com/ditbt/posts/2834645176563461" TargetMode="External"/><Relationship Id="rId829" Type="http://schemas.openxmlformats.org/officeDocument/2006/relationships/hyperlink" Target="https://www.facebook.com/politiken/posts/10158211339893309" TargetMode="External"/><Relationship Id="rId828" Type="http://schemas.openxmlformats.org/officeDocument/2006/relationships/hyperlink" Target="https://www.facebook.com/politiken/posts/10158211339893308" TargetMode="External"/><Relationship Id="rId827" Type="http://schemas.openxmlformats.org/officeDocument/2006/relationships/hyperlink" Target="https://www.facebook.com/politiken/posts/10158211339893307" TargetMode="External"/><Relationship Id="rId822" Type="http://schemas.openxmlformats.org/officeDocument/2006/relationships/hyperlink" Target="https://www.facebook.com/politiken/posts/10158211339893302" TargetMode="External"/><Relationship Id="rId821" Type="http://schemas.openxmlformats.org/officeDocument/2006/relationships/hyperlink" Target="https://www.facebook.com/politiken/posts/10158211339893301" TargetMode="External"/><Relationship Id="rId820" Type="http://schemas.openxmlformats.org/officeDocument/2006/relationships/hyperlink" Target="https://www.facebook.com/politiken/posts/10158211339893300" TargetMode="External"/><Relationship Id="rId826" Type="http://schemas.openxmlformats.org/officeDocument/2006/relationships/hyperlink" Target="https://www.facebook.com/politiken/posts/10158211339893306" TargetMode="External"/><Relationship Id="rId825" Type="http://schemas.openxmlformats.org/officeDocument/2006/relationships/hyperlink" Target="https://www.facebook.com/politiken/posts/10158211339893305" TargetMode="External"/><Relationship Id="rId824" Type="http://schemas.openxmlformats.org/officeDocument/2006/relationships/hyperlink" Target="https://www.facebook.com/politiken/posts/10158211339893304" TargetMode="External"/><Relationship Id="rId823" Type="http://schemas.openxmlformats.org/officeDocument/2006/relationships/hyperlink" Target="https://www.facebook.com/politiken/posts/10158211339893303" TargetMode="External"/><Relationship Id="rId1650" Type="http://schemas.openxmlformats.org/officeDocument/2006/relationships/hyperlink" Target="https://www.facebook.com/ditbt/posts/2834645176563452" TargetMode="External"/><Relationship Id="rId1651" Type="http://schemas.openxmlformats.org/officeDocument/2006/relationships/hyperlink" Target="https://www.facebook.com/ditbt/posts/2834645176563453" TargetMode="External"/><Relationship Id="rId1652" Type="http://schemas.openxmlformats.org/officeDocument/2006/relationships/hyperlink" Target="https://www.facebook.com/ditbt/posts/2834645176563454" TargetMode="External"/><Relationship Id="rId1642" Type="http://schemas.openxmlformats.org/officeDocument/2006/relationships/hyperlink" Target="https://www.facebook.com/ditbt/posts/2834645176563444" TargetMode="External"/><Relationship Id="rId1643" Type="http://schemas.openxmlformats.org/officeDocument/2006/relationships/hyperlink" Target="https://www.facebook.com/ditbt/posts/2834645176563445" TargetMode="External"/><Relationship Id="rId1644" Type="http://schemas.openxmlformats.org/officeDocument/2006/relationships/hyperlink" Target="https://www.facebook.com/ditbt/posts/2834645176563446" TargetMode="External"/><Relationship Id="rId1645" Type="http://schemas.openxmlformats.org/officeDocument/2006/relationships/hyperlink" Target="https://www.facebook.com/ditbt/posts/2834645176563447" TargetMode="External"/><Relationship Id="rId1646" Type="http://schemas.openxmlformats.org/officeDocument/2006/relationships/hyperlink" Target="https://www.facebook.com/ditbt/posts/2834645176563448" TargetMode="External"/><Relationship Id="rId1647" Type="http://schemas.openxmlformats.org/officeDocument/2006/relationships/hyperlink" Target="https://www.facebook.com/ditbt/posts/2834645176563449" TargetMode="External"/><Relationship Id="rId1648" Type="http://schemas.openxmlformats.org/officeDocument/2006/relationships/hyperlink" Target="https://www.facebook.com/ditbt/posts/2834645176563450" TargetMode="External"/><Relationship Id="rId1649" Type="http://schemas.openxmlformats.org/officeDocument/2006/relationships/hyperlink" Target="https://www.facebook.com/ditbt/posts/2834645176563451" TargetMode="External"/><Relationship Id="rId819" Type="http://schemas.openxmlformats.org/officeDocument/2006/relationships/hyperlink" Target="https://www.facebook.com/politiken/posts/10158211339893299" TargetMode="External"/><Relationship Id="rId818" Type="http://schemas.openxmlformats.org/officeDocument/2006/relationships/hyperlink" Target="https://www.facebook.com/politiken/posts/10158211339893298" TargetMode="External"/><Relationship Id="rId817" Type="http://schemas.openxmlformats.org/officeDocument/2006/relationships/hyperlink" Target="https://www.facebook.com/politiken/posts/10158211339893297" TargetMode="External"/><Relationship Id="rId816" Type="http://schemas.openxmlformats.org/officeDocument/2006/relationships/hyperlink" Target="https://www.facebook.com/politiken/posts/10158211339893296" TargetMode="External"/><Relationship Id="rId811" Type="http://schemas.openxmlformats.org/officeDocument/2006/relationships/hyperlink" Target="https://www.facebook.com/politiken/posts/10158211629148324" TargetMode="External"/><Relationship Id="rId810" Type="http://schemas.openxmlformats.org/officeDocument/2006/relationships/hyperlink" Target="https://www.facebook.com/politiken/posts/10158211629148323" TargetMode="External"/><Relationship Id="rId815" Type="http://schemas.openxmlformats.org/officeDocument/2006/relationships/hyperlink" Target="https://www.facebook.com/politiken/posts/10158211339893295" TargetMode="External"/><Relationship Id="rId814" Type="http://schemas.openxmlformats.org/officeDocument/2006/relationships/hyperlink" Target="https://www.facebook.com/politiken/posts/10158211339893294" TargetMode="External"/><Relationship Id="rId813" Type="http://schemas.openxmlformats.org/officeDocument/2006/relationships/hyperlink" Target="https://www.facebook.com/politiken/posts/10158211629148326" TargetMode="External"/><Relationship Id="rId812" Type="http://schemas.openxmlformats.org/officeDocument/2006/relationships/hyperlink" Target="https://www.facebook.com/politiken/posts/10158211629148325" TargetMode="External"/><Relationship Id="rId1640" Type="http://schemas.openxmlformats.org/officeDocument/2006/relationships/hyperlink" Target="https://www.facebook.com/ditbt/posts/2834645176563442" TargetMode="External"/><Relationship Id="rId1641" Type="http://schemas.openxmlformats.org/officeDocument/2006/relationships/hyperlink" Target="https://www.facebook.com/ditbt/posts/2834645176563443" TargetMode="External"/><Relationship Id="rId1675" Type="http://schemas.openxmlformats.org/officeDocument/2006/relationships/hyperlink" Target="https://www.facebook.com/ditbt/posts/2845769315450274" TargetMode="External"/><Relationship Id="rId1676" Type="http://schemas.openxmlformats.org/officeDocument/2006/relationships/hyperlink" Target="https://www.facebook.com/ditbt/posts/2845769315450275" TargetMode="External"/><Relationship Id="rId1677" Type="http://schemas.openxmlformats.org/officeDocument/2006/relationships/hyperlink" Target="https://www.facebook.com/ditbt/posts/2845769315450276" TargetMode="External"/><Relationship Id="rId1678" Type="http://schemas.openxmlformats.org/officeDocument/2006/relationships/hyperlink" Target="https://www.facebook.com/ditbt/posts/2845769315450277" TargetMode="External"/><Relationship Id="rId1679" Type="http://schemas.openxmlformats.org/officeDocument/2006/relationships/hyperlink" Target="https://www.facebook.com/ditbt/posts/2845769315450278" TargetMode="External"/><Relationship Id="rId849" Type="http://schemas.openxmlformats.org/officeDocument/2006/relationships/hyperlink" Target="https://www.facebook.com/politiken/posts/10158210594623295" TargetMode="External"/><Relationship Id="rId844" Type="http://schemas.openxmlformats.org/officeDocument/2006/relationships/hyperlink" Target="https://www.facebook.com/politiken/posts/10158211339893324" TargetMode="External"/><Relationship Id="rId843" Type="http://schemas.openxmlformats.org/officeDocument/2006/relationships/hyperlink" Target="https://www.facebook.com/politiken/posts/10158211339893323" TargetMode="External"/><Relationship Id="rId842" Type="http://schemas.openxmlformats.org/officeDocument/2006/relationships/hyperlink" Target="https://www.facebook.com/politiken/posts/10158211339893322" TargetMode="External"/><Relationship Id="rId841" Type="http://schemas.openxmlformats.org/officeDocument/2006/relationships/hyperlink" Target="https://www.facebook.com/politiken/posts/10158211339893321" TargetMode="External"/><Relationship Id="rId848" Type="http://schemas.openxmlformats.org/officeDocument/2006/relationships/hyperlink" Target="https://www.facebook.com/politiken/posts/10158210594623294" TargetMode="External"/><Relationship Id="rId847" Type="http://schemas.openxmlformats.org/officeDocument/2006/relationships/hyperlink" Target="https://www.facebook.com/politiken/posts/10158211339893327" TargetMode="External"/><Relationship Id="rId846" Type="http://schemas.openxmlformats.org/officeDocument/2006/relationships/hyperlink" Target="https://www.facebook.com/politiken/posts/10158211339893326" TargetMode="External"/><Relationship Id="rId845" Type="http://schemas.openxmlformats.org/officeDocument/2006/relationships/hyperlink" Target="https://www.facebook.com/politiken/posts/10158211339893325" TargetMode="External"/><Relationship Id="rId1670" Type="http://schemas.openxmlformats.org/officeDocument/2006/relationships/hyperlink" Target="https://www.facebook.com/ditbt/posts/2845769315450269" TargetMode="External"/><Relationship Id="rId840" Type="http://schemas.openxmlformats.org/officeDocument/2006/relationships/hyperlink" Target="https://www.facebook.com/politiken/posts/10158211339893320" TargetMode="External"/><Relationship Id="rId1671" Type="http://schemas.openxmlformats.org/officeDocument/2006/relationships/hyperlink" Target="https://www.facebook.com/ditbt/posts/2845769315450270" TargetMode="External"/><Relationship Id="rId1672" Type="http://schemas.openxmlformats.org/officeDocument/2006/relationships/hyperlink" Target="https://www.facebook.com/ditbt/posts/2845769315450271" TargetMode="External"/><Relationship Id="rId1673" Type="http://schemas.openxmlformats.org/officeDocument/2006/relationships/hyperlink" Target="https://www.facebook.com/ditbt/posts/2845769315450272" TargetMode="External"/><Relationship Id="rId1674" Type="http://schemas.openxmlformats.org/officeDocument/2006/relationships/hyperlink" Target="https://www.facebook.com/ditbt/posts/2845769315450273" TargetMode="External"/><Relationship Id="rId1664" Type="http://schemas.openxmlformats.org/officeDocument/2006/relationships/hyperlink" Target="https://www.facebook.com/ditbt/posts/2834645176563466" TargetMode="External"/><Relationship Id="rId1665" Type="http://schemas.openxmlformats.org/officeDocument/2006/relationships/hyperlink" Target="https://www.facebook.com/ditbt/posts/2834645176563467" TargetMode="External"/><Relationship Id="rId1666" Type="http://schemas.openxmlformats.org/officeDocument/2006/relationships/hyperlink" Target="https://www.facebook.com/ditbt/posts/2834645176563468" TargetMode="External"/><Relationship Id="rId1667" Type="http://schemas.openxmlformats.org/officeDocument/2006/relationships/hyperlink" Target="https://www.facebook.com/ditbt/posts/2834645176563469" TargetMode="External"/><Relationship Id="rId1668" Type="http://schemas.openxmlformats.org/officeDocument/2006/relationships/hyperlink" Target="https://www.facebook.com/ditbt/posts/2834645176563470" TargetMode="External"/><Relationship Id="rId1669" Type="http://schemas.openxmlformats.org/officeDocument/2006/relationships/hyperlink" Target="https://www.facebook.com/ditbt/posts/2845769315450268" TargetMode="External"/><Relationship Id="rId839" Type="http://schemas.openxmlformats.org/officeDocument/2006/relationships/hyperlink" Target="https://www.facebook.com/politiken/posts/10158211339893319" TargetMode="External"/><Relationship Id="rId838" Type="http://schemas.openxmlformats.org/officeDocument/2006/relationships/hyperlink" Target="https://www.facebook.com/politiken/posts/10158211339893318" TargetMode="External"/><Relationship Id="rId833" Type="http://schemas.openxmlformats.org/officeDocument/2006/relationships/hyperlink" Target="https://www.facebook.com/politiken/posts/10158211339893313" TargetMode="External"/><Relationship Id="rId832" Type="http://schemas.openxmlformats.org/officeDocument/2006/relationships/hyperlink" Target="https://www.facebook.com/politiken/posts/10158211339893312" TargetMode="External"/><Relationship Id="rId831" Type="http://schemas.openxmlformats.org/officeDocument/2006/relationships/hyperlink" Target="https://www.facebook.com/politiken/posts/10158211339893311" TargetMode="External"/><Relationship Id="rId830" Type="http://schemas.openxmlformats.org/officeDocument/2006/relationships/hyperlink" Target="https://www.facebook.com/politiken/posts/10158211339893310" TargetMode="External"/><Relationship Id="rId837" Type="http://schemas.openxmlformats.org/officeDocument/2006/relationships/hyperlink" Target="https://www.facebook.com/politiken/posts/10158211339893317" TargetMode="External"/><Relationship Id="rId836" Type="http://schemas.openxmlformats.org/officeDocument/2006/relationships/hyperlink" Target="https://www.facebook.com/politiken/posts/10158211339893316" TargetMode="External"/><Relationship Id="rId835" Type="http://schemas.openxmlformats.org/officeDocument/2006/relationships/hyperlink" Target="https://www.facebook.com/politiken/posts/10158211339893315" TargetMode="External"/><Relationship Id="rId834" Type="http://schemas.openxmlformats.org/officeDocument/2006/relationships/hyperlink" Target="https://www.facebook.com/politiken/posts/10158211339893314" TargetMode="External"/><Relationship Id="rId1660" Type="http://schemas.openxmlformats.org/officeDocument/2006/relationships/hyperlink" Target="https://www.facebook.com/ditbt/posts/2834645176563462" TargetMode="External"/><Relationship Id="rId1661" Type="http://schemas.openxmlformats.org/officeDocument/2006/relationships/hyperlink" Target="https://www.facebook.com/ditbt/posts/2834645176563463" TargetMode="External"/><Relationship Id="rId1662" Type="http://schemas.openxmlformats.org/officeDocument/2006/relationships/hyperlink" Target="https://www.facebook.com/ditbt/posts/2834645176563464" TargetMode="External"/><Relationship Id="rId1663" Type="http://schemas.openxmlformats.org/officeDocument/2006/relationships/hyperlink" Target="https://www.facebook.com/ditbt/posts/2834645176563465" TargetMode="External"/><Relationship Id="rId469" Type="http://schemas.openxmlformats.org/officeDocument/2006/relationships/hyperlink" Target="https://www.facebook.com/politiken/posts/10158122855793298" TargetMode="External"/><Relationship Id="rId468" Type="http://schemas.openxmlformats.org/officeDocument/2006/relationships/hyperlink" Target="https://www.facebook.com/dagbladetinformation/posts/10158201116012646" TargetMode="External"/><Relationship Id="rId467" Type="http://schemas.openxmlformats.org/officeDocument/2006/relationships/hyperlink" Target="https://www.facebook.com/politiken/posts/10158122855793297" TargetMode="External"/><Relationship Id="rId1290" Type="http://schemas.openxmlformats.org/officeDocument/2006/relationships/hyperlink" Target="https://www.facebook.com/ditbt/posts/2834645176563092" TargetMode="External"/><Relationship Id="rId1291" Type="http://schemas.openxmlformats.org/officeDocument/2006/relationships/hyperlink" Target="https://www.facebook.com/ditbt/posts/2834645176563093" TargetMode="External"/><Relationship Id="rId1292" Type="http://schemas.openxmlformats.org/officeDocument/2006/relationships/hyperlink" Target="https://www.facebook.com/ditbt/posts/2834645176563094" TargetMode="External"/><Relationship Id="rId462" Type="http://schemas.openxmlformats.org/officeDocument/2006/relationships/hyperlink" Target="https://www.facebook.com/tv2nyhederne/posts/2871528536196159" TargetMode="External"/><Relationship Id="rId1293" Type="http://schemas.openxmlformats.org/officeDocument/2006/relationships/hyperlink" Target="https://www.facebook.com/ditbt/posts/2834645176563095" TargetMode="External"/><Relationship Id="rId461" Type="http://schemas.openxmlformats.org/officeDocument/2006/relationships/hyperlink" Target="https://www.facebook.com/politiken/posts/10158122855793294" TargetMode="External"/><Relationship Id="rId1294" Type="http://schemas.openxmlformats.org/officeDocument/2006/relationships/hyperlink" Target="https://www.facebook.com/ditbt/posts/2834645176563096" TargetMode="External"/><Relationship Id="rId460" Type="http://schemas.openxmlformats.org/officeDocument/2006/relationships/hyperlink" Target="https://www.facebook.com/tv2nyhederne/posts/2871528536196158" TargetMode="External"/><Relationship Id="rId1295" Type="http://schemas.openxmlformats.org/officeDocument/2006/relationships/hyperlink" Target="https://www.facebook.com/ditbt/posts/2834645176563097" TargetMode="External"/><Relationship Id="rId1296" Type="http://schemas.openxmlformats.org/officeDocument/2006/relationships/hyperlink" Target="https://www.facebook.com/ditbt/posts/2834645176563098" TargetMode="External"/><Relationship Id="rId466" Type="http://schemas.openxmlformats.org/officeDocument/2006/relationships/hyperlink" Target="https://www.facebook.com/dagbladetinformation/posts/10158201206742646" TargetMode="External"/><Relationship Id="rId1297" Type="http://schemas.openxmlformats.org/officeDocument/2006/relationships/hyperlink" Target="https://www.facebook.com/ditbt/posts/2834645176563099" TargetMode="External"/><Relationship Id="rId465" Type="http://schemas.openxmlformats.org/officeDocument/2006/relationships/hyperlink" Target="https://www.facebook.com/politiken/posts/10158122855793296" TargetMode="External"/><Relationship Id="rId1298" Type="http://schemas.openxmlformats.org/officeDocument/2006/relationships/hyperlink" Target="https://www.facebook.com/ditbt/posts/2834645176563100" TargetMode="External"/><Relationship Id="rId464" Type="http://schemas.openxmlformats.org/officeDocument/2006/relationships/hyperlink" Target="https://www.facebook.com/dagbladetinformation/posts/10158201206742646" TargetMode="External"/><Relationship Id="rId1299" Type="http://schemas.openxmlformats.org/officeDocument/2006/relationships/hyperlink" Target="https://www.facebook.com/ditbt/posts/2834645176563101" TargetMode="External"/><Relationship Id="rId463" Type="http://schemas.openxmlformats.org/officeDocument/2006/relationships/hyperlink" Target="https://www.facebook.com/politiken/posts/10158122855793295" TargetMode="External"/><Relationship Id="rId459" Type="http://schemas.openxmlformats.org/officeDocument/2006/relationships/hyperlink" Target="https://www.facebook.com/politiken/posts/10158124639458319" TargetMode="External"/><Relationship Id="rId458" Type="http://schemas.openxmlformats.org/officeDocument/2006/relationships/hyperlink" Target="https://www.facebook.com/tv2nyhederne/posts/2871528536196157" TargetMode="External"/><Relationship Id="rId457" Type="http://schemas.openxmlformats.org/officeDocument/2006/relationships/hyperlink" Target="https://www.facebook.com/politiken/posts/10158124639458318" TargetMode="External"/><Relationship Id="rId456" Type="http://schemas.openxmlformats.org/officeDocument/2006/relationships/hyperlink" Target="https://www.facebook.com/tv2nyhederne/posts/2871528536196156" TargetMode="External"/><Relationship Id="rId1280" Type="http://schemas.openxmlformats.org/officeDocument/2006/relationships/hyperlink" Target="https://www.facebook.com/ditbt/posts/2834645176563082" TargetMode="External"/><Relationship Id="rId1281" Type="http://schemas.openxmlformats.org/officeDocument/2006/relationships/hyperlink" Target="https://www.facebook.com/ditbt/posts/2834645176563083" TargetMode="External"/><Relationship Id="rId451" Type="http://schemas.openxmlformats.org/officeDocument/2006/relationships/hyperlink" Target="https://www.facebook.com/politiken/posts/10158124639458315" TargetMode="External"/><Relationship Id="rId1282" Type="http://schemas.openxmlformats.org/officeDocument/2006/relationships/hyperlink" Target="https://www.facebook.com/ditbt/posts/2834645176563084" TargetMode="External"/><Relationship Id="rId450" Type="http://schemas.openxmlformats.org/officeDocument/2006/relationships/hyperlink" Target="https://www.facebook.com/tv2nyhederne/posts/2871528536196153" TargetMode="External"/><Relationship Id="rId1283" Type="http://schemas.openxmlformats.org/officeDocument/2006/relationships/hyperlink" Target="https://www.facebook.com/ditbt/posts/2834645176563085" TargetMode="External"/><Relationship Id="rId1284" Type="http://schemas.openxmlformats.org/officeDocument/2006/relationships/hyperlink" Target="https://www.facebook.com/ditbt/posts/2834645176563086" TargetMode="External"/><Relationship Id="rId1285" Type="http://schemas.openxmlformats.org/officeDocument/2006/relationships/hyperlink" Target="https://www.facebook.com/ditbt/posts/2834645176563087" TargetMode="External"/><Relationship Id="rId455" Type="http://schemas.openxmlformats.org/officeDocument/2006/relationships/hyperlink" Target="https://www.facebook.com/politiken/posts/10158124639458317" TargetMode="External"/><Relationship Id="rId1286" Type="http://schemas.openxmlformats.org/officeDocument/2006/relationships/hyperlink" Target="https://www.facebook.com/ditbt/posts/2834645176563088" TargetMode="External"/><Relationship Id="rId454" Type="http://schemas.openxmlformats.org/officeDocument/2006/relationships/hyperlink" Target="https://www.facebook.com/tv2nyhederne/posts/2871528536196155" TargetMode="External"/><Relationship Id="rId1287" Type="http://schemas.openxmlformats.org/officeDocument/2006/relationships/hyperlink" Target="https://www.facebook.com/ditbt/posts/2834645176563089" TargetMode="External"/><Relationship Id="rId453" Type="http://schemas.openxmlformats.org/officeDocument/2006/relationships/hyperlink" Target="https://www.facebook.com/politiken/posts/10158124639458316" TargetMode="External"/><Relationship Id="rId1288" Type="http://schemas.openxmlformats.org/officeDocument/2006/relationships/hyperlink" Target="https://www.facebook.com/ditbt/posts/2834645176563090" TargetMode="External"/><Relationship Id="rId452" Type="http://schemas.openxmlformats.org/officeDocument/2006/relationships/hyperlink" Target="https://www.facebook.com/tv2nyhederne/posts/2871528536196154" TargetMode="External"/><Relationship Id="rId1289" Type="http://schemas.openxmlformats.org/officeDocument/2006/relationships/hyperlink" Target="https://www.facebook.com/ditbt/posts/2834645176563091" TargetMode="External"/><Relationship Id="rId491" Type="http://schemas.openxmlformats.org/officeDocument/2006/relationships/hyperlink" Target="https://www.facebook.com/politiken/posts/10158122855793309" TargetMode="External"/><Relationship Id="rId490" Type="http://schemas.openxmlformats.org/officeDocument/2006/relationships/hyperlink" Target="https://www.facebook.com/tv2nyhederne/posts/2886908424658112" TargetMode="External"/><Relationship Id="rId489" Type="http://schemas.openxmlformats.org/officeDocument/2006/relationships/hyperlink" Target="https://www.facebook.com/politiken/posts/10158122855793308" TargetMode="External"/><Relationship Id="rId484" Type="http://schemas.openxmlformats.org/officeDocument/2006/relationships/hyperlink" Target="https://www.facebook.com/dagbladetinformation/posts/10158205304167646" TargetMode="External"/><Relationship Id="rId483" Type="http://schemas.openxmlformats.org/officeDocument/2006/relationships/hyperlink" Target="https://www.facebook.com/politiken/posts/10158122855793305" TargetMode="External"/><Relationship Id="rId482" Type="http://schemas.openxmlformats.org/officeDocument/2006/relationships/hyperlink" Target="https://www.facebook.com/dagbladetinformation/posts/10158205304167646" TargetMode="External"/><Relationship Id="rId481" Type="http://schemas.openxmlformats.org/officeDocument/2006/relationships/hyperlink" Target="https://www.facebook.com/politiken/posts/10158122855793304" TargetMode="External"/><Relationship Id="rId488" Type="http://schemas.openxmlformats.org/officeDocument/2006/relationships/hyperlink" Target="https://www.facebook.com/tv2nyhederne/posts/2886697904679164" TargetMode="External"/><Relationship Id="rId487" Type="http://schemas.openxmlformats.org/officeDocument/2006/relationships/hyperlink" Target="https://www.facebook.com/politiken/posts/10158122855793307" TargetMode="External"/><Relationship Id="rId486" Type="http://schemas.openxmlformats.org/officeDocument/2006/relationships/hyperlink" Target="https://www.facebook.com/tv2nyhederne/posts/2886697904679164" TargetMode="External"/><Relationship Id="rId485" Type="http://schemas.openxmlformats.org/officeDocument/2006/relationships/hyperlink" Target="https://www.facebook.com/politiken/posts/10158122855793306" TargetMode="External"/><Relationship Id="rId480" Type="http://schemas.openxmlformats.org/officeDocument/2006/relationships/hyperlink" Target="https://www.facebook.com/dagbladetinformation/posts/10158195620032646" TargetMode="External"/><Relationship Id="rId479" Type="http://schemas.openxmlformats.org/officeDocument/2006/relationships/hyperlink" Target="https://www.facebook.com/politiken/posts/10158122855793303" TargetMode="External"/><Relationship Id="rId478" Type="http://schemas.openxmlformats.org/officeDocument/2006/relationships/hyperlink" Target="https://www.facebook.com/dagbladetinformation/posts/10158195830072646" TargetMode="External"/><Relationship Id="rId473" Type="http://schemas.openxmlformats.org/officeDocument/2006/relationships/hyperlink" Target="https://www.facebook.com/politiken/posts/10158122855793300" TargetMode="External"/><Relationship Id="rId472" Type="http://schemas.openxmlformats.org/officeDocument/2006/relationships/hyperlink" Target="https://www.facebook.com/dagbladetinformation/posts/10158198604272646" TargetMode="External"/><Relationship Id="rId471" Type="http://schemas.openxmlformats.org/officeDocument/2006/relationships/hyperlink" Target="https://www.facebook.com/politiken/posts/10158122855793299" TargetMode="External"/><Relationship Id="rId470" Type="http://schemas.openxmlformats.org/officeDocument/2006/relationships/hyperlink" Target="https://www.facebook.com/dagbladetinformation/posts/10158198827472646" TargetMode="External"/><Relationship Id="rId477" Type="http://schemas.openxmlformats.org/officeDocument/2006/relationships/hyperlink" Target="https://www.facebook.com/politiken/posts/10158122855793302" TargetMode="External"/><Relationship Id="rId476" Type="http://schemas.openxmlformats.org/officeDocument/2006/relationships/hyperlink" Target="https://www.facebook.com/dagbladetinformation/posts/10158195830072646" TargetMode="External"/><Relationship Id="rId475" Type="http://schemas.openxmlformats.org/officeDocument/2006/relationships/hyperlink" Target="https://www.facebook.com/politiken/posts/10158122855793301" TargetMode="External"/><Relationship Id="rId474" Type="http://schemas.openxmlformats.org/officeDocument/2006/relationships/hyperlink" Target="https://www.facebook.com/dagbladetinformation/posts/10158197075567646" TargetMode="External"/><Relationship Id="rId1257" Type="http://schemas.openxmlformats.org/officeDocument/2006/relationships/hyperlink" Target="https://www.facebook.com/ditbt/posts/2834645176563059" TargetMode="External"/><Relationship Id="rId1258" Type="http://schemas.openxmlformats.org/officeDocument/2006/relationships/hyperlink" Target="https://www.facebook.com/ditbt/posts/2834645176563060" TargetMode="External"/><Relationship Id="rId1259" Type="http://schemas.openxmlformats.org/officeDocument/2006/relationships/hyperlink" Target="https://www.facebook.com/ditbt/posts/2834645176563061" TargetMode="External"/><Relationship Id="rId426" Type="http://schemas.openxmlformats.org/officeDocument/2006/relationships/hyperlink" Target="https://www.facebook.com/tv2nyhederne/posts/2871528536196141" TargetMode="External"/><Relationship Id="rId425" Type="http://schemas.openxmlformats.org/officeDocument/2006/relationships/hyperlink" Target="https://www.facebook.com/DRNyheder/posts/2379116025472262" TargetMode="External"/><Relationship Id="rId424" Type="http://schemas.openxmlformats.org/officeDocument/2006/relationships/hyperlink" Target="https://www.facebook.com/politiken/posts/10158124639458302" TargetMode="External"/><Relationship Id="rId423" Type="http://schemas.openxmlformats.org/officeDocument/2006/relationships/hyperlink" Target="https://www.facebook.com/tv2nyhederne/posts/2871528536196140" TargetMode="External"/><Relationship Id="rId429" Type="http://schemas.openxmlformats.org/officeDocument/2006/relationships/hyperlink" Target="https://www.facebook.com/politiken/posts/10158124639458304" TargetMode="External"/><Relationship Id="rId428" Type="http://schemas.openxmlformats.org/officeDocument/2006/relationships/hyperlink" Target="https://www.facebook.com/tv2nyhederne/posts/2871528536196142" TargetMode="External"/><Relationship Id="rId427" Type="http://schemas.openxmlformats.org/officeDocument/2006/relationships/hyperlink" Target="https://www.facebook.com/politiken/posts/10158124639458303" TargetMode="External"/><Relationship Id="rId1250" Type="http://schemas.openxmlformats.org/officeDocument/2006/relationships/hyperlink" Target="https://www.facebook.com/ditbt/posts/2834645176563052" TargetMode="External"/><Relationship Id="rId1251" Type="http://schemas.openxmlformats.org/officeDocument/2006/relationships/hyperlink" Target="https://www.facebook.com/ditbt/posts/2834645176563053" TargetMode="External"/><Relationship Id="rId1252" Type="http://schemas.openxmlformats.org/officeDocument/2006/relationships/hyperlink" Target="https://www.facebook.com/ditbt/posts/2834645176563054" TargetMode="External"/><Relationship Id="rId422" Type="http://schemas.openxmlformats.org/officeDocument/2006/relationships/hyperlink" Target="https://www.facebook.com/DRNyheder/posts/2379116025472261" TargetMode="External"/><Relationship Id="rId1253" Type="http://schemas.openxmlformats.org/officeDocument/2006/relationships/hyperlink" Target="https://www.facebook.com/ditbt/posts/2834645176563055" TargetMode="External"/><Relationship Id="rId421" Type="http://schemas.openxmlformats.org/officeDocument/2006/relationships/hyperlink" Target="https://www.facebook.com/politiken/posts/10158124639458301" TargetMode="External"/><Relationship Id="rId1254" Type="http://schemas.openxmlformats.org/officeDocument/2006/relationships/hyperlink" Target="https://www.facebook.com/ditbt/posts/2834645176563056" TargetMode="External"/><Relationship Id="rId420" Type="http://schemas.openxmlformats.org/officeDocument/2006/relationships/hyperlink" Target="https://www.facebook.com/tv2nyhederne/posts/2871528536196139" TargetMode="External"/><Relationship Id="rId1255" Type="http://schemas.openxmlformats.org/officeDocument/2006/relationships/hyperlink" Target="https://www.facebook.com/ditbt/posts/2834645176563057" TargetMode="External"/><Relationship Id="rId1256" Type="http://schemas.openxmlformats.org/officeDocument/2006/relationships/hyperlink" Target="https://www.facebook.com/ditbt/posts/2834645176563058" TargetMode="External"/><Relationship Id="rId1246" Type="http://schemas.openxmlformats.org/officeDocument/2006/relationships/hyperlink" Target="https://www.facebook.com/ditbt/posts/2834645176563048" TargetMode="External"/><Relationship Id="rId1247" Type="http://schemas.openxmlformats.org/officeDocument/2006/relationships/hyperlink" Target="https://www.facebook.com/ditbt/posts/2834645176563049" TargetMode="External"/><Relationship Id="rId1248" Type="http://schemas.openxmlformats.org/officeDocument/2006/relationships/hyperlink" Target="https://www.facebook.com/ditbt/posts/2834645176563050" TargetMode="External"/><Relationship Id="rId1249" Type="http://schemas.openxmlformats.org/officeDocument/2006/relationships/hyperlink" Target="https://www.facebook.com/ditbt/posts/2834645176563051" TargetMode="External"/><Relationship Id="rId415" Type="http://schemas.openxmlformats.org/officeDocument/2006/relationships/hyperlink" Target="https://www.facebook.com/politiken/posts/10158124639458299" TargetMode="External"/><Relationship Id="rId899" Type="http://schemas.openxmlformats.org/officeDocument/2006/relationships/hyperlink" Target="https://www.facebook.com/ditbt/posts/2834645176562701" TargetMode="External"/><Relationship Id="rId414" Type="http://schemas.openxmlformats.org/officeDocument/2006/relationships/hyperlink" Target="https://www.facebook.com/tv2nyhederne/posts/2871528536196137" TargetMode="External"/><Relationship Id="rId898" Type="http://schemas.openxmlformats.org/officeDocument/2006/relationships/hyperlink" Target="https://www.facebook.com/ditbt/posts/2834645176562700" TargetMode="External"/><Relationship Id="rId413" Type="http://schemas.openxmlformats.org/officeDocument/2006/relationships/hyperlink" Target="https://www.facebook.com/DRNyheder/posts/2379116025472258" TargetMode="External"/><Relationship Id="rId897" Type="http://schemas.openxmlformats.org/officeDocument/2006/relationships/hyperlink" Target="https://www.facebook.com/ditbt/posts/2834645176562699" TargetMode="External"/><Relationship Id="rId412" Type="http://schemas.openxmlformats.org/officeDocument/2006/relationships/hyperlink" Target="https://www.facebook.com/politiken/posts/10158124639458298" TargetMode="External"/><Relationship Id="rId896" Type="http://schemas.openxmlformats.org/officeDocument/2006/relationships/hyperlink" Target="https://www.facebook.com/ditbt/posts/2834645176562698" TargetMode="External"/><Relationship Id="rId419" Type="http://schemas.openxmlformats.org/officeDocument/2006/relationships/hyperlink" Target="https://www.facebook.com/DRNyheder/posts/2379116025472260" TargetMode="External"/><Relationship Id="rId418" Type="http://schemas.openxmlformats.org/officeDocument/2006/relationships/hyperlink" Target="https://www.facebook.com/politiken/posts/10158124639458300" TargetMode="External"/><Relationship Id="rId417" Type="http://schemas.openxmlformats.org/officeDocument/2006/relationships/hyperlink" Target="https://www.facebook.com/tv2nyhederne/posts/2871528536196138" TargetMode="External"/><Relationship Id="rId416" Type="http://schemas.openxmlformats.org/officeDocument/2006/relationships/hyperlink" Target="https://www.facebook.com/DRNyheder/posts/2379116025472259" TargetMode="External"/><Relationship Id="rId891" Type="http://schemas.openxmlformats.org/officeDocument/2006/relationships/hyperlink" Target="https://www.facebook.com/ditbt/posts/2834645176562693" TargetMode="External"/><Relationship Id="rId890" Type="http://schemas.openxmlformats.org/officeDocument/2006/relationships/hyperlink" Target="https://www.facebook.com/ditbt/posts/2834645176562692" TargetMode="External"/><Relationship Id="rId1240" Type="http://schemas.openxmlformats.org/officeDocument/2006/relationships/hyperlink" Target="https://www.facebook.com/ditbt/posts/2834645176563042" TargetMode="External"/><Relationship Id="rId1241" Type="http://schemas.openxmlformats.org/officeDocument/2006/relationships/hyperlink" Target="https://www.facebook.com/ditbt/posts/2834645176563043" TargetMode="External"/><Relationship Id="rId411" Type="http://schemas.openxmlformats.org/officeDocument/2006/relationships/hyperlink" Target="https://www.facebook.com/tv2nyhederne/posts/2871528536196136" TargetMode="External"/><Relationship Id="rId895" Type="http://schemas.openxmlformats.org/officeDocument/2006/relationships/hyperlink" Target="https://www.facebook.com/ditbt/posts/2834645176562697" TargetMode="External"/><Relationship Id="rId1242" Type="http://schemas.openxmlformats.org/officeDocument/2006/relationships/hyperlink" Target="https://www.facebook.com/ditbt/posts/2834645176563044" TargetMode="External"/><Relationship Id="rId410" Type="http://schemas.openxmlformats.org/officeDocument/2006/relationships/hyperlink" Target="https://www.facebook.com/DRNyheder/posts/2379116025472257" TargetMode="External"/><Relationship Id="rId894" Type="http://schemas.openxmlformats.org/officeDocument/2006/relationships/hyperlink" Target="https://www.facebook.com/ditbt/posts/2834645176562696" TargetMode="External"/><Relationship Id="rId1243" Type="http://schemas.openxmlformats.org/officeDocument/2006/relationships/hyperlink" Target="https://www.facebook.com/ditbt/posts/2834645176563045" TargetMode="External"/><Relationship Id="rId893" Type="http://schemas.openxmlformats.org/officeDocument/2006/relationships/hyperlink" Target="https://www.facebook.com/ditbt/posts/2834645176562695" TargetMode="External"/><Relationship Id="rId1244" Type="http://schemas.openxmlformats.org/officeDocument/2006/relationships/hyperlink" Target="https://www.facebook.com/ditbt/posts/2834645176563046" TargetMode="External"/><Relationship Id="rId892" Type="http://schemas.openxmlformats.org/officeDocument/2006/relationships/hyperlink" Target="https://www.facebook.com/ditbt/posts/2834645176562694" TargetMode="External"/><Relationship Id="rId1245" Type="http://schemas.openxmlformats.org/officeDocument/2006/relationships/hyperlink" Target="https://www.facebook.com/ditbt/posts/2834645176563047" TargetMode="External"/><Relationship Id="rId1279" Type="http://schemas.openxmlformats.org/officeDocument/2006/relationships/hyperlink" Target="https://www.facebook.com/ditbt/posts/2834645176563081" TargetMode="External"/><Relationship Id="rId448" Type="http://schemas.openxmlformats.org/officeDocument/2006/relationships/hyperlink" Target="https://www.facebook.com/tv2nyhederne/posts/2871528536196152" TargetMode="External"/><Relationship Id="rId447" Type="http://schemas.openxmlformats.org/officeDocument/2006/relationships/hyperlink" Target="https://www.facebook.com/politiken/posts/10158124639458313" TargetMode="External"/><Relationship Id="rId446" Type="http://schemas.openxmlformats.org/officeDocument/2006/relationships/hyperlink" Target="https://www.facebook.com/tv2nyhederne/posts/2871528536196151" TargetMode="External"/><Relationship Id="rId445" Type="http://schemas.openxmlformats.org/officeDocument/2006/relationships/hyperlink" Target="https://www.facebook.com/politiken/posts/10158124639458312" TargetMode="External"/><Relationship Id="rId449" Type="http://schemas.openxmlformats.org/officeDocument/2006/relationships/hyperlink" Target="https://www.facebook.com/politiken/posts/10158124639458314" TargetMode="External"/><Relationship Id="rId1270" Type="http://schemas.openxmlformats.org/officeDocument/2006/relationships/hyperlink" Target="https://www.facebook.com/ditbt/posts/2834645176563072" TargetMode="External"/><Relationship Id="rId440" Type="http://schemas.openxmlformats.org/officeDocument/2006/relationships/hyperlink" Target="https://www.facebook.com/tv2nyhederne/posts/2871528536196148" TargetMode="External"/><Relationship Id="rId1271" Type="http://schemas.openxmlformats.org/officeDocument/2006/relationships/hyperlink" Target="https://www.facebook.com/ditbt/posts/2834645176563073" TargetMode="External"/><Relationship Id="rId1272" Type="http://schemas.openxmlformats.org/officeDocument/2006/relationships/hyperlink" Target="https://www.facebook.com/ditbt/posts/2834645176563074" TargetMode="External"/><Relationship Id="rId1273" Type="http://schemas.openxmlformats.org/officeDocument/2006/relationships/hyperlink" Target="https://www.facebook.com/ditbt/posts/2834645176563075" TargetMode="External"/><Relationship Id="rId1274" Type="http://schemas.openxmlformats.org/officeDocument/2006/relationships/hyperlink" Target="https://www.facebook.com/ditbt/posts/2834645176563076" TargetMode="External"/><Relationship Id="rId444" Type="http://schemas.openxmlformats.org/officeDocument/2006/relationships/hyperlink" Target="https://www.facebook.com/tv2nyhederne/posts/2871528536196150" TargetMode="External"/><Relationship Id="rId1275" Type="http://schemas.openxmlformats.org/officeDocument/2006/relationships/hyperlink" Target="https://www.facebook.com/ditbt/posts/2834645176563077" TargetMode="External"/><Relationship Id="rId443" Type="http://schemas.openxmlformats.org/officeDocument/2006/relationships/hyperlink" Target="https://www.facebook.com/politiken/posts/10158124639458311" TargetMode="External"/><Relationship Id="rId1276" Type="http://schemas.openxmlformats.org/officeDocument/2006/relationships/hyperlink" Target="https://www.facebook.com/ditbt/posts/2834645176563078" TargetMode="External"/><Relationship Id="rId442" Type="http://schemas.openxmlformats.org/officeDocument/2006/relationships/hyperlink" Target="https://www.facebook.com/tv2nyhederne/posts/2871528536196149" TargetMode="External"/><Relationship Id="rId1277" Type="http://schemas.openxmlformats.org/officeDocument/2006/relationships/hyperlink" Target="https://www.facebook.com/ditbt/posts/2834645176563079" TargetMode="External"/><Relationship Id="rId441" Type="http://schemas.openxmlformats.org/officeDocument/2006/relationships/hyperlink" Target="https://www.facebook.com/politiken/posts/10158124639458310" TargetMode="External"/><Relationship Id="rId1278" Type="http://schemas.openxmlformats.org/officeDocument/2006/relationships/hyperlink" Target="https://www.facebook.com/ditbt/posts/2834645176563080" TargetMode="External"/><Relationship Id="rId1268" Type="http://schemas.openxmlformats.org/officeDocument/2006/relationships/hyperlink" Target="https://www.facebook.com/ditbt/posts/2834645176563070" TargetMode="External"/><Relationship Id="rId1269" Type="http://schemas.openxmlformats.org/officeDocument/2006/relationships/hyperlink" Target="https://www.facebook.com/ditbt/posts/2834645176563071" TargetMode="External"/><Relationship Id="rId437" Type="http://schemas.openxmlformats.org/officeDocument/2006/relationships/hyperlink" Target="https://www.facebook.com/politiken/posts/10158124639458308" TargetMode="External"/><Relationship Id="rId436" Type="http://schemas.openxmlformats.org/officeDocument/2006/relationships/hyperlink" Target="https://www.facebook.com/tv2nyhederne/posts/2871528536196146" TargetMode="External"/><Relationship Id="rId435" Type="http://schemas.openxmlformats.org/officeDocument/2006/relationships/hyperlink" Target="https://www.facebook.com/politiken/posts/10158124639458307" TargetMode="External"/><Relationship Id="rId434" Type="http://schemas.openxmlformats.org/officeDocument/2006/relationships/hyperlink" Target="https://www.facebook.com/tv2nyhederne/posts/2871528536196145" TargetMode="External"/><Relationship Id="rId439" Type="http://schemas.openxmlformats.org/officeDocument/2006/relationships/hyperlink" Target="https://www.facebook.com/politiken/posts/10158124639458309" TargetMode="External"/><Relationship Id="rId438" Type="http://schemas.openxmlformats.org/officeDocument/2006/relationships/hyperlink" Target="https://www.facebook.com/tv2nyhederne/posts/2871528536196147" TargetMode="External"/><Relationship Id="rId1260" Type="http://schemas.openxmlformats.org/officeDocument/2006/relationships/hyperlink" Target="https://www.facebook.com/ditbt/posts/2834645176563062" TargetMode="External"/><Relationship Id="rId1261" Type="http://schemas.openxmlformats.org/officeDocument/2006/relationships/hyperlink" Target="https://www.facebook.com/ditbt/posts/2834645176563063" TargetMode="External"/><Relationship Id="rId1262" Type="http://schemas.openxmlformats.org/officeDocument/2006/relationships/hyperlink" Target="https://www.facebook.com/ditbt/posts/2834645176563064" TargetMode="External"/><Relationship Id="rId1263" Type="http://schemas.openxmlformats.org/officeDocument/2006/relationships/hyperlink" Target="https://www.facebook.com/ditbt/posts/2834645176563065" TargetMode="External"/><Relationship Id="rId433" Type="http://schemas.openxmlformats.org/officeDocument/2006/relationships/hyperlink" Target="https://www.facebook.com/politiken/posts/10158124639458306" TargetMode="External"/><Relationship Id="rId1264" Type="http://schemas.openxmlformats.org/officeDocument/2006/relationships/hyperlink" Target="https://www.facebook.com/ditbt/posts/2834645176563066" TargetMode="External"/><Relationship Id="rId432" Type="http://schemas.openxmlformats.org/officeDocument/2006/relationships/hyperlink" Target="https://www.facebook.com/tv2nyhederne/posts/2871528536196144" TargetMode="External"/><Relationship Id="rId1265" Type="http://schemas.openxmlformats.org/officeDocument/2006/relationships/hyperlink" Target="https://www.facebook.com/ditbt/posts/2834645176563067" TargetMode="External"/><Relationship Id="rId431" Type="http://schemas.openxmlformats.org/officeDocument/2006/relationships/hyperlink" Target="https://www.facebook.com/politiken/posts/10158124639458305" TargetMode="External"/><Relationship Id="rId1266" Type="http://schemas.openxmlformats.org/officeDocument/2006/relationships/hyperlink" Target="https://www.facebook.com/ditbt/posts/2834645176563068" TargetMode="External"/><Relationship Id="rId430" Type="http://schemas.openxmlformats.org/officeDocument/2006/relationships/hyperlink" Target="https://www.facebook.com/tv2nyhederne/posts/2871528536196143" TargetMode="External"/><Relationship Id="rId1267" Type="http://schemas.openxmlformats.org/officeDocument/2006/relationships/hyperlink" Target="https://www.facebook.com/ditbt/posts/2834645176563069"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hyperlink" Target="https://www.facebook.com/tv2.danmark/?hc_location=ufi" TargetMode="External"/><Relationship Id="rId2"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92" Type="http://schemas.openxmlformats.org/officeDocument/2006/relationships/hyperlink" Target="https://old.reddit.com/r/Denmark/comments/60o66o/enhedslistens_politikere_frasiger_sig/" TargetMode="External"/><Relationship Id="rId391" Type="http://schemas.openxmlformats.org/officeDocument/2006/relationships/hyperlink" Target="https://old.reddit.com/r/Denmark/comments/60o66o/enhedslistens_politikere_frasiger_sig/" TargetMode="External"/><Relationship Id="rId390" Type="http://schemas.openxmlformats.org/officeDocument/2006/relationships/hyperlink" Target="https://old.reddit.com/r/Denmark/comments/8hy6ef/stine_brix_enhedslisten_st%C3%B8tter_borgerforslaget/" TargetMode="External"/><Relationship Id="rId1" Type="http://schemas.openxmlformats.org/officeDocument/2006/relationships/hyperlink" Target="https://www.facebook.com/tv2nyhederne/posts/2794005800615042" TargetMode="External"/><Relationship Id="rId2" Type="http://schemas.openxmlformats.org/officeDocument/2006/relationships/hyperlink" Target="https://www.facebook.com/tv2nyhederne/posts/2794005800615042" TargetMode="External"/><Relationship Id="rId3" Type="http://schemas.openxmlformats.org/officeDocument/2006/relationships/hyperlink" Target="https://www.facebook.com/tv2nyhederne/posts/2792310124117943" TargetMode="External"/><Relationship Id="rId4" Type="http://schemas.openxmlformats.org/officeDocument/2006/relationships/hyperlink" Target="https://www.facebook.com/tv2nyhederne/posts/2792310124117943" TargetMode="External"/><Relationship Id="rId9" Type="http://schemas.openxmlformats.org/officeDocument/2006/relationships/hyperlink" Target="http://www.vaccineinfo.dk/artikler/beretninger-om-vaccineskader/beretninger-om-5-born-der-fik-aluminiumsallergi-af-bornevaccinerne?fbclid=IwAR0YES2C4uxhU9yqsYgXgOZqsnEDufT8IQNVgFpyNglnjK9qkQErGFAZGZI" TargetMode="External"/><Relationship Id="rId385" Type="http://schemas.openxmlformats.org/officeDocument/2006/relationships/hyperlink" Target="https://old.reddit.com/r/Denmark/comments/8hy6ef/stine_brix_enhedslisten_st%C3%B8tter_borgerforslaget/" TargetMode="External"/><Relationship Id="rId384" Type="http://schemas.openxmlformats.org/officeDocument/2006/relationships/hyperlink" Target="https://old.reddit.com/r/Denmark/comments/8hy6ef/stine_brix_enhedslisten_st%C3%B8tter_borgerforslaget/" TargetMode="External"/><Relationship Id="rId383" Type="http://schemas.openxmlformats.org/officeDocument/2006/relationships/hyperlink" Target="https://old.reddit.com/r/Denmark/comments/8hy6ef/stine_brix_enhedslisten_st%C3%B8tter_borgerforslaget/" TargetMode="External"/><Relationship Id="rId382" Type="http://schemas.openxmlformats.org/officeDocument/2006/relationships/hyperlink" Target="https://old.reddit.com/r/Denmark/comments/8hy6ef/stine_brix_enhedslisten_st%C3%B8tter_borgerforslaget/" TargetMode="External"/><Relationship Id="rId5" Type="http://schemas.openxmlformats.org/officeDocument/2006/relationships/hyperlink" Target="https://www.facebook.com/tv2nyhederne/posts/2796672650348357" TargetMode="External"/><Relationship Id="rId389" Type="http://schemas.openxmlformats.org/officeDocument/2006/relationships/hyperlink" Target="https://old.reddit.com/r/Denmark/comments/8hy6ef/stine_brix_enhedslisten_st%C3%B8tter_borgerforslaget/" TargetMode="External"/><Relationship Id="rId6" Type="http://schemas.openxmlformats.org/officeDocument/2006/relationships/hyperlink" Target="https://www.facebook.com/tv2nyhederne/posts/2796672650348357" TargetMode="External"/><Relationship Id="rId388" Type="http://schemas.openxmlformats.org/officeDocument/2006/relationships/hyperlink" Target="https://old.reddit.com/r/Denmark/comments/8hy6ef/stine_brix_enhedslisten_st%C3%B8tter_borgerforslaget/" TargetMode="External"/><Relationship Id="rId7" Type="http://schemas.openxmlformats.org/officeDocument/2006/relationships/hyperlink" Target="https://www.facebook.com/tv2nyhederne/posts/2796629750352647" TargetMode="External"/><Relationship Id="rId387" Type="http://schemas.openxmlformats.org/officeDocument/2006/relationships/hyperlink" Target="https://old.reddit.com/r/Denmark/comments/8hy6ef/stine_brix_enhedslisten_st%C3%B8tter_borgerforslaget/" TargetMode="External"/><Relationship Id="rId8" Type="http://schemas.openxmlformats.org/officeDocument/2006/relationships/hyperlink" Target="https://www.facebook.com/tv2nyhederne/posts/2796629750352647" TargetMode="External"/><Relationship Id="rId386" Type="http://schemas.openxmlformats.org/officeDocument/2006/relationships/hyperlink" Target="https://old.reddit.com/r/Denmark/comments/8hy6ef/stine_brix_enhedslisten_st%C3%B8tter_borgerforslaget/" TargetMode="External"/><Relationship Id="rId381" Type="http://schemas.openxmlformats.org/officeDocument/2006/relationships/hyperlink" Target="https://old.reddit.com/r/Denmark/comments/8hy6ef/stine_brix_enhedslisten_st%C3%B8tter_borgerforslaget/" TargetMode="External"/><Relationship Id="rId380" Type="http://schemas.openxmlformats.org/officeDocument/2006/relationships/hyperlink" Target="https://old.reddit.com/r/Denmark/comments/8hy6ef/stine_brix_enhedslisten_st%C3%B8tter_borgerforslaget/" TargetMode="External"/><Relationship Id="rId379" Type="http://schemas.openxmlformats.org/officeDocument/2006/relationships/hyperlink" Target="https://old.reddit.com/r/Denmark/comments/8hy6ef/stine_brix_enhedslisten_st%C3%B8tter_borgerforslaget/" TargetMode="External"/><Relationship Id="rId374" Type="http://schemas.openxmlformats.org/officeDocument/2006/relationships/hyperlink" Target="https://old.reddit.com/r/Denmark/comments/84zj3t/friendly_reminder_om_at_borgerforslaget_om_en/" TargetMode="External"/><Relationship Id="rId373" Type="http://schemas.openxmlformats.org/officeDocument/2006/relationships/hyperlink" Target="https://old.reddit.com/r/Denmark/comments/84zj3t/friendly_reminder_om_at_borgerforslaget_om_en/" TargetMode="External"/><Relationship Id="rId372" Type="http://schemas.openxmlformats.org/officeDocument/2006/relationships/hyperlink" Target="https://old.reddit.com/r/Denmark/comments/84zj3t/friendly_reminder_om_at_borgerforslaget_om_en/" TargetMode="External"/><Relationship Id="rId371" Type="http://schemas.openxmlformats.org/officeDocument/2006/relationships/hyperlink" Target="https://old.reddit.com/r/Denmark/comments/84zj3t/friendly_reminder_om_at_borgerforslaget_om_en/" TargetMode="External"/><Relationship Id="rId378" Type="http://schemas.openxmlformats.org/officeDocument/2006/relationships/hyperlink" Target="https://old.reddit.com/r/Denmark/comments/8hy6ef/stine_brix_enhedslisten_st%C3%B8tter_borgerforslaget/" TargetMode="External"/><Relationship Id="rId377" Type="http://schemas.openxmlformats.org/officeDocument/2006/relationships/hyperlink" Target="https://old.reddit.com/r/Denmark/comments/8hy6ef/stine_brix_enhedslisten_st%C3%B8tter_borgerforslaget/" TargetMode="External"/><Relationship Id="rId376" Type="http://schemas.openxmlformats.org/officeDocument/2006/relationships/hyperlink" Target="https://old.reddit.com/r/Denmark/comments/8hy6ef/stine_brix_enhedslisten_st%C3%B8tter_borgerforslaget/" TargetMode="External"/><Relationship Id="rId375" Type="http://schemas.openxmlformats.org/officeDocument/2006/relationships/hyperlink" Target="https://old.reddit.com/r/Denmark/comments/8hy6ef/stine_brix_enhedslisten_st%C3%B8tter_borgerforslaget/" TargetMode="External"/><Relationship Id="rId396" Type="http://schemas.openxmlformats.org/officeDocument/2006/relationships/hyperlink" Target="https://old.reddit.com/r/Denmark/comments/60o66o/enhedslistens_politikere_frasiger_sig/" TargetMode="External"/><Relationship Id="rId395" Type="http://schemas.openxmlformats.org/officeDocument/2006/relationships/hyperlink" Target="https://old.reddit.com/r/Denmark/comments/60o66o/enhedslistens_politikere_frasiger_sig/" TargetMode="External"/><Relationship Id="rId394" Type="http://schemas.openxmlformats.org/officeDocument/2006/relationships/hyperlink" Target="https://old.reddit.com/r/Denmark/comments/60o66o/enhedslistens_politikere_frasiger_sig/" TargetMode="External"/><Relationship Id="rId393" Type="http://schemas.openxmlformats.org/officeDocument/2006/relationships/hyperlink" Target="https://old.reddit.com/r/Denmark/comments/60o66o/enhedslistens_politikere_frasiger_sig/" TargetMode="External"/><Relationship Id="rId399" Type="http://schemas.openxmlformats.org/officeDocument/2006/relationships/hyperlink" Target="https://old.reddit.com/r/Denmark/comments/60o66o/enhedslistens_politikere_frasiger_sig/" TargetMode="External"/><Relationship Id="rId398" Type="http://schemas.openxmlformats.org/officeDocument/2006/relationships/hyperlink" Target="https://old.reddit.com/r/Denmark/comments/60o66o/enhedslistens_politikere_frasiger_sig/" TargetMode="External"/><Relationship Id="rId397" Type="http://schemas.openxmlformats.org/officeDocument/2006/relationships/hyperlink" Target="https://old.reddit.com/r/Denmark/comments/60o66o/enhedslistens_politikere_frasiger_sig/" TargetMode="External"/><Relationship Id="rId808" Type="http://schemas.openxmlformats.org/officeDocument/2006/relationships/hyperlink" Target="https://old.reddit.com/r/Denmark/comments/ap5obn/vestager_er_skuffet_over_danmark_i_skattestrid_om/" TargetMode="External"/><Relationship Id="rId807" Type="http://schemas.openxmlformats.org/officeDocument/2006/relationships/hyperlink" Target="https://old.reddit.com/r/Denmark/comments/ap5obn/vestager_er_skuffet_over_danmark_i_skattestrid_om/" TargetMode="External"/><Relationship Id="rId806" Type="http://schemas.openxmlformats.org/officeDocument/2006/relationships/hyperlink" Target="https://old.reddit.com/r/Denmark/comments/aofy25/en_l%C3%B8gn_bliver_ikke_sand_bare_fordi_et_flertal/" TargetMode="External"/><Relationship Id="rId805" Type="http://schemas.openxmlformats.org/officeDocument/2006/relationships/hyperlink" Target="https://old.reddit.com/r/Denmark/comments/aofy25/en_l%C3%B8gn_bliver_ikke_sand_bare_fordi_et_flertal/" TargetMode="External"/><Relationship Id="rId809" Type="http://schemas.openxmlformats.org/officeDocument/2006/relationships/hyperlink" Target="https://old.reddit.com/r/Denmark/comments/ap5obn/vestager_er_skuffet_over_danmark_i_skattestrid_om/" TargetMode="External"/><Relationship Id="rId800" Type="http://schemas.openxmlformats.org/officeDocument/2006/relationships/hyperlink" Target="https://old.reddit.com/r/Denmark/comments/aofy25/en_l%C3%B8gn_bliver_ikke_sand_bare_fordi_et_flertal/" TargetMode="External"/><Relationship Id="rId804" Type="http://schemas.openxmlformats.org/officeDocument/2006/relationships/hyperlink" Target="https://old.reddit.com/r/Denmark/comments/aofy25/en_l%C3%B8gn_bliver_ikke_sand_bare_fordi_et_flertal/" TargetMode="External"/><Relationship Id="rId803" Type="http://schemas.openxmlformats.org/officeDocument/2006/relationships/hyperlink" Target="https://old.reddit.com/r/Denmark/comments/aofy25/en_l%C3%B8gn_bliver_ikke_sand_bare_fordi_et_flertal/" TargetMode="External"/><Relationship Id="rId802" Type="http://schemas.openxmlformats.org/officeDocument/2006/relationships/hyperlink" Target="https://old.reddit.com/r/Denmark/comments/aofy25/en_l%C3%B8gn_bliver_ikke_sand_bare_fordi_et_flertal/" TargetMode="External"/><Relationship Id="rId801" Type="http://schemas.openxmlformats.org/officeDocument/2006/relationships/hyperlink" Target="https://old.reddit.com/r/Denmark/comments/aofy25/en_l%C3%B8gn_bliver_ikke_sand_bare_fordi_et_flertal/" TargetMode="External"/><Relationship Id="rId40" Type="http://schemas.openxmlformats.org/officeDocument/2006/relationships/hyperlink" Target="https://www.facebook.com/dagbladetinformation/posts/10158198604272646" TargetMode="External"/><Relationship Id="rId42" Type="http://schemas.openxmlformats.org/officeDocument/2006/relationships/hyperlink" Target="https://www.facebook.com/dagbladetinformation/posts/10158197075567646" TargetMode="External"/><Relationship Id="rId41" Type="http://schemas.openxmlformats.org/officeDocument/2006/relationships/hyperlink" Target="https://www.facebook.com/dagbladetinformation/posts/10158197075567646" TargetMode="External"/><Relationship Id="rId44" Type="http://schemas.openxmlformats.org/officeDocument/2006/relationships/hyperlink" Target="https://www.facebook.com/dagbladetinformation/posts/10158197075567646" TargetMode="External"/><Relationship Id="rId43" Type="http://schemas.openxmlformats.org/officeDocument/2006/relationships/hyperlink" Target="https://www.facebook.com/dagbladetinformation/posts/10158197075567646" TargetMode="External"/><Relationship Id="rId46" Type="http://schemas.openxmlformats.org/officeDocument/2006/relationships/hyperlink" Target="https://www.facebook.com/dagbladetinformation/posts/10158197075567646" TargetMode="External"/><Relationship Id="rId45" Type="http://schemas.openxmlformats.org/officeDocument/2006/relationships/hyperlink" Target="https://www.facebook.com/dagbladetinformation/posts/10158197075567646" TargetMode="External"/><Relationship Id="rId745" Type="http://schemas.openxmlformats.org/officeDocument/2006/relationships/hyperlink" Target="https://old.reddit.com/r/Denmark/comments/b58l79/vistisen_har_vidst_ikke_lavet_god_nok_research/" TargetMode="External"/><Relationship Id="rId744" Type="http://schemas.openxmlformats.org/officeDocument/2006/relationships/hyperlink" Target="https://old.reddit.com/r/Denmark/comments/b58l79/vistisen_har_vidst_ikke_lavet_god_nok_research/" TargetMode="External"/><Relationship Id="rId743" Type="http://schemas.openxmlformats.org/officeDocument/2006/relationships/hyperlink" Target="https://old.reddit.com/r/Denmark/comments/b58l79/vistisen_har_vidst_ikke_lavet_god_nok_research/" TargetMode="External"/><Relationship Id="rId742" Type="http://schemas.openxmlformats.org/officeDocument/2006/relationships/hyperlink" Target="https://old.reddit.com/r/Denmark/comments/b58l79/vistisen_har_vidst_ikke_lavet_god_nok_research/" TargetMode="External"/><Relationship Id="rId749" Type="http://schemas.openxmlformats.org/officeDocument/2006/relationships/hyperlink" Target="https://old.reddit.com/r/Denmark/comments/b58l79/vistisen_har_vidst_ikke_lavet_god_nok_research/" TargetMode="External"/><Relationship Id="rId748" Type="http://schemas.openxmlformats.org/officeDocument/2006/relationships/hyperlink" Target="https://old.reddit.com/r/Denmark/comments/b58l79/vistisen_har_vidst_ikke_lavet_god_nok_research/" TargetMode="External"/><Relationship Id="rId747" Type="http://schemas.openxmlformats.org/officeDocument/2006/relationships/hyperlink" Target="https://old.reddit.com/r/Denmark/comments/b58l79/vistisen_har_vidst_ikke_lavet_god_nok_research/" TargetMode="External"/><Relationship Id="rId746" Type="http://schemas.openxmlformats.org/officeDocument/2006/relationships/hyperlink" Target="https://old.reddit.com/r/Denmark/comments/b58l79/vistisen_har_vidst_ikke_lavet_god_nok_research/" TargetMode="External"/><Relationship Id="rId48" Type="http://schemas.openxmlformats.org/officeDocument/2006/relationships/hyperlink" Target="https://www.facebook.com/dagbladetinformation/posts/10158197075567646" TargetMode="External"/><Relationship Id="rId47" Type="http://schemas.openxmlformats.org/officeDocument/2006/relationships/hyperlink" Target="https://www.facebook.com/dagbladetinformation/posts/10158197075567646" TargetMode="External"/><Relationship Id="rId49" Type="http://schemas.openxmlformats.org/officeDocument/2006/relationships/hyperlink" Target="https://www.facebook.com/dagbladetinformation/posts/10158195830072646" TargetMode="External"/><Relationship Id="rId741" Type="http://schemas.openxmlformats.org/officeDocument/2006/relationships/hyperlink" Target="https://old.reddit.com/r/Denmark/comments/b6nvd2/ny_klimaplan_la_vil_bruge_37_milliarder_kroner/" TargetMode="External"/><Relationship Id="rId740" Type="http://schemas.openxmlformats.org/officeDocument/2006/relationships/hyperlink" Target="https://old.reddit.com/r/Denmark/comments/b6nvd2/ny_klimaplan_la_vil_bruge_37_milliarder_kroner/" TargetMode="External"/><Relationship Id="rId31" Type="http://schemas.openxmlformats.org/officeDocument/2006/relationships/hyperlink" Target="https://www.facebook.com/dagbladetinformation/posts/10158198827472646" TargetMode="External"/><Relationship Id="rId30" Type="http://schemas.openxmlformats.org/officeDocument/2006/relationships/hyperlink" Target="https://www.facebook.com/dagbladetinformation/posts/10158201116012646" TargetMode="External"/><Relationship Id="rId33" Type="http://schemas.openxmlformats.org/officeDocument/2006/relationships/hyperlink" Target="https://www.facebook.com/dagbladetinformation/posts/10158198827472646" TargetMode="External"/><Relationship Id="rId32" Type="http://schemas.openxmlformats.org/officeDocument/2006/relationships/hyperlink" Target="https://www.facebook.com/dagbladetinformation/posts/10158198827472646" TargetMode="External"/><Relationship Id="rId35" Type="http://schemas.openxmlformats.org/officeDocument/2006/relationships/hyperlink" Target="https://www.facebook.com/dagbladetinformation/posts/10158198827472646" TargetMode="External"/><Relationship Id="rId34" Type="http://schemas.openxmlformats.org/officeDocument/2006/relationships/hyperlink" Target="https://www.facebook.com/dagbladetinformation/posts/10158198827472646" TargetMode="External"/><Relationship Id="rId739" Type="http://schemas.openxmlformats.org/officeDocument/2006/relationships/hyperlink" Target="https://old.reddit.com/r/Denmark/comments/b6nvd2/ny_klimaplan_la_vil_bruge_37_milliarder_kroner/" TargetMode="External"/><Relationship Id="rId734" Type="http://schemas.openxmlformats.org/officeDocument/2006/relationships/hyperlink" Target="https://old.reddit.com/r/Denmark/comments/b6nvd2/ny_klimaplan_la_vil_bruge_37_milliarder_kroner/" TargetMode="External"/><Relationship Id="rId733" Type="http://schemas.openxmlformats.org/officeDocument/2006/relationships/hyperlink" Target="https://old.reddit.com/r/Denmark/comments/b6md0j/vprofiler_dr%C3%B8mmer_om_at_sl%C3%B8jfe_su_til_hjemmeboende/" TargetMode="External"/><Relationship Id="rId732" Type="http://schemas.openxmlformats.org/officeDocument/2006/relationships/hyperlink" Target="https://old.reddit.com/r/Denmark/comments/b6md0j/vprofiler_dr%C3%B8mmer_om_at_sl%C3%B8jfe_su_til_hjemmeboende/" TargetMode="External"/><Relationship Id="rId731" Type="http://schemas.openxmlformats.org/officeDocument/2006/relationships/hyperlink" Target="https://old.reddit.com/r/Denmark/comments/b6md0j/vprofiler_dr%C3%B8mmer_om_at_sl%C3%B8jfe_su_til_hjemmeboende/" TargetMode="External"/><Relationship Id="rId738" Type="http://schemas.openxmlformats.org/officeDocument/2006/relationships/hyperlink" Target="https://old.reddit.com/r/Denmark/comments/b6nvd2/ny_klimaplan_la_vil_bruge_37_milliarder_kroner/" TargetMode="External"/><Relationship Id="rId737" Type="http://schemas.openxmlformats.org/officeDocument/2006/relationships/hyperlink" Target="https://old.reddit.com/r/Denmark/comments/b6nvd2/ny_klimaplan_la_vil_bruge_37_milliarder_kroner/" TargetMode="External"/><Relationship Id="rId736" Type="http://schemas.openxmlformats.org/officeDocument/2006/relationships/hyperlink" Target="https://old.reddit.com/r/Denmark/comments/b6nvd2/ny_klimaplan_la_vil_bruge_37_milliarder_kroner/" TargetMode="External"/><Relationship Id="rId735" Type="http://schemas.openxmlformats.org/officeDocument/2006/relationships/hyperlink" Target="https://old.reddit.com/r/Denmark/comments/b6nvd2/ny_klimaplan_la_vil_bruge_37_milliarder_kroner/" TargetMode="External"/><Relationship Id="rId37" Type="http://schemas.openxmlformats.org/officeDocument/2006/relationships/hyperlink" Target="https://www.facebook.com/dagbladetinformation/posts/10158198604272646" TargetMode="External"/><Relationship Id="rId36" Type="http://schemas.openxmlformats.org/officeDocument/2006/relationships/hyperlink" Target="https://www.facebook.com/dagbladetinformation/posts/10158198604272646" TargetMode="External"/><Relationship Id="rId39" Type="http://schemas.openxmlformats.org/officeDocument/2006/relationships/hyperlink" Target="https://www.facebook.com/dagbladetinformation/posts/10158198604272646" TargetMode="External"/><Relationship Id="rId38" Type="http://schemas.openxmlformats.org/officeDocument/2006/relationships/hyperlink" Target="https://www.facebook.com/dagbladetinformation/posts/10158198604272646" TargetMode="External"/><Relationship Id="rId730" Type="http://schemas.openxmlformats.org/officeDocument/2006/relationships/hyperlink" Target="https://old.reddit.com/r/Denmark/comments/b6md0j/vprofiler_dr%C3%B8mmer_om_at_sl%C3%B8jfe_su_til_hjemmeboende/" TargetMode="External"/><Relationship Id="rId20" Type="http://schemas.openxmlformats.org/officeDocument/2006/relationships/hyperlink" Target="https://www.facebook.com/FFflink/posts/2286612448048213" TargetMode="External"/><Relationship Id="rId22" Type="http://schemas.openxmlformats.org/officeDocument/2006/relationships/hyperlink" Target="https://www.facebook.com/tv2nyhederne/posts/2874268839255404" TargetMode="External"/><Relationship Id="rId21" Type="http://schemas.openxmlformats.org/officeDocument/2006/relationships/hyperlink" Target="https://www.facebook.com/tv2nyhederne/posts/2874268839255404" TargetMode="External"/><Relationship Id="rId24" Type="http://schemas.openxmlformats.org/officeDocument/2006/relationships/hyperlink" Target="https://www.facebook.com/tv2nyhederne/posts/2871528536196101" TargetMode="External"/><Relationship Id="rId23" Type="http://schemas.openxmlformats.org/officeDocument/2006/relationships/hyperlink" Target="https://www.facebook.com/tv2nyhederne/posts/2872927759389512" TargetMode="External"/><Relationship Id="rId767" Type="http://schemas.openxmlformats.org/officeDocument/2006/relationships/hyperlink" Target="https://old.reddit.com/r/Denmark/comments/b58l79/vistisen_har_vidst_ikke_lavet_god_nok_research/" TargetMode="External"/><Relationship Id="rId766" Type="http://schemas.openxmlformats.org/officeDocument/2006/relationships/hyperlink" Target="https://old.reddit.com/r/Denmark/comments/b58l79/vistisen_har_vidst_ikke_lavet_god_nok_research/" TargetMode="External"/><Relationship Id="rId765" Type="http://schemas.openxmlformats.org/officeDocument/2006/relationships/hyperlink" Target="https://old.reddit.com/r/Denmark/comments/b58l79/vistisen_har_vidst_ikke_lavet_god_nok_research/" TargetMode="External"/><Relationship Id="rId764" Type="http://schemas.openxmlformats.org/officeDocument/2006/relationships/hyperlink" Target="https://old.reddit.com/r/Denmark/comments/b58l79/vistisen_har_vidst_ikke_lavet_god_nok_research/" TargetMode="External"/><Relationship Id="rId769" Type="http://schemas.openxmlformats.org/officeDocument/2006/relationships/hyperlink" Target="https://old.reddit.com/r/Denmark/comments/b58l79/vistisen_har_vidst_ikke_lavet_god_nok_research/" TargetMode="External"/><Relationship Id="rId768" Type="http://schemas.openxmlformats.org/officeDocument/2006/relationships/hyperlink" Target="https://old.reddit.com/r/Denmark/comments/b58l79/vistisen_har_vidst_ikke_lavet_god_nok_research/" TargetMode="External"/><Relationship Id="rId26" Type="http://schemas.openxmlformats.org/officeDocument/2006/relationships/hyperlink" Target="https://www.facebook.com/dagbladetinformation/posts/10158201206742646" TargetMode="External"/><Relationship Id="rId25" Type="http://schemas.openxmlformats.org/officeDocument/2006/relationships/hyperlink" Target="https://www.facebook.com/dagbladetinformation/posts/10158201206742646" TargetMode="External"/><Relationship Id="rId28" Type="http://schemas.openxmlformats.org/officeDocument/2006/relationships/hyperlink" Target="https://www.facebook.com/dagbladetinformation/posts/10158201116012646" TargetMode="External"/><Relationship Id="rId27" Type="http://schemas.openxmlformats.org/officeDocument/2006/relationships/hyperlink" Target="https://www.facebook.com/dagbladetinformation/posts/10158201116012646" TargetMode="External"/><Relationship Id="rId763" Type="http://schemas.openxmlformats.org/officeDocument/2006/relationships/hyperlink" Target="https://old.reddit.com/r/Denmark/comments/b58l79/vistisen_har_vidst_ikke_lavet_god_nok_research/" TargetMode="External"/><Relationship Id="rId29" Type="http://schemas.openxmlformats.org/officeDocument/2006/relationships/hyperlink" Target="https://www.facebook.com/dagbladetinformation/posts/10158201116012646" TargetMode="External"/><Relationship Id="rId762" Type="http://schemas.openxmlformats.org/officeDocument/2006/relationships/hyperlink" Target="https://old.reddit.com/r/Denmark/comments/b58l79/vistisen_har_vidst_ikke_lavet_god_nok_research/" TargetMode="External"/><Relationship Id="rId761" Type="http://schemas.openxmlformats.org/officeDocument/2006/relationships/hyperlink" Target="https://old.reddit.com/r/Denmark/comments/b58l79/vistisen_har_vidst_ikke_lavet_god_nok_research/" TargetMode="External"/><Relationship Id="rId760" Type="http://schemas.openxmlformats.org/officeDocument/2006/relationships/hyperlink" Target="https://old.reddit.com/r/Denmark/comments/b58l79/vistisen_har_vidst_ikke_lavet_god_nok_research/" TargetMode="External"/><Relationship Id="rId11" Type="http://schemas.openxmlformats.org/officeDocument/2006/relationships/hyperlink" Target="https://www.facebook.com/FFflink/posts/2064465146929612" TargetMode="External"/><Relationship Id="rId10" Type="http://schemas.openxmlformats.org/officeDocument/2006/relationships/hyperlink" Target="https://www.bt.dk/danmark/sagsoeger-den-danske-stat-anders-liv-blev-oedelagt-da-han-blev-vaccineret?fbclid=IwAR2HbrBTvmqwa217BbzdBTZcOaiYVyuFVs7MzPsTfgCZaPTooI3wnLFiMnw" TargetMode="External"/><Relationship Id="rId13" Type="http://schemas.openxmlformats.org/officeDocument/2006/relationships/hyperlink" Target="https://www.facebook.com/FFflink/posts/1927044464005015" TargetMode="External"/><Relationship Id="rId12" Type="http://schemas.openxmlformats.org/officeDocument/2006/relationships/hyperlink" Target="https://www.facebook.com/FFflink/posts/2064465146929612" TargetMode="External"/><Relationship Id="rId756" Type="http://schemas.openxmlformats.org/officeDocument/2006/relationships/hyperlink" Target="https://old.reddit.com/r/Denmark/comments/b58l79/vistisen_har_vidst_ikke_lavet_god_nok_research/" TargetMode="External"/><Relationship Id="rId755" Type="http://schemas.openxmlformats.org/officeDocument/2006/relationships/hyperlink" Target="https://old.reddit.com/r/Denmark/comments/b58l79/vistisen_har_vidst_ikke_lavet_god_nok_research/" TargetMode="External"/><Relationship Id="rId754" Type="http://schemas.openxmlformats.org/officeDocument/2006/relationships/hyperlink" Target="https://old.reddit.com/r/Denmark/comments/b58l79/vistisen_har_vidst_ikke_lavet_god_nok_research/" TargetMode="External"/><Relationship Id="rId753" Type="http://schemas.openxmlformats.org/officeDocument/2006/relationships/hyperlink" Target="https://old.reddit.com/r/Denmark/comments/b58l79/vistisen_har_vidst_ikke_lavet_god_nok_research/" TargetMode="External"/><Relationship Id="rId759" Type="http://schemas.openxmlformats.org/officeDocument/2006/relationships/hyperlink" Target="https://old.reddit.com/r/Denmark/comments/b58l79/vistisen_har_vidst_ikke_lavet_god_nok_research/" TargetMode="External"/><Relationship Id="rId758" Type="http://schemas.openxmlformats.org/officeDocument/2006/relationships/hyperlink" Target="https://old.reddit.com/r/Denmark/comments/b58l79/vistisen_har_vidst_ikke_lavet_god_nok_research/" TargetMode="External"/><Relationship Id="rId757" Type="http://schemas.openxmlformats.org/officeDocument/2006/relationships/hyperlink" Target="https://old.reddit.com/r/Denmark/comments/b58l79/vistisen_har_vidst_ikke_lavet_god_nok_research/" TargetMode="External"/><Relationship Id="rId15" Type="http://schemas.openxmlformats.org/officeDocument/2006/relationships/hyperlink" Target="https://www.facebook.com/hashtag/spredk%C3%A6rlighed?hc_location=ufi" TargetMode="External"/><Relationship Id="rId14" Type="http://schemas.openxmlformats.org/officeDocument/2006/relationships/hyperlink" Target="https://www.facebook.com/FFflink/posts/1927044464005015" TargetMode="External"/><Relationship Id="rId17" Type="http://schemas.openxmlformats.org/officeDocument/2006/relationships/hyperlink" Target="https://www.facebook.com/FFflink/posts/1927043710671757" TargetMode="External"/><Relationship Id="rId16" Type="http://schemas.openxmlformats.org/officeDocument/2006/relationships/hyperlink" Target="https://www.facebook.com/FFflink/posts/1927043710671757" TargetMode="External"/><Relationship Id="rId19" Type="http://schemas.openxmlformats.org/officeDocument/2006/relationships/hyperlink" Target="https://www.facebook.com/FFflink/posts/2286612448048213" TargetMode="External"/><Relationship Id="rId752" Type="http://schemas.openxmlformats.org/officeDocument/2006/relationships/hyperlink" Target="https://old.reddit.com/r/Denmark/comments/b58l79/vistisen_har_vidst_ikke_lavet_god_nok_research/" TargetMode="External"/><Relationship Id="rId18" Type="http://schemas.openxmlformats.org/officeDocument/2006/relationships/hyperlink" Target="https://www.facebook.com/marianneskovmullan?hc_location=ufi" TargetMode="External"/><Relationship Id="rId751" Type="http://schemas.openxmlformats.org/officeDocument/2006/relationships/hyperlink" Target="https://old.reddit.com/r/Denmark/comments/b58l79/vistisen_har_vidst_ikke_lavet_god_nok_research/" TargetMode="External"/><Relationship Id="rId750" Type="http://schemas.openxmlformats.org/officeDocument/2006/relationships/hyperlink" Target="https://old.reddit.com/r/Denmark/comments/b58l79/vistisen_har_vidst_ikke_lavet_god_nok_research/" TargetMode="External"/><Relationship Id="rId84" Type="http://schemas.openxmlformats.org/officeDocument/2006/relationships/hyperlink" Target="https://old.reddit.com/r/Denmark/comments/anbvjr/marie_krarup_t%C3%B8rkl%C3%A6det_skal_forbydes_p%C3%A5/" TargetMode="External"/><Relationship Id="rId83" Type="http://schemas.openxmlformats.org/officeDocument/2006/relationships/hyperlink" Target="https://www.information.dk/indland/2019/02/krigsrapport-taetteste-danmark-kommer-paa-faa-fulde-billede-foghs-rolle-irakkrigen?lst_frnt" TargetMode="External"/><Relationship Id="rId86" Type="http://schemas.openxmlformats.org/officeDocument/2006/relationships/hyperlink" Target="https://old.reddit.com/r/Denmark/comments/anbvjr/marie_krarup_t%C3%B8rkl%C3%A6det_skal_forbydes_p%C3%A5/" TargetMode="External"/><Relationship Id="rId85" Type="http://schemas.openxmlformats.org/officeDocument/2006/relationships/hyperlink" Target="https://old.reddit.com/r/Denmark/comments/anbvjr/marie_krarup_t%C3%B8rkl%C3%A6det_skal_forbydes_p%C3%A5/" TargetMode="External"/><Relationship Id="rId88" Type="http://schemas.openxmlformats.org/officeDocument/2006/relationships/hyperlink" Target="https://old.reddit.com/r/Denmark/comments/anbvjr/marie_krarup_t%C3%B8rkl%C3%A6det_skal_forbydes_p%C3%A5/" TargetMode="External"/><Relationship Id="rId87" Type="http://schemas.openxmlformats.org/officeDocument/2006/relationships/hyperlink" Target="https://old.reddit.com/r/Denmark/comments/anbvjr/marie_krarup_t%C3%B8rkl%C3%A6det_skal_forbydes_p%C3%A5/" TargetMode="External"/><Relationship Id="rId89" Type="http://schemas.openxmlformats.org/officeDocument/2006/relationships/hyperlink" Target="https://old.reddit.com/r/Denmark/comments/anbvjr/marie_krarup_t%C3%B8rkl%C3%A6det_skal_forbydes_p%C3%A5/" TargetMode="External"/><Relationship Id="rId709" Type="http://schemas.openxmlformats.org/officeDocument/2006/relationships/hyperlink" Target="https://old.reddit.com/r/Denmark/comments/93nja9/god_ide_co2tal_p%C3%A5_mad_s%C3%A5_forbrugerne_kan_se/" TargetMode="External"/><Relationship Id="rId708" Type="http://schemas.openxmlformats.org/officeDocument/2006/relationships/hyperlink" Target="https://old.reddit.com/r/Denmark/comments/93nja9/god_ide_co2tal_p%C3%A5_mad_s%C3%A5_forbrugerne_kan_se/" TargetMode="External"/><Relationship Id="rId707" Type="http://schemas.openxmlformats.org/officeDocument/2006/relationships/hyperlink" Target="https://old.reddit.com/r/Denmark/comments/93nja9/god_ide_co2tal_p%C3%A5_mad_s%C3%A5_forbrugerne_kan_se/" TargetMode="External"/><Relationship Id="rId706" Type="http://schemas.openxmlformats.org/officeDocument/2006/relationships/hyperlink" Target="https://old.reddit.com/r/Denmark/comments/93nja9/god_ide_co2tal_p%C3%A5_mad_s%C3%A5_forbrugerne_kan_se/" TargetMode="External"/><Relationship Id="rId80" Type="http://schemas.openxmlformats.org/officeDocument/2006/relationships/hyperlink" Target="https://old.reddit.com/r/Denmark/comments/anbwvp/auforsker_om_eksternt_pres_er_du_kritisk_f%C3%A5r_du/" TargetMode="External"/><Relationship Id="rId82" Type="http://schemas.openxmlformats.org/officeDocument/2006/relationships/hyperlink" Target="https://www.information.dk/indland/2019/02/krigsrapport-taetteste-danmark-kommer-paa-faa-fulde-billede-foghs-rolle-irakkrigen?lst_frnt" TargetMode="External"/><Relationship Id="rId81" Type="http://schemas.openxmlformats.org/officeDocument/2006/relationships/hyperlink" Target="https://old.reddit.com/r/Denmark/comments/anbwvp/auforsker_om_eksternt_pres_er_du_kritisk_f%C3%A5r_du/" TargetMode="External"/><Relationship Id="rId701" Type="http://schemas.openxmlformats.org/officeDocument/2006/relationships/hyperlink" Target="https://old.reddit.com/r/Denmark/comments/93nja9/god_ide_co2tal_p%C3%A5_mad_s%C3%A5_forbrugerne_kan_se/" TargetMode="External"/><Relationship Id="rId700" Type="http://schemas.openxmlformats.org/officeDocument/2006/relationships/hyperlink" Target="https://old.reddit.com/r/Denmark/comments/93nja9/god_ide_co2tal_p%C3%A5_mad_s%C3%A5_forbrugerne_kan_se/" TargetMode="External"/><Relationship Id="rId705" Type="http://schemas.openxmlformats.org/officeDocument/2006/relationships/hyperlink" Target="https://old.reddit.com/r/Denmark/comments/93nja9/god_ide_co2tal_p%C3%A5_mad_s%C3%A5_forbrugerne_kan_se/" TargetMode="External"/><Relationship Id="rId704" Type="http://schemas.openxmlformats.org/officeDocument/2006/relationships/hyperlink" Target="https://old.reddit.com/r/Denmark/comments/93nja9/god_ide_co2tal_p%C3%A5_mad_s%C3%A5_forbrugerne_kan_se/" TargetMode="External"/><Relationship Id="rId703" Type="http://schemas.openxmlformats.org/officeDocument/2006/relationships/hyperlink" Target="https://old.reddit.com/r/Denmark/comments/93nja9/god_ide_co2tal_p%C3%A5_mad_s%C3%A5_forbrugerne_kan_se/" TargetMode="External"/><Relationship Id="rId702" Type="http://schemas.openxmlformats.org/officeDocument/2006/relationships/hyperlink" Target="https://old.reddit.com/r/Denmark/comments/93nja9/god_ide_co2tal_p%C3%A5_mad_s%C3%A5_forbrugerne_kan_se/" TargetMode="External"/><Relationship Id="rId73" Type="http://schemas.openxmlformats.org/officeDocument/2006/relationships/hyperlink" Target="https://old.reddit.com/r/Denmark/comments/anbwvp/auforsker_om_eksternt_pres_er_du_kritisk_f%C3%A5r_du/" TargetMode="External"/><Relationship Id="rId72" Type="http://schemas.openxmlformats.org/officeDocument/2006/relationships/hyperlink" Target="https://old.reddit.com/r/Denmark/comments/anbwvp/auforsker_om_eksternt_pres_er_du_kritisk_f%C3%A5r_du/" TargetMode="External"/><Relationship Id="rId75" Type="http://schemas.openxmlformats.org/officeDocument/2006/relationships/hyperlink" Target="https://old.reddit.com/r/Denmark/comments/anbwvp/auforsker_om_eksternt_pres_er_du_kritisk_f%C3%A5r_du/" TargetMode="External"/><Relationship Id="rId74" Type="http://schemas.openxmlformats.org/officeDocument/2006/relationships/hyperlink" Target="https://old.reddit.com/r/Denmark/comments/anbwvp/auforsker_om_eksternt_pres_er_du_kritisk_f%C3%A5r_du/" TargetMode="External"/><Relationship Id="rId77" Type="http://schemas.openxmlformats.org/officeDocument/2006/relationships/hyperlink" Target="https://old.reddit.com/r/Denmark/comments/anbwvp/auforsker_om_eksternt_pres_er_du_kritisk_f%C3%A5r_du/" TargetMode="External"/><Relationship Id="rId76" Type="http://schemas.openxmlformats.org/officeDocument/2006/relationships/hyperlink" Target="https://old.reddit.com/r/Denmark/comments/anbwvp/auforsker_om_eksternt_pres_er_du_kritisk_f%C3%A5r_du/" TargetMode="External"/><Relationship Id="rId79" Type="http://schemas.openxmlformats.org/officeDocument/2006/relationships/hyperlink" Target="https://old.reddit.com/r/Denmark/comments/anbwvp/auforsker_om_eksternt_pres_er_du_kritisk_f%C3%A5r_du/" TargetMode="External"/><Relationship Id="rId78" Type="http://schemas.openxmlformats.org/officeDocument/2006/relationships/hyperlink" Target="https://old.reddit.com/r/Denmark/comments/anbwvp/auforsker_om_eksternt_pres_er_du_kritisk_f%C3%A5r_du/" TargetMode="External"/><Relationship Id="rId71" Type="http://schemas.openxmlformats.org/officeDocument/2006/relationships/hyperlink" Target="https://old.reddit.com/r/Denmark/comments/anbwvp/auforsker_om_eksternt_pres_er_du_kritisk_f%C3%A5r_du/" TargetMode="External"/><Relationship Id="rId70" Type="http://schemas.openxmlformats.org/officeDocument/2006/relationships/hyperlink" Target="https://old.reddit.com/r/Denmark/comments/anbwvp/auforsker_om_eksternt_pres_er_du_kritisk_f%C3%A5r_du/" TargetMode="External"/><Relationship Id="rId62" Type="http://schemas.openxmlformats.org/officeDocument/2006/relationships/hyperlink" Target="https://www.facebook.com/tv2nyhederne/posts/2886697904679164" TargetMode="External"/><Relationship Id="rId61" Type="http://schemas.openxmlformats.org/officeDocument/2006/relationships/hyperlink" Target="https://www.facebook.com/dagbladetinformation/posts/10158205304167646" TargetMode="External"/><Relationship Id="rId64" Type="http://schemas.openxmlformats.org/officeDocument/2006/relationships/hyperlink" Target="https://www.facebook.com/tv2nyhederne/?hc_location=ufi" TargetMode="External"/><Relationship Id="rId63" Type="http://schemas.openxmlformats.org/officeDocument/2006/relationships/hyperlink" Target="https://www.facebook.com/tv2nyhederne/posts/2886697904679164" TargetMode="External"/><Relationship Id="rId66" Type="http://schemas.openxmlformats.org/officeDocument/2006/relationships/hyperlink" Target="https://www.facebook.com/tv2nyhederne/posts/2886908424658112" TargetMode="External"/><Relationship Id="rId65" Type="http://schemas.openxmlformats.org/officeDocument/2006/relationships/hyperlink" Target="https://www.facebook.com/hashtag/v%C3%A6r%C3%A6rlig?hc_location=ufi" TargetMode="External"/><Relationship Id="rId68" Type="http://schemas.openxmlformats.org/officeDocument/2006/relationships/hyperlink" Target="https://old.reddit.com/r/Denmark/comments/anbwvp/auforsker_om_eksternt_pres_er_du_kritisk_f%C3%A5r_du/" TargetMode="External"/><Relationship Id="rId67" Type="http://schemas.openxmlformats.org/officeDocument/2006/relationships/hyperlink" Target="https://www.facebook.com/tv2nyhederne/posts/2886908424658112" TargetMode="External"/><Relationship Id="rId729" Type="http://schemas.openxmlformats.org/officeDocument/2006/relationships/hyperlink" Target="https://old.reddit.com/r/Denmark/comments/b6md0j/vprofiler_dr%C3%B8mmer_om_at_sl%C3%B8jfe_su_til_hjemmeboende/" TargetMode="External"/><Relationship Id="rId728" Type="http://schemas.openxmlformats.org/officeDocument/2006/relationships/hyperlink" Target="https://old.reddit.com/r/Denmark/comments/b6md0j/vprofiler_dr%C3%B8mmer_om_at_sl%C3%B8jfe_su_til_hjemmeboende/" TargetMode="External"/><Relationship Id="rId60" Type="http://schemas.openxmlformats.org/officeDocument/2006/relationships/hyperlink" Target="https://www.facebook.com/dagbladetinformation/posts/10158205304167646" TargetMode="External"/><Relationship Id="rId723" Type="http://schemas.openxmlformats.org/officeDocument/2006/relationships/hyperlink" Target="https://old.reddit.com/r/Denmark/comments/b6md0j/vprofiler_dr%C3%B8mmer_om_at_sl%C3%B8jfe_su_til_hjemmeboende/" TargetMode="External"/><Relationship Id="rId722" Type="http://schemas.openxmlformats.org/officeDocument/2006/relationships/hyperlink" Target="https://old.reddit.com/r/Denmark/comments/b6md0j/vprofiler_dr%C3%B8mmer_om_at_sl%C3%B8jfe_su_til_hjemmeboende/" TargetMode="External"/><Relationship Id="rId721" Type="http://schemas.openxmlformats.org/officeDocument/2006/relationships/hyperlink" Target="https://old.reddit.com/r/Denmark/comments/93nja9/god_ide_co2tal_p%C3%A5_mad_s%C3%A5_forbrugerne_kan_se/" TargetMode="External"/><Relationship Id="rId720" Type="http://schemas.openxmlformats.org/officeDocument/2006/relationships/hyperlink" Target="https://old.reddit.com/r/Denmark/comments/93nja9/god_ide_co2tal_p%C3%A5_mad_s%C3%A5_forbrugerne_kan_se/" TargetMode="External"/><Relationship Id="rId727" Type="http://schemas.openxmlformats.org/officeDocument/2006/relationships/hyperlink" Target="https://old.reddit.com/r/Denmark/comments/b6md0j/vprofiler_dr%C3%B8mmer_om_at_sl%C3%B8jfe_su_til_hjemmeboende/" TargetMode="External"/><Relationship Id="rId726" Type="http://schemas.openxmlformats.org/officeDocument/2006/relationships/hyperlink" Target="https://old.reddit.com/r/Denmark/comments/b6md0j/vprofiler_dr%C3%B8mmer_om_at_sl%C3%B8jfe_su_til_hjemmeboende/" TargetMode="External"/><Relationship Id="rId725" Type="http://schemas.openxmlformats.org/officeDocument/2006/relationships/hyperlink" Target="https://old.reddit.com/r/Denmark/comments/b6md0j/vprofiler_dr%C3%B8mmer_om_at_sl%C3%B8jfe_su_til_hjemmeboende/" TargetMode="External"/><Relationship Id="rId724" Type="http://schemas.openxmlformats.org/officeDocument/2006/relationships/hyperlink" Target="https://old.reddit.com/r/Denmark/comments/b6md0j/vprofiler_dr%C3%B8mmer_om_at_sl%C3%B8jfe_su_til_hjemmeboende/" TargetMode="External"/><Relationship Id="rId69" Type="http://schemas.openxmlformats.org/officeDocument/2006/relationships/hyperlink" Target="https://old.reddit.com/r/Denmark/comments/anbwvp/auforsker_om_eksternt_pres_er_du_kritisk_f%C3%A5r_du/" TargetMode="External"/><Relationship Id="rId51" Type="http://schemas.openxmlformats.org/officeDocument/2006/relationships/hyperlink" Target="https://www.facebook.com/dagbladetinformation/posts/10158195620032646" TargetMode="External"/><Relationship Id="rId50" Type="http://schemas.openxmlformats.org/officeDocument/2006/relationships/hyperlink" Target="https://www.facebook.com/dagbladetinformation/posts/10158195830072646" TargetMode="External"/><Relationship Id="rId53" Type="http://schemas.openxmlformats.org/officeDocument/2006/relationships/hyperlink" Target="https://www.facebook.com/dagbladetinformation/posts/10158195620032646" TargetMode="External"/><Relationship Id="rId52" Type="http://schemas.openxmlformats.org/officeDocument/2006/relationships/hyperlink" Target="https://www.facebook.com/dagbladetinformation/posts/10158195620032646" TargetMode="External"/><Relationship Id="rId55" Type="http://schemas.openxmlformats.org/officeDocument/2006/relationships/hyperlink" Target="https://www.facebook.com/dagbladetinformation/posts/10158195620032646" TargetMode="External"/><Relationship Id="rId54" Type="http://schemas.openxmlformats.org/officeDocument/2006/relationships/hyperlink" Target="https://www.facebook.com/dagbladetinformation/posts/10158195620032646" TargetMode="External"/><Relationship Id="rId57" Type="http://schemas.openxmlformats.org/officeDocument/2006/relationships/hyperlink" Target="https://www.facebook.com/dagbladetinformation/posts/10158195620032646" TargetMode="External"/><Relationship Id="rId56" Type="http://schemas.openxmlformats.org/officeDocument/2006/relationships/hyperlink" Target="https://www.facebook.com/dagbladetinformation/posts/10158195620032646" TargetMode="External"/><Relationship Id="rId719" Type="http://schemas.openxmlformats.org/officeDocument/2006/relationships/hyperlink" Target="https://old.reddit.com/r/Denmark/comments/93nja9/god_ide_co2tal_p%C3%A5_mad_s%C3%A5_forbrugerne_kan_se/" TargetMode="External"/><Relationship Id="rId718" Type="http://schemas.openxmlformats.org/officeDocument/2006/relationships/hyperlink" Target="https://old.reddit.com/r/Denmark/comments/93nja9/god_ide_co2tal_p%C3%A5_mad_s%C3%A5_forbrugerne_kan_se/" TargetMode="External"/><Relationship Id="rId717" Type="http://schemas.openxmlformats.org/officeDocument/2006/relationships/hyperlink" Target="https://old.reddit.com/r/Denmark/comments/93nja9/god_ide_co2tal_p%C3%A5_mad_s%C3%A5_forbrugerne_kan_se/" TargetMode="External"/><Relationship Id="rId712" Type="http://schemas.openxmlformats.org/officeDocument/2006/relationships/hyperlink" Target="https://old.reddit.com/r/Denmark/comments/93nja9/god_ide_co2tal_p%C3%A5_mad_s%C3%A5_forbrugerne_kan_se/" TargetMode="External"/><Relationship Id="rId711" Type="http://schemas.openxmlformats.org/officeDocument/2006/relationships/hyperlink" Target="https://old.reddit.com/r/Denmark/comments/93nja9/god_ide_co2tal_p%C3%A5_mad_s%C3%A5_forbrugerne_kan_se/" TargetMode="External"/><Relationship Id="rId710" Type="http://schemas.openxmlformats.org/officeDocument/2006/relationships/hyperlink" Target="https://old.reddit.com/r/Denmark/comments/93nja9/god_ide_co2tal_p%C3%A5_mad_s%C3%A5_forbrugerne_kan_se/" TargetMode="External"/><Relationship Id="rId716" Type="http://schemas.openxmlformats.org/officeDocument/2006/relationships/hyperlink" Target="https://old.reddit.com/r/Denmark/comments/93nja9/god_ide_co2tal_p%C3%A5_mad_s%C3%A5_forbrugerne_kan_se/" TargetMode="External"/><Relationship Id="rId715" Type="http://schemas.openxmlformats.org/officeDocument/2006/relationships/hyperlink" Target="https://old.reddit.com/r/Denmark/comments/93nja9/god_ide_co2tal_p%C3%A5_mad_s%C3%A5_forbrugerne_kan_se/" TargetMode="External"/><Relationship Id="rId714" Type="http://schemas.openxmlformats.org/officeDocument/2006/relationships/hyperlink" Target="https://old.reddit.com/r/Denmark/comments/93nja9/god_ide_co2tal_p%C3%A5_mad_s%C3%A5_forbrugerne_kan_se/" TargetMode="External"/><Relationship Id="rId713" Type="http://schemas.openxmlformats.org/officeDocument/2006/relationships/hyperlink" Target="https://old.reddit.com/r/Denmark/comments/93nja9/god_ide_co2tal_p%C3%A5_mad_s%C3%A5_forbrugerne_kan_se/" TargetMode="External"/><Relationship Id="rId59" Type="http://schemas.openxmlformats.org/officeDocument/2006/relationships/hyperlink" Target="https://www.facebook.com/dagbladetinformation/posts/10158195620032646" TargetMode="External"/><Relationship Id="rId58" Type="http://schemas.openxmlformats.org/officeDocument/2006/relationships/hyperlink" Target="https://www.facebook.com/dagbladetinformation/posts/10158195620032646" TargetMode="External"/><Relationship Id="rId349" Type="http://schemas.openxmlformats.org/officeDocument/2006/relationships/hyperlink" Target="https://old.reddit.com/r/Denmark/comments/a569un/man_skal_ikke_kaste_med_sten_n%C3%A5r_man_selv_bor_i/" TargetMode="External"/><Relationship Id="rId348" Type="http://schemas.openxmlformats.org/officeDocument/2006/relationships/hyperlink" Target="https://old.reddit.com/r/Denmark/comments/a569un/man_skal_ikke_kaste_med_sten_n%C3%A5r_man_selv_bor_i/" TargetMode="External"/><Relationship Id="rId347" Type="http://schemas.openxmlformats.org/officeDocument/2006/relationships/hyperlink" Target="https://old.reddit.com/r/Denmark/comments/a569un/man_skal_ikke_kaste_med_sten_n%C3%A5r_man_selv_bor_i/" TargetMode="External"/><Relationship Id="rId346" Type="http://schemas.openxmlformats.org/officeDocument/2006/relationships/hyperlink" Target="https://old.reddit.com/r/Denmark/comments/a569un/man_skal_ikke_kaste_med_sten_n%C3%A5r_man_selv_bor_i/" TargetMode="External"/><Relationship Id="rId341" Type="http://schemas.openxmlformats.org/officeDocument/2006/relationships/hyperlink" Target="https://old.reddit.com/r/Denmark/comments/a569un/man_skal_ikke_kaste_med_sten_n%C3%A5r_man_selv_bor_i/" TargetMode="External"/><Relationship Id="rId340" Type="http://schemas.openxmlformats.org/officeDocument/2006/relationships/hyperlink" Target="https://old.reddit.com/r/Denmark/comments/a569un/man_skal_ikke_kaste_med_sten_n%C3%A5r_man_selv_bor_i/" TargetMode="External"/><Relationship Id="rId345" Type="http://schemas.openxmlformats.org/officeDocument/2006/relationships/hyperlink" Target="https://old.reddit.com/r/Denmark/comments/a569un/man_skal_ikke_kaste_med_sten_n%C3%A5r_man_selv_bor_i/" TargetMode="External"/><Relationship Id="rId344" Type="http://schemas.openxmlformats.org/officeDocument/2006/relationships/hyperlink" Target="https://old.reddit.com/r/Denmark/comments/a569un/man_skal_ikke_kaste_med_sten_n%C3%A5r_man_selv_bor_i/" TargetMode="External"/><Relationship Id="rId343" Type="http://schemas.openxmlformats.org/officeDocument/2006/relationships/hyperlink" Target="https://old.reddit.com/r/Denmark/comments/a569un/man_skal_ikke_kaste_med_sten_n%C3%A5r_man_selv_bor_i/" TargetMode="External"/><Relationship Id="rId342" Type="http://schemas.openxmlformats.org/officeDocument/2006/relationships/hyperlink" Target="https://old.reddit.com/r/Denmark/comments/a569un/man_skal_ikke_kaste_med_sten_n%C3%A5r_man_selv_bor_i/" TargetMode="External"/><Relationship Id="rId338" Type="http://schemas.openxmlformats.org/officeDocument/2006/relationships/hyperlink" Target="https://old.reddit.com/r/Denmark/comments/a569un/man_skal_ikke_kaste_med_sten_n%C3%A5r_man_selv_bor_i/" TargetMode="External"/><Relationship Id="rId337" Type="http://schemas.openxmlformats.org/officeDocument/2006/relationships/hyperlink" Target="https://old.reddit.com/r/Denmark/comments/8g9ljh/esben_lunde_stopper/" TargetMode="External"/><Relationship Id="rId336" Type="http://schemas.openxmlformats.org/officeDocument/2006/relationships/hyperlink" Target="https://old.reddit.com/r/Denmark/comments/8g9ljh/esben_lunde_stopper/" TargetMode="External"/><Relationship Id="rId335" Type="http://schemas.openxmlformats.org/officeDocument/2006/relationships/hyperlink" Target="https://old.reddit.com/r/Denmark/comments/8g9ljh/esben_lunde_stopper/" TargetMode="External"/><Relationship Id="rId339" Type="http://schemas.openxmlformats.org/officeDocument/2006/relationships/hyperlink" Target="https://old.reddit.com/r/Denmark/comments/a569un/man_skal_ikke_kaste_med_sten_n%C3%A5r_man_selv_bor_i/" TargetMode="External"/><Relationship Id="rId330" Type="http://schemas.openxmlformats.org/officeDocument/2006/relationships/hyperlink" Target="https://old.reddit.com/r/Denmark/comments/8g9ljh/esben_lunde_stopper/" TargetMode="External"/><Relationship Id="rId334" Type="http://schemas.openxmlformats.org/officeDocument/2006/relationships/hyperlink" Target="https://old.reddit.com/r/Denmark/comments/8g9ljh/esben_lunde_stopper/" TargetMode="External"/><Relationship Id="rId333" Type="http://schemas.openxmlformats.org/officeDocument/2006/relationships/hyperlink" Target="https://old.reddit.com/r/Denmark/comments/8g9ljh/esben_lunde_stopper/" TargetMode="External"/><Relationship Id="rId332" Type="http://schemas.openxmlformats.org/officeDocument/2006/relationships/hyperlink" Target="https://old.reddit.com/r/Denmark/comments/8g9ljh/esben_lunde_stopper/" TargetMode="External"/><Relationship Id="rId331" Type="http://schemas.openxmlformats.org/officeDocument/2006/relationships/hyperlink" Target="https://old.reddit.com/r/Denmark/comments/8g9ljh/esben_lunde_stopper/" TargetMode="External"/><Relationship Id="rId370" Type="http://schemas.openxmlformats.org/officeDocument/2006/relationships/hyperlink" Target="https://old.reddit.com/r/Denmark/comments/84zj3t/friendly_reminder_om_at_borgerforslaget_om_en/" TargetMode="External"/><Relationship Id="rId369" Type="http://schemas.openxmlformats.org/officeDocument/2006/relationships/hyperlink" Target="https://old.reddit.com/r/Denmark/comments/84zj3t/friendly_reminder_om_at_borgerforslaget_om_en/" TargetMode="External"/><Relationship Id="rId368" Type="http://schemas.openxmlformats.org/officeDocument/2006/relationships/hyperlink" Target="https://old.reddit.com/r/Denmark/comments/84zj3t/friendly_reminder_om_at_borgerforslaget_om_en/" TargetMode="External"/><Relationship Id="rId363" Type="http://schemas.openxmlformats.org/officeDocument/2006/relationships/hyperlink" Target="https://old.reddit.com/r/Denmark/comments/84zj3t/friendly_reminder_om_at_borgerforslaget_om_en/" TargetMode="External"/><Relationship Id="rId362" Type="http://schemas.openxmlformats.org/officeDocument/2006/relationships/hyperlink" Target="https://old.reddit.com/r/Denmark/comments/a569un/man_skal_ikke_kaste_med_sten_n%C3%A5r_man_selv_bor_i/" TargetMode="External"/><Relationship Id="rId361" Type="http://schemas.openxmlformats.org/officeDocument/2006/relationships/hyperlink" Target="https://old.reddit.com/r/Denmark/comments/a569un/man_skal_ikke_kaste_med_sten_n%C3%A5r_man_selv_bor_i/" TargetMode="External"/><Relationship Id="rId360" Type="http://schemas.openxmlformats.org/officeDocument/2006/relationships/hyperlink" Target="https://old.reddit.com/r/Denmark/comments/a569un/man_skal_ikke_kaste_med_sten_n%C3%A5r_man_selv_bor_i/" TargetMode="External"/><Relationship Id="rId367" Type="http://schemas.openxmlformats.org/officeDocument/2006/relationships/hyperlink" Target="https://old.reddit.com/r/Denmark/comments/84zj3t/friendly_reminder_om_at_borgerforslaget_om_en/" TargetMode="External"/><Relationship Id="rId366" Type="http://schemas.openxmlformats.org/officeDocument/2006/relationships/hyperlink" Target="https://old.reddit.com/r/Denmark/comments/84zj3t/friendly_reminder_om_at_borgerforslaget_om_en/" TargetMode="External"/><Relationship Id="rId365" Type="http://schemas.openxmlformats.org/officeDocument/2006/relationships/hyperlink" Target="https://old.reddit.com/r/Denmark/comments/84zj3t/friendly_reminder_om_at_borgerforslaget_om_en/" TargetMode="External"/><Relationship Id="rId364" Type="http://schemas.openxmlformats.org/officeDocument/2006/relationships/hyperlink" Target="https://old.reddit.com/r/Denmark/comments/84zj3t/friendly_reminder_om_at_borgerforslaget_om_en/" TargetMode="External"/><Relationship Id="rId95" Type="http://schemas.openxmlformats.org/officeDocument/2006/relationships/hyperlink" Target="https://old.reddit.com/r/Denmark/comments/anbvjr/marie_krarup_t%C3%B8rkl%C3%A6det_skal_forbydes_p%C3%A5/" TargetMode="External"/><Relationship Id="rId94" Type="http://schemas.openxmlformats.org/officeDocument/2006/relationships/hyperlink" Target="https://old.reddit.com/r/Denmark/comments/anbvjr/marie_krarup_t%C3%B8rkl%C3%A6det_skal_forbydes_p%C3%A5/" TargetMode="External"/><Relationship Id="rId97" Type="http://schemas.openxmlformats.org/officeDocument/2006/relationships/hyperlink" Target="https://old.reddit.com/r/Denmark/comments/anbvjr/marie_krarup_t%C3%B8rkl%C3%A6det_skal_forbydes_p%C3%A5/" TargetMode="External"/><Relationship Id="rId96" Type="http://schemas.openxmlformats.org/officeDocument/2006/relationships/hyperlink" Target="https://old.reddit.com/r/Denmark/comments/anbvjr/marie_krarup_t%C3%B8rkl%C3%A6det_skal_forbydes_p%C3%A5/" TargetMode="External"/><Relationship Id="rId99" Type="http://schemas.openxmlformats.org/officeDocument/2006/relationships/hyperlink" Target="https://old.reddit.com/r/Denmark/comments/alywha/chef_p%C3%A5_rigshospitalet_har_sagt_op_i_desperation/" TargetMode="External"/><Relationship Id="rId98" Type="http://schemas.openxmlformats.org/officeDocument/2006/relationships/hyperlink" Target="https://old.reddit.com/r/Denmark/comments/alywha/chef_p%C3%A5_rigshospitalet_har_sagt_op_i_desperation/" TargetMode="External"/><Relationship Id="rId91" Type="http://schemas.openxmlformats.org/officeDocument/2006/relationships/hyperlink" Target="https://old.reddit.com/r/Denmark/comments/anbvjr/marie_krarup_t%C3%B8rkl%C3%A6det_skal_forbydes_p%C3%A5/" TargetMode="External"/><Relationship Id="rId90" Type="http://schemas.openxmlformats.org/officeDocument/2006/relationships/hyperlink" Target="https://old.reddit.com/r/Denmark/comments/anbvjr/marie_krarup_t%C3%B8rkl%C3%A6det_skal_forbydes_p%C3%A5/" TargetMode="External"/><Relationship Id="rId93" Type="http://schemas.openxmlformats.org/officeDocument/2006/relationships/hyperlink" Target="https://old.reddit.com/r/Denmark/comments/anbvjr/marie_krarup_t%C3%B8rkl%C3%A6det_skal_forbydes_p%C3%A5/" TargetMode="External"/><Relationship Id="rId92" Type="http://schemas.openxmlformats.org/officeDocument/2006/relationships/hyperlink" Target="https://old.reddit.com/r/Denmark/comments/anbvjr/marie_krarup_t%C3%B8rkl%C3%A6det_skal_forbydes_p%C3%A5/" TargetMode="External"/><Relationship Id="rId359" Type="http://schemas.openxmlformats.org/officeDocument/2006/relationships/hyperlink" Target="https://old.reddit.com/r/Denmark/comments/a569un/man_skal_ikke_kaste_med_sten_n%C3%A5r_man_selv_bor_i/" TargetMode="External"/><Relationship Id="rId358" Type="http://schemas.openxmlformats.org/officeDocument/2006/relationships/hyperlink" Target="https://old.reddit.com/r/Denmark/comments/a569un/man_skal_ikke_kaste_med_sten_n%C3%A5r_man_selv_bor_i/" TargetMode="External"/><Relationship Id="rId357" Type="http://schemas.openxmlformats.org/officeDocument/2006/relationships/hyperlink" Target="https://old.reddit.com/r/Denmark/comments/a569un/man_skal_ikke_kaste_med_sten_n%C3%A5r_man_selv_bor_i/" TargetMode="External"/><Relationship Id="rId352" Type="http://schemas.openxmlformats.org/officeDocument/2006/relationships/hyperlink" Target="https://old.reddit.com/r/Denmark/comments/a569un/man_skal_ikke_kaste_med_sten_n%C3%A5r_man_selv_bor_i/" TargetMode="External"/><Relationship Id="rId351" Type="http://schemas.openxmlformats.org/officeDocument/2006/relationships/hyperlink" Target="https://old.reddit.com/r/Denmark/comments/a569un/man_skal_ikke_kaste_med_sten_n%C3%A5r_man_selv_bor_i/" TargetMode="External"/><Relationship Id="rId350" Type="http://schemas.openxmlformats.org/officeDocument/2006/relationships/hyperlink" Target="https://old.reddit.com/r/Denmark/comments/a569un/man_skal_ikke_kaste_med_sten_n%C3%A5r_man_selv_bor_i/" TargetMode="External"/><Relationship Id="rId356" Type="http://schemas.openxmlformats.org/officeDocument/2006/relationships/hyperlink" Target="https://old.reddit.com/r/Denmark/comments/a569un/man_skal_ikke_kaste_med_sten_n%C3%A5r_man_selv_bor_i/" TargetMode="External"/><Relationship Id="rId355" Type="http://schemas.openxmlformats.org/officeDocument/2006/relationships/hyperlink" Target="https://old.reddit.com/r/Denmark/comments/a569un/man_skal_ikke_kaste_med_sten_n%C3%A5r_man_selv_bor_i/" TargetMode="External"/><Relationship Id="rId354" Type="http://schemas.openxmlformats.org/officeDocument/2006/relationships/hyperlink" Target="https://old.reddit.com/r/Denmark/comments/a569un/man_skal_ikke_kaste_med_sten_n%C3%A5r_man_selv_bor_i/" TargetMode="External"/><Relationship Id="rId353" Type="http://schemas.openxmlformats.org/officeDocument/2006/relationships/hyperlink" Target="https://old.reddit.com/r/Denmark/comments/a569un/man_skal_ikke_kaste_med_sten_n%C3%A5r_man_selv_bor_i/" TargetMode="External"/><Relationship Id="rId305" Type="http://schemas.openxmlformats.org/officeDocument/2006/relationships/hyperlink" Target="https://old.reddit.com/r/Denmark/comments/8g9ljh/esben_lunde_stopper/" TargetMode="External"/><Relationship Id="rId789" Type="http://schemas.openxmlformats.org/officeDocument/2006/relationships/hyperlink" Target="https://old.reddit.com/r/Denmark/comments/aso0ea/risk%C3%A6r_skylder_169096867_kroner_nu_vil_han_sl%C3%B8jfe/" TargetMode="External"/><Relationship Id="rId304" Type="http://schemas.openxmlformats.org/officeDocument/2006/relationships/hyperlink" Target="https://old.reddit.com/r/Denmark/comments/8g9ljh/esben_lunde_stopper/" TargetMode="External"/><Relationship Id="rId788" Type="http://schemas.openxmlformats.org/officeDocument/2006/relationships/hyperlink" Target="https://old.reddit.com/r/Denmark/comments/aso0ea/risk%C3%A6r_skylder_169096867_kroner_nu_vil_han_sl%C3%B8jfe/" TargetMode="External"/><Relationship Id="rId303" Type="http://schemas.openxmlformats.org/officeDocument/2006/relationships/hyperlink" Target="https://old.reddit.com/r/Denmark/comments/8g9ljh/esben_lunde_stopper/" TargetMode="External"/><Relationship Id="rId787" Type="http://schemas.openxmlformats.org/officeDocument/2006/relationships/hyperlink" Target="https://old.reddit.com/r/Denmark/comments/aso0ea/risk%C3%A6r_skylder_169096867_kroner_nu_vil_han_sl%C3%B8jfe/" TargetMode="External"/><Relationship Id="rId302" Type="http://schemas.openxmlformats.org/officeDocument/2006/relationships/hyperlink" Target="https://old.reddit.com/r/Denmark/comments/8g9ljh/esben_lunde_stopper/" TargetMode="External"/><Relationship Id="rId786" Type="http://schemas.openxmlformats.org/officeDocument/2006/relationships/hyperlink" Target="https://old.reddit.com/r/Denmark/comments/aso0ea/risk%C3%A6r_skylder_169096867_kroner_nu_vil_han_sl%C3%B8jfe/" TargetMode="External"/><Relationship Id="rId309" Type="http://schemas.openxmlformats.org/officeDocument/2006/relationships/hyperlink" Target="https://old.reddit.com/r/Denmark/comments/8g9ljh/esben_lunde_stopper/" TargetMode="External"/><Relationship Id="rId308" Type="http://schemas.openxmlformats.org/officeDocument/2006/relationships/hyperlink" Target="https://old.reddit.com/r/Denmark/comments/8g9ljh/esben_lunde_stopper/" TargetMode="External"/><Relationship Id="rId307" Type="http://schemas.openxmlformats.org/officeDocument/2006/relationships/hyperlink" Target="https://old.reddit.com/r/Denmark/comments/8g9ljh/esben_lunde_stopper/" TargetMode="External"/><Relationship Id="rId306" Type="http://schemas.openxmlformats.org/officeDocument/2006/relationships/hyperlink" Target="https://old.reddit.com/r/Denmark/comments/8g9ljh/esben_lunde_stopper/" TargetMode="External"/><Relationship Id="rId781" Type="http://schemas.openxmlformats.org/officeDocument/2006/relationships/hyperlink" Target="https://old.reddit.com/r/Denmark/comments/aso0ea/risk%C3%A6r_skylder_169096867_kroner_nu_vil_han_sl%C3%B8jfe/" TargetMode="External"/><Relationship Id="rId780" Type="http://schemas.openxmlformats.org/officeDocument/2006/relationships/hyperlink" Target="https://old.reddit.com/r/Denmark/comments/aso0ea/risk%C3%A6r_skylder_169096867_kroner_nu_vil_han_sl%C3%B8jfe/" TargetMode="External"/><Relationship Id="rId301" Type="http://schemas.openxmlformats.org/officeDocument/2006/relationships/hyperlink" Target="https://old.reddit.com/r/Denmark/comments/8g9ljh/esben_lunde_stopper/" TargetMode="External"/><Relationship Id="rId785" Type="http://schemas.openxmlformats.org/officeDocument/2006/relationships/hyperlink" Target="https://old.reddit.com/r/Denmark/comments/aso0ea/risk%C3%A6r_skylder_169096867_kroner_nu_vil_han_sl%C3%B8jfe/" TargetMode="External"/><Relationship Id="rId300" Type="http://schemas.openxmlformats.org/officeDocument/2006/relationships/hyperlink" Target="https://old.reddit.com/r/Denmark/comments/8g9ljh/esben_lunde_stopper/" TargetMode="External"/><Relationship Id="rId784" Type="http://schemas.openxmlformats.org/officeDocument/2006/relationships/hyperlink" Target="https://old.reddit.com/r/Denmark/comments/aso0ea/risk%C3%A6r_skylder_169096867_kroner_nu_vil_han_sl%C3%B8jfe/" TargetMode="External"/><Relationship Id="rId783" Type="http://schemas.openxmlformats.org/officeDocument/2006/relationships/hyperlink" Target="https://old.reddit.com/r/Denmark/comments/aso0ea/risk%C3%A6r_skylder_169096867_kroner_nu_vil_han_sl%C3%B8jfe/" TargetMode="External"/><Relationship Id="rId782" Type="http://schemas.openxmlformats.org/officeDocument/2006/relationships/hyperlink" Target="https://old.reddit.com/r/Denmark/comments/aso0ea/risk%C3%A6r_skylder_169096867_kroner_nu_vil_han_sl%C3%B8jfe/" TargetMode="External"/><Relationship Id="rId778" Type="http://schemas.openxmlformats.org/officeDocument/2006/relationships/hyperlink" Target="https://old.reddit.com/r/Denmark/comments/aso0ea/risk%C3%A6r_skylder_169096867_kroner_nu_vil_han_sl%C3%B8jfe/" TargetMode="External"/><Relationship Id="rId777" Type="http://schemas.openxmlformats.org/officeDocument/2006/relationships/hyperlink" Target="https://old.reddit.com/r/Denmark/comments/aso0ea/risk%C3%A6r_skylder_169096867_kroner_nu_vil_han_sl%C3%B8jfe/" TargetMode="External"/><Relationship Id="rId776" Type="http://schemas.openxmlformats.org/officeDocument/2006/relationships/hyperlink" Target="https://old.reddit.com/r/Denmark/comments/aso0ea/risk%C3%A6r_skylder_169096867_kroner_nu_vil_han_sl%C3%B8jfe/" TargetMode="External"/><Relationship Id="rId775" Type="http://schemas.openxmlformats.org/officeDocument/2006/relationships/hyperlink" Target="https://old.reddit.com/r/Denmark/comments/b58l79/vistisen_har_vidst_ikke_lavet_god_nok_research/" TargetMode="External"/><Relationship Id="rId779" Type="http://schemas.openxmlformats.org/officeDocument/2006/relationships/hyperlink" Target="https://old.reddit.com/r/Denmark/comments/aso0ea/risk%C3%A6r_skylder_169096867_kroner_nu_vil_han_sl%C3%B8jfe/" TargetMode="External"/><Relationship Id="rId770" Type="http://schemas.openxmlformats.org/officeDocument/2006/relationships/hyperlink" Target="https://old.reddit.com/r/Denmark/comments/b58l79/vistisen_har_vidst_ikke_lavet_god_nok_research/" TargetMode="External"/><Relationship Id="rId774" Type="http://schemas.openxmlformats.org/officeDocument/2006/relationships/hyperlink" Target="https://old.reddit.com/r/Denmark/comments/b58l79/vistisen_har_vidst_ikke_lavet_god_nok_research/" TargetMode="External"/><Relationship Id="rId773" Type="http://schemas.openxmlformats.org/officeDocument/2006/relationships/hyperlink" Target="https://old.reddit.com/r/Denmark/comments/b58l79/vistisen_har_vidst_ikke_lavet_god_nok_research/" TargetMode="External"/><Relationship Id="rId772" Type="http://schemas.openxmlformats.org/officeDocument/2006/relationships/hyperlink" Target="https://old.reddit.com/r/Denmark/comments/b58l79/vistisen_har_vidst_ikke_lavet_god_nok_research/" TargetMode="External"/><Relationship Id="rId771" Type="http://schemas.openxmlformats.org/officeDocument/2006/relationships/hyperlink" Target="https://old.reddit.com/r/Denmark/comments/b58l79/vistisen_har_vidst_ikke_lavet_god_nok_research/" TargetMode="External"/><Relationship Id="rId327" Type="http://schemas.openxmlformats.org/officeDocument/2006/relationships/hyperlink" Target="https://old.reddit.com/r/Denmark/comments/8g9ljh/esben_lunde_stopper/" TargetMode="External"/><Relationship Id="rId326" Type="http://schemas.openxmlformats.org/officeDocument/2006/relationships/hyperlink" Target="https://old.reddit.com/r/Denmark/comments/8g9ljh/esben_lunde_stopper/" TargetMode="External"/><Relationship Id="rId325" Type="http://schemas.openxmlformats.org/officeDocument/2006/relationships/hyperlink" Target="https://old.reddit.com/r/Denmark/comments/8g9ljh/esben_lunde_stopper/" TargetMode="External"/><Relationship Id="rId324" Type="http://schemas.openxmlformats.org/officeDocument/2006/relationships/hyperlink" Target="https://old.reddit.com/r/Denmark/comments/8g9ljh/esben_lunde_stopper/" TargetMode="External"/><Relationship Id="rId329" Type="http://schemas.openxmlformats.org/officeDocument/2006/relationships/hyperlink" Target="https://old.reddit.com/r/Denmark/comments/8g9ljh/esben_lunde_stopper/" TargetMode="External"/><Relationship Id="rId328" Type="http://schemas.openxmlformats.org/officeDocument/2006/relationships/hyperlink" Target="https://old.reddit.com/r/Denmark/comments/8g9ljh/esben_lunde_stopper/" TargetMode="External"/><Relationship Id="rId323" Type="http://schemas.openxmlformats.org/officeDocument/2006/relationships/hyperlink" Target="https://old.reddit.com/r/Denmark/comments/8g9ljh/esben_lunde_stopper/" TargetMode="External"/><Relationship Id="rId322" Type="http://schemas.openxmlformats.org/officeDocument/2006/relationships/hyperlink" Target="https://old.reddit.com/r/Denmark/comments/8g9ljh/esben_lunde_stopper/" TargetMode="External"/><Relationship Id="rId321" Type="http://schemas.openxmlformats.org/officeDocument/2006/relationships/hyperlink" Target="https://old.reddit.com/r/Denmark/comments/8g9ljh/esben_lunde_stopper/" TargetMode="External"/><Relationship Id="rId320" Type="http://schemas.openxmlformats.org/officeDocument/2006/relationships/hyperlink" Target="https://old.reddit.com/r/Denmark/comments/8g9ljh/esben_lunde_stopper/" TargetMode="External"/><Relationship Id="rId316" Type="http://schemas.openxmlformats.org/officeDocument/2006/relationships/hyperlink" Target="https://old.reddit.com/r/Denmark/comments/8g9ljh/esben_lunde_stopper/" TargetMode="External"/><Relationship Id="rId315" Type="http://schemas.openxmlformats.org/officeDocument/2006/relationships/hyperlink" Target="https://old.reddit.com/r/Denmark/comments/8g9ljh/esben_lunde_stopper/" TargetMode="External"/><Relationship Id="rId799" Type="http://schemas.openxmlformats.org/officeDocument/2006/relationships/hyperlink" Target="https://old.reddit.com/r/Denmark/comments/aofy25/en_l%C3%B8gn_bliver_ikke_sand_bare_fordi_et_flertal/" TargetMode="External"/><Relationship Id="rId314" Type="http://schemas.openxmlformats.org/officeDocument/2006/relationships/hyperlink" Target="https://old.reddit.com/r/Denmark/comments/8g9ljh/esben_lunde_stopper/" TargetMode="External"/><Relationship Id="rId798" Type="http://schemas.openxmlformats.org/officeDocument/2006/relationships/hyperlink" Target="https://old.reddit.com/r/Denmark/comments/aofy25/en_l%C3%B8gn_bliver_ikke_sand_bare_fordi_et_flertal/" TargetMode="External"/><Relationship Id="rId313" Type="http://schemas.openxmlformats.org/officeDocument/2006/relationships/hyperlink" Target="https://old.reddit.com/r/Denmark/comments/8g9ljh/esben_lunde_stopper/" TargetMode="External"/><Relationship Id="rId797" Type="http://schemas.openxmlformats.org/officeDocument/2006/relationships/hyperlink" Target="https://old.reddit.com/r/Denmark/comments/anejh6/forskere_bag_krigsudredning_overraskende_f%C3%A5/" TargetMode="External"/><Relationship Id="rId319" Type="http://schemas.openxmlformats.org/officeDocument/2006/relationships/hyperlink" Target="https://old.reddit.com/r/Denmark/comments/8g9ljh/esben_lunde_stopper/" TargetMode="External"/><Relationship Id="rId318" Type="http://schemas.openxmlformats.org/officeDocument/2006/relationships/hyperlink" Target="https://old.reddit.com/r/Denmark/comments/8g9ljh/esben_lunde_stopper/" TargetMode="External"/><Relationship Id="rId317" Type="http://schemas.openxmlformats.org/officeDocument/2006/relationships/hyperlink" Target="https://old.reddit.com/r/Denmark/comments/8g9ljh/esben_lunde_stopper/" TargetMode="External"/><Relationship Id="rId792" Type="http://schemas.openxmlformats.org/officeDocument/2006/relationships/hyperlink" Target="https://old.reddit.com/r/Denmark/comments/aso0ea/risk%C3%A6r_skylder_169096867_kroner_nu_vil_han_sl%C3%B8jfe/" TargetMode="External"/><Relationship Id="rId791" Type="http://schemas.openxmlformats.org/officeDocument/2006/relationships/hyperlink" Target="https://old.reddit.com/r/Denmark/comments/aso0ea/risk%C3%A6r_skylder_169096867_kroner_nu_vil_han_sl%C3%B8jfe/" TargetMode="External"/><Relationship Id="rId790" Type="http://schemas.openxmlformats.org/officeDocument/2006/relationships/hyperlink" Target="https://old.reddit.com/r/Denmark/comments/aso0ea/risk%C3%A6r_skylder_169096867_kroner_nu_vil_han_sl%C3%B8jfe/" TargetMode="External"/><Relationship Id="rId312" Type="http://schemas.openxmlformats.org/officeDocument/2006/relationships/hyperlink" Target="https://old.reddit.com/r/Denmark/comments/8g9ljh/esben_lunde_stopper/" TargetMode="External"/><Relationship Id="rId796" Type="http://schemas.openxmlformats.org/officeDocument/2006/relationships/hyperlink" Target="https://old.reddit.com/r/Denmark/comments/anejh6/forskere_bag_krigsudredning_overraskende_f%C3%A5/" TargetMode="External"/><Relationship Id="rId311" Type="http://schemas.openxmlformats.org/officeDocument/2006/relationships/hyperlink" Target="https://old.reddit.com/r/Denmark/comments/8g9ljh/esben_lunde_stopper/" TargetMode="External"/><Relationship Id="rId795" Type="http://schemas.openxmlformats.org/officeDocument/2006/relationships/hyperlink" Target="https://old.reddit.com/r/Denmark/comments/anejh6/forskere_bag_krigsudredning_overraskende_f%C3%A5/" TargetMode="External"/><Relationship Id="rId310" Type="http://schemas.openxmlformats.org/officeDocument/2006/relationships/hyperlink" Target="https://old.reddit.com/r/Denmark/comments/8g9ljh/esben_lunde_stopper/" TargetMode="External"/><Relationship Id="rId794" Type="http://schemas.openxmlformats.org/officeDocument/2006/relationships/hyperlink" Target="https://old.reddit.com/r/Denmark/comments/anejh6/forskere_bag_krigsudredning_overraskende_f%C3%A5/" TargetMode="External"/><Relationship Id="rId793" Type="http://schemas.openxmlformats.org/officeDocument/2006/relationships/hyperlink" Target="https://old.reddit.com/r/Denmark/comments/aso0ea/risk%C3%A6r_skylder_169096867_kroner_nu_vil_han_sl%C3%B8jfe/" TargetMode="External"/><Relationship Id="rId297" Type="http://schemas.openxmlformats.org/officeDocument/2006/relationships/hyperlink" Target="https://old.reddit.com/r/Denmark/comments/8g9ljh/esben_lunde_stopper/" TargetMode="External"/><Relationship Id="rId296" Type="http://schemas.openxmlformats.org/officeDocument/2006/relationships/hyperlink" Target="https://old.reddit.com/r/Denmark/comments/8g9ljh/esben_lunde_stopper/" TargetMode="External"/><Relationship Id="rId295" Type="http://schemas.openxmlformats.org/officeDocument/2006/relationships/hyperlink" Target="https://old.reddit.com/r/Denmark/comments/8g9ljh/esben_lunde_stopper/" TargetMode="External"/><Relationship Id="rId294" Type="http://schemas.openxmlformats.org/officeDocument/2006/relationships/hyperlink" Target="https://old.reddit.com/r/Denmark/comments/8g9ljh/esben_lunde_stopper/" TargetMode="External"/><Relationship Id="rId299" Type="http://schemas.openxmlformats.org/officeDocument/2006/relationships/hyperlink" Target="https://old.reddit.com/r/Denmark/comments/8g9ljh/esben_lunde_stopper/" TargetMode="External"/><Relationship Id="rId298" Type="http://schemas.openxmlformats.org/officeDocument/2006/relationships/hyperlink" Target="https://old.reddit.com/r/Denmark/comments/8g9ljh/esben_lunde_stopper/" TargetMode="External"/><Relationship Id="rId271" Type="http://schemas.openxmlformats.org/officeDocument/2006/relationships/hyperlink" Target="https://old.reddit.com/r/Denmark/comments/aof0er/inger_st%C3%B8jberg_kaldes_i_hastesamr%C3%A5d_om/" TargetMode="External"/><Relationship Id="rId270" Type="http://schemas.openxmlformats.org/officeDocument/2006/relationships/hyperlink" Target="https://old.reddit.com/r/Denmark/comments/aof0er/inger_st%C3%B8jberg_kaldes_i_hastesamr%C3%A5d_om/" TargetMode="External"/><Relationship Id="rId269" Type="http://schemas.openxmlformats.org/officeDocument/2006/relationships/hyperlink" Target="https://old.reddit.com/r/Denmark/comments/aof0er/inger_st%C3%B8jberg_kaldes_i_hastesamr%C3%A5d_om/" TargetMode="External"/><Relationship Id="rId264" Type="http://schemas.openxmlformats.org/officeDocument/2006/relationships/hyperlink" Target="https://old.reddit.com/r/Denmark/comments/ampgm6/r%C3%B8d_blok_vil_droppe_uddannelsernes_sparekniv/" TargetMode="External"/><Relationship Id="rId263" Type="http://schemas.openxmlformats.org/officeDocument/2006/relationships/hyperlink" Target="https://old.reddit.com/r/Denmark/comments/ampgm6/r%C3%B8d_blok_vil_droppe_uddannelsernes_sparekniv/" TargetMode="External"/><Relationship Id="rId262" Type="http://schemas.openxmlformats.org/officeDocument/2006/relationships/hyperlink" Target="https://old.reddit.com/r/Denmark/comments/ampgm6/r%C3%B8d_blok_vil_droppe_uddannelsernes_sparekniv/" TargetMode="External"/><Relationship Id="rId261" Type="http://schemas.openxmlformats.org/officeDocument/2006/relationships/hyperlink" Target="https://old.reddit.com/r/Denmark/comments/ampgm6/r%C3%B8d_blok_vil_droppe_uddannelsernes_sparekniv/" TargetMode="External"/><Relationship Id="rId268" Type="http://schemas.openxmlformats.org/officeDocument/2006/relationships/hyperlink" Target="https://old.reddit.com/r/Denmark/comments/aof0er/inger_st%C3%B8jberg_kaldes_i_hastesamr%C3%A5d_om/" TargetMode="External"/><Relationship Id="rId267" Type="http://schemas.openxmlformats.org/officeDocument/2006/relationships/hyperlink" Target="https://old.reddit.com/r/Denmark/comments/ampgm6/r%C3%B8d_blok_vil_droppe_uddannelsernes_sparekniv/" TargetMode="External"/><Relationship Id="rId266" Type="http://schemas.openxmlformats.org/officeDocument/2006/relationships/hyperlink" Target="https://old.reddit.com/r/Denmark/comments/ampgm6/r%C3%B8d_blok_vil_droppe_uddannelsernes_sparekniv/" TargetMode="External"/><Relationship Id="rId265" Type="http://schemas.openxmlformats.org/officeDocument/2006/relationships/hyperlink" Target="https://old.reddit.com/r/Denmark/comments/ampgm6/r%C3%B8d_blok_vil_droppe_uddannelsernes_sparekniv/" TargetMode="External"/><Relationship Id="rId260" Type="http://schemas.openxmlformats.org/officeDocument/2006/relationships/hyperlink" Target="https://old.reddit.com/r/Denmark/comments/ampgm6/r%C3%B8d_blok_vil_droppe_uddannelsernes_sparekniv/" TargetMode="External"/><Relationship Id="rId259" Type="http://schemas.openxmlformats.org/officeDocument/2006/relationships/hyperlink" Target="https://old.reddit.com/r/Denmark/comments/ampgm6/r%C3%B8d_blok_vil_droppe_uddannelsernes_sparekniv/" TargetMode="External"/><Relationship Id="rId258" Type="http://schemas.openxmlformats.org/officeDocument/2006/relationships/hyperlink" Target="https://old.reddit.com/r/Denmark/comments/ampgm6/r%C3%B8d_blok_vil_droppe_uddannelsernes_sparekniv/" TargetMode="External"/><Relationship Id="rId253" Type="http://schemas.openxmlformats.org/officeDocument/2006/relationships/hyperlink" Target="https://old.reddit.com/r/Denmark/comments/aoqrfr/politikere_utilgiveligt_at_terrorist_havde_adgang/" TargetMode="External"/><Relationship Id="rId252" Type="http://schemas.openxmlformats.org/officeDocument/2006/relationships/hyperlink" Target="https://old.reddit.com/r/Denmark/comments/aoqxgk/342_menneskesmuglere_er_straffet_efter/" TargetMode="External"/><Relationship Id="rId251" Type="http://schemas.openxmlformats.org/officeDocument/2006/relationships/hyperlink" Target="https://old.reddit.com/r/Denmark/comments/aoqxgk/342_menneskesmuglere_er_straffet_efter/" TargetMode="External"/><Relationship Id="rId250" Type="http://schemas.openxmlformats.org/officeDocument/2006/relationships/hyperlink" Target="https://old.reddit.com/r/Denmark/comments/aoqxgk/342_menneskesmuglere_er_straffet_efter/" TargetMode="External"/><Relationship Id="rId257" Type="http://schemas.openxmlformats.org/officeDocument/2006/relationships/hyperlink" Target="https://old.reddit.com/r/Denmark/comments/ampgm6/r%C3%B8d_blok_vil_droppe_uddannelsernes_sparekniv/" TargetMode="External"/><Relationship Id="rId256" Type="http://schemas.openxmlformats.org/officeDocument/2006/relationships/hyperlink" Target="https://old.reddit.com/r/Denmark/comments/ampgm6/r%C3%B8d_blok_vil_droppe_uddannelsernes_sparekniv/" TargetMode="External"/><Relationship Id="rId255" Type="http://schemas.openxmlformats.org/officeDocument/2006/relationships/hyperlink" Target="https://old.reddit.com/r/Denmark/comments/aoqrfr/politikere_utilgiveligt_at_terrorist_havde_adgang/" TargetMode="External"/><Relationship Id="rId254" Type="http://schemas.openxmlformats.org/officeDocument/2006/relationships/hyperlink" Target="https://old.reddit.com/r/Denmark/comments/aoqrfr/politikere_utilgiveligt_at_terrorist_havde_adgang/" TargetMode="External"/><Relationship Id="rId293" Type="http://schemas.openxmlformats.org/officeDocument/2006/relationships/hyperlink" Target="https://old.reddit.com/r/Denmark/comments/8g9ljh/esben_lunde_stopper/" TargetMode="External"/><Relationship Id="rId292" Type="http://schemas.openxmlformats.org/officeDocument/2006/relationships/hyperlink" Target="https://old.reddit.com/r/Denmark/comments/8g9ljh/esben_lunde_stopper/" TargetMode="External"/><Relationship Id="rId291" Type="http://schemas.openxmlformats.org/officeDocument/2006/relationships/hyperlink" Target="https://old.reddit.com/r/Denmark/comments/8g9ljh/esben_lunde_stopper/" TargetMode="External"/><Relationship Id="rId290" Type="http://schemas.openxmlformats.org/officeDocument/2006/relationships/hyperlink" Target="https://old.reddit.com/r/Denmark/comments/8g9ljh/esben_lunde_stopper/" TargetMode="External"/><Relationship Id="rId286" Type="http://schemas.openxmlformats.org/officeDocument/2006/relationships/hyperlink" Target="https://old.reddit.com/r/Denmark/comments/8g9ljh/esben_lunde_stopper/" TargetMode="External"/><Relationship Id="rId285" Type="http://schemas.openxmlformats.org/officeDocument/2006/relationships/hyperlink" Target="https://old.reddit.com/r/Denmark/comments/8g9ljh/esben_lunde_stopper/" TargetMode="External"/><Relationship Id="rId284" Type="http://schemas.openxmlformats.org/officeDocument/2006/relationships/hyperlink" Target="https://old.reddit.com/r/Denmark/comments/8g9ljh/esben_lunde_stopper/" TargetMode="External"/><Relationship Id="rId283" Type="http://schemas.openxmlformats.org/officeDocument/2006/relationships/hyperlink" Target="https://old.reddit.com/r/Denmark/comments/8g9ljh/esben_lunde_stopper/" TargetMode="External"/><Relationship Id="rId289" Type="http://schemas.openxmlformats.org/officeDocument/2006/relationships/hyperlink" Target="https://old.reddit.com/r/Denmark/comments/8g9ljh/esben_lunde_stopper/" TargetMode="External"/><Relationship Id="rId288" Type="http://schemas.openxmlformats.org/officeDocument/2006/relationships/hyperlink" Target="https://old.reddit.com/r/Denmark/comments/8g9ljh/esben_lunde_stopper/" TargetMode="External"/><Relationship Id="rId287" Type="http://schemas.openxmlformats.org/officeDocument/2006/relationships/hyperlink" Target="https://old.reddit.com/r/Denmark/comments/8g9ljh/esben_lunde_stopper/" TargetMode="External"/><Relationship Id="rId282" Type="http://schemas.openxmlformats.org/officeDocument/2006/relationships/hyperlink" Target="https://old.reddit.com/r/Denmark/comments/8g9ljh/esben_lunde_stopper/" TargetMode="External"/><Relationship Id="rId281" Type="http://schemas.openxmlformats.org/officeDocument/2006/relationships/hyperlink" Target="https://old.reddit.com/r/Denmark/comments/8g9ljh/esben_lunde_stopper/" TargetMode="External"/><Relationship Id="rId280" Type="http://schemas.openxmlformats.org/officeDocument/2006/relationships/hyperlink" Target="https://old.reddit.com/r/Denmark/comments/8g9ljh/esben_lunde_stopper/" TargetMode="External"/><Relationship Id="rId275" Type="http://schemas.openxmlformats.org/officeDocument/2006/relationships/hyperlink" Target="https://old.reddit.com/r/Denmark/comments/aof0er/inger_st%C3%B8jberg_kaldes_i_hastesamr%C3%A5d_om/" TargetMode="External"/><Relationship Id="rId274" Type="http://schemas.openxmlformats.org/officeDocument/2006/relationships/hyperlink" Target="https://old.reddit.com/r/Denmark/comments/aof0er/inger_st%C3%B8jberg_kaldes_i_hastesamr%C3%A5d_om/" TargetMode="External"/><Relationship Id="rId273" Type="http://schemas.openxmlformats.org/officeDocument/2006/relationships/hyperlink" Target="https://old.reddit.com/r/Denmark/comments/aof0er/inger_st%C3%B8jberg_kaldes_i_hastesamr%C3%A5d_om/" TargetMode="External"/><Relationship Id="rId272" Type="http://schemas.openxmlformats.org/officeDocument/2006/relationships/hyperlink" Target="https://old.reddit.com/r/Denmark/comments/aof0er/inger_st%C3%B8jberg_kaldes_i_hastesamr%C3%A5d_om/" TargetMode="External"/><Relationship Id="rId279" Type="http://schemas.openxmlformats.org/officeDocument/2006/relationships/hyperlink" Target="https://old.reddit.com/r/Denmark/comments/8g9ljh/esben_lunde_stopper/" TargetMode="External"/><Relationship Id="rId278" Type="http://schemas.openxmlformats.org/officeDocument/2006/relationships/hyperlink" Target="https://old.reddit.com/r/Denmark/comments/8g9ljh/esben_lunde_stopper/" TargetMode="External"/><Relationship Id="rId277" Type="http://schemas.openxmlformats.org/officeDocument/2006/relationships/hyperlink" Target="https://old.reddit.com/r/Denmark/comments/8g9ljh/esben_lunde_stopper/" TargetMode="External"/><Relationship Id="rId276" Type="http://schemas.openxmlformats.org/officeDocument/2006/relationships/hyperlink" Target="https://old.reddit.com/r/Denmark/comments/8g9ljh/esben_lunde_stopper/" TargetMode="External"/><Relationship Id="rId629" Type="http://schemas.openxmlformats.org/officeDocument/2006/relationships/hyperlink" Target="https://old.reddit.com/r/Denmark/comments/9y7hdd/lad_v%C3%A6re_med_at_v%C3%A6re_doven/" TargetMode="External"/><Relationship Id="rId624" Type="http://schemas.openxmlformats.org/officeDocument/2006/relationships/hyperlink" Target="https://old.reddit.com/r/Denmark/comments/9y7hdd/lad_v%C3%A6re_med_at_v%C3%A6re_doven/" TargetMode="External"/><Relationship Id="rId623" Type="http://schemas.openxmlformats.org/officeDocument/2006/relationships/hyperlink" Target="https://old.reddit.com/r/Denmark/comments/9y7hdd/lad_v%C3%A6re_med_at_v%C3%A6re_doven/" TargetMode="External"/><Relationship Id="rId622" Type="http://schemas.openxmlformats.org/officeDocument/2006/relationships/hyperlink" Target="https://old.reddit.com/r/Denmark/comments/9y7hdd/lad_v%C3%A6re_med_at_v%C3%A6re_doven/" TargetMode="External"/><Relationship Id="rId621" Type="http://schemas.openxmlformats.org/officeDocument/2006/relationships/hyperlink" Target="https://old.reddit.com/r/Denmark/comments/9y7hdd/lad_v%C3%A6re_med_at_v%C3%A6re_doven/" TargetMode="External"/><Relationship Id="rId628" Type="http://schemas.openxmlformats.org/officeDocument/2006/relationships/hyperlink" Target="https://old.reddit.com/r/Denmark/comments/9y7hdd/lad_v%C3%A6re_med_at_v%C3%A6re_doven/" TargetMode="External"/><Relationship Id="rId627" Type="http://schemas.openxmlformats.org/officeDocument/2006/relationships/hyperlink" Target="https://old.reddit.com/r/Denmark/comments/9y7hdd/lad_v%C3%A6re_med_at_v%C3%A6re_doven/" TargetMode="External"/><Relationship Id="rId626" Type="http://schemas.openxmlformats.org/officeDocument/2006/relationships/hyperlink" Target="https://old.reddit.com/r/Denmark/comments/9y7hdd/lad_v%C3%A6re_med_at_v%C3%A6re_doven/" TargetMode="External"/><Relationship Id="rId625" Type="http://schemas.openxmlformats.org/officeDocument/2006/relationships/hyperlink" Target="https://old.reddit.com/r/Denmark/comments/9y7hdd/lad_v%C3%A6re_med_at_v%C3%A6re_doven/" TargetMode="External"/><Relationship Id="rId620" Type="http://schemas.openxmlformats.org/officeDocument/2006/relationships/hyperlink" Target="https://old.reddit.com/r/Denmark/comments/9y7hdd/lad_v%C3%A6re_med_at_v%C3%A6re_doven/" TargetMode="External"/><Relationship Id="rId619" Type="http://schemas.openxmlformats.org/officeDocument/2006/relationships/hyperlink" Target="https://old.reddit.com/r/Denmark/comments/9y7hdd/lad_v%C3%A6re_med_at_v%C3%A6re_doven/" TargetMode="External"/><Relationship Id="rId618" Type="http://schemas.openxmlformats.org/officeDocument/2006/relationships/hyperlink" Target="https://old.reddit.com/r/Denmark/comments/9y7hdd/lad_v%C3%A6re_med_at_v%C3%A6re_doven/" TargetMode="External"/><Relationship Id="rId613" Type="http://schemas.openxmlformats.org/officeDocument/2006/relationships/hyperlink" Target="https://old.reddit.com/r/Denmark/comments/9y7hdd/lad_v%C3%A6re_med_at_v%C3%A6re_doven/" TargetMode="External"/><Relationship Id="rId612" Type="http://schemas.openxmlformats.org/officeDocument/2006/relationships/hyperlink" Target="https://old.reddit.com/r/Denmark/comments/9y7hdd/lad_v%C3%A6re_med_at_v%C3%A6re_doven/" TargetMode="External"/><Relationship Id="rId611" Type="http://schemas.openxmlformats.org/officeDocument/2006/relationships/hyperlink" Target="https://old.reddit.com/r/Denmark/comments/9y7hdd/lad_v%C3%A6re_med_at_v%C3%A6re_doven/" TargetMode="External"/><Relationship Id="rId610" Type="http://schemas.openxmlformats.org/officeDocument/2006/relationships/hyperlink" Target="https://old.reddit.com/r/Denmark/comments/9y7hdd/lad_v%C3%A6re_med_at_v%C3%A6re_doven/" TargetMode="External"/><Relationship Id="rId617" Type="http://schemas.openxmlformats.org/officeDocument/2006/relationships/hyperlink" Target="https://old.reddit.com/r/Denmark/comments/9y7hdd/lad_v%C3%A6re_med_at_v%C3%A6re_doven/" TargetMode="External"/><Relationship Id="rId616" Type="http://schemas.openxmlformats.org/officeDocument/2006/relationships/hyperlink" Target="https://old.reddit.com/r/Denmark/comments/9y7hdd/lad_v%C3%A6re_med_at_v%C3%A6re_doven/" TargetMode="External"/><Relationship Id="rId615" Type="http://schemas.openxmlformats.org/officeDocument/2006/relationships/hyperlink" Target="https://old.reddit.com/r/Denmark/comments/9y7hdd/lad_v%C3%A6re_med_at_v%C3%A6re_doven/" TargetMode="External"/><Relationship Id="rId614" Type="http://schemas.openxmlformats.org/officeDocument/2006/relationships/hyperlink" Target="https://old.reddit.com/r/Denmark/comments/9y7hdd/lad_v%C3%A6re_med_at_v%C3%A6re_doven/" TargetMode="External"/><Relationship Id="rId646" Type="http://schemas.openxmlformats.org/officeDocument/2006/relationships/hyperlink" Target="https://old.reddit.com/r/Denmark/comments/5umbdn/omar_marzouk_om_martin_henriksen/" TargetMode="External"/><Relationship Id="rId645" Type="http://schemas.openxmlformats.org/officeDocument/2006/relationships/hyperlink" Target="https://old.reddit.com/r/Denmark/comments/5umbdn/omar_marzouk_om_martin_henriksen/" TargetMode="External"/><Relationship Id="rId644" Type="http://schemas.openxmlformats.org/officeDocument/2006/relationships/hyperlink" Target="https://old.reddit.com/r/Denmark/comments/5umbdn/omar_marzouk_om_martin_henriksen/" TargetMode="External"/><Relationship Id="rId643" Type="http://schemas.openxmlformats.org/officeDocument/2006/relationships/hyperlink" Target="https://old.reddit.com/r/Denmark/comments/5umbdn/omar_marzouk_om_martin_henriksen/" TargetMode="External"/><Relationship Id="rId649" Type="http://schemas.openxmlformats.org/officeDocument/2006/relationships/hyperlink" Target="https://old.reddit.com/r/Denmark/comments/5umbdn/omar_marzouk_om_martin_henriksen/" TargetMode="External"/><Relationship Id="rId648" Type="http://schemas.openxmlformats.org/officeDocument/2006/relationships/hyperlink" Target="https://old.reddit.com/r/Denmark/comments/5umbdn/omar_marzouk_om_martin_henriksen/" TargetMode="External"/><Relationship Id="rId647" Type="http://schemas.openxmlformats.org/officeDocument/2006/relationships/hyperlink" Target="https://old.reddit.com/r/Denmark/comments/5umbdn/omar_marzouk_om_martin_henriksen/" TargetMode="External"/><Relationship Id="rId642" Type="http://schemas.openxmlformats.org/officeDocument/2006/relationships/hyperlink" Target="https://old.reddit.com/r/Denmark/comments/5umbdn/omar_marzouk_om_martin_henriksen/" TargetMode="External"/><Relationship Id="rId641" Type="http://schemas.openxmlformats.org/officeDocument/2006/relationships/hyperlink" Target="https://old.reddit.com/r/Denmark/comments/5umbdn/omar_marzouk_om_martin_henriksen/" TargetMode="External"/><Relationship Id="rId640" Type="http://schemas.openxmlformats.org/officeDocument/2006/relationships/hyperlink" Target="https://old.reddit.com/r/Denmark/comments/5umbdn/omar_marzouk_om_martin_henriksen/" TargetMode="External"/><Relationship Id="rId635" Type="http://schemas.openxmlformats.org/officeDocument/2006/relationships/hyperlink" Target="https://old.reddit.com/r/Denmark/comments/5umbdn/omar_marzouk_om_martin_henriksen/" TargetMode="External"/><Relationship Id="rId634" Type="http://schemas.openxmlformats.org/officeDocument/2006/relationships/hyperlink" Target="https://old.reddit.com/r/Denmark/comments/5umbdn/omar_marzouk_om_martin_henriksen/" TargetMode="External"/><Relationship Id="rId633" Type="http://schemas.openxmlformats.org/officeDocument/2006/relationships/hyperlink" Target="https://old.reddit.com/r/Denmark/comments/5umbdn/omar_marzouk_om_martin_henriksen/" TargetMode="External"/><Relationship Id="rId632" Type="http://schemas.openxmlformats.org/officeDocument/2006/relationships/hyperlink" Target="https://old.reddit.com/r/Denmark/comments/9y7hdd/lad_v%C3%A6re_med_at_v%C3%A6re_doven/" TargetMode="External"/><Relationship Id="rId639" Type="http://schemas.openxmlformats.org/officeDocument/2006/relationships/hyperlink" Target="https://old.reddit.com/r/Denmark/comments/5umbdn/omar_marzouk_om_martin_henriksen/" TargetMode="External"/><Relationship Id="rId638" Type="http://schemas.openxmlformats.org/officeDocument/2006/relationships/hyperlink" Target="https://old.reddit.com/r/Denmark/comments/5umbdn/omar_marzouk_om_martin_henriksen/" TargetMode="External"/><Relationship Id="rId637" Type="http://schemas.openxmlformats.org/officeDocument/2006/relationships/hyperlink" Target="https://old.reddit.com/r/Denmark/comments/5umbdn/omar_marzouk_om_martin_henriksen/" TargetMode="External"/><Relationship Id="rId636" Type="http://schemas.openxmlformats.org/officeDocument/2006/relationships/hyperlink" Target="https://old.reddit.com/r/Denmark/comments/5umbdn/omar_marzouk_om_martin_henriksen/" TargetMode="External"/><Relationship Id="rId631" Type="http://schemas.openxmlformats.org/officeDocument/2006/relationships/hyperlink" Target="https://old.reddit.com/r/Denmark/comments/9y7hdd/lad_v%C3%A6re_med_at_v%C3%A6re_doven/" TargetMode="External"/><Relationship Id="rId630" Type="http://schemas.openxmlformats.org/officeDocument/2006/relationships/hyperlink" Target="https://old.reddit.com/r/Denmark/comments/9y7hdd/lad_v%C3%A6re_med_at_v%C3%A6re_doven/" TargetMode="External"/><Relationship Id="rId609" Type="http://schemas.openxmlformats.org/officeDocument/2006/relationships/hyperlink" Target="https://old.reddit.com/r/Denmark/comments/9y7hdd/lad_v%C3%A6re_med_at_v%C3%A6re_doven/" TargetMode="External"/><Relationship Id="rId608" Type="http://schemas.openxmlformats.org/officeDocument/2006/relationships/hyperlink" Target="https://old.reddit.com/r/Denmark/comments/9y7hdd/lad_v%C3%A6re_med_at_v%C3%A6re_doven/" TargetMode="External"/><Relationship Id="rId607" Type="http://schemas.openxmlformats.org/officeDocument/2006/relationships/hyperlink" Target="https://old.reddit.com/r/Denmark/comments/9y7hdd/lad_v%C3%A6re_med_at_v%C3%A6re_doven/" TargetMode="External"/><Relationship Id="rId602" Type="http://schemas.openxmlformats.org/officeDocument/2006/relationships/hyperlink" Target="https://old.reddit.com/r/Denmark/comments/9y7hdd/lad_v%C3%A6re_med_at_v%C3%A6re_doven/" TargetMode="External"/><Relationship Id="rId601" Type="http://schemas.openxmlformats.org/officeDocument/2006/relationships/hyperlink" Target="https://old.reddit.com/r/Denmark/comments/9y7hdd/lad_v%C3%A6re_med_at_v%C3%A6re_doven/" TargetMode="External"/><Relationship Id="rId600" Type="http://schemas.openxmlformats.org/officeDocument/2006/relationships/hyperlink" Target="https://old.reddit.com/r/Denmark/comments/9y7hdd/lad_v%C3%A6re_med_at_v%C3%A6re_doven/" TargetMode="External"/><Relationship Id="rId606" Type="http://schemas.openxmlformats.org/officeDocument/2006/relationships/hyperlink" Target="https://old.reddit.com/r/Denmark/comments/9y7hdd/lad_v%C3%A6re_med_at_v%C3%A6re_doven/" TargetMode="External"/><Relationship Id="rId605" Type="http://schemas.openxmlformats.org/officeDocument/2006/relationships/hyperlink" Target="https://old.reddit.com/r/Denmark/comments/9y7hdd/lad_v%C3%A6re_med_at_v%C3%A6re_doven/" TargetMode="External"/><Relationship Id="rId604" Type="http://schemas.openxmlformats.org/officeDocument/2006/relationships/hyperlink" Target="https://old.reddit.com/r/Denmark/comments/9y7hdd/lad_v%C3%A6re_med_at_v%C3%A6re_doven/" TargetMode="External"/><Relationship Id="rId603" Type="http://schemas.openxmlformats.org/officeDocument/2006/relationships/hyperlink" Target="https://old.reddit.com/r/Denmark/comments/9y7hdd/lad_v%C3%A6re_med_at_v%C3%A6re_doven/" TargetMode="External"/><Relationship Id="rId1059" Type="http://schemas.openxmlformats.org/officeDocument/2006/relationships/hyperlink" Target="https://www.facebook.com/politiken/posts/10158211737238294" TargetMode="External"/><Relationship Id="rId228" Type="http://schemas.openxmlformats.org/officeDocument/2006/relationships/hyperlink" Target="https://old.reddit.com/r/Denmark/comments/aoqfu1/landbruget_har_svigtet_gr%C3%B8nne_l%C3%B8fter_fra/" TargetMode="External"/><Relationship Id="rId227" Type="http://schemas.openxmlformats.org/officeDocument/2006/relationships/hyperlink" Target="https://old.reddit.com/r/Denmark/comments/aoqfu1/landbruget_har_svigtet_gr%C3%B8nne_l%C3%B8fter_fra/" TargetMode="External"/><Relationship Id="rId226" Type="http://schemas.openxmlformats.org/officeDocument/2006/relationships/hyperlink" Target="https://old.reddit.com/r/Denmark/comments/aoqfu1/landbruget_har_svigtet_gr%C3%B8nne_l%C3%B8fter_fra/" TargetMode="External"/><Relationship Id="rId225" Type="http://schemas.openxmlformats.org/officeDocument/2006/relationships/hyperlink" Target="https://old.reddit.com/r/Denmark/comments/aoqfu1/landbruget_har_svigtet_gr%C3%B8nne_l%C3%B8fter_fra/" TargetMode="External"/><Relationship Id="rId229" Type="http://schemas.openxmlformats.org/officeDocument/2006/relationships/hyperlink" Target="https://old.reddit.com/r/Denmark/comments/aoqfu1/landbruget_har_svigtet_gr%C3%B8nne_l%C3%B8fter_fra/" TargetMode="External"/><Relationship Id="rId1050" Type="http://schemas.openxmlformats.org/officeDocument/2006/relationships/hyperlink" Target="https://dansknatur.wordpress.com/2018/12/07/goer-lindholm-til-naturreservat-i-2020/?fbclid=IwAR1E7DhsmkM3yxbXch1jgPI_KvcF8pkl4ZRhlJCvIt4iPzm4Aw8TybZ0Nbc" TargetMode="External"/><Relationship Id="rId220" Type="http://schemas.openxmlformats.org/officeDocument/2006/relationships/hyperlink" Target="https://old.reddit.com/r/Denmark/comments/aoqfu1/landbruget_har_svigtet_gr%C3%B8nne_l%C3%B8fter_fra/" TargetMode="External"/><Relationship Id="rId1051" Type="http://schemas.openxmlformats.org/officeDocument/2006/relationships/hyperlink" Target="https://www.facebook.com/politiken/posts/10158123267923294" TargetMode="External"/><Relationship Id="rId1052" Type="http://schemas.openxmlformats.org/officeDocument/2006/relationships/hyperlink" Target="https://www.facebook.com/politiken/posts/10158124639458294" TargetMode="External"/><Relationship Id="rId1053" Type="http://schemas.openxmlformats.org/officeDocument/2006/relationships/hyperlink" Target="https://www.facebook.com/politiken/posts/10158122855793294" TargetMode="External"/><Relationship Id="rId1054" Type="http://schemas.openxmlformats.org/officeDocument/2006/relationships/hyperlink" Target="https://www.facebook.com/politiken/posts/10158114226018294" TargetMode="External"/><Relationship Id="rId224" Type="http://schemas.openxmlformats.org/officeDocument/2006/relationships/hyperlink" Target="https://old.reddit.com/r/Denmark/comments/aoqfu1/landbruget_har_svigtet_gr%C3%B8nne_l%C3%B8fter_fra/" TargetMode="External"/><Relationship Id="rId1055" Type="http://schemas.openxmlformats.org/officeDocument/2006/relationships/hyperlink" Target="https://www.facebook.com/politiken/posts/10158192256253294" TargetMode="External"/><Relationship Id="rId223" Type="http://schemas.openxmlformats.org/officeDocument/2006/relationships/hyperlink" Target="https://old.reddit.com/r/Denmark/comments/aoqfu1/landbruget_har_svigtet_gr%C3%B8nne_l%C3%B8fter_fra/" TargetMode="External"/><Relationship Id="rId1056" Type="http://schemas.openxmlformats.org/officeDocument/2006/relationships/hyperlink" Target="https://www.bt.dk/politik/jeppe-kofod-taler-ud-om-sex-sag?fbclid=IwAR3Bt-Qayd6ObTE7omT-Q-qv9URLK7NC36iEb6QjNXLYqAHOBoSodrvBiMs" TargetMode="External"/><Relationship Id="rId222" Type="http://schemas.openxmlformats.org/officeDocument/2006/relationships/hyperlink" Target="https://old.reddit.com/r/Denmark/comments/aoqfu1/landbruget_har_svigtet_gr%C3%B8nne_l%C3%B8fter_fra/" TargetMode="External"/><Relationship Id="rId1057" Type="http://schemas.openxmlformats.org/officeDocument/2006/relationships/hyperlink" Target="https://www.facebook.com/politiken/posts/10158192173758294" TargetMode="External"/><Relationship Id="rId221" Type="http://schemas.openxmlformats.org/officeDocument/2006/relationships/hyperlink" Target="https://old.reddit.com/r/Denmark/comments/aoqfu1/landbruget_har_svigtet_gr%C3%B8nne_l%C3%B8fter_fra/" TargetMode="External"/><Relationship Id="rId1058" Type="http://schemas.openxmlformats.org/officeDocument/2006/relationships/hyperlink" Target="https://www.facebook.com/politiken/posts/10158213064473294" TargetMode="External"/><Relationship Id="rId1048" Type="http://schemas.openxmlformats.org/officeDocument/2006/relationships/hyperlink" Target="https://www.facebook.com/politiken/posts/10158108317293294" TargetMode="External"/><Relationship Id="rId1049" Type="http://schemas.openxmlformats.org/officeDocument/2006/relationships/hyperlink" Target="https://www.facebook.com/politiken/posts/10158107806883294" TargetMode="External"/><Relationship Id="rId217" Type="http://schemas.openxmlformats.org/officeDocument/2006/relationships/hyperlink" Target="https://old.reddit.com/r/Denmark/comments/aoqfu1/landbruget_har_svigtet_gr%C3%B8nne_l%C3%B8fter_fra/" TargetMode="External"/><Relationship Id="rId216" Type="http://schemas.openxmlformats.org/officeDocument/2006/relationships/hyperlink" Target="https://old.reddit.com/r/Denmark/comments/aoqfu1/landbruget_har_svigtet_gr%C3%B8nne_l%C3%B8fter_fra/" TargetMode="External"/><Relationship Id="rId215" Type="http://schemas.openxmlformats.org/officeDocument/2006/relationships/hyperlink" Target="https://old.reddit.com/r/Denmark/comments/ao1xtd/blog_l%C3%B8kke_satser_igen_igen_p%C3%A5_at_importere/" TargetMode="External"/><Relationship Id="rId699" Type="http://schemas.openxmlformats.org/officeDocument/2006/relationships/hyperlink" Target="https://old.reddit.com/r/Denmark/comments/93nja9/god_ide_co2tal_p%C3%A5_mad_s%C3%A5_forbrugerne_kan_se/" TargetMode="External"/><Relationship Id="rId214" Type="http://schemas.openxmlformats.org/officeDocument/2006/relationships/hyperlink" Target="https://old.reddit.com/r/Denmark/comments/ao1xtd/blog_l%C3%B8kke_satser_igen_igen_p%C3%A5_at_importere/" TargetMode="External"/><Relationship Id="rId698" Type="http://schemas.openxmlformats.org/officeDocument/2006/relationships/hyperlink" Target="https://old.reddit.com/r/Denmark/comments/93nja9/god_ide_co2tal_p%C3%A5_mad_s%C3%A5_forbrugerne_kan_se/" TargetMode="External"/><Relationship Id="rId219" Type="http://schemas.openxmlformats.org/officeDocument/2006/relationships/hyperlink" Target="https://old.reddit.com/r/Denmark/comments/aoqfu1/landbruget_har_svigtet_gr%C3%B8nne_l%C3%B8fter_fra/" TargetMode="External"/><Relationship Id="rId218" Type="http://schemas.openxmlformats.org/officeDocument/2006/relationships/hyperlink" Target="https://old.reddit.com/r/Denmark/comments/aoqfu1/landbruget_har_svigtet_gr%C3%B8nne_l%C3%B8fter_fra/" TargetMode="External"/><Relationship Id="rId693" Type="http://schemas.openxmlformats.org/officeDocument/2006/relationships/hyperlink" Target="https://old.reddit.com/r/Denmark/comments/93nja9/god_ide_co2tal_p%C3%A5_mad_s%C3%A5_forbrugerne_kan_se/" TargetMode="External"/><Relationship Id="rId1040" Type="http://schemas.openxmlformats.org/officeDocument/2006/relationships/hyperlink" Target="https://www.facebook.com/DRNyheder/posts/2378984182152092?" TargetMode="External"/><Relationship Id="rId692" Type="http://schemas.openxmlformats.org/officeDocument/2006/relationships/hyperlink" Target="https://old.reddit.com/r/Denmark/comments/93nja9/god_ide_co2tal_p%C3%A5_mad_s%C3%A5_forbrugerne_kan_se/" TargetMode="External"/><Relationship Id="rId1041" Type="http://schemas.openxmlformats.org/officeDocument/2006/relationships/hyperlink" Target="https://www.facebook.com/DRNyheder/posts/2378984182152092?" TargetMode="External"/><Relationship Id="rId691" Type="http://schemas.openxmlformats.org/officeDocument/2006/relationships/hyperlink" Target="https://old.reddit.com/r/Denmark/comments/93nja9/god_ide_co2tal_p%C3%A5_mad_s%C3%A5_forbrugerne_kan_se/" TargetMode="External"/><Relationship Id="rId1042" Type="http://schemas.openxmlformats.org/officeDocument/2006/relationships/hyperlink" Target="https://www.facebook.com/DRNyheder/posts/2378984182152092?" TargetMode="External"/><Relationship Id="rId690" Type="http://schemas.openxmlformats.org/officeDocument/2006/relationships/hyperlink" Target="https://old.reddit.com/r/Denmark/comments/93nja9/god_ide_co2tal_p%C3%A5_mad_s%C3%A5_forbrugerne_kan_se/" TargetMode="External"/><Relationship Id="rId1043" Type="http://schemas.openxmlformats.org/officeDocument/2006/relationships/hyperlink" Target="https://www.facebook.com/DRNyheder/posts/2378984182152092?" TargetMode="External"/><Relationship Id="rId213" Type="http://schemas.openxmlformats.org/officeDocument/2006/relationships/hyperlink" Target="https://old.reddit.com/r/Denmark/comments/ao1xtd/blog_l%C3%B8kke_satser_igen_igen_p%C3%A5_at_importere/" TargetMode="External"/><Relationship Id="rId697" Type="http://schemas.openxmlformats.org/officeDocument/2006/relationships/hyperlink" Target="https://old.reddit.com/r/Denmark/comments/93nja9/god_ide_co2tal_p%C3%A5_mad_s%C3%A5_forbrugerne_kan_se/" TargetMode="External"/><Relationship Id="rId1044" Type="http://schemas.openxmlformats.org/officeDocument/2006/relationships/hyperlink" Target="https://www.facebook.com/DRNyheder/posts/2378984182152092?" TargetMode="External"/><Relationship Id="rId212" Type="http://schemas.openxmlformats.org/officeDocument/2006/relationships/hyperlink" Target="https://old.reddit.com/r/Denmark/comments/ao1xtd/blog_l%C3%B8kke_satser_igen_igen_p%C3%A5_at_importere/" TargetMode="External"/><Relationship Id="rId696" Type="http://schemas.openxmlformats.org/officeDocument/2006/relationships/hyperlink" Target="https://old.reddit.com/r/Denmark/comments/93nja9/god_ide_co2tal_p%C3%A5_mad_s%C3%A5_forbrugerne_kan_se/" TargetMode="External"/><Relationship Id="rId1045" Type="http://schemas.openxmlformats.org/officeDocument/2006/relationships/hyperlink" Target="https://www.facebook.com/DRNyheder/posts/2378984182152092?" TargetMode="External"/><Relationship Id="rId211" Type="http://schemas.openxmlformats.org/officeDocument/2006/relationships/hyperlink" Target="https://old.reddit.com/r/Denmark/comments/ao1xtd/blog_l%C3%B8kke_satser_igen_igen_p%C3%A5_at_importere/" TargetMode="External"/><Relationship Id="rId695" Type="http://schemas.openxmlformats.org/officeDocument/2006/relationships/hyperlink" Target="https://old.reddit.com/r/Denmark/comments/93nja9/god_ide_co2tal_p%C3%A5_mad_s%C3%A5_forbrugerne_kan_se/" TargetMode="External"/><Relationship Id="rId1046" Type="http://schemas.openxmlformats.org/officeDocument/2006/relationships/hyperlink" Target="https://www.facebook.com/DRNyheder/posts/2379116025472241" TargetMode="External"/><Relationship Id="rId210" Type="http://schemas.openxmlformats.org/officeDocument/2006/relationships/hyperlink" Target="https://old.reddit.com/r/Denmark/comments/ao1xtd/blog_l%C3%B8kke_satser_igen_igen_p%C3%A5_at_importere/" TargetMode="External"/><Relationship Id="rId694" Type="http://schemas.openxmlformats.org/officeDocument/2006/relationships/hyperlink" Target="https://old.reddit.com/r/Denmark/comments/93nja9/god_ide_co2tal_p%C3%A5_mad_s%C3%A5_forbrugerne_kan_se/" TargetMode="External"/><Relationship Id="rId1047" Type="http://schemas.openxmlformats.org/officeDocument/2006/relationships/hyperlink" Target="https://www.facebook.com/politiken/posts/10158107492808294" TargetMode="External"/><Relationship Id="rId249" Type="http://schemas.openxmlformats.org/officeDocument/2006/relationships/hyperlink" Target="https://old.reddit.com/r/Denmark/comments/aoqxgk/342_menneskesmuglere_er_straffet_efter/" TargetMode="External"/><Relationship Id="rId248" Type="http://schemas.openxmlformats.org/officeDocument/2006/relationships/hyperlink" Target="https://old.reddit.com/r/Denmark/comments/aoqxgk/342_menneskesmuglere_er_straffet_efter/" TargetMode="External"/><Relationship Id="rId247" Type="http://schemas.openxmlformats.org/officeDocument/2006/relationships/hyperlink" Target="https://old.reddit.com/r/Denmark/comments/aoqspd/kommune_betalte_13_millioner_til_ungdomshus/" TargetMode="External"/><Relationship Id="rId1070" Type="http://schemas.openxmlformats.org/officeDocument/2006/relationships/hyperlink" Target="https://www.facebook.com/Pia-Kj%C3%A6rsgaard-33510214383/?hc_location=ufi" TargetMode="External"/><Relationship Id="rId1071" Type="http://schemas.openxmlformats.org/officeDocument/2006/relationships/hyperlink" Target="https://www.facebook.com/ditbt/posts/2845769315450268" TargetMode="External"/><Relationship Id="rId1072" Type="http://schemas.openxmlformats.org/officeDocument/2006/relationships/hyperlink" Target="https://www.facebook.com/ditbt/posts/2843805645646635" TargetMode="External"/><Relationship Id="rId242" Type="http://schemas.openxmlformats.org/officeDocument/2006/relationships/hyperlink" Target="https://old.reddit.com/r/Denmark/comments/aoqspd/kommune_betalte_13_millioner_til_ungdomshus/" TargetMode="External"/><Relationship Id="rId1073" Type="http://schemas.openxmlformats.org/officeDocument/2006/relationships/hyperlink" Target="https://www.facebook.com/hashtag/maga?hc_location=ufi" TargetMode="External"/><Relationship Id="rId241" Type="http://schemas.openxmlformats.org/officeDocument/2006/relationships/hyperlink" Target="https://old.reddit.com/r/Denmark/comments/aoqspd/kommune_betalte_13_millioner_til_ungdomshus/" TargetMode="External"/><Relationship Id="rId1074" Type="http://schemas.openxmlformats.org/officeDocument/2006/relationships/hyperlink" Target="https://www.latlmes.com/.../leaked-report-confirms..." TargetMode="External"/><Relationship Id="rId240" Type="http://schemas.openxmlformats.org/officeDocument/2006/relationships/hyperlink" Target="https://old.reddit.com/r/Denmark/comments/aoqspd/kommune_betalte_13_millioner_til_ungdomshus/" TargetMode="External"/><Relationship Id="rId1075" Type="http://schemas.openxmlformats.org/officeDocument/2006/relationships/drawing" Target="../drawings/drawing9.xml"/><Relationship Id="rId246" Type="http://schemas.openxmlformats.org/officeDocument/2006/relationships/hyperlink" Target="https://old.reddit.com/r/Denmark/comments/aoqspd/kommune_betalte_13_millioner_til_ungdomshus/" TargetMode="External"/><Relationship Id="rId245" Type="http://schemas.openxmlformats.org/officeDocument/2006/relationships/hyperlink" Target="https://old.reddit.com/r/Denmark/comments/aoqspd/kommune_betalte_13_millioner_til_ungdomshus/" TargetMode="External"/><Relationship Id="rId244" Type="http://schemas.openxmlformats.org/officeDocument/2006/relationships/hyperlink" Target="https://old.reddit.com/r/Denmark/comments/aoqspd/kommune_betalte_13_millioner_til_ungdomshus/" TargetMode="External"/><Relationship Id="rId243" Type="http://schemas.openxmlformats.org/officeDocument/2006/relationships/hyperlink" Target="https://old.reddit.com/r/Denmark/comments/aoqspd/kommune_betalte_13_millioner_til_ungdomshus/" TargetMode="External"/><Relationship Id="rId239" Type="http://schemas.openxmlformats.org/officeDocument/2006/relationships/hyperlink" Target="https://old.reddit.com/r/Denmark/comments/aoqspd/kommune_betalte_13_millioner_til_ungdomshus/" TargetMode="External"/><Relationship Id="rId238" Type="http://schemas.openxmlformats.org/officeDocument/2006/relationships/hyperlink" Target="https://old.reddit.com/r/Denmark/comments/aoqspd/kommune_betalte_13_millioner_til_ungdomshus/" TargetMode="External"/><Relationship Id="rId237" Type="http://schemas.openxmlformats.org/officeDocument/2006/relationships/hyperlink" Target="https://old.reddit.com/r/Denmark/comments/aoqspd/kommune_betalte_13_millioner_til_ungdomshus/" TargetMode="External"/><Relationship Id="rId236" Type="http://schemas.openxmlformats.org/officeDocument/2006/relationships/hyperlink" Target="https://old.reddit.com/r/Denmark/comments/aoqspd/kommune_betalte_13_millioner_til_ungdomshus/" TargetMode="External"/><Relationship Id="rId1060" Type="http://schemas.openxmlformats.org/officeDocument/2006/relationships/hyperlink" Target="https://www.facebook.com/frederik.v.nielsen.73/posts/10216848405899327?hc_location=ufi" TargetMode="External"/><Relationship Id="rId1061" Type="http://schemas.openxmlformats.org/officeDocument/2006/relationships/hyperlink" Target="https://www.facebook.com/politiken/posts/10158211629148294" TargetMode="External"/><Relationship Id="rId231" Type="http://schemas.openxmlformats.org/officeDocument/2006/relationships/hyperlink" Target="https://old.reddit.com/r/Denmark/comments/aoqfu1/landbruget_har_svigtet_gr%C3%B8nne_l%C3%B8fter_fra/" TargetMode="External"/><Relationship Id="rId1062" Type="http://schemas.openxmlformats.org/officeDocument/2006/relationships/hyperlink" Target="https://www.facebook.com/politiken/posts/10158211339893294" TargetMode="External"/><Relationship Id="rId230" Type="http://schemas.openxmlformats.org/officeDocument/2006/relationships/hyperlink" Target="https://old.reddit.com/r/Denmark/comments/aoqfu1/landbruget_har_svigtet_gr%C3%B8nne_l%C3%B8fter_fra/" TargetMode="External"/><Relationship Id="rId1063" Type="http://schemas.openxmlformats.org/officeDocument/2006/relationships/hyperlink" Target="https://www.facebook.com/politiken/posts/10158210594623294" TargetMode="External"/><Relationship Id="rId1064" Type="http://schemas.openxmlformats.org/officeDocument/2006/relationships/hyperlink" Target="https://www.borgerforslag.dk/se-og-stoet-forslag/?Id=FT-01871&amp;fbclid=IwAR0V7joAsqi71C5ai-X5v49fA0It-CuEeD5SEreGfRNEHKwLi-RGxJQz00o" TargetMode="External"/><Relationship Id="rId1065" Type="http://schemas.openxmlformats.org/officeDocument/2006/relationships/hyperlink" Target="https://youtu.be/mA1P7i0Tm9o?fbclid=IwAR0qMkxAVY8uWvP1VAFDglNYCq68s_iY3Ua9kCrDvbXuMBpNKZqFthxNPQM" TargetMode="External"/><Relationship Id="rId235" Type="http://schemas.openxmlformats.org/officeDocument/2006/relationships/hyperlink" Target="https://old.reddit.com/r/Denmark/comments/aoqspd/kommune_betalte_13_millioner_til_ungdomshus/" TargetMode="External"/><Relationship Id="rId1066" Type="http://schemas.openxmlformats.org/officeDocument/2006/relationships/hyperlink" Target="https://youtu.be/2-xEhs_8U4g?fbclid=IwAR3Ph83nCFcKxfuLIv9Dt99LP2WU8j38bsUvmVlD_6XiZO62Thv3hlTi39c" TargetMode="External"/><Relationship Id="rId234" Type="http://schemas.openxmlformats.org/officeDocument/2006/relationships/hyperlink" Target="https://old.reddit.com/r/Denmark/comments/aoqfu1/landbruget_har_svigtet_gr%C3%B8nne_l%C3%B8fter_fra/" TargetMode="External"/><Relationship Id="rId1067" Type="http://schemas.openxmlformats.org/officeDocument/2006/relationships/hyperlink" Target="https://www.facebook.com/ditbt/posts/2834645176562682" TargetMode="External"/><Relationship Id="rId233" Type="http://schemas.openxmlformats.org/officeDocument/2006/relationships/hyperlink" Target="https://old.reddit.com/r/Denmark/comments/aoqfu1/landbruget_har_svigtet_gr%C3%B8nne_l%C3%B8fter_fra/" TargetMode="External"/><Relationship Id="rId1068" Type="http://schemas.openxmlformats.org/officeDocument/2006/relationships/hyperlink" Target="https://www.facebook.com/Pia-Kj%C3%A6rsgaard-33510214383/?hc_location=ufi" TargetMode="External"/><Relationship Id="rId232" Type="http://schemas.openxmlformats.org/officeDocument/2006/relationships/hyperlink" Target="https://old.reddit.com/r/Denmark/comments/aoqfu1/landbruget_har_svigtet_gr%C3%B8nne_l%C3%B8fter_fra/" TargetMode="External"/><Relationship Id="rId1069" Type="http://schemas.openxmlformats.org/officeDocument/2006/relationships/hyperlink" Target="https://www.facebook.com/Pia-Kj%C3%A6rsgaard-33510214383/?hc_location=ufi" TargetMode="External"/><Relationship Id="rId1015" Type="http://schemas.openxmlformats.org/officeDocument/2006/relationships/hyperlink" Target="https://www.facebook.com/DRNyheder/posts/2378984182152092?" TargetMode="External"/><Relationship Id="rId1016" Type="http://schemas.openxmlformats.org/officeDocument/2006/relationships/hyperlink" Target="https://www.facebook.com/DRNyheder/posts/2378984182152092?" TargetMode="External"/><Relationship Id="rId1017" Type="http://schemas.openxmlformats.org/officeDocument/2006/relationships/hyperlink" Target="https://www.facebook.com/DRNyheder/posts/2378984182152092?" TargetMode="External"/><Relationship Id="rId1018" Type="http://schemas.openxmlformats.org/officeDocument/2006/relationships/hyperlink" Target="https://www.facebook.com/DRNyheder/posts/2378984182152092?" TargetMode="External"/><Relationship Id="rId1019" Type="http://schemas.openxmlformats.org/officeDocument/2006/relationships/hyperlink" Target="https://www.facebook.com/DRNyheder/posts/2378984182152092?" TargetMode="External"/><Relationship Id="rId668" Type="http://schemas.openxmlformats.org/officeDocument/2006/relationships/hyperlink" Target="https://old.reddit.com/r/Denmark/comments/93nja9/god_ide_co2tal_p%C3%A5_mad_s%C3%A5_forbrugerne_kan_se/" TargetMode="External"/><Relationship Id="rId667" Type="http://schemas.openxmlformats.org/officeDocument/2006/relationships/hyperlink" Target="https://old.reddit.com/r/Denmark/comments/93nja9/god_ide_co2tal_p%C3%A5_mad_s%C3%A5_forbrugerne_kan_se/" TargetMode="External"/><Relationship Id="rId666" Type="http://schemas.openxmlformats.org/officeDocument/2006/relationships/hyperlink" Target="https://old.reddit.com/r/Denmark/comments/93nja9/god_ide_co2tal_p%C3%A5_mad_s%C3%A5_forbrugerne_kan_se/" TargetMode="External"/><Relationship Id="rId665" Type="http://schemas.openxmlformats.org/officeDocument/2006/relationships/hyperlink" Target="https://old.reddit.com/r/Denmark/comments/93nja9/god_ide_co2tal_p%C3%A5_mad_s%C3%A5_forbrugerne_kan_se/" TargetMode="External"/><Relationship Id="rId669" Type="http://schemas.openxmlformats.org/officeDocument/2006/relationships/hyperlink" Target="https://old.reddit.com/r/Denmark/comments/93nja9/god_ide_co2tal_p%C3%A5_mad_s%C3%A5_forbrugerne_kan_se/" TargetMode="External"/><Relationship Id="rId660" Type="http://schemas.openxmlformats.org/officeDocument/2006/relationships/hyperlink" Target="https://old.reddit.com/r/Denmark/comments/93nja9/god_ide_co2tal_p%C3%A5_mad_s%C3%A5_forbrugerne_kan_se/" TargetMode="External"/><Relationship Id="rId1010" Type="http://schemas.openxmlformats.org/officeDocument/2006/relationships/hyperlink" Target="https://www.facebook.com/DRNyheder/posts/2378984182152092?" TargetMode="External"/><Relationship Id="rId664" Type="http://schemas.openxmlformats.org/officeDocument/2006/relationships/hyperlink" Target="https://old.reddit.com/r/Denmark/comments/93nja9/god_ide_co2tal_p%C3%A5_mad_s%C3%A5_forbrugerne_kan_se/" TargetMode="External"/><Relationship Id="rId1011" Type="http://schemas.openxmlformats.org/officeDocument/2006/relationships/hyperlink" Target="https://www.facebook.com/DRNyheder/posts/2378984182152092?" TargetMode="External"/><Relationship Id="rId663" Type="http://schemas.openxmlformats.org/officeDocument/2006/relationships/hyperlink" Target="https://old.reddit.com/r/Denmark/comments/93nja9/god_ide_co2tal_p%C3%A5_mad_s%C3%A5_forbrugerne_kan_se/" TargetMode="External"/><Relationship Id="rId1012" Type="http://schemas.openxmlformats.org/officeDocument/2006/relationships/hyperlink" Target="https://www.facebook.com/DRNyheder/posts/2378984182152092?" TargetMode="External"/><Relationship Id="rId662" Type="http://schemas.openxmlformats.org/officeDocument/2006/relationships/hyperlink" Target="https://old.reddit.com/r/Denmark/comments/93nja9/god_ide_co2tal_p%C3%A5_mad_s%C3%A5_forbrugerne_kan_se/" TargetMode="External"/><Relationship Id="rId1013" Type="http://schemas.openxmlformats.org/officeDocument/2006/relationships/hyperlink" Target="https://www.facebook.com/DRNyheder/posts/2378984182152092?" TargetMode="External"/><Relationship Id="rId661" Type="http://schemas.openxmlformats.org/officeDocument/2006/relationships/hyperlink" Target="https://old.reddit.com/r/Denmark/comments/93nja9/god_ide_co2tal_p%C3%A5_mad_s%C3%A5_forbrugerne_kan_se/" TargetMode="External"/><Relationship Id="rId1014" Type="http://schemas.openxmlformats.org/officeDocument/2006/relationships/hyperlink" Target="https://www.facebook.com/DRNyheder/posts/2378984182152092?" TargetMode="External"/><Relationship Id="rId1004" Type="http://schemas.openxmlformats.org/officeDocument/2006/relationships/hyperlink" Target="https://www.facebook.com/DRNyheder/posts/2378984182152092?" TargetMode="External"/><Relationship Id="rId1005" Type="http://schemas.openxmlformats.org/officeDocument/2006/relationships/hyperlink" Target="https://www.facebook.com/DRNyheder/posts/2378984182152092?" TargetMode="External"/><Relationship Id="rId1006" Type="http://schemas.openxmlformats.org/officeDocument/2006/relationships/hyperlink" Target="https://www.facebook.com/DRNyheder/posts/2378984182152092?" TargetMode="External"/><Relationship Id="rId1007" Type="http://schemas.openxmlformats.org/officeDocument/2006/relationships/hyperlink" Target="https://www.facebook.com/DRNyheder/posts/2378984182152092?" TargetMode="External"/><Relationship Id="rId1008" Type="http://schemas.openxmlformats.org/officeDocument/2006/relationships/hyperlink" Target="https://www.facebook.com/DRNyheder/posts/2378984182152092?" TargetMode="External"/><Relationship Id="rId1009" Type="http://schemas.openxmlformats.org/officeDocument/2006/relationships/hyperlink" Target="https://www.facebook.com/DRNyheder/posts/2378984182152092?" TargetMode="External"/><Relationship Id="rId657" Type="http://schemas.openxmlformats.org/officeDocument/2006/relationships/hyperlink" Target="https://old.reddit.com/r/Denmark/comments/93nja9/god_ide_co2tal_p%C3%A5_mad_s%C3%A5_forbrugerne_kan_se/" TargetMode="External"/><Relationship Id="rId656" Type="http://schemas.openxmlformats.org/officeDocument/2006/relationships/hyperlink" Target="https://old.reddit.com/r/Denmark/comments/93nja9/god_ide_co2tal_p%C3%A5_mad_s%C3%A5_forbrugerne_kan_se/" TargetMode="External"/><Relationship Id="rId655" Type="http://schemas.openxmlformats.org/officeDocument/2006/relationships/hyperlink" Target="https://old.reddit.com/r/Denmark/comments/93nja9/god_ide_co2tal_p%C3%A5_mad_s%C3%A5_forbrugerne_kan_se/" TargetMode="External"/><Relationship Id="rId654" Type="http://schemas.openxmlformats.org/officeDocument/2006/relationships/hyperlink" Target="https://old.reddit.com/r/Denmark/comments/5umbdn/omar_marzouk_om_martin_henriksen/" TargetMode="External"/><Relationship Id="rId659" Type="http://schemas.openxmlformats.org/officeDocument/2006/relationships/hyperlink" Target="https://old.reddit.com/r/Denmark/comments/93nja9/god_ide_co2tal_p%C3%A5_mad_s%C3%A5_forbrugerne_kan_se/" TargetMode="External"/><Relationship Id="rId658" Type="http://schemas.openxmlformats.org/officeDocument/2006/relationships/hyperlink" Target="https://old.reddit.com/r/Denmark/comments/93nja9/god_ide_co2tal_p%C3%A5_mad_s%C3%A5_forbrugerne_kan_se/" TargetMode="External"/><Relationship Id="rId653" Type="http://schemas.openxmlformats.org/officeDocument/2006/relationships/hyperlink" Target="https://old.reddit.com/r/Denmark/comments/5umbdn/omar_marzouk_om_martin_henriksen/" TargetMode="External"/><Relationship Id="rId1000" Type="http://schemas.openxmlformats.org/officeDocument/2006/relationships/hyperlink" Target="https://www.facebook.com/DRNyheder/posts/2378984182152092?" TargetMode="External"/><Relationship Id="rId652" Type="http://schemas.openxmlformats.org/officeDocument/2006/relationships/hyperlink" Target="https://old.reddit.com/r/Denmark/comments/5umbdn/omar_marzouk_om_martin_henriksen/" TargetMode="External"/><Relationship Id="rId1001" Type="http://schemas.openxmlformats.org/officeDocument/2006/relationships/hyperlink" Target="https://www.facebook.com/DRNyheder/posts/2378984182152092?" TargetMode="External"/><Relationship Id="rId651" Type="http://schemas.openxmlformats.org/officeDocument/2006/relationships/hyperlink" Target="https://old.reddit.com/r/Denmark/comments/5umbdn/omar_marzouk_om_martin_henriksen/" TargetMode="External"/><Relationship Id="rId1002" Type="http://schemas.openxmlformats.org/officeDocument/2006/relationships/hyperlink" Target="https://www.facebook.com/DRNyheder/posts/2378984182152092?" TargetMode="External"/><Relationship Id="rId650" Type="http://schemas.openxmlformats.org/officeDocument/2006/relationships/hyperlink" Target="https://old.reddit.com/r/Denmark/comments/5umbdn/omar_marzouk_om_martin_henriksen/" TargetMode="External"/><Relationship Id="rId1003" Type="http://schemas.openxmlformats.org/officeDocument/2006/relationships/hyperlink" Target="https://www.facebook.com/DRNyheder/posts/2378984182152092?" TargetMode="External"/><Relationship Id="rId1037" Type="http://schemas.openxmlformats.org/officeDocument/2006/relationships/hyperlink" Target="https://www.facebook.com/DRNyheder/posts/2378984182152092?" TargetMode="External"/><Relationship Id="rId1038" Type="http://schemas.openxmlformats.org/officeDocument/2006/relationships/hyperlink" Target="https://www.facebook.com/DRNyheder/posts/2378984182152092?" TargetMode="External"/><Relationship Id="rId1039" Type="http://schemas.openxmlformats.org/officeDocument/2006/relationships/hyperlink" Target="https://www.facebook.com/DRNyheder/posts/2378984182152092?" TargetMode="External"/><Relationship Id="rId206" Type="http://schemas.openxmlformats.org/officeDocument/2006/relationships/hyperlink" Target="https://old.reddit.com/r/Denmark/comments/ao2y87/margrethe_vestager_bane_of_alstom_and_siemens/" TargetMode="External"/><Relationship Id="rId205" Type="http://schemas.openxmlformats.org/officeDocument/2006/relationships/hyperlink" Target="https://old.reddit.com/r/Denmark/comments/ao2y87/margrethe_vestager_bane_of_alstom_and_siemens/" TargetMode="External"/><Relationship Id="rId689" Type="http://schemas.openxmlformats.org/officeDocument/2006/relationships/hyperlink" Target="https://old.reddit.com/r/Denmark/comments/93nja9/god_ide_co2tal_p%C3%A5_mad_s%C3%A5_forbrugerne_kan_se/" TargetMode="External"/><Relationship Id="rId204" Type="http://schemas.openxmlformats.org/officeDocument/2006/relationships/hyperlink" Target="https://old.reddit.com/r/Denmark/comments/ao2qn2/trods_millioner_i_erhvervsindt%C3%A6gter_l%C3%B8kkefonden/" TargetMode="External"/><Relationship Id="rId688" Type="http://schemas.openxmlformats.org/officeDocument/2006/relationships/hyperlink" Target="https://old.reddit.com/r/Denmark/comments/93nja9/god_ide_co2tal_p%C3%A5_mad_s%C3%A5_forbrugerne_kan_se/" TargetMode="External"/><Relationship Id="rId203" Type="http://schemas.openxmlformats.org/officeDocument/2006/relationships/hyperlink" Target="http://www.somom.com" TargetMode="External"/><Relationship Id="rId687" Type="http://schemas.openxmlformats.org/officeDocument/2006/relationships/hyperlink" Target="https://old.reddit.com/r/Denmark/comments/93nja9/god_ide_co2tal_p%C3%A5_mad_s%C3%A5_forbrugerne_kan_se/" TargetMode="External"/><Relationship Id="rId209" Type="http://schemas.openxmlformats.org/officeDocument/2006/relationships/hyperlink" Target="https://old.reddit.com/r/Denmark/comments/ao1xtd/blog_l%C3%B8kke_satser_igen_igen_p%C3%A5_at_importere/" TargetMode="External"/><Relationship Id="rId208" Type="http://schemas.openxmlformats.org/officeDocument/2006/relationships/hyperlink" Target="https://old.reddit.com/r/Denmark/comments/ao2y87/margrethe_vestager_bane_of_alstom_and_siemens/" TargetMode="External"/><Relationship Id="rId207" Type="http://schemas.openxmlformats.org/officeDocument/2006/relationships/hyperlink" Target="https://old.reddit.com/r/Denmark/comments/ao2y87/margrethe_vestager_bane_of_alstom_and_siemens/" TargetMode="External"/><Relationship Id="rId682" Type="http://schemas.openxmlformats.org/officeDocument/2006/relationships/hyperlink" Target="https://old.reddit.com/r/Denmark/comments/93nja9/god_ide_co2tal_p%C3%A5_mad_s%C3%A5_forbrugerne_kan_se/" TargetMode="External"/><Relationship Id="rId681" Type="http://schemas.openxmlformats.org/officeDocument/2006/relationships/hyperlink" Target="https://old.reddit.com/r/Denmark/comments/93nja9/god_ide_co2tal_p%C3%A5_mad_s%C3%A5_forbrugerne_kan_se/" TargetMode="External"/><Relationship Id="rId1030" Type="http://schemas.openxmlformats.org/officeDocument/2006/relationships/hyperlink" Target="https://www.facebook.com/DRNyheder/posts/2378984182152092?" TargetMode="External"/><Relationship Id="rId680" Type="http://schemas.openxmlformats.org/officeDocument/2006/relationships/hyperlink" Target="https://old.reddit.com/r/Denmark/comments/93nja9/god_ide_co2tal_p%C3%A5_mad_s%C3%A5_forbrugerne_kan_se/" TargetMode="External"/><Relationship Id="rId1031" Type="http://schemas.openxmlformats.org/officeDocument/2006/relationships/hyperlink" Target="https://www.facebook.com/DRNyheder/posts/2378984182152092?" TargetMode="External"/><Relationship Id="rId1032" Type="http://schemas.openxmlformats.org/officeDocument/2006/relationships/hyperlink" Target="https://www.facebook.com/DRNyheder/posts/2378984182152092?" TargetMode="External"/><Relationship Id="rId202" Type="http://schemas.openxmlformats.org/officeDocument/2006/relationships/hyperlink" Target="https://old.reddit.com/r/Denmark/comments/ao2qn2/trods_millioner_i_erhvervsindt%C3%A6gter_l%C3%B8kkefonden/" TargetMode="External"/><Relationship Id="rId686" Type="http://schemas.openxmlformats.org/officeDocument/2006/relationships/hyperlink" Target="https://old.reddit.com/r/Denmark/comments/93nja9/god_ide_co2tal_p%C3%A5_mad_s%C3%A5_forbrugerne_kan_se/" TargetMode="External"/><Relationship Id="rId1033" Type="http://schemas.openxmlformats.org/officeDocument/2006/relationships/hyperlink" Target="https://www.facebook.com/DRNyheder/posts/2378984182152092?" TargetMode="External"/><Relationship Id="rId201" Type="http://schemas.openxmlformats.org/officeDocument/2006/relationships/hyperlink" Target="https://old.reddit.com/r/Denmark/comments/ao2qn2/trods_millioner_i_erhvervsindt%C3%A6gter_l%C3%B8kkefonden/" TargetMode="External"/><Relationship Id="rId685" Type="http://schemas.openxmlformats.org/officeDocument/2006/relationships/hyperlink" Target="https://old.reddit.com/r/Denmark/comments/93nja9/god_ide_co2tal_p%C3%A5_mad_s%C3%A5_forbrugerne_kan_se/" TargetMode="External"/><Relationship Id="rId1034" Type="http://schemas.openxmlformats.org/officeDocument/2006/relationships/hyperlink" Target="https://www.facebook.com/DRNyheder/posts/2378984182152092?" TargetMode="External"/><Relationship Id="rId200" Type="http://schemas.openxmlformats.org/officeDocument/2006/relationships/hyperlink" Target="https://old.reddit.com/r/Denmark/comments/ao2qn2/trods_millioner_i_erhvervsindt%C3%A6gter_l%C3%B8kkefonden/" TargetMode="External"/><Relationship Id="rId684" Type="http://schemas.openxmlformats.org/officeDocument/2006/relationships/hyperlink" Target="https://old.reddit.com/r/Denmark/comments/93nja9/god_ide_co2tal_p%C3%A5_mad_s%C3%A5_forbrugerne_kan_se/" TargetMode="External"/><Relationship Id="rId1035" Type="http://schemas.openxmlformats.org/officeDocument/2006/relationships/hyperlink" Target="https://www.facebook.com/DRNyheder/posts/2378984182152092?" TargetMode="External"/><Relationship Id="rId683" Type="http://schemas.openxmlformats.org/officeDocument/2006/relationships/hyperlink" Target="https://old.reddit.com/r/Denmark/comments/93nja9/god_ide_co2tal_p%C3%A5_mad_s%C3%A5_forbrugerne_kan_se/" TargetMode="External"/><Relationship Id="rId1036" Type="http://schemas.openxmlformats.org/officeDocument/2006/relationships/hyperlink" Target="https://www.facebook.com/DRNyheder/posts/2378984182152092?" TargetMode="External"/><Relationship Id="rId1026" Type="http://schemas.openxmlformats.org/officeDocument/2006/relationships/hyperlink" Target="https://www.facebook.com/DRNyheder/posts/2378984182152092?" TargetMode="External"/><Relationship Id="rId1027" Type="http://schemas.openxmlformats.org/officeDocument/2006/relationships/hyperlink" Target="https://www.facebook.com/DRNyheder/posts/2378984182152092?" TargetMode="External"/><Relationship Id="rId1028" Type="http://schemas.openxmlformats.org/officeDocument/2006/relationships/hyperlink" Target="https://www.facebook.com/DRNyheder/posts/2378984182152092?" TargetMode="External"/><Relationship Id="rId1029" Type="http://schemas.openxmlformats.org/officeDocument/2006/relationships/hyperlink" Target="https://www.facebook.com/DRNyheder/posts/2378984182152092?" TargetMode="External"/><Relationship Id="rId679" Type="http://schemas.openxmlformats.org/officeDocument/2006/relationships/hyperlink" Target="https://old.reddit.com/r/Denmark/comments/93nja9/god_ide_co2tal_p%C3%A5_mad_s%C3%A5_forbrugerne_kan_se/" TargetMode="External"/><Relationship Id="rId678" Type="http://schemas.openxmlformats.org/officeDocument/2006/relationships/hyperlink" Target="https://old.reddit.com/r/Denmark/comments/93nja9/god_ide_co2tal_p%C3%A5_mad_s%C3%A5_forbrugerne_kan_se/" TargetMode="External"/><Relationship Id="rId677" Type="http://schemas.openxmlformats.org/officeDocument/2006/relationships/hyperlink" Target="https://old.reddit.com/r/Denmark/comments/93nja9/god_ide_co2tal_p%C3%A5_mad_s%C3%A5_forbrugerne_kan_se/" TargetMode="External"/><Relationship Id="rId676" Type="http://schemas.openxmlformats.org/officeDocument/2006/relationships/hyperlink" Target="https://old.reddit.com/r/Denmark/comments/93nja9/god_ide_co2tal_p%C3%A5_mad_s%C3%A5_forbrugerne_kan_se/" TargetMode="External"/><Relationship Id="rId671" Type="http://schemas.openxmlformats.org/officeDocument/2006/relationships/hyperlink" Target="https://old.reddit.com/r/Denmark/comments/93nja9/god_ide_co2tal_p%C3%A5_mad_s%C3%A5_forbrugerne_kan_se/" TargetMode="External"/><Relationship Id="rId670" Type="http://schemas.openxmlformats.org/officeDocument/2006/relationships/hyperlink" Target="https://old.reddit.com/r/Denmark/comments/93nja9/god_ide_co2tal_p%C3%A5_mad_s%C3%A5_forbrugerne_kan_se/" TargetMode="External"/><Relationship Id="rId1020" Type="http://schemas.openxmlformats.org/officeDocument/2006/relationships/hyperlink" Target="https://www.facebook.com/DRNyheder/posts/2378984182152092?" TargetMode="External"/><Relationship Id="rId1021" Type="http://schemas.openxmlformats.org/officeDocument/2006/relationships/hyperlink" Target="https://www.facebook.com/DRNyheder/posts/2378984182152092?" TargetMode="External"/><Relationship Id="rId675" Type="http://schemas.openxmlformats.org/officeDocument/2006/relationships/hyperlink" Target="https://old.reddit.com/r/Denmark/comments/93nja9/god_ide_co2tal_p%C3%A5_mad_s%C3%A5_forbrugerne_kan_se/" TargetMode="External"/><Relationship Id="rId1022" Type="http://schemas.openxmlformats.org/officeDocument/2006/relationships/hyperlink" Target="https://www.facebook.com/DRNyheder/posts/2378984182152092?" TargetMode="External"/><Relationship Id="rId674" Type="http://schemas.openxmlformats.org/officeDocument/2006/relationships/hyperlink" Target="https://old.reddit.com/r/Denmark/comments/93nja9/god_ide_co2tal_p%C3%A5_mad_s%C3%A5_forbrugerne_kan_se/" TargetMode="External"/><Relationship Id="rId1023" Type="http://schemas.openxmlformats.org/officeDocument/2006/relationships/hyperlink" Target="https://www.facebook.com/DRNyheder/posts/2378984182152092?" TargetMode="External"/><Relationship Id="rId673" Type="http://schemas.openxmlformats.org/officeDocument/2006/relationships/hyperlink" Target="https://old.reddit.com/r/Denmark/comments/93nja9/god_ide_co2tal_p%C3%A5_mad_s%C3%A5_forbrugerne_kan_se/" TargetMode="External"/><Relationship Id="rId1024" Type="http://schemas.openxmlformats.org/officeDocument/2006/relationships/hyperlink" Target="https://www.facebook.com/DRNyheder/posts/2378984182152092?" TargetMode="External"/><Relationship Id="rId672" Type="http://schemas.openxmlformats.org/officeDocument/2006/relationships/hyperlink" Target="https://old.reddit.com/r/Denmark/comments/93nja9/god_ide_co2tal_p%C3%A5_mad_s%C3%A5_forbrugerne_kan_se/" TargetMode="External"/><Relationship Id="rId1025" Type="http://schemas.openxmlformats.org/officeDocument/2006/relationships/hyperlink" Target="https://www.facebook.com/DRNyheder/posts/2378984182152092?" TargetMode="External"/><Relationship Id="rId190" Type="http://schemas.openxmlformats.org/officeDocument/2006/relationships/hyperlink" Target="https://old.reddit.com/r/Denmark/comments/ao5kon/marie_krarup_dennis_er_selv_ude_om_f%C3%A6ngselsstraf/" TargetMode="External"/><Relationship Id="rId194" Type="http://schemas.openxmlformats.org/officeDocument/2006/relationships/hyperlink" Target="https://old.reddit.com/r/Denmark/comments/ao5kon/marie_krarup_dennis_er_selv_ude_om_f%C3%A6ngselsstraf/" TargetMode="External"/><Relationship Id="rId193" Type="http://schemas.openxmlformats.org/officeDocument/2006/relationships/hyperlink" Target="https://old.reddit.com/r/Denmark/comments/ao5kon/marie_krarup_dennis_er_selv_ude_om_f%C3%A6ngselsstraf/" TargetMode="External"/><Relationship Id="rId192" Type="http://schemas.openxmlformats.org/officeDocument/2006/relationships/hyperlink" Target="https://old.reddit.com/r/Denmark/comments/ao5kon/marie_krarup_dennis_er_selv_ude_om_f%C3%A6ngselsstraf/" TargetMode="External"/><Relationship Id="rId191" Type="http://schemas.openxmlformats.org/officeDocument/2006/relationships/hyperlink" Target="https://old.reddit.com/r/Denmark/comments/ao5kon/marie_krarup_dennis_er_selv_ude_om_f%C3%A6ngselsstraf/" TargetMode="External"/><Relationship Id="rId187" Type="http://schemas.openxmlformats.org/officeDocument/2006/relationships/hyperlink" Target="https://old.reddit.com/r/Denmark/comments/ao5kon/marie_krarup_dennis_er_selv_ude_om_f%C3%A6ngselsstraf/" TargetMode="External"/><Relationship Id="rId186" Type="http://schemas.openxmlformats.org/officeDocument/2006/relationships/hyperlink" Target="https://old.reddit.com/r/Denmark/comments/ao154m/hemmeligholdt_mail_modsiger_st%C3%B8jbergs_forklaring/" TargetMode="External"/><Relationship Id="rId185" Type="http://schemas.openxmlformats.org/officeDocument/2006/relationships/hyperlink" Target="https://old.reddit.com/r/Denmark/comments/ao154m/hemmeligholdt_mail_modsiger_st%C3%B8jbergs_forklaring/" TargetMode="External"/><Relationship Id="rId184" Type="http://schemas.openxmlformats.org/officeDocument/2006/relationships/hyperlink" Target="https://old.reddit.com/r/Denmark/comments/ao154m/hemmeligholdt_mail_modsiger_st%C3%B8jbergs_forklaring/" TargetMode="External"/><Relationship Id="rId189" Type="http://schemas.openxmlformats.org/officeDocument/2006/relationships/hyperlink" Target="https://old.reddit.com/r/Denmark/comments/ao5kon/marie_krarup_dennis_er_selv_ude_om_f%C3%A6ngselsstraf/" TargetMode="External"/><Relationship Id="rId188" Type="http://schemas.openxmlformats.org/officeDocument/2006/relationships/hyperlink" Target="https://old.reddit.com/r/Denmark/comments/ao5kon/marie_krarup_dennis_er_selv_ude_om_f%C3%A6ngselsstraf/" TargetMode="External"/><Relationship Id="rId183" Type="http://schemas.openxmlformats.org/officeDocument/2006/relationships/hyperlink" Target="https://old.reddit.com/r/Denmark/comments/ao154m/hemmeligholdt_mail_modsiger_st%C3%B8jbergs_forklaring/" TargetMode="External"/><Relationship Id="rId182" Type="http://schemas.openxmlformats.org/officeDocument/2006/relationships/hyperlink" Target="https://old.reddit.com/r/Denmark/comments/ao154m/hemmeligholdt_mail_modsiger_st%C3%B8jbergs_forklaring/" TargetMode="External"/><Relationship Id="rId181" Type="http://schemas.openxmlformats.org/officeDocument/2006/relationships/hyperlink" Target="https://old.reddit.com/r/Denmark/comments/ao154m/hemmeligholdt_mail_modsiger_st%C3%B8jbergs_forklaring/" TargetMode="External"/><Relationship Id="rId180" Type="http://schemas.openxmlformats.org/officeDocument/2006/relationships/hyperlink" Target="https://old.reddit.com/r/Denmark/comments/ao154m/hemmeligholdt_mail_modsiger_st%C3%B8jbergs_forklaring/" TargetMode="External"/><Relationship Id="rId176" Type="http://schemas.openxmlformats.org/officeDocument/2006/relationships/hyperlink" Target="https://old.reddit.com/r/Denmark/comments/ao154m/hemmeligholdt_mail_modsiger_st%C3%B8jbergs_forklaring/" TargetMode="External"/><Relationship Id="rId175" Type="http://schemas.openxmlformats.org/officeDocument/2006/relationships/hyperlink" Target="https://old.reddit.com/r/Denmark/comments/ao154m/hemmeligholdt_mail_modsiger_st%C3%B8jbergs_forklaring/" TargetMode="External"/><Relationship Id="rId174" Type="http://schemas.openxmlformats.org/officeDocument/2006/relationships/hyperlink" Target="https://old.reddit.com/r/Denmark/comments/ao154m/hemmeligholdt_mail_modsiger_st%C3%B8jbergs_forklaring/" TargetMode="External"/><Relationship Id="rId173" Type="http://schemas.openxmlformats.org/officeDocument/2006/relationships/hyperlink" Target="https://old.reddit.com/r/Denmark/comments/ao154m/hemmeligholdt_mail_modsiger_st%C3%B8jbergs_forklaring/" TargetMode="External"/><Relationship Id="rId179" Type="http://schemas.openxmlformats.org/officeDocument/2006/relationships/hyperlink" Target="https://old.reddit.com/r/Denmark/comments/ao154m/hemmeligholdt_mail_modsiger_st%C3%B8jbergs_forklaring/" TargetMode="External"/><Relationship Id="rId178" Type="http://schemas.openxmlformats.org/officeDocument/2006/relationships/hyperlink" Target="https://old.reddit.com/r/Denmark/comments/ao154m/hemmeligholdt_mail_modsiger_st%C3%B8jbergs_forklaring/" TargetMode="External"/><Relationship Id="rId177" Type="http://schemas.openxmlformats.org/officeDocument/2006/relationships/hyperlink" Target="https://old.reddit.com/r/Denmark/comments/ao154m/hemmeligholdt_mail_modsiger_st%C3%B8jbergs_forklaring/" TargetMode="External"/><Relationship Id="rId198" Type="http://schemas.openxmlformats.org/officeDocument/2006/relationships/hyperlink" Target="https://old.reddit.com/r/Denmark/comments/ao2qn2/trods_millioner_i_erhvervsindt%C3%A6gter_l%C3%B8kkefonden/" TargetMode="External"/><Relationship Id="rId197" Type="http://schemas.openxmlformats.org/officeDocument/2006/relationships/hyperlink" Target="https://old.reddit.com/r/Denmark/comments/ao2qn2/trods_millioner_i_erhvervsindt%C3%A6gter_l%C3%B8kkefonden/" TargetMode="External"/><Relationship Id="rId196" Type="http://schemas.openxmlformats.org/officeDocument/2006/relationships/hyperlink" Target="https://old.reddit.com/r/Denmark/comments/ao5kon/marie_krarup_dennis_er_selv_ude_om_f%C3%A6ngselsstraf/" TargetMode="External"/><Relationship Id="rId195" Type="http://schemas.openxmlformats.org/officeDocument/2006/relationships/hyperlink" Target="https://old.reddit.com/r/Denmark/comments/ao5kon/marie_krarup_dennis_er_selv_ude_om_f%C3%A6ngselsstraf/" TargetMode="External"/><Relationship Id="rId199" Type="http://schemas.openxmlformats.org/officeDocument/2006/relationships/hyperlink" Target="https://old.reddit.com/r/Denmark/comments/ao2qn2/trods_millioner_i_erhvervsindt%C3%A6gter_l%C3%B8kkefonden/" TargetMode="External"/><Relationship Id="rId150" Type="http://schemas.openxmlformats.org/officeDocument/2006/relationships/hyperlink" Target="https://old.reddit.com/r/Denmark/comments/anof4d/finansministeriet_er_danmarks_overhund/" TargetMode="External"/><Relationship Id="rId149" Type="http://schemas.openxmlformats.org/officeDocument/2006/relationships/hyperlink" Target="https://old.reddit.com/r/Denmark/comments/anof4d/finansministeriet_er_danmarks_overhund/" TargetMode="External"/><Relationship Id="rId148" Type="http://schemas.openxmlformats.org/officeDocument/2006/relationships/hyperlink" Target="https://old.reddit.com/r/Denmark/comments/anof4d/finansministeriet_er_danmarks_overhund/" TargetMode="External"/><Relationship Id="rId143" Type="http://schemas.openxmlformats.org/officeDocument/2006/relationships/hyperlink" Target="https://old.reddit.com/r/Denmark/comments/anof4d/finansministeriet_er_danmarks_overhund/" TargetMode="External"/><Relationship Id="rId142" Type="http://schemas.openxmlformats.org/officeDocument/2006/relationships/hyperlink" Target="https://old.reddit.com/r/Denmark/comments/anof4d/finansministeriet_er_danmarks_overhund/" TargetMode="External"/><Relationship Id="rId141" Type="http://schemas.openxmlformats.org/officeDocument/2006/relationships/hyperlink" Target="https://old.reddit.com/r/Denmark/comments/anof4d/finansministeriet_er_danmarks_overhund/" TargetMode="External"/><Relationship Id="rId140" Type="http://schemas.openxmlformats.org/officeDocument/2006/relationships/hyperlink" Target="https://old.reddit.com/r/Denmark/comments/alb2dv/blog_nej_arveafgift_er_ikke_dobbelt_skat_for/" TargetMode="External"/><Relationship Id="rId147" Type="http://schemas.openxmlformats.org/officeDocument/2006/relationships/hyperlink" Target="https://old.reddit.com/r/Denmark/comments/anof4d/finansministeriet_er_danmarks_overhund/" TargetMode="External"/><Relationship Id="rId146" Type="http://schemas.openxmlformats.org/officeDocument/2006/relationships/hyperlink" Target="https://old.reddit.com/r/Denmark/comments/anof4d/finansministeriet_er_danmarks_overhund/" TargetMode="External"/><Relationship Id="rId145" Type="http://schemas.openxmlformats.org/officeDocument/2006/relationships/hyperlink" Target="https://old.reddit.com/r/Denmark/comments/anof4d/finansministeriet_er_danmarks_overhund/" TargetMode="External"/><Relationship Id="rId144" Type="http://schemas.openxmlformats.org/officeDocument/2006/relationships/hyperlink" Target="https://old.reddit.com/r/Denmark/comments/anof4d/finansministeriet_er_danmarks_overhund/" TargetMode="External"/><Relationship Id="rId139" Type="http://schemas.openxmlformats.org/officeDocument/2006/relationships/hyperlink" Target="https://old.reddit.com/r/Denmark/comments/alb2dv/blog_nej_arveafgift_er_ikke_dobbelt_skat_for/" TargetMode="External"/><Relationship Id="rId138" Type="http://schemas.openxmlformats.org/officeDocument/2006/relationships/hyperlink" Target="https://old.reddit.com/r/Denmark/comments/alb2dv/blog_nej_arveafgift_er_ikke_dobbelt_skat_for/" TargetMode="External"/><Relationship Id="rId137" Type="http://schemas.openxmlformats.org/officeDocument/2006/relationships/hyperlink" Target="https://old.reddit.com/r/Denmark/comments/alb2dv/blog_nej_arveafgift_er_ikke_dobbelt_skat_for/" TargetMode="External"/><Relationship Id="rId132" Type="http://schemas.openxmlformats.org/officeDocument/2006/relationships/hyperlink" Target="https://old.reddit.com/r/Denmark/comments/alb2dv/blog_nej_arveafgift_er_ikke_dobbelt_skat_for/" TargetMode="External"/><Relationship Id="rId131" Type="http://schemas.openxmlformats.org/officeDocument/2006/relationships/hyperlink" Target="https://old.reddit.com/r/Denmark/comments/alb2dv/blog_nej_arveafgift_er_ikke_dobbelt_skat_for/" TargetMode="External"/><Relationship Id="rId130" Type="http://schemas.openxmlformats.org/officeDocument/2006/relationships/hyperlink" Target="https://old.reddit.com/r/Denmark/comments/alb2dv/blog_nej_arveafgift_er_ikke_dobbelt_skat_for/" TargetMode="External"/><Relationship Id="rId136" Type="http://schemas.openxmlformats.org/officeDocument/2006/relationships/hyperlink" Target="https://old.reddit.com/r/Denmark/comments/alb2dv/blog_nej_arveafgift_er_ikke_dobbelt_skat_for/" TargetMode="External"/><Relationship Id="rId135" Type="http://schemas.openxmlformats.org/officeDocument/2006/relationships/hyperlink" Target="https://old.reddit.com/r/Denmark/comments/alb2dv/blog_nej_arveafgift_er_ikke_dobbelt_skat_for/" TargetMode="External"/><Relationship Id="rId134" Type="http://schemas.openxmlformats.org/officeDocument/2006/relationships/hyperlink" Target="https://old.reddit.com/r/Denmark/comments/alb2dv/blog_nej_arveafgift_er_ikke_dobbelt_skat_for/" TargetMode="External"/><Relationship Id="rId133" Type="http://schemas.openxmlformats.org/officeDocument/2006/relationships/hyperlink" Target="https://old.reddit.com/r/Denmark/comments/alb2dv/blog_nej_arveafgift_er_ikke_dobbelt_skat_for/" TargetMode="External"/><Relationship Id="rId172" Type="http://schemas.openxmlformats.org/officeDocument/2006/relationships/hyperlink" Target="https://old.reddit.com/r/Denmark/comments/ao154m/hemmeligholdt_mail_modsiger_st%C3%B8jbergs_forklaring/" TargetMode="External"/><Relationship Id="rId171" Type="http://schemas.openxmlformats.org/officeDocument/2006/relationships/hyperlink" Target="https://old.reddit.com/r/Denmark/comments/ao154m/hemmeligholdt_mail_modsiger_st%C3%B8jbergs_forklaring/" TargetMode="External"/><Relationship Id="rId170" Type="http://schemas.openxmlformats.org/officeDocument/2006/relationships/hyperlink" Target="https://old.reddit.com/r/Denmark/comments/anp5gt/dansk_milliardvirksomhed_truer_med_at_forlade/" TargetMode="External"/><Relationship Id="rId165" Type="http://schemas.openxmlformats.org/officeDocument/2006/relationships/hyperlink" Target="https://old.reddit.com/r/Denmark/comments/anp5gt/dansk_milliardvirksomhed_truer_med_at_forlade/" TargetMode="External"/><Relationship Id="rId164" Type="http://schemas.openxmlformats.org/officeDocument/2006/relationships/hyperlink" Target="https://old.reddit.com/r/Denmark/comments/anp5gt/dansk_milliardvirksomhed_truer_med_at_forlade/" TargetMode="External"/><Relationship Id="rId163" Type="http://schemas.openxmlformats.org/officeDocument/2006/relationships/hyperlink" Target="https://old.reddit.com/r/Denmark/comments/anp5gt/dansk_milliardvirksomhed_truer_med_at_forlade/" TargetMode="External"/><Relationship Id="rId162" Type="http://schemas.openxmlformats.org/officeDocument/2006/relationships/hyperlink" Target="https://old.reddit.com/r/Denmark/comments/anp5gt/dansk_milliardvirksomhed_truer_med_at_forlade/" TargetMode="External"/><Relationship Id="rId169" Type="http://schemas.openxmlformats.org/officeDocument/2006/relationships/hyperlink" Target="https://old.reddit.com/r/Denmark/comments/anp5gt/dansk_milliardvirksomhed_truer_med_at_forlade/" TargetMode="External"/><Relationship Id="rId168" Type="http://schemas.openxmlformats.org/officeDocument/2006/relationships/hyperlink" Target="https://old.reddit.com/r/Denmark/comments/anp5gt/dansk_milliardvirksomhed_truer_med_at_forlade/" TargetMode="External"/><Relationship Id="rId167" Type="http://schemas.openxmlformats.org/officeDocument/2006/relationships/hyperlink" Target="https://old.reddit.com/r/Denmark/comments/anp5gt/dansk_milliardvirksomhed_truer_med_at_forlade/" TargetMode="External"/><Relationship Id="rId166" Type="http://schemas.openxmlformats.org/officeDocument/2006/relationships/hyperlink" Target="https://old.reddit.com/r/Denmark/comments/anp5gt/dansk_milliardvirksomhed_truer_med_at_forlade/" TargetMode="External"/><Relationship Id="rId161" Type="http://schemas.openxmlformats.org/officeDocument/2006/relationships/hyperlink" Target="https://old.reddit.com/r/Denmark/comments/anp5gt/dansk_milliardvirksomhed_truer_med_at_forlade/" TargetMode="External"/><Relationship Id="rId160" Type="http://schemas.openxmlformats.org/officeDocument/2006/relationships/hyperlink" Target="https://old.reddit.com/r/Denmark/comments/anp5gt/dansk_milliardvirksomhed_truer_med_at_forlade/" TargetMode="External"/><Relationship Id="rId159" Type="http://schemas.openxmlformats.org/officeDocument/2006/relationships/hyperlink" Target="https://old.reddit.com/r/Denmark/comments/anp5gt/dansk_milliardvirksomhed_truer_med_at_forlade/" TargetMode="External"/><Relationship Id="rId154" Type="http://schemas.openxmlformats.org/officeDocument/2006/relationships/hyperlink" Target="https://old.reddit.com/r/Denmark/comments/anof4d/finansministeriet_er_danmarks_overhund/" TargetMode="External"/><Relationship Id="rId153" Type="http://schemas.openxmlformats.org/officeDocument/2006/relationships/hyperlink" Target="https://old.reddit.com/r/Denmark/comments/anof4d/finansministeriet_er_danmarks_overhund/" TargetMode="External"/><Relationship Id="rId152" Type="http://schemas.openxmlformats.org/officeDocument/2006/relationships/hyperlink" Target="https://old.reddit.com/r/Denmark/comments/anof4d/finansministeriet_er_danmarks_overhund/" TargetMode="External"/><Relationship Id="rId151" Type="http://schemas.openxmlformats.org/officeDocument/2006/relationships/hyperlink" Target="https://old.reddit.com/r/Denmark/comments/anof4d/finansministeriet_er_danmarks_overhund/" TargetMode="External"/><Relationship Id="rId158" Type="http://schemas.openxmlformats.org/officeDocument/2006/relationships/hyperlink" Target="https://old.reddit.com/r/Denmark/comments/anp5gt/dansk_milliardvirksomhed_truer_med_at_forlade/" TargetMode="External"/><Relationship Id="rId157" Type="http://schemas.openxmlformats.org/officeDocument/2006/relationships/hyperlink" Target="https://old.reddit.com/r/Denmark/comments/anp5gt/dansk_milliardvirksomhed_truer_med_at_forlade/" TargetMode="External"/><Relationship Id="rId156" Type="http://schemas.openxmlformats.org/officeDocument/2006/relationships/hyperlink" Target="https://old.reddit.com/r/Denmark/comments/anp5gt/dansk_milliardvirksomhed_truer_med_at_forlade/" TargetMode="External"/><Relationship Id="rId155" Type="http://schemas.openxmlformats.org/officeDocument/2006/relationships/hyperlink" Target="https://old.reddit.com/r/Denmark/comments/anof4d/finansministeriet_er_danmarks_overhund/" TargetMode="External"/><Relationship Id="rId509" Type="http://schemas.openxmlformats.org/officeDocument/2006/relationships/hyperlink" Target="https://old.reddit.com/r/Denmark/comments/8oft8n/borgerforslag_forkastet_af_folketinget/" TargetMode="External"/><Relationship Id="rId508" Type="http://schemas.openxmlformats.org/officeDocument/2006/relationships/hyperlink" Target="https://old.reddit.com/r/Denmark/comments/8oft8n/borgerforslag_forkastet_af_folketinget/" TargetMode="External"/><Relationship Id="rId503" Type="http://schemas.openxmlformats.org/officeDocument/2006/relationships/hyperlink" Target="https://old.reddit.com/r/Denmark/comments/7sm91j/staten_sags%C3%B8ges_for_masseoverv%C3%A5gning/" TargetMode="External"/><Relationship Id="rId987" Type="http://schemas.openxmlformats.org/officeDocument/2006/relationships/hyperlink" Target="https://www.facebook.com/DRNyheder/posts/2373101159407061" TargetMode="External"/><Relationship Id="rId502" Type="http://schemas.openxmlformats.org/officeDocument/2006/relationships/hyperlink" Target="https://old.reddit.com/r/Denmark/comments/7sm91j/staten_sags%C3%B8ges_for_masseoverv%C3%A5gning/" TargetMode="External"/><Relationship Id="rId986" Type="http://schemas.openxmlformats.org/officeDocument/2006/relationships/hyperlink" Target="https://www.facebook.com/DRNyheder/posts/2373664252684085" TargetMode="External"/><Relationship Id="rId501" Type="http://schemas.openxmlformats.org/officeDocument/2006/relationships/hyperlink" Target="https://old.reddit.com/r/Denmark/comments/7sm91j/staten_sags%C3%B8ges_for_masseoverv%C3%A5gning/" TargetMode="External"/><Relationship Id="rId985" Type="http://schemas.openxmlformats.org/officeDocument/2006/relationships/hyperlink" Target="https://www.facebook.com/DRNyheder/posts/2370317979685379" TargetMode="External"/><Relationship Id="rId500" Type="http://schemas.openxmlformats.org/officeDocument/2006/relationships/hyperlink" Target="https://old.reddit.com/r/Denmark/comments/7sm91j/staten_sags%C3%B8ges_for_masseoverv%C3%A5gning/" TargetMode="External"/><Relationship Id="rId984" Type="http://schemas.openxmlformats.org/officeDocument/2006/relationships/hyperlink" Target="https://www.facebook.com/DRNyheder/posts/2371423332908177" TargetMode="External"/><Relationship Id="rId507" Type="http://schemas.openxmlformats.org/officeDocument/2006/relationships/hyperlink" Target="https://old.reddit.com/r/Denmark/comments/8oft8n/borgerforslag_forkastet_af_folketinget/" TargetMode="External"/><Relationship Id="rId506" Type="http://schemas.openxmlformats.org/officeDocument/2006/relationships/hyperlink" Target="https://old.reddit.com/r/Denmark/comments/8oft8n/borgerforslag_forkastet_af_folketinget/" TargetMode="External"/><Relationship Id="rId505" Type="http://schemas.openxmlformats.org/officeDocument/2006/relationships/hyperlink" Target="https://old.reddit.com/r/Denmark/comments/8oft8n/borgerforslag_forkastet_af_folketinget/" TargetMode="External"/><Relationship Id="rId989" Type="http://schemas.openxmlformats.org/officeDocument/2006/relationships/hyperlink" Target="https://www.facebook.com/DRNyheder/posts/2378984182152092?" TargetMode="External"/><Relationship Id="rId504" Type="http://schemas.openxmlformats.org/officeDocument/2006/relationships/hyperlink" Target="https://old.reddit.com/r/Denmark/comments/8oft8n/borgerforslag_forkastet_af_folketinget/" TargetMode="External"/><Relationship Id="rId988" Type="http://schemas.openxmlformats.org/officeDocument/2006/relationships/hyperlink" Target="https://www.facebook.com/DRNyheder/posts/2379688435415000" TargetMode="External"/><Relationship Id="rId983" Type="http://schemas.openxmlformats.org/officeDocument/2006/relationships/hyperlink" Target="https://www.facebook.com/DRNyheder/posts/2371477966236047" TargetMode="External"/><Relationship Id="rId982" Type="http://schemas.openxmlformats.org/officeDocument/2006/relationships/hyperlink" Target="https://old.reddit.com/r/Denmark/comments/b2nccw/bl%C3%A5_blok_vil_anl%C3%A6gge_jernbane_mellem_billund_og/" TargetMode="External"/><Relationship Id="rId981" Type="http://schemas.openxmlformats.org/officeDocument/2006/relationships/hyperlink" Target="https://old.reddit.com/r/Denmark/comments/b2nccw/bl%C3%A5_blok_vil_anl%C3%A6gge_jernbane_mellem_billund_og/" TargetMode="External"/><Relationship Id="rId980" Type="http://schemas.openxmlformats.org/officeDocument/2006/relationships/hyperlink" Target="https://old.reddit.com/r/Denmark/comments/b2nccw/bl%C3%A5_blok_vil_anl%C3%A6gge_jernbane_mellem_billund_og/" TargetMode="External"/><Relationship Id="rId976" Type="http://schemas.openxmlformats.org/officeDocument/2006/relationships/hyperlink" Target="https://old.reddit.com/r/Denmark/comments/b2nccw/bl%C3%A5_blok_vil_anl%C3%A6gge_jernbane_mellem_billund_og/" TargetMode="External"/><Relationship Id="rId975" Type="http://schemas.openxmlformats.org/officeDocument/2006/relationships/hyperlink" Target="https://old.reddit.com/r/Denmark/comments/b2nccw/bl%C3%A5_blok_vil_anl%C3%A6gge_jernbane_mellem_billund_og/" TargetMode="External"/><Relationship Id="rId974" Type="http://schemas.openxmlformats.org/officeDocument/2006/relationships/hyperlink" Target="https://old.reddit.com/r/Denmark/comments/b2nccw/bl%C3%A5_blok_vil_anl%C3%A6gge_jernbane_mellem_billund_og/" TargetMode="External"/><Relationship Id="rId973" Type="http://schemas.openxmlformats.org/officeDocument/2006/relationships/hyperlink" Target="https://old.reddit.com/r/Denmark/comments/b2nccw/bl%C3%A5_blok_vil_anl%C3%A6gge_jernbane_mellem_billund_og/" TargetMode="External"/><Relationship Id="rId979" Type="http://schemas.openxmlformats.org/officeDocument/2006/relationships/hyperlink" Target="https://old.reddit.com/r/Denmark/comments/b2nccw/bl%C3%A5_blok_vil_anl%C3%A6gge_jernbane_mellem_billund_og/" TargetMode="External"/><Relationship Id="rId978" Type="http://schemas.openxmlformats.org/officeDocument/2006/relationships/hyperlink" Target="https://old.reddit.com/r/Denmark/comments/b2nccw/bl%C3%A5_blok_vil_anl%C3%A6gge_jernbane_mellem_billund_og/" TargetMode="External"/><Relationship Id="rId977" Type="http://schemas.openxmlformats.org/officeDocument/2006/relationships/hyperlink" Target="https://old.reddit.com/r/Denmark/comments/b2nccw/bl%C3%A5_blok_vil_anl%C3%A6gge_jernbane_mellem_billund_og/" TargetMode="External"/><Relationship Id="rId972" Type="http://schemas.openxmlformats.org/officeDocument/2006/relationships/hyperlink" Target="https://old.reddit.com/r/Denmark/comments/b2nccw/bl%C3%A5_blok_vil_anl%C3%A6gge_jernbane_mellem_billund_og/" TargetMode="External"/><Relationship Id="rId971" Type="http://schemas.openxmlformats.org/officeDocument/2006/relationships/hyperlink" Target="https://old.reddit.com/r/Denmark/comments/b2nccw/bl%C3%A5_blok_vil_anl%C3%A6gge_jernbane_mellem_billund_og/" TargetMode="External"/><Relationship Id="rId970" Type="http://schemas.openxmlformats.org/officeDocument/2006/relationships/hyperlink" Target="https://old.reddit.com/r/Denmark/comments/b2nccw/bl%C3%A5_blok_vil_anl%C3%A6gge_jernbane_mellem_billund_og/" TargetMode="External"/><Relationship Id="rId525" Type="http://schemas.openxmlformats.org/officeDocument/2006/relationships/hyperlink" Target="https://old.reddit.com/r/Denmark/comments/6bo8k4/socialdemokratiet_har_manipuleret_med_en_debat/" TargetMode="External"/><Relationship Id="rId524" Type="http://schemas.openxmlformats.org/officeDocument/2006/relationships/hyperlink" Target="https://old.reddit.com/r/Denmark/comments/6bo8k4/socialdemokratiet_har_manipuleret_med_en_debat/" TargetMode="External"/><Relationship Id="rId523" Type="http://schemas.openxmlformats.org/officeDocument/2006/relationships/hyperlink" Target="https://old.reddit.com/r/Denmark/comments/6bo8k4/socialdemokratiet_har_manipuleret_med_en_debat/" TargetMode="External"/><Relationship Id="rId522" Type="http://schemas.openxmlformats.org/officeDocument/2006/relationships/hyperlink" Target="https://old.reddit.com/r/Denmark/comments/8oft8n/borgerforslag_forkastet_af_folketinget/" TargetMode="External"/><Relationship Id="rId529" Type="http://schemas.openxmlformats.org/officeDocument/2006/relationships/hyperlink" Target="https://old.reddit.com/r/Denmark/comments/6bo8k4/socialdemokratiet_har_manipuleret_med_en_debat/" TargetMode="External"/><Relationship Id="rId528" Type="http://schemas.openxmlformats.org/officeDocument/2006/relationships/hyperlink" Target="https://old.reddit.com/r/Denmark/comments/6bo8k4/socialdemokratiet_har_manipuleret_med_en_debat/" TargetMode="External"/><Relationship Id="rId527" Type="http://schemas.openxmlformats.org/officeDocument/2006/relationships/hyperlink" Target="https://old.reddit.com/r/Denmark/comments/6bo8k4/socialdemokratiet_har_manipuleret_med_en_debat/" TargetMode="External"/><Relationship Id="rId526" Type="http://schemas.openxmlformats.org/officeDocument/2006/relationships/hyperlink" Target="https://old.reddit.com/r/Denmark/comments/6bo8k4/socialdemokratiet_har_manipuleret_med_en_debat/" TargetMode="External"/><Relationship Id="rId521" Type="http://schemas.openxmlformats.org/officeDocument/2006/relationships/hyperlink" Target="https://old.reddit.com/r/Denmark/comments/8oft8n/borgerforslag_forkastet_af_folketinget/" TargetMode="External"/><Relationship Id="rId520" Type="http://schemas.openxmlformats.org/officeDocument/2006/relationships/hyperlink" Target="https://old.reddit.com/r/Denmark/comments/8oft8n/borgerforslag_forkastet_af_folketinget/" TargetMode="External"/><Relationship Id="rId519" Type="http://schemas.openxmlformats.org/officeDocument/2006/relationships/hyperlink" Target="https://old.reddit.com/r/Denmark/comments/8oft8n/borgerforslag_forkastet_af_folketinget/" TargetMode="External"/><Relationship Id="rId514" Type="http://schemas.openxmlformats.org/officeDocument/2006/relationships/hyperlink" Target="https://old.reddit.com/r/Denmark/comments/8oft8n/borgerforslag_forkastet_af_folketinget/" TargetMode="External"/><Relationship Id="rId998" Type="http://schemas.openxmlformats.org/officeDocument/2006/relationships/hyperlink" Target="https://www.facebook.com/DRNyheder/posts/2378984182152092?" TargetMode="External"/><Relationship Id="rId513" Type="http://schemas.openxmlformats.org/officeDocument/2006/relationships/hyperlink" Target="https://old.reddit.com/r/Denmark/comments/8oft8n/borgerforslag_forkastet_af_folketinget/" TargetMode="External"/><Relationship Id="rId997" Type="http://schemas.openxmlformats.org/officeDocument/2006/relationships/hyperlink" Target="https://www.facebook.com/DRNyheder/posts/2378984182152092?" TargetMode="External"/><Relationship Id="rId512" Type="http://schemas.openxmlformats.org/officeDocument/2006/relationships/hyperlink" Target="https://old.reddit.com/r/Denmark/comments/8oft8n/borgerforslag_forkastet_af_folketinget/" TargetMode="External"/><Relationship Id="rId996" Type="http://schemas.openxmlformats.org/officeDocument/2006/relationships/hyperlink" Target="https://www.facebook.com/DRNyheder/posts/2378984182152092?" TargetMode="External"/><Relationship Id="rId511" Type="http://schemas.openxmlformats.org/officeDocument/2006/relationships/hyperlink" Target="https://old.reddit.com/r/Denmark/comments/8oft8n/borgerforslag_forkastet_af_folketinget/" TargetMode="External"/><Relationship Id="rId995" Type="http://schemas.openxmlformats.org/officeDocument/2006/relationships/hyperlink" Target="https://www.facebook.com/DRNyheder/posts/2378984182152092?" TargetMode="External"/><Relationship Id="rId518" Type="http://schemas.openxmlformats.org/officeDocument/2006/relationships/hyperlink" Target="https://old.reddit.com/r/Denmark/comments/8oft8n/borgerforslag_forkastet_af_folketinget/" TargetMode="External"/><Relationship Id="rId517" Type="http://schemas.openxmlformats.org/officeDocument/2006/relationships/hyperlink" Target="https://old.reddit.com/r/Denmark/comments/8oft8n/borgerforslag_forkastet_af_folketinget/" TargetMode="External"/><Relationship Id="rId516" Type="http://schemas.openxmlformats.org/officeDocument/2006/relationships/hyperlink" Target="https://old.reddit.com/r/Denmark/comments/8oft8n/borgerforslag_forkastet_af_folketinget/" TargetMode="External"/><Relationship Id="rId515" Type="http://schemas.openxmlformats.org/officeDocument/2006/relationships/hyperlink" Target="https://old.reddit.com/r/Denmark/comments/8oft8n/borgerforslag_forkastet_af_folketinget/" TargetMode="External"/><Relationship Id="rId999" Type="http://schemas.openxmlformats.org/officeDocument/2006/relationships/hyperlink" Target="https://www.facebook.com/DRNyheder/posts/2378984182152092?" TargetMode="External"/><Relationship Id="rId990" Type="http://schemas.openxmlformats.org/officeDocument/2006/relationships/hyperlink" Target="https://www.facebook.com/DRNyheder/posts/2378984182152092?" TargetMode="External"/><Relationship Id="rId510" Type="http://schemas.openxmlformats.org/officeDocument/2006/relationships/hyperlink" Target="https://old.reddit.com/r/Denmark/comments/8oft8n/borgerforslag_forkastet_af_folketinget/" TargetMode="External"/><Relationship Id="rId994" Type="http://schemas.openxmlformats.org/officeDocument/2006/relationships/hyperlink" Target="https://www.facebook.com/DRNyheder/posts/2378984182152092?" TargetMode="External"/><Relationship Id="rId993" Type="http://schemas.openxmlformats.org/officeDocument/2006/relationships/hyperlink" Target="https://www.facebook.com/DRNyheder/posts/2378984182152092?" TargetMode="External"/><Relationship Id="rId992" Type="http://schemas.openxmlformats.org/officeDocument/2006/relationships/hyperlink" Target="https://www.facebook.com/DRNyheder/posts/2378984182152092?" TargetMode="External"/><Relationship Id="rId991" Type="http://schemas.openxmlformats.org/officeDocument/2006/relationships/hyperlink" Target="https://www.facebook.com/DRNyheder/posts/2378984182152092?" TargetMode="External"/><Relationship Id="rId949" Type="http://schemas.openxmlformats.org/officeDocument/2006/relationships/hyperlink" Target="https://old.reddit.com/r/Denmark/comments/b7aybw/sf_vil_h%C3%A6ve_skatten_for_at_bruge_milliarder_p%C3%A5/" TargetMode="External"/><Relationship Id="rId948" Type="http://schemas.openxmlformats.org/officeDocument/2006/relationships/hyperlink" Target="https://old.reddit.com/r/Denmark/comments/b7aybw/sf_vil_h%C3%A6ve_skatten_for_at_bruge_milliarder_p%C3%A5/" TargetMode="External"/><Relationship Id="rId943" Type="http://schemas.openxmlformats.org/officeDocument/2006/relationships/hyperlink" Target="https://old.reddit.com/r/Denmark/comments/b0it33/vaccinekrav_i_institutioner_la_er_formentlig_det/" TargetMode="External"/><Relationship Id="rId942" Type="http://schemas.openxmlformats.org/officeDocument/2006/relationships/hyperlink" Target="https://old.reddit.com/r/Denmark/comments/b0it33/vaccinekrav_i_institutioner_la_er_formentlig_det/" TargetMode="External"/><Relationship Id="rId941" Type="http://schemas.openxmlformats.org/officeDocument/2006/relationships/hyperlink" Target="https://old.reddit.com/r/Denmark/comments/b0it33/vaccinekrav_i_institutioner_la_er_formentlig_det/" TargetMode="External"/><Relationship Id="rId940" Type="http://schemas.openxmlformats.org/officeDocument/2006/relationships/hyperlink" Target="https://old.reddit.com/r/Denmark/comments/b13rqt/detektor_ingen_talte_om_k%C3%B8nsneutrale_trafiklys/" TargetMode="External"/><Relationship Id="rId947" Type="http://schemas.openxmlformats.org/officeDocument/2006/relationships/hyperlink" Target="https://old.reddit.com/r/Denmark/comments/b7aybw/sf_vil_h%C3%A6ve_skatten_for_at_bruge_milliarder_p%C3%A5/" TargetMode="External"/><Relationship Id="rId946" Type="http://schemas.openxmlformats.org/officeDocument/2006/relationships/hyperlink" Target="https://old.reddit.com/r/Denmark/comments/b0it33/vaccinekrav_i_institutioner_la_er_formentlig_det/" TargetMode="External"/><Relationship Id="rId945" Type="http://schemas.openxmlformats.org/officeDocument/2006/relationships/hyperlink" Target="https://old.reddit.com/r/Denmark/comments/b0it33/vaccinekrav_i_institutioner_la_er_formentlig_det/" TargetMode="External"/><Relationship Id="rId944" Type="http://schemas.openxmlformats.org/officeDocument/2006/relationships/hyperlink" Target="https://old.reddit.com/r/Denmark/comments/b0it33/vaccinekrav_i_institutioner_la_er_formentlig_det/" TargetMode="External"/><Relationship Id="rId939" Type="http://schemas.openxmlformats.org/officeDocument/2006/relationships/hyperlink" Target="https://old.reddit.com/r/Denmark/comments/b13rqt/detektor_ingen_talte_om_k%C3%B8nsneutrale_trafiklys/" TargetMode="External"/><Relationship Id="rId938" Type="http://schemas.openxmlformats.org/officeDocument/2006/relationships/hyperlink" Target="https://old.reddit.com/r/Denmark/comments/b13rqt/detektor_ingen_talte_om_k%C3%B8nsneutrale_trafiklys/" TargetMode="External"/><Relationship Id="rId937" Type="http://schemas.openxmlformats.org/officeDocument/2006/relationships/hyperlink" Target="https://old.reddit.com/r/Denmark/comments/b13rqt/detektor_ingen_talte_om_k%C3%B8nsneutrale_trafiklys/" TargetMode="External"/><Relationship Id="rId932" Type="http://schemas.openxmlformats.org/officeDocument/2006/relationships/hyperlink" Target="https://old.reddit.com/r/Denmark/comments/b13rqt/detektor_ingen_talte_om_k%C3%B8nsneutrale_trafiklys/" TargetMode="External"/><Relationship Id="rId931" Type="http://schemas.openxmlformats.org/officeDocument/2006/relationships/hyperlink" Target="https://old.reddit.com/r/Denmark/comments/b13rqt/detektor_ingen_talte_om_k%C3%B8nsneutrale_trafiklys/" TargetMode="External"/><Relationship Id="rId930" Type="http://schemas.openxmlformats.org/officeDocument/2006/relationships/hyperlink" Target="https://old.reddit.com/r/Denmark/comments/b13rqt/detektor_ingen_talte_om_k%C3%B8nsneutrale_trafiklys/" TargetMode="External"/><Relationship Id="rId936" Type="http://schemas.openxmlformats.org/officeDocument/2006/relationships/hyperlink" Target="https://old.reddit.com/r/Denmark/comments/b13rqt/detektor_ingen_talte_om_k%C3%B8nsneutrale_trafiklys/" TargetMode="External"/><Relationship Id="rId935" Type="http://schemas.openxmlformats.org/officeDocument/2006/relationships/hyperlink" Target="https://old.reddit.com/r/Denmark/comments/b13rqt/detektor_ingen_talte_om_k%C3%B8nsneutrale_trafiklys/" TargetMode="External"/><Relationship Id="rId934" Type="http://schemas.openxmlformats.org/officeDocument/2006/relationships/hyperlink" Target="https://old.reddit.com/r/Denmark/comments/b13rqt/detektor_ingen_talte_om_k%C3%B8nsneutrale_trafiklys/" TargetMode="External"/><Relationship Id="rId933" Type="http://schemas.openxmlformats.org/officeDocument/2006/relationships/hyperlink" Target="https://old.reddit.com/r/Denmark/comments/b13rqt/detektor_ingen_talte_om_k%C3%B8nsneutrale_trafiklys/" TargetMode="External"/><Relationship Id="rId965" Type="http://schemas.openxmlformats.org/officeDocument/2006/relationships/hyperlink" Target="https://old.reddit.com/r/Denmark/comments/b790p1/sf_vil_straffe_kommuner_med_b%C3%B8der_for_ulovlig/" TargetMode="External"/><Relationship Id="rId964" Type="http://schemas.openxmlformats.org/officeDocument/2006/relationships/hyperlink" Target="https://old.reddit.com/r/Denmark/comments/b7aybw/sf_vil_h%C3%A6ve_skatten_for_at_bruge_milliarder_p%C3%A5/" TargetMode="External"/><Relationship Id="rId963" Type="http://schemas.openxmlformats.org/officeDocument/2006/relationships/hyperlink" Target="https://old.reddit.com/r/Denmark/comments/b7aybw/sf_vil_h%C3%A6ve_skatten_for_at_bruge_milliarder_p%C3%A5/" TargetMode="External"/><Relationship Id="rId962" Type="http://schemas.openxmlformats.org/officeDocument/2006/relationships/hyperlink" Target="https://old.reddit.com/r/Denmark/comments/b7aybw/sf_vil_h%C3%A6ve_skatten_for_at_bruge_milliarder_p%C3%A5/" TargetMode="External"/><Relationship Id="rId969" Type="http://schemas.openxmlformats.org/officeDocument/2006/relationships/hyperlink" Target="https://old.reddit.com/r/Denmark/comments/b2nccw/bl%C3%A5_blok_vil_anl%C3%A6gge_jernbane_mellem_billund_og/" TargetMode="External"/><Relationship Id="rId968" Type="http://schemas.openxmlformats.org/officeDocument/2006/relationships/hyperlink" Target="https://old.reddit.com/r/Denmark/comments/b790p1/sf_vil_straffe_kommuner_med_b%C3%B8der_for_ulovlig/" TargetMode="External"/><Relationship Id="rId967" Type="http://schemas.openxmlformats.org/officeDocument/2006/relationships/hyperlink" Target="https://old.reddit.com/r/Denmark/comments/b790p1/sf_vil_straffe_kommuner_med_b%C3%B8der_for_ulovlig/" TargetMode="External"/><Relationship Id="rId966" Type="http://schemas.openxmlformats.org/officeDocument/2006/relationships/hyperlink" Target="https://old.reddit.com/r/Denmark/comments/b790p1/sf_vil_straffe_kommuner_med_b%C3%B8der_for_ulovlig/" TargetMode="External"/><Relationship Id="rId961" Type="http://schemas.openxmlformats.org/officeDocument/2006/relationships/hyperlink" Target="https://old.reddit.com/r/Denmark/comments/b7aybw/sf_vil_h%C3%A6ve_skatten_for_at_bruge_milliarder_p%C3%A5/" TargetMode="External"/><Relationship Id="rId960" Type="http://schemas.openxmlformats.org/officeDocument/2006/relationships/hyperlink" Target="https://old.reddit.com/r/Denmark/comments/b7aybw/sf_vil_h%C3%A6ve_skatten_for_at_bruge_milliarder_p%C3%A5/" TargetMode="External"/><Relationship Id="rId959" Type="http://schemas.openxmlformats.org/officeDocument/2006/relationships/hyperlink" Target="https://old.reddit.com/r/Denmark/comments/b7aybw/sf_vil_h%C3%A6ve_skatten_for_at_bruge_milliarder_p%C3%A5/" TargetMode="External"/><Relationship Id="rId954" Type="http://schemas.openxmlformats.org/officeDocument/2006/relationships/hyperlink" Target="https://old.reddit.com/r/Denmark/comments/b7aybw/sf_vil_h%C3%A6ve_skatten_for_at_bruge_milliarder_p%C3%A5/" TargetMode="External"/><Relationship Id="rId953" Type="http://schemas.openxmlformats.org/officeDocument/2006/relationships/hyperlink" Target="https://old.reddit.com/r/Denmark/comments/b7aybw/sf_vil_h%C3%A6ve_skatten_for_at_bruge_milliarder_p%C3%A5/" TargetMode="External"/><Relationship Id="rId952" Type="http://schemas.openxmlformats.org/officeDocument/2006/relationships/hyperlink" Target="https://old.reddit.com/r/Denmark/comments/b7aybw/sf_vil_h%C3%A6ve_skatten_for_at_bruge_milliarder_p%C3%A5/" TargetMode="External"/><Relationship Id="rId951" Type="http://schemas.openxmlformats.org/officeDocument/2006/relationships/hyperlink" Target="https://old.reddit.com/r/Denmark/comments/b7aybw/sf_vil_h%C3%A6ve_skatten_for_at_bruge_milliarder_p%C3%A5/" TargetMode="External"/><Relationship Id="rId958" Type="http://schemas.openxmlformats.org/officeDocument/2006/relationships/hyperlink" Target="https://old.reddit.com/r/Denmark/comments/b7aybw/sf_vil_h%C3%A6ve_skatten_for_at_bruge_milliarder_p%C3%A5/" TargetMode="External"/><Relationship Id="rId957" Type="http://schemas.openxmlformats.org/officeDocument/2006/relationships/hyperlink" Target="https://old.reddit.com/r/Denmark/comments/b7aybw/sf_vil_h%C3%A6ve_skatten_for_at_bruge_milliarder_p%C3%A5/" TargetMode="External"/><Relationship Id="rId956" Type="http://schemas.openxmlformats.org/officeDocument/2006/relationships/hyperlink" Target="https://old.reddit.com/r/Denmark/comments/b7aybw/sf_vil_h%C3%A6ve_skatten_for_at_bruge_milliarder_p%C3%A5/" TargetMode="External"/><Relationship Id="rId955" Type="http://schemas.openxmlformats.org/officeDocument/2006/relationships/hyperlink" Target="https://old.reddit.com/r/Denmark/comments/b7aybw/sf_vil_h%C3%A6ve_skatten_for_at_bruge_milliarder_p%C3%A5/" TargetMode="External"/><Relationship Id="rId950" Type="http://schemas.openxmlformats.org/officeDocument/2006/relationships/hyperlink" Target="https://old.reddit.com/r/Denmark/comments/b7aybw/sf_vil_h%C3%A6ve_skatten_for_at_bruge_milliarder_p%C3%A5/" TargetMode="External"/><Relationship Id="rId590" Type="http://schemas.openxmlformats.org/officeDocument/2006/relationships/hyperlink" Target="https://old.reddit.com/r/Denmark/comments/9y7hdd/lad_v%C3%A6re_med_at_v%C3%A6re_doven/" TargetMode="External"/><Relationship Id="rId107" Type="http://schemas.openxmlformats.org/officeDocument/2006/relationships/hyperlink" Target="https://old.reddit.com/r/Denmark/comments/alywha/chef_p%C3%A5_rigshospitalet_har_sagt_op_i_desperation/" TargetMode="External"/><Relationship Id="rId106" Type="http://schemas.openxmlformats.org/officeDocument/2006/relationships/hyperlink" Target="https://old.reddit.com/r/Denmark/comments/alywha/chef_p%C3%A5_rigshospitalet_har_sagt_op_i_desperation/" TargetMode="External"/><Relationship Id="rId105" Type="http://schemas.openxmlformats.org/officeDocument/2006/relationships/hyperlink" Target="https://old.reddit.com/r/Denmark/comments/alywha/chef_p%C3%A5_rigshospitalet_har_sagt_op_i_desperation/" TargetMode="External"/><Relationship Id="rId589" Type="http://schemas.openxmlformats.org/officeDocument/2006/relationships/hyperlink" Target="https://old.reddit.com/r/Denmark/comments/9y7hdd/lad_v%C3%A6re_med_at_v%C3%A6re_doven/" TargetMode="External"/><Relationship Id="rId104" Type="http://schemas.openxmlformats.org/officeDocument/2006/relationships/hyperlink" Target="https://old.reddit.com/r/Denmark/comments/alywha/chef_p%C3%A5_rigshospitalet_har_sagt_op_i_desperation/" TargetMode="External"/><Relationship Id="rId588" Type="http://schemas.openxmlformats.org/officeDocument/2006/relationships/hyperlink" Target="https://old.reddit.com/r/Denmark/comments/9y7hdd/lad_v%C3%A6re_med_at_v%C3%A6re_doven/" TargetMode="External"/><Relationship Id="rId109" Type="http://schemas.openxmlformats.org/officeDocument/2006/relationships/hyperlink" Target="https://old.reddit.com/r/Denmark/comments/alywha/chef_p%C3%A5_rigshospitalet_har_sagt_op_i_desperation/" TargetMode="External"/><Relationship Id="rId108" Type="http://schemas.openxmlformats.org/officeDocument/2006/relationships/hyperlink" Target="https://old.reddit.com/r/Denmark/comments/alywha/chef_p%C3%A5_rigshospitalet_har_sagt_op_i_desperation/" TargetMode="External"/><Relationship Id="rId583" Type="http://schemas.openxmlformats.org/officeDocument/2006/relationships/hyperlink" Target="https://old.reddit.com/r/Denmark/comments/9koqqy/forslag_giv_st%C3%B8jb%C3%B8der_til_%C3%B8red%C3%B8vende_motorcykler/" TargetMode="External"/><Relationship Id="rId582" Type="http://schemas.openxmlformats.org/officeDocument/2006/relationships/hyperlink" Target="https://old.reddit.com/r/Denmark/comments/9koqqy/forslag_giv_st%C3%B8jb%C3%B8der_til_%C3%B8red%C3%B8vende_motorcykler/" TargetMode="External"/><Relationship Id="rId581" Type="http://schemas.openxmlformats.org/officeDocument/2006/relationships/hyperlink" Target="https://old.reddit.com/r/Denmark/comments/9koqqy/forslag_giv_st%C3%B8jb%C3%B8der_til_%C3%B8red%C3%B8vende_motorcykler/" TargetMode="External"/><Relationship Id="rId580" Type="http://schemas.openxmlformats.org/officeDocument/2006/relationships/hyperlink" Target="https://old.reddit.com/r/Denmark/comments/9koqqy/forslag_giv_st%C3%B8jb%C3%B8der_til_%C3%B8red%C3%B8vende_motorcykler/" TargetMode="External"/><Relationship Id="rId103" Type="http://schemas.openxmlformats.org/officeDocument/2006/relationships/hyperlink" Target="https://old.reddit.com/r/Denmark/comments/alywha/chef_p%C3%A5_rigshospitalet_har_sagt_op_i_desperation/" TargetMode="External"/><Relationship Id="rId587" Type="http://schemas.openxmlformats.org/officeDocument/2006/relationships/hyperlink" Target="https://old.reddit.com/r/Denmark/comments/9y7hdd/lad_v%C3%A6re_med_at_v%C3%A6re_doven/" TargetMode="External"/><Relationship Id="rId102" Type="http://schemas.openxmlformats.org/officeDocument/2006/relationships/hyperlink" Target="https://old.reddit.com/r/Denmark/comments/alywha/chef_p%C3%A5_rigshospitalet_har_sagt_op_i_desperation/" TargetMode="External"/><Relationship Id="rId586" Type="http://schemas.openxmlformats.org/officeDocument/2006/relationships/hyperlink" Target="https://old.reddit.com/r/Denmark/comments/9y7hdd/lad_v%C3%A6re_med_at_v%C3%A6re_doven/" TargetMode="External"/><Relationship Id="rId101" Type="http://schemas.openxmlformats.org/officeDocument/2006/relationships/hyperlink" Target="https://old.reddit.com/r/Denmark/comments/alywha/chef_p%C3%A5_rigshospitalet_har_sagt_op_i_desperation/" TargetMode="External"/><Relationship Id="rId585" Type="http://schemas.openxmlformats.org/officeDocument/2006/relationships/hyperlink" Target="https://old.reddit.com/r/Denmark/comments/9koqqy/forslag_giv_st%C3%B8jb%C3%B8der_til_%C3%B8red%C3%B8vende_motorcykler/" TargetMode="External"/><Relationship Id="rId100" Type="http://schemas.openxmlformats.org/officeDocument/2006/relationships/hyperlink" Target="https://old.reddit.com/r/Denmark/comments/alywha/chef_p%C3%A5_rigshospitalet_har_sagt_op_i_desperation/" TargetMode="External"/><Relationship Id="rId584" Type="http://schemas.openxmlformats.org/officeDocument/2006/relationships/hyperlink" Target="https://old.reddit.com/r/Denmark/comments/9koqqy/forslag_giv_st%C3%B8jb%C3%B8der_til_%C3%B8red%C3%B8vende_motorcykler/" TargetMode="External"/><Relationship Id="rId579" Type="http://schemas.openxmlformats.org/officeDocument/2006/relationships/hyperlink" Target="https://old.reddit.com/r/Denmark/comments/9koqqy/forslag_giv_st%C3%B8jb%C3%B8der_til_%C3%B8red%C3%B8vende_motorcykler/" TargetMode="External"/><Relationship Id="rId578" Type="http://schemas.openxmlformats.org/officeDocument/2006/relationships/hyperlink" Target="https://old.reddit.com/r/Denmark/comments/9koqqy/forslag_giv_st%C3%B8jb%C3%B8der_til_%C3%B8red%C3%B8vende_motorcykler/" TargetMode="External"/><Relationship Id="rId577" Type="http://schemas.openxmlformats.org/officeDocument/2006/relationships/hyperlink" Target="https://old.reddit.com/r/Denmark/comments/9koqqy/forslag_giv_st%C3%B8jb%C3%B8der_til_%C3%B8red%C3%B8vende_motorcykler/" TargetMode="External"/><Relationship Id="rId572" Type="http://schemas.openxmlformats.org/officeDocument/2006/relationships/hyperlink" Target="https://old.reddit.com/r/Denmark/comments/9koqqy/forslag_giv_st%C3%B8jb%C3%B8der_til_%C3%B8red%C3%B8vende_motorcykler/" TargetMode="External"/><Relationship Id="rId571" Type="http://schemas.openxmlformats.org/officeDocument/2006/relationships/hyperlink" Target="https://old.reddit.com/r/Denmark/comments/9koqqy/forslag_giv_st%C3%B8jb%C3%B8der_til_%C3%B8red%C3%B8vende_motorcykler/" TargetMode="External"/><Relationship Id="rId570" Type="http://schemas.openxmlformats.org/officeDocument/2006/relationships/hyperlink" Target="https://old.reddit.com/r/Denmark/comments/9koqqy/forslag_giv_st%C3%B8jb%C3%B8der_til_%C3%B8red%C3%B8vende_motorcykler/" TargetMode="External"/><Relationship Id="rId576" Type="http://schemas.openxmlformats.org/officeDocument/2006/relationships/hyperlink" Target="https://old.reddit.com/r/Denmark/comments/9koqqy/forslag_giv_st%C3%B8jb%C3%B8der_til_%C3%B8red%C3%B8vende_motorcykler/" TargetMode="External"/><Relationship Id="rId575" Type="http://schemas.openxmlformats.org/officeDocument/2006/relationships/hyperlink" Target="https://old.reddit.com/r/Denmark/comments/9koqqy/forslag_giv_st%C3%B8jb%C3%B8der_til_%C3%B8red%C3%B8vende_motorcykler/" TargetMode="External"/><Relationship Id="rId574" Type="http://schemas.openxmlformats.org/officeDocument/2006/relationships/hyperlink" Target="https://old.reddit.com/r/Denmark/comments/9koqqy/forslag_giv_st%C3%B8jb%C3%B8der_til_%C3%B8red%C3%B8vende_motorcykler/" TargetMode="External"/><Relationship Id="rId573" Type="http://schemas.openxmlformats.org/officeDocument/2006/relationships/hyperlink" Target="https://old.reddit.com/r/Denmark/comments/9koqqy/forslag_giv_st%C3%B8jb%C3%B8der_til_%C3%B8red%C3%B8vende_motorcykler/" TargetMode="External"/><Relationship Id="rId129" Type="http://schemas.openxmlformats.org/officeDocument/2006/relationships/hyperlink" Target="https://old.reddit.com/r/Denmark/comments/alb2dv/blog_nej_arveafgift_er_ikke_dobbelt_skat_for/" TargetMode="External"/><Relationship Id="rId128" Type="http://schemas.openxmlformats.org/officeDocument/2006/relationships/hyperlink" Target="https://old.reddit.com/r/Denmark/comments/alb2dv/blog_nej_arveafgift_er_ikke_dobbelt_skat_for/" TargetMode="External"/><Relationship Id="rId127" Type="http://schemas.openxmlformats.org/officeDocument/2006/relationships/hyperlink" Target="https://old.reddit.com/r/Denmark/comments/alb2dv/blog_nej_arveafgift_er_ikke_dobbelt_skat_for/" TargetMode="External"/><Relationship Id="rId126" Type="http://schemas.openxmlformats.org/officeDocument/2006/relationships/hyperlink" Target="https://old.reddit.com/r/Denmark/comments/alb2dv/blog_nej_arveafgift_er_ikke_dobbelt_skat_for/" TargetMode="External"/><Relationship Id="rId121" Type="http://schemas.openxmlformats.org/officeDocument/2006/relationships/hyperlink" Target="https://old.reddit.com/r/Denmark/comments/alb2dv/blog_nej_arveafgift_er_ikke_dobbelt_skat_for/" TargetMode="External"/><Relationship Id="rId120" Type="http://schemas.openxmlformats.org/officeDocument/2006/relationships/hyperlink" Target="https://old.reddit.com/r/Denmark/comments/alb2dv/blog_nej_arveafgift_er_ikke_dobbelt_skat_for/" TargetMode="External"/><Relationship Id="rId125" Type="http://schemas.openxmlformats.org/officeDocument/2006/relationships/hyperlink" Target="https://old.reddit.com/r/Denmark/comments/alb2dv/blog_nej_arveafgift_er_ikke_dobbelt_skat_for/" TargetMode="External"/><Relationship Id="rId124" Type="http://schemas.openxmlformats.org/officeDocument/2006/relationships/hyperlink" Target="https://old.reddit.com/r/Denmark/comments/alb2dv/blog_nej_arveafgift_er_ikke_dobbelt_skat_for/" TargetMode="External"/><Relationship Id="rId123" Type="http://schemas.openxmlformats.org/officeDocument/2006/relationships/hyperlink" Target="https://old.reddit.com/r/Denmark/comments/alb2dv/blog_nej_arveafgift_er_ikke_dobbelt_skat_for/" TargetMode="External"/><Relationship Id="rId122" Type="http://schemas.openxmlformats.org/officeDocument/2006/relationships/hyperlink" Target="https://old.reddit.com/r/Denmark/comments/alb2dv/blog_nej_arveafgift_er_ikke_dobbelt_skat_for/" TargetMode="External"/><Relationship Id="rId118" Type="http://schemas.openxmlformats.org/officeDocument/2006/relationships/hyperlink" Target="https://old.reddit.com/r/Denmark/comments/alb2dv/blog_nej_arveafgift_er_ikke_dobbelt_skat_for/" TargetMode="External"/><Relationship Id="rId117" Type="http://schemas.openxmlformats.org/officeDocument/2006/relationships/hyperlink" Target="https://old.reddit.com/r/Denmark/comments/alb2dv/blog_nej_arveafgift_er_ikke_dobbelt_skat_for/" TargetMode="External"/><Relationship Id="rId116" Type="http://schemas.openxmlformats.org/officeDocument/2006/relationships/hyperlink" Target="https://old.reddit.com/r/Denmark/comments/alb2dv/blog_nej_arveafgift_er_ikke_dobbelt_skat_for/" TargetMode="External"/><Relationship Id="rId115" Type="http://schemas.openxmlformats.org/officeDocument/2006/relationships/hyperlink" Target="https://old.reddit.com/r/Denmark/comments/alb2dv/blog_nej_arveafgift_er_ikke_dobbelt_skat_for/" TargetMode="External"/><Relationship Id="rId599" Type="http://schemas.openxmlformats.org/officeDocument/2006/relationships/hyperlink" Target="https://old.reddit.com/r/Denmark/comments/9y7hdd/lad_v%C3%A6re_med_at_v%C3%A6re_doven/" TargetMode="External"/><Relationship Id="rId119" Type="http://schemas.openxmlformats.org/officeDocument/2006/relationships/hyperlink" Target="https://old.reddit.com/r/Denmark/comments/alb2dv/blog_nej_arveafgift_er_ikke_dobbelt_skat_for/" TargetMode="External"/><Relationship Id="rId110" Type="http://schemas.openxmlformats.org/officeDocument/2006/relationships/hyperlink" Target="https://old.reddit.com/r/Denmark/comments/alywha/chef_p%C3%A5_rigshospitalet_har_sagt_op_i_desperation/" TargetMode="External"/><Relationship Id="rId594" Type="http://schemas.openxmlformats.org/officeDocument/2006/relationships/hyperlink" Target="https://old.reddit.com/r/Denmark/comments/9y7hdd/lad_v%C3%A6re_med_at_v%C3%A6re_doven/" TargetMode="External"/><Relationship Id="rId593" Type="http://schemas.openxmlformats.org/officeDocument/2006/relationships/hyperlink" Target="https://old.reddit.com/r/Denmark/comments/9y7hdd/lad_v%C3%A6re_med_at_v%C3%A6re_doven/" TargetMode="External"/><Relationship Id="rId592" Type="http://schemas.openxmlformats.org/officeDocument/2006/relationships/hyperlink" Target="https://old.reddit.com/r/Denmark/comments/9y7hdd/lad_v%C3%A6re_med_at_v%C3%A6re_doven/" TargetMode="External"/><Relationship Id="rId591" Type="http://schemas.openxmlformats.org/officeDocument/2006/relationships/hyperlink" Target="https://old.reddit.com/r/Denmark/comments/9y7hdd/lad_v%C3%A6re_med_at_v%C3%A6re_doven/" TargetMode="External"/><Relationship Id="rId114" Type="http://schemas.openxmlformats.org/officeDocument/2006/relationships/hyperlink" Target="https://old.reddit.com/r/Denmark/comments/alb2dv/blog_nej_arveafgift_er_ikke_dobbelt_skat_for/" TargetMode="External"/><Relationship Id="rId598" Type="http://schemas.openxmlformats.org/officeDocument/2006/relationships/hyperlink" Target="https://old.reddit.com/r/Denmark/comments/9y7hdd/lad_v%C3%A6re_med_at_v%C3%A6re_doven/" TargetMode="External"/><Relationship Id="rId113" Type="http://schemas.openxmlformats.org/officeDocument/2006/relationships/hyperlink" Target="https://old.reddit.com/r/Denmark/comments/alb2dv/blog_nej_arveafgift_er_ikke_dobbelt_skat_for/" TargetMode="External"/><Relationship Id="rId597" Type="http://schemas.openxmlformats.org/officeDocument/2006/relationships/hyperlink" Target="https://old.reddit.com/r/Denmark/comments/9y7hdd/lad_v%C3%A6re_med_at_v%C3%A6re_doven/" TargetMode="External"/><Relationship Id="rId112" Type="http://schemas.openxmlformats.org/officeDocument/2006/relationships/hyperlink" Target="https://old.reddit.com/r/Denmark/comments/alb2dv/blog_nej_arveafgift_er_ikke_dobbelt_skat_for/" TargetMode="External"/><Relationship Id="rId596" Type="http://schemas.openxmlformats.org/officeDocument/2006/relationships/hyperlink" Target="https://old.reddit.com/r/Denmark/comments/9y7hdd/lad_v%C3%A6re_med_at_v%C3%A6re_doven/" TargetMode="External"/><Relationship Id="rId111" Type="http://schemas.openxmlformats.org/officeDocument/2006/relationships/hyperlink" Target="https://old.reddit.com/r/Denmark/comments/alb2dv/blog_nej_arveafgift_er_ikke_dobbelt_skat_for/" TargetMode="External"/><Relationship Id="rId595" Type="http://schemas.openxmlformats.org/officeDocument/2006/relationships/hyperlink" Target="https://old.reddit.com/r/Denmark/comments/9y7hdd/lad_v%C3%A6re_med_at_v%C3%A6re_doven/" TargetMode="External"/><Relationship Id="rId547" Type="http://schemas.openxmlformats.org/officeDocument/2006/relationships/hyperlink" Target="https://old.reddit.com/r/Denmark/comments/9koqqy/forslag_giv_st%C3%B8jb%C3%B8der_til_%C3%B8red%C3%B8vende_motorcykler/" TargetMode="External"/><Relationship Id="rId546" Type="http://schemas.openxmlformats.org/officeDocument/2006/relationships/hyperlink" Target="https://old.reddit.com/r/Denmark/comments/9koqqy/forslag_giv_st%C3%B8jb%C3%B8der_til_%C3%B8red%C3%B8vende_motorcykler/" TargetMode="External"/><Relationship Id="rId545" Type="http://schemas.openxmlformats.org/officeDocument/2006/relationships/hyperlink" Target="https://old.reddit.com/r/Denmark/comments/9koqqy/forslag_giv_st%C3%B8jb%C3%B8der_til_%C3%B8red%C3%B8vende_motorcykler/" TargetMode="External"/><Relationship Id="rId544" Type="http://schemas.openxmlformats.org/officeDocument/2006/relationships/hyperlink" Target="https://old.reddit.com/r/Denmark/comments/9koqqy/forslag_giv_st%C3%B8jb%C3%B8der_til_%C3%B8red%C3%B8vende_motorcykler/" TargetMode="External"/><Relationship Id="rId549" Type="http://schemas.openxmlformats.org/officeDocument/2006/relationships/hyperlink" Target="https://old.reddit.com/r/Denmark/comments/9koqqy/forslag_giv_st%C3%B8jb%C3%B8der_til_%C3%B8red%C3%B8vende_motorcykler/" TargetMode="External"/><Relationship Id="rId548" Type="http://schemas.openxmlformats.org/officeDocument/2006/relationships/hyperlink" Target="https://old.reddit.com/r/Denmark/comments/9koqqy/forslag_giv_st%C3%B8jb%C3%B8der_til_%C3%B8red%C3%B8vende_motorcykler/" TargetMode="External"/><Relationship Id="rId543" Type="http://schemas.openxmlformats.org/officeDocument/2006/relationships/hyperlink" Target="https://old.reddit.com/r/Denmark/comments/6bo8k4/socialdemokratiet_har_manipuleret_med_en_debat/" TargetMode="External"/><Relationship Id="rId542" Type="http://schemas.openxmlformats.org/officeDocument/2006/relationships/hyperlink" Target="https://old.reddit.com/r/Denmark/comments/6bo8k4/socialdemokratiet_har_manipuleret_med_en_debat/" TargetMode="External"/><Relationship Id="rId541" Type="http://schemas.openxmlformats.org/officeDocument/2006/relationships/hyperlink" Target="https://old.reddit.com/r/Denmark/comments/6bo8k4/socialdemokratiet_har_manipuleret_med_en_debat/" TargetMode="External"/><Relationship Id="rId540" Type="http://schemas.openxmlformats.org/officeDocument/2006/relationships/hyperlink" Target="https://old.reddit.com/r/Denmark/comments/6bo8k4/socialdemokratiet_har_manipuleret_med_en_debat/" TargetMode="External"/><Relationship Id="rId536" Type="http://schemas.openxmlformats.org/officeDocument/2006/relationships/hyperlink" Target="https://old.reddit.com/r/Denmark/comments/6bo8k4/socialdemokratiet_har_manipuleret_med_en_debat/" TargetMode="External"/><Relationship Id="rId535" Type="http://schemas.openxmlformats.org/officeDocument/2006/relationships/hyperlink" Target="https://old.reddit.com/r/Denmark/comments/6bo8k4/socialdemokratiet_har_manipuleret_med_en_debat/" TargetMode="External"/><Relationship Id="rId534" Type="http://schemas.openxmlformats.org/officeDocument/2006/relationships/hyperlink" Target="https://old.reddit.com/r/Denmark/comments/6bo8k4/socialdemokratiet_har_manipuleret_med_en_debat/" TargetMode="External"/><Relationship Id="rId533" Type="http://schemas.openxmlformats.org/officeDocument/2006/relationships/hyperlink" Target="https://old.reddit.com/r/Denmark/comments/6bo8k4/socialdemokratiet_har_manipuleret_med_en_debat/" TargetMode="External"/><Relationship Id="rId539" Type="http://schemas.openxmlformats.org/officeDocument/2006/relationships/hyperlink" Target="https://old.reddit.com/r/Denmark/comments/6bo8k4/socialdemokratiet_har_manipuleret_med_en_debat/" TargetMode="External"/><Relationship Id="rId538" Type="http://schemas.openxmlformats.org/officeDocument/2006/relationships/hyperlink" Target="https://old.reddit.com/r/Denmark/comments/6bo8k4/socialdemokratiet_har_manipuleret_med_en_debat/" TargetMode="External"/><Relationship Id="rId537" Type="http://schemas.openxmlformats.org/officeDocument/2006/relationships/hyperlink" Target="https://old.reddit.com/r/Denmark/comments/6bo8k4/socialdemokratiet_har_manipuleret_med_en_debat/" TargetMode="External"/><Relationship Id="rId532" Type="http://schemas.openxmlformats.org/officeDocument/2006/relationships/hyperlink" Target="https://old.reddit.com/r/Denmark/comments/6bo8k4/socialdemokratiet_har_manipuleret_med_en_debat/" TargetMode="External"/><Relationship Id="rId531" Type="http://schemas.openxmlformats.org/officeDocument/2006/relationships/hyperlink" Target="https://old.reddit.com/r/Denmark/comments/6bo8k4/socialdemokratiet_har_manipuleret_med_en_debat/" TargetMode="External"/><Relationship Id="rId530" Type="http://schemas.openxmlformats.org/officeDocument/2006/relationships/hyperlink" Target="https://old.reddit.com/r/Denmark/comments/6bo8k4/socialdemokratiet_har_manipuleret_med_en_debat/" TargetMode="External"/><Relationship Id="rId569" Type="http://schemas.openxmlformats.org/officeDocument/2006/relationships/hyperlink" Target="https://old.reddit.com/r/Denmark/comments/9koqqy/forslag_giv_st%C3%B8jb%C3%B8der_til_%C3%B8red%C3%B8vende_motorcykler/" TargetMode="External"/><Relationship Id="rId568" Type="http://schemas.openxmlformats.org/officeDocument/2006/relationships/hyperlink" Target="https://old.reddit.com/r/Denmark/comments/9koqqy/forslag_giv_st%C3%B8jb%C3%B8der_til_%C3%B8red%C3%B8vende_motorcykler/" TargetMode="External"/><Relationship Id="rId567" Type="http://schemas.openxmlformats.org/officeDocument/2006/relationships/hyperlink" Target="https://old.reddit.com/r/Denmark/comments/9koqqy/forslag_giv_st%C3%B8jb%C3%B8der_til_%C3%B8red%C3%B8vende_motorcykler/" TargetMode="External"/><Relationship Id="rId566" Type="http://schemas.openxmlformats.org/officeDocument/2006/relationships/hyperlink" Target="https://old.reddit.com/r/Denmark/comments/9koqqy/forslag_giv_st%C3%B8jb%C3%B8der_til_%C3%B8red%C3%B8vende_motorcykler/" TargetMode="External"/><Relationship Id="rId561" Type="http://schemas.openxmlformats.org/officeDocument/2006/relationships/hyperlink" Target="https://old.reddit.com/r/Denmark/comments/9koqqy/forslag_giv_st%C3%B8jb%C3%B8der_til_%C3%B8red%C3%B8vende_motorcykler/" TargetMode="External"/><Relationship Id="rId560" Type="http://schemas.openxmlformats.org/officeDocument/2006/relationships/hyperlink" Target="https://old.reddit.com/r/Denmark/comments/9koqqy/forslag_giv_st%C3%B8jb%C3%B8der_til_%C3%B8red%C3%B8vende_motorcykler/" TargetMode="External"/><Relationship Id="rId565" Type="http://schemas.openxmlformats.org/officeDocument/2006/relationships/hyperlink" Target="https://old.reddit.com/r/Denmark/comments/9koqqy/forslag_giv_st%C3%B8jb%C3%B8der_til_%C3%B8red%C3%B8vende_motorcykler/" TargetMode="External"/><Relationship Id="rId564" Type="http://schemas.openxmlformats.org/officeDocument/2006/relationships/hyperlink" Target="https://old.reddit.com/r/Denmark/comments/9koqqy/forslag_giv_st%C3%B8jb%C3%B8der_til_%C3%B8red%C3%B8vende_motorcykler/" TargetMode="External"/><Relationship Id="rId563" Type="http://schemas.openxmlformats.org/officeDocument/2006/relationships/hyperlink" Target="https://old.reddit.com/r/Denmark/comments/9koqqy/forslag_giv_st%C3%B8jb%C3%B8der_til_%C3%B8red%C3%B8vende_motorcykler/" TargetMode="External"/><Relationship Id="rId562" Type="http://schemas.openxmlformats.org/officeDocument/2006/relationships/hyperlink" Target="https://old.reddit.com/r/Denmark/comments/9koqqy/forslag_giv_st%C3%B8jb%C3%B8der_til_%C3%B8red%C3%B8vende_motorcykler/" TargetMode="External"/><Relationship Id="rId558" Type="http://schemas.openxmlformats.org/officeDocument/2006/relationships/hyperlink" Target="https://old.reddit.com/r/Denmark/comments/9koqqy/forslag_giv_st%C3%B8jb%C3%B8der_til_%C3%B8red%C3%B8vende_motorcykler/" TargetMode="External"/><Relationship Id="rId557" Type="http://schemas.openxmlformats.org/officeDocument/2006/relationships/hyperlink" Target="https://old.reddit.com/r/Denmark/comments/9koqqy/forslag_giv_st%C3%B8jb%C3%B8der_til_%C3%B8red%C3%B8vende_motorcykler/" TargetMode="External"/><Relationship Id="rId556" Type="http://schemas.openxmlformats.org/officeDocument/2006/relationships/hyperlink" Target="https://old.reddit.com/r/Denmark/comments/9koqqy/forslag_giv_st%C3%B8jb%C3%B8der_til_%C3%B8red%C3%B8vende_motorcykler/" TargetMode="External"/><Relationship Id="rId555" Type="http://schemas.openxmlformats.org/officeDocument/2006/relationships/hyperlink" Target="https://old.reddit.com/r/Denmark/comments/9koqqy/forslag_giv_st%C3%B8jb%C3%B8der_til_%C3%B8red%C3%B8vende_motorcykler/" TargetMode="External"/><Relationship Id="rId559" Type="http://schemas.openxmlformats.org/officeDocument/2006/relationships/hyperlink" Target="https://old.reddit.com/r/Denmark/comments/9koqqy/forslag_giv_st%C3%B8jb%C3%B8der_til_%C3%B8red%C3%B8vende_motorcykler/" TargetMode="External"/><Relationship Id="rId550" Type="http://schemas.openxmlformats.org/officeDocument/2006/relationships/hyperlink" Target="https://old.reddit.com/r/Denmark/comments/9koqqy/forslag_giv_st%C3%B8jb%C3%B8der_til_%C3%B8red%C3%B8vende_motorcykler/" TargetMode="External"/><Relationship Id="rId554" Type="http://schemas.openxmlformats.org/officeDocument/2006/relationships/hyperlink" Target="https://old.reddit.com/r/Denmark/comments/9koqqy/forslag_giv_st%C3%B8jb%C3%B8der_til_%C3%B8red%C3%B8vende_motorcykler/" TargetMode="External"/><Relationship Id="rId553" Type="http://schemas.openxmlformats.org/officeDocument/2006/relationships/hyperlink" Target="https://old.reddit.com/r/Denmark/comments/9koqqy/forslag_giv_st%C3%B8jb%C3%B8der_til_%C3%B8red%C3%B8vende_motorcykler/" TargetMode="External"/><Relationship Id="rId552" Type="http://schemas.openxmlformats.org/officeDocument/2006/relationships/hyperlink" Target="https://old.reddit.com/r/Denmark/comments/9koqqy/forslag_giv_st%C3%B8jb%C3%B8der_til_%C3%B8red%C3%B8vende_motorcykler/" TargetMode="External"/><Relationship Id="rId551" Type="http://schemas.openxmlformats.org/officeDocument/2006/relationships/hyperlink" Target="https://old.reddit.com/r/Denmark/comments/9koqqy/forslag_giv_st%C3%B8jb%C3%B8der_til_%C3%B8red%C3%B8vende_motorcykler/" TargetMode="External"/><Relationship Id="rId495" Type="http://schemas.openxmlformats.org/officeDocument/2006/relationships/hyperlink" Target="https://old.reddit.com/r/Denmark/comments/7sm91j/staten_sags%C3%B8ges_for_masseoverv%C3%A5gning/" TargetMode="External"/><Relationship Id="rId494" Type="http://schemas.openxmlformats.org/officeDocument/2006/relationships/hyperlink" Target="https://old.reddit.com/r/Denmark/comments/7sm91j/staten_sags%C3%B8ges_for_masseoverv%C3%A5gning/" TargetMode="External"/><Relationship Id="rId493" Type="http://schemas.openxmlformats.org/officeDocument/2006/relationships/hyperlink" Target="https://old.reddit.com/r/Denmark/comments/7sm91j/staten_sags%C3%B8ges_for_masseoverv%C3%A5gning/" TargetMode="External"/><Relationship Id="rId492" Type="http://schemas.openxmlformats.org/officeDocument/2006/relationships/hyperlink" Target="https://old.reddit.com/r/Denmark/comments/7sm91j/staten_sags%C3%B8ges_for_masseoverv%C3%A5gning/" TargetMode="External"/><Relationship Id="rId499" Type="http://schemas.openxmlformats.org/officeDocument/2006/relationships/hyperlink" Target="https://old.reddit.com/r/Denmark/comments/7sm91j/staten_sags%C3%B8ges_for_masseoverv%C3%A5gning/" TargetMode="External"/><Relationship Id="rId498" Type="http://schemas.openxmlformats.org/officeDocument/2006/relationships/hyperlink" Target="https://old.reddit.com/r/Denmark/comments/7sm91j/staten_sags%C3%B8ges_for_masseoverv%C3%A5gning/" TargetMode="External"/><Relationship Id="rId497" Type="http://schemas.openxmlformats.org/officeDocument/2006/relationships/hyperlink" Target="https://old.reddit.com/r/Denmark/comments/7sm91j/staten_sags%C3%B8ges_for_masseoverv%C3%A5gning/" TargetMode="External"/><Relationship Id="rId496" Type="http://schemas.openxmlformats.org/officeDocument/2006/relationships/hyperlink" Target="https://old.reddit.com/r/Denmark/comments/7sm91j/staten_sags%C3%B8ges_for_masseoverv%C3%A5gning/" TargetMode="External"/><Relationship Id="rId907" Type="http://schemas.openxmlformats.org/officeDocument/2006/relationships/hyperlink" Target="https://old.reddit.com/r/Denmark/comments/b2yxhy/enhedslisten_overvejer_forslag_om_loot_boxforbud/" TargetMode="External"/><Relationship Id="rId906" Type="http://schemas.openxmlformats.org/officeDocument/2006/relationships/hyperlink" Target="https://old.reddit.com/r/Denmark/comments/b2yxhy/enhedslisten_overvejer_forslag_om_loot_boxforbud/" TargetMode="External"/><Relationship Id="rId905" Type="http://schemas.openxmlformats.org/officeDocument/2006/relationships/hyperlink" Target="https://old.reddit.com/r/Denmark/comments/b2yxhy/enhedslisten_overvejer_forslag_om_loot_boxforbud/" TargetMode="External"/><Relationship Id="rId904" Type="http://schemas.openxmlformats.org/officeDocument/2006/relationships/hyperlink" Target="https://old.reddit.com/r/Denmark/comments/b2yxhy/enhedslisten_overvejer_forslag_om_loot_boxforbud/" TargetMode="External"/><Relationship Id="rId909" Type="http://schemas.openxmlformats.org/officeDocument/2006/relationships/hyperlink" Target="https://old.reddit.com/r/Denmark/comments/b2yxhy/enhedslisten_overvejer_forslag_om_loot_boxforbud/" TargetMode="External"/><Relationship Id="rId908" Type="http://schemas.openxmlformats.org/officeDocument/2006/relationships/hyperlink" Target="https://old.reddit.com/r/Denmark/comments/b2yxhy/enhedslisten_overvejer_forslag_om_loot_boxforbud/" TargetMode="External"/><Relationship Id="rId903" Type="http://schemas.openxmlformats.org/officeDocument/2006/relationships/hyperlink" Target="https://old.reddit.com/r/Denmark/comments/b2yxhy/enhedslisten_overvejer_forslag_om_loot_boxforbud/" TargetMode="External"/><Relationship Id="rId902" Type="http://schemas.openxmlformats.org/officeDocument/2006/relationships/hyperlink" Target="https://old.reddit.com/r/Denmark/comments/b2yxhy/enhedslisten_overvejer_forslag_om_loot_boxforbud/" TargetMode="External"/><Relationship Id="rId901" Type="http://schemas.openxmlformats.org/officeDocument/2006/relationships/hyperlink" Target="https://old.reddit.com/r/Denmark/comments/b2yxhy/enhedslisten_overvejer_forslag_om_loot_boxforbud/" TargetMode="External"/><Relationship Id="rId900" Type="http://schemas.openxmlformats.org/officeDocument/2006/relationships/hyperlink" Target="https://old.reddit.com/r/Denmark/comments/b2yxhy/enhedslisten_overvejer_forslag_om_loot_boxforbud/" TargetMode="External"/><Relationship Id="rId929" Type="http://schemas.openxmlformats.org/officeDocument/2006/relationships/hyperlink" Target="https://old.reddit.com/r/Denmark/comments/b13rqt/detektor_ingen_talte_om_k%C3%B8nsneutrale_trafiklys/" TargetMode="External"/><Relationship Id="rId928" Type="http://schemas.openxmlformats.org/officeDocument/2006/relationships/hyperlink" Target="https://old.reddit.com/r/Denmark/comments/b13rqt/detektor_ingen_talte_om_k%C3%B8nsneutrale_trafiklys/" TargetMode="External"/><Relationship Id="rId927" Type="http://schemas.openxmlformats.org/officeDocument/2006/relationships/hyperlink" Target="https://old.reddit.com/r/Denmark/comments/b13rqt/detektor_ingen_talte_om_k%C3%B8nsneutrale_trafiklys/" TargetMode="External"/><Relationship Id="rId926" Type="http://schemas.openxmlformats.org/officeDocument/2006/relationships/hyperlink" Target="https://old.reddit.com/r/Denmark/comments/b13rqt/detektor_ingen_talte_om_k%C3%B8nsneutrale_trafiklys/" TargetMode="External"/><Relationship Id="rId921" Type="http://schemas.openxmlformats.org/officeDocument/2006/relationships/hyperlink" Target="https://old.reddit.com/r/Denmark/comments/azpl5s/ulovlig_partist%C3%B8tte_venstre_straffes_for_at/" TargetMode="External"/><Relationship Id="rId920" Type="http://schemas.openxmlformats.org/officeDocument/2006/relationships/hyperlink" Target="https://old.reddit.com/r/Denmark/comments/azpl5s/ulovlig_partist%C3%B8tte_venstre_straffes_for_at/" TargetMode="External"/><Relationship Id="rId925" Type="http://schemas.openxmlformats.org/officeDocument/2006/relationships/hyperlink" Target="https://old.reddit.com/r/Denmark/comments/b13rqt/detektor_ingen_talte_om_k%C3%B8nsneutrale_trafiklys/" TargetMode="External"/><Relationship Id="rId924" Type="http://schemas.openxmlformats.org/officeDocument/2006/relationships/hyperlink" Target="https://old.reddit.com/r/Denmark/comments/b13rqt/detektor_ingen_talte_om_k%C3%B8nsneutrale_trafiklys/" TargetMode="External"/><Relationship Id="rId923" Type="http://schemas.openxmlformats.org/officeDocument/2006/relationships/hyperlink" Target="https://old.reddit.com/r/Denmark/comments/azpl5s/ulovlig_partist%C3%B8tte_venstre_straffes_for_at/" TargetMode="External"/><Relationship Id="rId922" Type="http://schemas.openxmlformats.org/officeDocument/2006/relationships/hyperlink" Target="https://old.reddit.com/r/Denmark/comments/azpl5s/ulovlig_partist%C3%B8tte_venstre_straffes_for_at/" TargetMode="External"/><Relationship Id="rId918" Type="http://schemas.openxmlformats.org/officeDocument/2006/relationships/hyperlink" Target="https://old.reddit.com/r/Denmark/comments/azpl5s/ulovlig_partist%C3%B8tte_venstre_straffes_for_at/" TargetMode="External"/><Relationship Id="rId917" Type="http://schemas.openxmlformats.org/officeDocument/2006/relationships/hyperlink" Target="https://old.reddit.com/r/Denmark/comments/azpl5s/ulovlig_partist%C3%B8tte_venstre_straffes_for_at/" TargetMode="External"/><Relationship Id="rId916" Type="http://schemas.openxmlformats.org/officeDocument/2006/relationships/hyperlink" Target="https://old.reddit.com/r/Denmark/comments/azpl5s/ulovlig_partist%C3%B8tte_venstre_straffes_for_at/" TargetMode="External"/><Relationship Id="rId915" Type="http://schemas.openxmlformats.org/officeDocument/2006/relationships/hyperlink" Target="https://old.reddit.com/r/Denmark/comments/azpl5s/ulovlig_partist%C3%B8tte_venstre_straffes_for_at/" TargetMode="External"/><Relationship Id="rId919" Type="http://schemas.openxmlformats.org/officeDocument/2006/relationships/hyperlink" Target="https://old.reddit.com/r/Denmark/comments/azpl5s/ulovlig_partist%C3%B8tte_venstre_straffes_for_at/" TargetMode="External"/><Relationship Id="rId910" Type="http://schemas.openxmlformats.org/officeDocument/2006/relationships/hyperlink" Target="https://old.reddit.com/r/Denmark/comments/b2yxhy/enhedslisten_overvejer_forslag_om_loot_boxforbud/" TargetMode="External"/><Relationship Id="rId914" Type="http://schemas.openxmlformats.org/officeDocument/2006/relationships/hyperlink" Target="https://old.reddit.com/r/Denmark/comments/azpl5s/ulovlig_partist%C3%B8tte_venstre_straffes_for_at/" TargetMode="External"/><Relationship Id="rId913" Type="http://schemas.openxmlformats.org/officeDocument/2006/relationships/hyperlink" Target="https://old.reddit.com/r/Denmark/comments/azpl5s/ulovlig_partist%C3%B8tte_venstre_straffes_for_at/" TargetMode="External"/><Relationship Id="rId912" Type="http://schemas.openxmlformats.org/officeDocument/2006/relationships/hyperlink" Target="https://old.reddit.com/r/Denmark/comments/b2yxhy/enhedslisten_overvejer_forslag_om_loot_boxforbud/" TargetMode="External"/><Relationship Id="rId911" Type="http://schemas.openxmlformats.org/officeDocument/2006/relationships/hyperlink" Target="https://old.reddit.com/r/Denmark/comments/b2yxhy/enhedslisten_overvejer_forslag_om_loot_boxforbud/" TargetMode="External"/><Relationship Id="rId866" Type="http://schemas.openxmlformats.org/officeDocument/2006/relationships/hyperlink" Target="https://old.reddit.com/r/Denmark/comments/aw7lmu/sure_opst%C3%B8d/" TargetMode="External"/><Relationship Id="rId865" Type="http://schemas.openxmlformats.org/officeDocument/2006/relationships/hyperlink" Target="https://old.reddit.com/r/Denmark/comments/aw7lmu/sure_opst%C3%B8d/" TargetMode="External"/><Relationship Id="rId864" Type="http://schemas.openxmlformats.org/officeDocument/2006/relationships/hyperlink" Target="https://old.reddit.com/r/Denmark/comments/aw7lmu/sure_opst%C3%B8d/" TargetMode="External"/><Relationship Id="rId863" Type="http://schemas.openxmlformats.org/officeDocument/2006/relationships/hyperlink" Target="https://old.reddit.com/r/Denmark/comments/aw7lmu/sure_opst%C3%B8d/" TargetMode="External"/><Relationship Id="rId869" Type="http://schemas.openxmlformats.org/officeDocument/2006/relationships/hyperlink" Target="https://old.reddit.com/r/Denmark/comments/aw7lmu/sure_opst%C3%B8d/" TargetMode="External"/><Relationship Id="rId868" Type="http://schemas.openxmlformats.org/officeDocument/2006/relationships/hyperlink" Target="https://old.reddit.com/r/Denmark/comments/aw7lmu/sure_opst%C3%B8d/" TargetMode="External"/><Relationship Id="rId867" Type="http://schemas.openxmlformats.org/officeDocument/2006/relationships/hyperlink" Target="https://old.reddit.com/r/Denmark/comments/aw7lmu/sure_opst%C3%B8d/" TargetMode="External"/><Relationship Id="rId862" Type="http://schemas.openxmlformats.org/officeDocument/2006/relationships/hyperlink" Target="https://old.reddit.com/r/Denmark/comments/aw7lmu/sure_opst%C3%B8d/" TargetMode="External"/><Relationship Id="rId861" Type="http://schemas.openxmlformats.org/officeDocument/2006/relationships/hyperlink" Target="https://old.reddit.com/r/Denmark/comments/aw7lmu/sure_opst%C3%B8d/" TargetMode="External"/><Relationship Id="rId860" Type="http://schemas.openxmlformats.org/officeDocument/2006/relationships/hyperlink" Target="https://old.reddit.com/r/Denmark/comments/ap0e7i/savage_l%C3%B8kke/" TargetMode="External"/><Relationship Id="rId855" Type="http://schemas.openxmlformats.org/officeDocument/2006/relationships/hyperlink" Target="https://old.reddit.com/r/Denmark/comments/ap0e7i/savage_l%C3%B8kke/" TargetMode="External"/><Relationship Id="rId854" Type="http://schemas.openxmlformats.org/officeDocument/2006/relationships/hyperlink" Target="https://old.reddit.com/r/Denmark/comments/ap0e7i/savage_l%C3%B8kke/" TargetMode="External"/><Relationship Id="rId853" Type="http://schemas.openxmlformats.org/officeDocument/2006/relationships/hyperlink" Target="https://old.reddit.com/r/Denmark/comments/ap0e7i/savage_l%C3%B8kke/" TargetMode="External"/><Relationship Id="rId852" Type="http://schemas.openxmlformats.org/officeDocument/2006/relationships/hyperlink" Target="https://old.reddit.com/r/Denmark/comments/ap0e7i/savage_l%C3%B8kke/" TargetMode="External"/><Relationship Id="rId859" Type="http://schemas.openxmlformats.org/officeDocument/2006/relationships/hyperlink" Target="https://old.reddit.com/r/Denmark/comments/ap0e7i/savage_l%C3%B8kke/" TargetMode="External"/><Relationship Id="rId858" Type="http://schemas.openxmlformats.org/officeDocument/2006/relationships/hyperlink" Target="https://old.reddit.com/r/Denmark/comments/ap0e7i/savage_l%C3%B8kke/" TargetMode="External"/><Relationship Id="rId857" Type="http://schemas.openxmlformats.org/officeDocument/2006/relationships/hyperlink" Target="https://old.reddit.com/r/Denmark/comments/ap0e7i/savage_l%C3%B8kke/" TargetMode="External"/><Relationship Id="rId856" Type="http://schemas.openxmlformats.org/officeDocument/2006/relationships/hyperlink" Target="https://old.reddit.com/r/Denmark/comments/ap0e7i/savage_l%C3%B8kke/" TargetMode="External"/><Relationship Id="rId851" Type="http://schemas.openxmlformats.org/officeDocument/2006/relationships/hyperlink" Target="https://old.reddit.com/r/Denmark/comments/ap0e7i/savage_l%C3%B8kke/" TargetMode="External"/><Relationship Id="rId850" Type="http://schemas.openxmlformats.org/officeDocument/2006/relationships/hyperlink" Target="https://old.reddit.com/r/Denmark/comments/ap0e7i/savage_l%C3%B8kke/" TargetMode="External"/><Relationship Id="rId409" Type="http://schemas.openxmlformats.org/officeDocument/2006/relationships/hyperlink" Target="https://old.reddit.com/r/Denmark/comments/8b6byr/stort_flertal_af_danskerne_st%C3%B8tter_politisk/" TargetMode="External"/><Relationship Id="rId404" Type="http://schemas.openxmlformats.org/officeDocument/2006/relationships/hyperlink" Target="https://old.reddit.com/r/Denmark/comments/60o66o/enhedslistens_politikere_frasiger_sig/" TargetMode="External"/><Relationship Id="rId888" Type="http://schemas.openxmlformats.org/officeDocument/2006/relationships/hyperlink" Target="https://old.reddit.com/r/Denmark/comments/aw7lmu/sure_opst%C3%B8d/" TargetMode="External"/><Relationship Id="rId403" Type="http://schemas.openxmlformats.org/officeDocument/2006/relationships/hyperlink" Target="https://old.reddit.com/r/Denmark/comments/60o66o/enhedslistens_politikere_frasiger_sig/" TargetMode="External"/><Relationship Id="rId887" Type="http://schemas.openxmlformats.org/officeDocument/2006/relationships/hyperlink" Target="https://old.reddit.com/r/Denmark/comments/aw7lmu/sure_opst%C3%B8d/" TargetMode="External"/><Relationship Id="rId402" Type="http://schemas.openxmlformats.org/officeDocument/2006/relationships/hyperlink" Target="https://old.reddit.com/r/Denmark/comments/60o66o/enhedslistens_politikere_frasiger_sig/" TargetMode="External"/><Relationship Id="rId886" Type="http://schemas.openxmlformats.org/officeDocument/2006/relationships/hyperlink" Target="https://old.reddit.com/r/Denmark/comments/aw7lmu/sure_opst%C3%B8d/" TargetMode="External"/><Relationship Id="rId401" Type="http://schemas.openxmlformats.org/officeDocument/2006/relationships/hyperlink" Target="https://old.reddit.com/r/Denmark/comments/60o66o/enhedslistens_politikere_frasiger_sig/" TargetMode="External"/><Relationship Id="rId885" Type="http://schemas.openxmlformats.org/officeDocument/2006/relationships/hyperlink" Target="https://old.reddit.com/r/Denmark/comments/aw7lmu/sure_opst%C3%B8d/" TargetMode="External"/><Relationship Id="rId408" Type="http://schemas.openxmlformats.org/officeDocument/2006/relationships/hyperlink" Target="https://old.reddit.com/r/Denmark/comments/8b6byr/stort_flertal_af_danskerne_st%C3%B8tter_politisk/" TargetMode="External"/><Relationship Id="rId407" Type="http://schemas.openxmlformats.org/officeDocument/2006/relationships/hyperlink" Target="https://old.reddit.com/r/Denmark/comments/8b6byr/stort_flertal_af_danskerne_st%C3%B8tter_politisk/" TargetMode="External"/><Relationship Id="rId406" Type="http://schemas.openxmlformats.org/officeDocument/2006/relationships/hyperlink" Target="https://old.reddit.com/r/Denmark/comments/8b6byr/stort_flertal_af_danskerne_st%C3%B8tter_politisk/" TargetMode="External"/><Relationship Id="rId405" Type="http://schemas.openxmlformats.org/officeDocument/2006/relationships/hyperlink" Target="https://old.reddit.com/r/Denmark/comments/60o66o/enhedslistens_politikere_frasiger_sig/" TargetMode="External"/><Relationship Id="rId889" Type="http://schemas.openxmlformats.org/officeDocument/2006/relationships/hyperlink" Target="https://old.reddit.com/r/Denmark/comments/aw7lmu/sure_opst%C3%B8d/" TargetMode="External"/><Relationship Id="rId880" Type="http://schemas.openxmlformats.org/officeDocument/2006/relationships/hyperlink" Target="https://old.reddit.com/r/Denmark/comments/aw7lmu/sure_opst%C3%B8d/" TargetMode="External"/><Relationship Id="rId400" Type="http://schemas.openxmlformats.org/officeDocument/2006/relationships/hyperlink" Target="https://old.reddit.com/r/Denmark/comments/60o66o/enhedslistens_politikere_frasiger_sig/" TargetMode="External"/><Relationship Id="rId884" Type="http://schemas.openxmlformats.org/officeDocument/2006/relationships/hyperlink" Target="https://old.reddit.com/r/Denmark/comments/aw7lmu/sure_opst%C3%B8d/" TargetMode="External"/><Relationship Id="rId883" Type="http://schemas.openxmlformats.org/officeDocument/2006/relationships/hyperlink" Target="https://old.reddit.com/r/Denmark/comments/aw7lmu/sure_opst%C3%B8d/" TargetMode="External"/><Relationship Id="rId882" Type="http://schemas.openxmlformats.org/officeDocument/2006/relationships/hyperlink" Target="https://old.reddit.com/r/Denmark/comments/aw7lmu/sure_opst%C3%B8d/" TargetMode="External"/><Relationship Id="rId881" Type="http://schemas.openxmlformats.org/officeDocument/2006/relationships/hyperlink" Target="https://old.reddit.com/r/Denmark/comments/aw7lmu/sure_opst%C3%B8d/" TargetMode="External"/><Relationship Id="rId877" Type="http://schemas.openxmlformats.org/officeDocument/2006/relationships/hyperlink" Target="https://old.reddit.com/r/Denmark/comments/aw7lmu/sure_opst%C3%B8d/" TargetMode="External"/><Relationship Id="rId876" Type="http://schemas.openxmlformats.org/officeDocument/2006/relationships/hyperlink" Target="https://old.reddit.com/r/Denmark/comments/aw7lmu/sure_opst%C3%B8d/" TargetMode="External"/><Relationship Id="rId875" Type="http://schemas.openxmlformats.org/officeDocument/2006/relationships/hyperlink" Target="https://old.reddit.com/r/Denmark/comments/aw7lmu/sure_opst%C3%B8d/" TargetMode="External"/><Relationship Id="rId874" Type="http://schemas.openxmlformats.org/officeDocument/2006/relationships/hyperlink" Target="https://old.reddit.com/r/Denmark/comments/aw7lmu/sure_opst%C3%B8d/" TargetMode="External"/><Relationship Id="rId879" Type="http://schemas.openxmlformats.org/officeDocument/2006/relationships/hyperlink" Target="https://old.reddit.com/r/Denmark/comments/aw7lmu/sure_opst%C3%B8d/" TargetMode="External"/><Relationship Id="rId878" Type="http://schemas.openxmlformats.org/officeDocument/2006/relationships/hyperlink" Target="https://old.reddit.com/r/Denmark/comments/aw7lmu/sure_opst%C3%B8d/" TargetMode="External"/><Relationship Id="rId873" Type="http://schemas.openxmlformats.org/officeDocument/2006/relationships/hyperlink" Target="https://old.reddit.com/r/Denmark/comments/aw7lmu/sure_opst%C3%B8d/" TargetMode="External"/><Relationship Id="rId872" Type="http://schemas.openxmlformats.org/officeDocument/2006/relationships/hyperlink" Target="https://old.reddit.com/r/Denmark/comments/aw7lmu/sure_opst%C3%B8d/" TargetMode="External"/><Relationship Id="rId871" Type="http://schemas.openxmlformats.org/officeDocument/2006/relationships/hyperlink" Target="https://old.reddit.com/r/Denmark/comments/aw7lmu/sure_opst%C3%B8d/" TargetMode="External"/><Relationship Id="rId870" Type="http://schemas.openxmlformats.org/officeDocument/2006/relationships/hyperlink" Target="https://old.reddit.com/r/Denmark/comments/aw7lmu/sure_opst%C3%B8d/" TargetMode="External"/><Relationship Id="rId829" Type="http://schemas.openxmlformats.org/officeDocument/2006/relationships/hyperlink" Target="https://old.reddit.com/r/Denmark/comments/ap6pcg/folketingskandidat_om_m%C3%A6slingesmitte_mindsker/" TargetMode="External"/><Relationship Id="rId828" Type="http://schemas.openxmlformats.org/officeDocument/2006/relationships/hyperlink" Target="https://old.reddit.com/r/Denmark/comments/ap6pcg/folketingskandidat_om_m%C3%A6slingesmitte_mindsker/" TargetMode="External"/><Relationship Id="rId827" Type="http://schemas.openxmlformats.org/officeDocument/2006/relationships/hyperlink" Target="https://old.reddit.com/r/Denmark/comments/ap6pcg/folketingskandidat_om_m%C3%A6slingesmitte_mindsker/" TargetMode="External"/><Relationship Id="rId822" Type="http://schemas.openxmlformats.org/officeDocument/2006/relationships/hyperlink" Target="https://old.reddit.com/r/Denmark/comments/apervc/joachim_b_olsen_har_ret_navnet_betyder_noget/" TargetMode="External"/><Relationship Id="rId821" Type="http://schemas.openxmlformats.org/officeDocument/2006/relationships/hyperlink" Target="https://old.reddit.com/r/Denmark/comments/apervc/joachim_b_olsen_har_ret_navnet_betyder_noget/" TargetMode="External"/><Relationship Id="rId820" Type="http://schemas.openxmlformats.org/officeDocument/2006/relationships/hyperlink" Target="https://old.reddit.com/r/Denmark/comments/apervc/joachim_b_olsen_har_ret_navnet_betyder_noget/" TargetMode="External"/><Relationship Id="rId826" Type="http://schemas.openxmlformats.org/officeDocument/2006/relationships/hyperlink" Target="https://old.reddit.com/r/Denmark/comments/apervc/joachim_b_olsen_har_ret_navnet_betyder_noget/" TargetMode="External"/><Relationship Id="rId825" Type="http://schemas.openxmlformats.org/officeDocument/2006/relationships/hyperlink" Target="https://old.reddit.com/r/Denmark/comments/apervc/joachim_b_olsen_har_ret_navnet_betyder_noget/" TargetMode="External"/><Relationship Id="rId824" Type="http://schemas.openxmlformats.org/officeDocument/2006/relationships/hyperlink" Target="https://old.reddit.com/r/Denmark/comments/apervc/joachim_b_olsen_har_ret_navnet_betyder_noget/" TargetMode="External"/><Relationship Id="rId823" Type="http://schemas.openxmlformats.org/officeDocument/2006/relationships/hyperlink" Target="https://old.reddit.com/r/Denmark/comments/apervc/joachim_b_olsen_har_ret_navnet_betyder_noget/" TargetMode="External"/><Relationship Id="rId819" Type="http://schemas.openxmlformats.org/officeDocument/2006/relationships/hyperlink" Target="https://old.reddit.com/r/Denmark/comments/apervc/joachim_b_olsen_har_ret_navnet_betyder_noget/" TargetMode="External"/><Relationship Id="rId818" Type="http://schemas.openxmlformats.org/officeDocument/2006/relationships/hyperlink" Target="https://old.reddit.com/r/Denmark/comments/apervc/joachim_b_olsen_har_ret_navnet_betyder_noget/" TargetMode="External"/><Relationship Id="rId817" Type="http://schemas.openxmlformats.org/officeDocument/2006/relationships/hyperlink" Target="https://old.reddit.com/r/Denmark/comments/apervc/joachim_b_olsen_har_ret_navnet_betyder_noget/" TargetMode="External"/><Relationship Id="rId816" Type="http://schemas.openxmlformats.org/officeDocument/2006/relationships/hyperlink" Target="https://old.reddit.com/r/Denmark/comments/apervc/joachim_b_olsen_har_ret_navnet_betyder_noget/" TargetMode="External"/><Relationship Id="rId811" Type="http://schemas.openxmlformats.org/officeDocument/2006/relationships/hyperlink" Target="https://old.reddit.com/r/Denmark/comments/ap3pws/jurist_debatten_om_kr%C3%A6nkelseskultur_er_en_k%C3%A6mpe/" TargetMode="External"/><Relationship Id="rId810" Type="http://schemas.openxmlformats.org/officeDocument/2006/relationships/hyperlink" Target="https://old.reddit.com/r/Denmark/comments/ap3pws/jurist_debatten_om_kr%C3%A6nkelseskultur_er_en_k%C3%A6mpe/" TargetMode="External"/><Relationship Id="rId815" Type="http://schemas.openxmlformats.org/officeDocument/2006/relationships/hyperlink" Target="https://old.reddit.com/r/Denmark/comments/apervc/joachim_b_olsen_har_ret_navnet_betyder_noget/" TargetMode="External"/><Relationship Id="rId814" Type="http://schemas.openxmlformats.org/officeDocument/2006/relationships/hyperlink" Target="https://old.reddit.com/r/Denmark/comments/apervc/joachim_b_olsen_har_ret_navnet_betyder_noget/" TargetMode="External"/><Relationship Id="rId813" Type="http://schemas.openxmlformats.org/officeDocument/2006/relationships/hyperlink" Target="https://old.reddit.com/r/Denmark/comments/apervc/joachim_b_olsen_har_ret_navnet_betyder_noget/" TargetMode="External"/><Relationship Id="rId812" Type="http://schemas.openxmlformats.org/officeDocument/2006/relationships/hyperlink" Target="https://old.reddit.com/r/Denmark/comments/ap3pws/jurist_debatten_om_kr%C3%A6nkelseskultur_er_en_k%C3%A6mpe/" TargetMode="External"/><Relationship Id="rId849" Type="http://schemas.openxmlformats.org/officeDocument/2006/relationships/hyperlink" Target="https://old.reddit.com/r/Denmark/comments/ap0e7i/savage_l%C3%B8kke/" TargetMode="External"/><Relationship Id="rId844" Type="http://schemas.openxmlformats.org/officeDocument/2006/relationships/hyperlink" Target="https://old.reddit.com/r/Denmark/comments/ap0e7i/savage_l%C3%B8kke/" TargetMode="External"/><Relationship Id="rId843" Type="http://schemas.openxmlformats.org/officeDocument/2006/relationships/hyperlink" Target="https://old.reddit.com/r/Denmark/comments/ap0e7i/savage_l%C3%B8kke/" TargetMode="External"/><Relationship Id="rId842" Type="http://schemas.openxmlformats.org/officeDocument/2006/relationships/hyperlink" Target="https://old.reddit.com/r/Denmark/comments/ap0e7i/savage_l%C3%B8kke/" TargetMode="External"/><Relationship Id="rId841" Type="http://schemas.openxmlformats.org/officeDocument/2006/relationships/hyperlink" Target="https://old.reddit.com/r/Denmark/comments/ap0e7i/savage_l%C3%B8kke/" TargetMode="External"/><Relationship Id="rId848" Type="http://schemas.openxmlformats.org/officeDocument/2006/relationships/hyperlink" Target="https://old.reddit.com/r/Denmark/comments/ap0e7i/savage_l%C3%B8kke/" TargetMode="External"/><Relationship Id="rId847" Type="http://schemas.openxmlformats.org/officeDocument/2006/relationships/hyperlink" Target="https://old.reddit.com/r/Denmark/comments/ap0e7i/savage_l%C3%B8kke/" TargetMode="External"/><Relationship Id="rId846" Type="http://schemas.openxmlformats.org/officeDocument/2006/relationships/hyperlink" Target="https://old.reddit.com/r/Denmark/comments/ap0e7i/savage_l%C3%B8kke/" TargetMode="External"/><Relationship Id="rId845" Type="http://schemas.openxmlformats.org/officeDocument/2006/relationships/hyperlink" Target="https://old.reddit.com/r/Denmark/comments/ap0e7i/savage_l%C3%B8kke/" TargetMode="External"/><Relationship Id="rId840" Type="http://schemas.openxmlformats.org/officeDocument/2006/relationships/hyperlink" Target="https://old.reddit.com/r/Denmark/comments/ap6pcg/folketingskandidat_om_m%C3%A6slingesmitte_mindsker/" TargetMode="External"/><Relationship Id="rId839" Type="http://schemas.openxmlformats.org/officeDocument/2006/relationships/hyperlink" Target="https://old.reddit.com/r/Denmark/comments/ap6pcg/folketingskandidat_om_m%C3%A6slingesmitte_mindsker/" TargetMode="External"/><Relationship Id="rId838" Type="http://schemas.openxmlformats.org/officeDocument/2006/relationships/hyperlink" Target="https://old.reddit.com/r/Denmark/comments/ap6pcg/folketingskandidat_om_m%C3%A6slingesmitte_mindsker/" TargetMode="External"/><Relationship Id="rId833" Type="http://schemas.openxmlformats.org/officeDocument/2006/relationships/hyperlink" Target="https://old.reddit.com/r/Denmark/comments/ap6pcg/folketingskandidat_om_m%C3%A6slingesmitte_mindsker/" TargetMode="External"/><Relationship Id="rId832" Type="http://schemas.openxmlformats.org/officeDocument/2006/relationships/hyperlink" Target="https://old.reddit.com/r/Denmark/comments/ap6pcg/folketingskandidat_om_m%C3%A6slingesmitte_mindsker/" TargetMode="External"/><Relationship Id="rId831" Type="http://schemas.openxmlformats.org/officeDocument/2006/relationships/hyperlink" Target="https://old.reddit.com/r/Denmark/comments/ap6pcg/folketingskandidat_om_m%C3%A6slingesmitte_mindsker/" TargetMode="External"/><Relationship Id="rId830" Type="http://schemas.openxmlformats.org/officeDocument/2006/relationships/hyperlink" Target="https://old.reddit.com/r/Denmark/comments/ap6pcg/folketingskandidat_om_m%C3%A6slingesmitte_mindsker/" TargetMode="External"/><Relationship Id="rId837" Type="http://schemas.openxmlformats.org/officeDocument/2006/relationships/hyperlink" Target="https://old.reddit.com/r/Denmark/comments/ap6pcg/folketingskandidat_om_m%C3%A6slingesmitte_mindsker/" TargetMode="External"/><Relationship Id="rId836" Type="http://schemas.openxmlformats.org/officeDocument/2006/relationships/hyperlink" Target="https://old.reddit.com/r/Denmark/comments/ap6pcg/folketingskandidat_om_m%C3%A6slingesmitte_mindsker/" TargetMode="External"/><Relationship Id="rId835" Type="http://schemas.openxmlformats.org/officeDocument/2006/relationships/hyperlink" Target="https://old.reddit.com/r/Denmark/comments/ap6pcg/folketingskandidat_om_m%C3%A6slingesmitte_mindsker/" TargetMode="External"/><Relationship Id="rId834" Type="http://schemas.openxmlformats.org/officeDocument/2006/relationships/hyperlink" Target="https://old.reddit.com/r/Denmark/comments/ap6pcg/folketingskandidat_om_m%C3%A6slingesmitte_mindsker/" TargetMode="External"/><Relationship Id="rId469" Type="http://schemas.openxmlformats.org/officeDocument/2006/relationships/hyperlink" Target="https://old.reddit.com/r/Denmark/comments/8c735w/sf_vil_g%C3%B8re_tandl%C3%A6ge_psykologhj%C3%A6lp_og_fysioterapi/" TargetMode="External"/><Relationship Id="rId468" Type="http://schemas.openxmlformats.org/officeDocument/2006/relationships/hyperlink" Target="https://old.reddit.com/r/Denmark/comments/8c735w/sf_vil_g%C3%B8re_tandl%C3%A6ge_psykologhj%C3%A6lp_og_fysioterapi/" TargetMode="External"/><Relationship Id="rId467" Type="http://schemas.openxmlformats.org/officeDocument/2006/relationships/hyperlink" Target="https://old.reddit.com/r/Denmark/comments/8c735w/sf_vil_g%C3%B8re_tandl%C3%A6ge_psykologhj%C3%A6lp_og_fysioterapi/" TargetMode="External"/><Relationship Id="rId462" Type="http://schemas.openxmlformats.org/officeDocument/2006/relationships/hyperlink" Target="https://old.reddit.com/r/Denmark/comments/7j96jd/margrethe_vestager_vi_skal_tage_demokratiet/" TargetMode="External"/><Relationship Id="rId461" Type="http://schemas.openxmlformats.org/officeDocument/2006/relationships/hyperlink" Target="https://old.reddit.com/r/Denmark/comments/7j96jd/margrethe_vestager_vi_skal_tage_demokratiet/" TargetMode="External"/><Relationship Id="rId460" Type="http://schemas.openxmlformats.org/officeDocument/2006/relationships/hyperlink" Target="https://old.reddit.com/r/Denmark/comments/7j96jd/margrethe_vestager_vi_skal_tage_demokratiet/" TargetMode="External"/><Relationship Id="rId466" Type="http://schemas.openxmlformats.org/officeDocument/2006/relationships/hyperlink" Target="https://old.reddit.com/r/Denmark/comments/8c735w/sf_vil_g%C3%B8re_tandl%C3%A6ge_psykologhj%C3%A6lp_og_fysioterapi/" TargetMode="External"/><Relationship Id="rId465" Type="http://schemas.openxmlformats.org/officeDocument/2006/relationships/hyperlink" Target="https://old.reddit.com/r/Denmark/comments/8c735w/sf_vil_g%C3%B8re_tandl%C3%A6ge_psykologhj%C3%A6lp_og_fysioterapi/" TargetMode="External"/><Relationship Id="rId464" Type="http://schemas.openxmlformats.org/officeDocument/2006/relationships/hyperlink" Target="https://old.reddit.com/r/Denmark/comments/8c735w/sf_vil_g%C3%B8re_tandl%C3%A6ge_psykologhj%C3%A6lp_og_fysioterapi/" TargetMode="External"/><Relationship Id="rId463" Type="http://schemas.openxmlformats.org/officeDocument/2006/relationships/hyperlink" Target="https://old.reddit.com/r/Denmark/comments/8c735w/sf_vil_g%C3%B8re_tandl%C3%A6ge_psykologhj%C3%A6lp_og_fysioterapi/" TargetMode="External"/><Relationship Id="rId459" Type="http://schemas.openxmlformats.org/officeDocument/2006/relationships/hyperlink" Target="https://old.reddit.com/r/Denmark/comments/7j96jd/margrethe_vestager_vi_skal_tage_demokratiet/" TargetMode="External"/><Relationship Id="rId458" Type="http://schemas.openxmlformats.org/officeDocument/2006/relationships/hyperlink" Target="https://old.reddit.com/r/Denmark/comments/7j96jd/margrethe_vestager_vi_skal_tage_demokratiet/" TargetMode="External"/><Relationship Id="rId457" Type="http://schemas.openxmlformats.org/officeDocument/2006/relationships/hyperlink" Target="https://old.reddit.com/r/Denmark/comments/7j96jd/margrethe_vestager_vi_skal_tage_demokratiet/" TargetMode="External"/><Relationship Id="rId456" Type="http://schemas.openxmlformats.org/officeDocument/2006/relationships/hyperlink" Target="https://old.reddit.com/r/Denmark/comments/7j96jd/margrethe_vestager_vi_skal_tage_demokratiet/" TargetMode="External"/><Relationship Id="rId451" Type="http://schemas.openxmlformats.org/officeDocument/2006/relationships/hyperlink" Target="https://old.reddit.com/r/Denmark/comments/7j96jd/margrethe_vestager_vi_skal_tage_demokratiet/" TargetMode="External"/><Relationship Id="rId450" Type="http://schemas.openxmlformats.org/officeDocument/2006/relationships/hyperlink" Target="https://old.reddit.com/r/Denmark/comments/7j96jd/margrethe_vestager_vi_skal_tage_demokratiet/" TargetMode="External"/><Relationship Id="rId455" Type="http://schemas.openxmlformats.org/officeDocument/2006/relationships/hyperlink" Target="https://old.reddit.com/r/Denmark/comments/7j96jd/margrethe_vestager_vi_skal_tage_demokratiet/" TargetMode="External"/><Relationship Id="rId454" Type="http://schemas.openxmlformats.org/officeDocument/2006/relationships/hyperlink" Target="https://old.reddit.com/r/Denmark/comments/7j96jd/margrethe_vestager_vi_skal_tage_demokratiet/" TargetMode="External"/><Relationship Id="rId453" Type="http://schemas.openxmlformats.org/officeDocument/2006/relationships/hyperlink" Target="https://old.reddit.com/r/Denmark/comments/7j96jd/margrethe_vestager_vi_skal_tage_demokratiet/" TargetMode="External"/><Relationship Id="rId452" Type="http://schemas.openxmlformats.org/officeDocument/2006/relationships/hyperlink" Target="https://old.reddit.com/r/Denmark/comments/7j96jd/margrethe_vestager_vi_skal_tage_demokratiet/" TargetMode="External"/><Relationship Id="rId491" Type="http://schemas.openxmlformats.org/officeDocument/2006/relationships/hyperlink" Target="https://old.reddit.com/r/Denmark/comments/8c735w/sf_vil_g%C3%B8re_tandl%C3%A6ge_psykologhj%C3%A6lp_og_fysioterapi/" TargetMode="External"/><Relationship Id="rId490" Type="http://schemas.openxmlformats.org/officeDocument/2006/relationships/hyperlink" Target="https://old.reddit.com/r/Denmark/comments/8c735w/sf_vil_g%C3%B8re_tandl%C3%A6ge_psykologhj%C3%A6lp_og_fysioterapi/" TargetMode="External"/><Relationship Id="rId489" Type="http://schemas.openxmlformats.org/officeDocument/2006/relationships/hyperlink" Target="https://old.reddit.com/r/Denmark/comments/8c735w/sf_vil_g%C3%B8re_tandl%C3%A6ge_psykologhj%C3%A6lp_og_fysioterapi/" TargetMode="External"/><Relationship Id="rId484" Type="http://schemas.openxmlformats.org/officeDocument/2006/relationships/hyperlink" Target="https://old.reddit.com/r/Denmark/comments/8c735w/sf_vil_g%C3%B8re_tandl%C3%A6ge_psykologhj%C3%A6lp_og_fysioterapi/" TargetMode="External"/><Relationship Id="rId483" Type="http://schemas.openxmlformats.org/officeDocument/2006/relationships/hyperlink" Target="https://old.reddit.com/r/Denmark/comments/8c735w/sf_vil_g%C3%B8re_tandl%C3%A6ge_psykologhj%C3%A6lp_og_fysioterapi/" TargetMode="External"/><Relationship Id="rId482" Type="http://schemas.openxmlformats.org/officeDocument/2006/relationships/hyperlink" Target="https://old.reddit.com/r/Denmark/comments/8c735w/sf_vil_g%C3%B8re_tandl%C3%A6ge_psykologhj%C3%A6lp_og_fysioterapi/" TargetMode="External"/><Relationship Id="rId481" Type="http://schemas.openxmlformats.org/officeDocument/2006/relationships/hyperlink" Target="https://old.reddit.com/r/Denmark/comments/8c735w/sf_vil_g%C3%B8re_tandl%C3%A6ge_psykologhj%C3%A6lp_og_fysioterapi/" TargetMode="External"/><Relationship Id="rId488" Type="http://schemas.openxmlformats.org/officeDocument/2006/relationships/hyperlink" Target="https://old.reddit.com/r/Denmark/comments/8c735w/sf_vil_g%C3%B8re_tandl%C3%A6ge_psykologhj%C3%A6lp_og_fysioterapi/" TargetMode="External"/><Relationship Id="rId487" Type="http://schemas.openxmlformats.org/officeDocument/2006/relationships/hyperlink" Target="https://old.reddit.com/r/Denmark/comments/8c735w/sf_vil_g%C3%B8re_tandl%C3%A6ge_psykologhj%C3%A6lp_og_fysioterapi/" TargetMode="External"/><Relationship Id="rId486" Type="http://schemas.openxmlformats.org/officeDocument/2006/relationships/hyperlink" Target="https://old.reddit.com/r/Denmark/comments/8c735w/sf_vil_g%C3%B8re_tandl%C3%A6ge_psykologhj%C3%A6lp_og_fysioterapi/" TargetMode="External"/><Relationship Id="rId485" Type="http://schemas.openxmlformats.org/officeDocument/2006/relationships/hyperlink" Target="https://old.reddit.com/r/Denmark/comments/8c735w/sf_vil_g%C3%B8re_tandl%C3%A6ge_psykologhj%C3%A6lp_og_fysioterapi/" TargetMode="External"/><Relationship Id="rId480" Type="http://schemas.openxmlformats.org/officeDocument/2006/relationships/hyperlink" Target="https://old.reddit.com/r/Denmark/comments/8c735w/sf_vil_g%C3%B8re_tandl%C3%A6ge_psykologhj%C3%A6lp_og_fysioterapi/" TargetMode="External"/><Relationship Id="rId479" Type="http://schemas.openxmlformats.org/officeDocument/2006/relationships/hyperlink" Target="https://old.reddit.com/r/Denmark/comments/8c735w/sf_vil_g%C3%B8re_tandl%C3%A6ge_psykologhj%C3%A6lp_og_fysioterapi/" TargetMode="External"/><Relationship Id="rId478" Type="http://schemas.openxmlformats.org/officeDocument/2006/relationships/hyperlink" Target="https://old.reddit.com/r/Denmark/comments/8c735w/sf_vil_g%C3%B8re_tandl%C3%A6ge_psykologhj%C3%A6lp_og_fysioterapi/" TargetMode="External"/><Relationship Id="rId473" Type="http://schemas.openxmlformats.org/officeDocument/2006/relationships/hyperlink" Target="https://old.reddit.com/r/Denmark/comments/8c735w/sf_vil_g%C3%B8re_tandl%C3%A6ge_psykologhj%C3%A6lp_og_fysioterapi/" TargetMode="External"/><Relationship Id="rId472" Type="http://schemas.openxmlformats.org/officeDocument/2006/relationships/hyperlink" Target="https://old.reddit.com/r/Denmark/comments/8c735w/sf_vil_g%C3%B8re_tandl%C3%A6ge_psykologhj%C3%A6lp_og_fysioterapi/" TargetMode="External"/><Relationship Id="rId471" Type="http://schemas.openxmlformats.org/officeDocument/2006/relationships/hyperlink" Target="https://old.reddit.com/r/Denmark/comments/8c735w/sf_vil_g%C3%B8re_tandl%C3%A6ge_psykologhj%C3%A6lp_og_fysioterapi/" TargetMode="External"/><Relationship Id="rId470" Type="http://schemas.openxmlformats.org/officeDocument/2006/relationships/hyperlink" Target="https://old.reddit.com/r/Denmark/comments/8c735w/sf_vil_g%C3%B8re_tandl%C3%A6ge_psykologhj%C3%A6lp_og_fysioterapi/" TargetMode="External"/><Relationship Id="rId477" Type="http://schemas.openxmlformats.org/officeDocument/2006/relationships/hyperlink" Target="https://old.reddit.com/r/Denmark/comments/8c735w/sf_vil_g%C3%B8re_tandl%C3%A6ge_psykologhj%C3%A6lp_og_fysioterapi/" TargetMode="External"/><Relationship Id="rId476" Type="http://schemas.openxmlformats.org/officeDocument/2006/relationships/hyperlink" Target="https://old.reddit.com/r/Denmark/comments/8c735w/sf_vil_g%C3%B8re_tandl%C3%A6ge_psykologhj%C3%A6lp_og_fysioterapi/" TargetMode="External"/><Relationship Id="rId475" Type="http://schemas.openxmlformats.org/officeDocument/2006/relationships/hyperlink" Target="https://old.reddit.com/r/Denmark/comments/8c735w/sf_vil_g%C3%B8re_tandl%C3%A6ge_psykologhj%C3%A6lp_og_fysioterapi/" TargetMode="External"/><Relationship Id="rId474" Type="http://schemas.openxmlformats.org/officeDocument/2006/relationships/hyperlink" Target="https://old.reddit.com/r/Denmark/comments/8c735w/sf_vil_g%C3%B8re_tandl%C3%A6ge_psykologhj%C3%A6lp_og_fysioterapi/" TargetMode="External"/><Relationship Id="rId426" Type="http://schemas.openxmlformats.org/officeDocument/2006/relationships/hyperlink" Target="https://old.reddit.com/r/Denmark/comments/75phqy/johanne_schmidtnielsen_leverer_en_retorisk/" TargetMode="External"/><Relationship Id="rId425" Type="http://schemas.openxmlformats.org/officeDocument/2006/relationships/hyperlink" Target="https://old.reddit.com/r/Denmark/comments/75phqy/johanne_schmidtnielsen_leverer_en_retorisk/" TargetMode="External"/><Relationship Id="rId424" Type="http://schemas.openxmlformats.org/officeDocument/2006/relationships/hyperlink" Target="https://old.reddit.com/r/Denmark/comments/75phqy/johanne_schmidtnielsen_leverer_en_retorisk/" TargetMode="External"/><Relationship Id="rId423" Type="http://schemas.openxmlformats.org/officeDocument/2006/relationships/hyperlink" Target="https://old.reddit.com/r/Denmark/comments/75phqy/johanne_schmidtnielsen_leverer_en_retorisk/" TargetMode="External"/><Relationship Id="rId429" Type="http://schemas.openxmlformats.org/officeDocument/2006/relationships/hyperlink" Target="https://old.reddit.com/r/Denmark/comments/75phqy/johanne_schmidtnielsen_leverer_en_retorisk/" TargetMode="External"/><Relationship Id="rId428" Type="http://schemas.openxmlformats.org/officeDocument/2006/relationships/hyperlink" Target="https://old.reddit.com/r/Denmark/comments/75phqy/johanne_schmidtnielsen_leverer_en_retorisk/" TargetMode="External"/><Relationship Id="rId427" Type="http://schemas.openxmlformats.org/officeDocument/2006/relationships/hyperlink" Target="https://old.reddit.com/r/Denmark/comments/75phqy/johanne_schmidtnielsen_leverer_en_retorisk/" TargetMode="External"/><Relationship Id="rId422" Type="http://schemas.openxmlformats.org/officeDocument/2006/relationships/hyperlink" Target="https://old.reddit.com/r/Denmark/comments/8b6byr/stort_flertal_af_danskerne_st%C3%B8tter_politisk/" TargetMode="External"/><Relationship Id="rId421" Type="http://schemas.openxmlformats.org/officeDocument/2006/relationships/hyperlink" Target="https://old.reddit.com/r/Denmark/comments/8b6byr/stort_flertal_af_danskerne_st%C3%B8tter_politisk/" TargetMode="External"/><Relationship Id="rId420" Type="http://schemas.openxmlformats.org/officeDocument/2006/relationships/hyperlink" Target="https://old.reddit.com/r/Denmark/comments/8b6byr/stort_flertal_af_danskerne_st%C3%B8tter_politisk/" TargetMode="External"/><Relationship Id="rId415" Type="http://schemas.openxmlformats.org/officeDocument/2006/relationships/hyperlink" Target="https://old.reddit.com/r/Denmark/comments/8b6byr/stort_flertal_af_danskerne_st%C3%B8tter_politisk/" TargetMode="External"/><Relationship Id="rId899" Type="http://schemas.openxmlformats.org/officeDocument/2006/relationships/hyperlink" Target="https://old.reddit.com/r/Denmark/comments/b2yxhy/enhedslisten_overvejer_forslag_om_loot_boxforbud/" TargetMode="External"/><Relationship Id="rId414" Type="http://schemas.openxmlformats.org/officeDocument/2006/relationships/hyperlink" Target="https://old.reddit.com/r/Denmark/comments/8b6byr/stort_flertal_af_danskerne_st%C3%B8tter_politisk/" TargetMode="External"/><Relationship Id="rId898" Type="http://schemas.openxmlformats.org/officeDocument/2006/relationships/hyperlink" Target="https://old.reddit.com/r/Denmark/comments/b2yxhy/enhedslisten_overvejer_forslag_om_loot_boxforbud/" TargetMode="External"/><Relationship Id="rId413" Type="http://schemas.openxmlformats.org/officeDocument/2006/relationships/hyperlink" Target="https://old.reddit.com/r/Denmark/comments/8b6byr/stort_flertal_af_danskerne_st%C3%B8tter_politisk/" TargetMode="External"/><Relationship Id="rId897" Type="http://schemas.openxmlformats.org/officeDocument/2006/relationships/hyperlink" Target="https://old.reddit.com/r/Denmark/comments/b2yxhy/enhedslisten_overvejer_forslag_om_loot_boxforbud/" TargetMode="External"/><Relationship Id="rId412" Type="http://schemas.openxmlformats.org/officeDocument/2006/relationships/hyperlink" Target="https://old.reddit.com/r/Denmark/comments/8b6byr/stort_flertal_af_danskerne_st%C3%B8tter_politisk/" TargetMode="External"/><Relationship Id="rId896" Type="http://schemas.openxmlformats.org/officeDocument/2006/relationships/hyperlink" Target="https://old.reddit.com/r/Denmark/comments/b2yxhy/enhedslisten_overvejer_forslag_om_loot_boxforbud/" TargetMode="External"/><Relationship Id="rId419" Type="http://schemas.openxmlformats.org/officeDocument/2006/relationships/hyperlink" Target="https://old.reddit.com/r/Denmark/comments/8b6byr/stort_flertal_af_danskerne_st%C3%B8tter_politisk/" TargetMode="External"/><Relationship Id="rId418" Type="http://schemas.openxmlformats.org/officeDocument/2006/relationships/hyperlink" Target="https://old.reddit.com/r/Denmark/comments/8b6byr/stort_flertal_af_danskerne_st%C3%B8tter_politisk/" TargetMode="External"/><Relationship Id="rId417" Type="http://schemas.openxmlformats.org/officeDocument/2006/relationships/hyperlink" Target="https://old.reddit.com/r/Denmark/comments/8b6byr/stort_flertal_af_danskerne_st%C3%B8tter_politisk/" TargetMode="External"/><Relationship Id="rId416" Type="http://schemas.openxmlformats.org/officeDocument/2006/relationships/hyperlink" Target="https://old.reddit.com/r/Denmark/comments/8b6byr/stort_flertal_af_danskerne_st%C3%B8tter_politisk/" TargetMode="External"/><Relationship Id="rId891" Type="http://schemas.openxmlformats.org/officeDocument/2006/relationships/hyperlink" Target="https://old.reddit.com/r/Denmark/comments/aw7lmu/sure_opst%C3%B8d/" TargetMode="External"/><Relationship Id="rId890" Type="http://schemas.openxmlformats.org/officeDocument/2006/relationships/hyperlink" Target="https://old.reddit.com/r/Denmark/comments/aw7lmu/sure_opst%C3%B8d/" TargetMode="External"/><Relationship Id="rId411" Type="http://schemas.openxmlformats.org/officeDocument/2006/relationships/hyperlink" Target="https://old.reddit.com/r/Denmark/comments/8b6byr/stort_flertal_af_danskerne_st%C3%B8tter_politisk/" TargetMode="External"/><Relationship Id="rId895" Type="http://schemas.openxmlformats.org/officeDocument/2006/relationships/hyperlink" Target="https://old.reddit.com/r/Denmark/comments/b2yxhy/enhedslisten_overvejer_forslag_om_loot_boxforbud/" TargetMode="External"/><Relationship Id="rId410" Type="http://schemas.openxmlformats.org/officeDocument/2006/relationships/hyperlink" Target="https://old.reddit.com/r/Denmark/comments/8b6byr/stort_flertal_af_danskerne_st%C3%B8tter_politisk/" TargetMode="External"/><Relationship Id="rId894" Type="http://schemas.openxmlformats.org/officeDocument/2006/relationships/hyperlink" Target="https://old.reddit.com/r/Denmark/comments/b2yxhy/enhedslisten_overvejer_forslag_om_loot_boxforbud/" TargetMode="External"/><Relationship Id="rId893" Type="http://schemas.openxmlformats.org/officeDocument/2006/relationships/hyperlink" Target="https://old.reddit.com/r/Denmark/comments/b2yxhy/enhedslisten_overvejer_forslag_om_loot_boxforbud/" TargetMode="External"/><Relationship Id="rId892" Type="http://schemas.openxmlformats.org/officeDocument/2006/relationships/hyperlink" Target="https://old.reddit.com/r/Denmark/comments/b2yxhy/enhedslisten_overvejer_forslag_om_loot_boxforbud/" TargetMode="External"/><Relationship Id="rId448" Type="http://schemas.openxmlformats.org/officeDocument/2006/relationships/hyperlink" Target="https://old.reddit.com/r/Denmark/comments/7j96jd/margrethe_vestager_vi_skal_tage_demokratiet/" TargetMode="External"/><Relationship Id="rId447" Type="http://schemas.openxmlformats.org/officeDocument/2006/relationships/hyperlink" Target="https://old.reddit.com/r/Denmark/comments/7j96jd/margrethe_vestager_vi_skal_tage_demokratiet/" TargetMode="External"/><Relationship Id="rId446" Type="http://schemas.openxmlformats.org/officeDocument/2006/relationships/hyperlink" Target="https://old.reddit.com/r/Denmark/comments/7j96jd/margrethe_vestager_vi_skal_tage_demokratiet/" TargetMode="External"/><Relationship Id="rId445" Type="http://schemas.openxmlformats.org/officeDocument/2006/relationships/hyperlink" Target="https://old.reddit.com/r/Denmark/comments/7j96jd/margrethe_vestager_vi_skal_tage_demokratiet/" TargetMode="External"/><Relationship Id="rId449" Type="http://schemas.openxmlformats.org/officeDocument/2006/relationships/hyperlink" Target="https://old.reddit.com/r/Denmark/comments/7j96jd/margrethe_vestager_vi_skal_tage_demokratiet/" TargetMode="External"/><Relationship Id="rId440" Type="http://schemas.openxmlformats.org/officeDocument/2006/relationships/hyperlink" Target="https://old.reddit.com/r/Denmark/comments/75phqy/johanne_schmidtnielsen_leverer_en_retorisk/" TargetMode="External"/><Relationship Id="rId444" Type="http://schemas.openxmlformats.org/officeDocument/2006/relationships/hyperlink" Target="https://old.reddit.com/r/Denmark/comments/75phqy/johanne_schmidtnielsen_leverer_en_retorisk/" TargetMode="External"/><Relationship Id="rId443" Type="http://schemas.openxmlformats.org/officeDocument/2006/relationships/hyperlink" Target="https://old.reddit.com/r/Denmark/comments/75phqy/johanne_schmidtnielsen_leverer_en_retorisk/" TargetMode="External"/><Relationship Id="rId442" Type="http://schemas.openxmlformats.org/officeDocument/2006/relationships/hyperlink" Target="https://old.reddit.com/r/Denmark/comments/75phqy/johanne_schmidtnielsen_leverer_en_retorisk/" TargetMode="External"/><Relationship Id="rId441" Type="http://schemas.openxmlformats.org/officeDocument/2006/relationships/hyperlink" Target="https://old.reddit.com/r/Denmark/comments/75phqy/johanne_schmidtnielsen_leverer_en_retorisk/" TargetMode="External"/><Relationship Id="rId437" Type="http://schemas.openxmlformats.org/officeDocument/2006/relationships/hyperlink" Target="https://old.reddit.com/r/Denmark/comments/75phqy/johanne_schmidtnielsen_leverer_en_retorisk/" TargetMode="External"/><Relationship Id="rId436" Type="http://schemas.openxmlformats.org/officeDocument/2006/relationships/hyperlink" Target="https://old.reddit.com/r/Denmark/comments/75phqy/johanne_schmidtnielsen_leverer_en_retorisk/" TargetMode="External"/><Relationship Id="rId435" Type="http://schemas.openxmlformats.org/officeDocument/2006/relationships/hyperlink" Target="https://old.reddit.com/r/Denmark/comments/75phqy/johanne_schmidtnielsen_leverer_en_retorisk/" TargetMode="External"/><Relationship Id="rId434" Type="http://schemas.openxmlformats.org/officeDocument/2006/relationships/hyperlink" Target="https://old.reddit.com/r/Denmark/comments/75phqy/johanne_schmidtnielsen_leverer_en_retorisk/" TargetMode="External"/><Relationship Id="rId439" Type="http://schemas.openxmlformats.org/officeDocument/2006/relationships/hyperlink" Target="https://old.reddit.com/r/Denmark/comments/75phqy/johanne_schmidtnielsen_leverer_en_retorisk/" TargetMode="External"/><Relationship Id="rId438" Type="http://schemas.openxmlformats.org/officeDocument/2006/relationships/hyperlink" Target="https://old.reddit.com/r/Denmark/comments/75phqy/johanne_schmidtnielsen_leverer_en_retorisk/" TargetMode="External"/><Relationship Id="rId433" Type="http://schemas.openxmlformats.org/officeDocument/2006/relationships/hyperlink" Target="https://old.reddit.com/r/Denmark/comments/75phqy/johanne_schmidtnielsen_leverer_en_retorisk/" TargetMode="External"/><Relationship Id="rId432" Type="http://schemas.openxmlformats.org/officeDocument/2006/relationships/hyperlink" Target="https://old.reddit.com/r/Denmark/comments/75phqy/johanne_schmidtnielsen_leverer_en_retorisk/" TargetMode="External"/><Relationship Id="rId431" Type="http://schemas.openxmlformats.org/officeDocument/2006/relationships/hyperlink" Target="https://old.reddit.com/r/Denmark/comments/75phqy/johanne_schmidtnielsen_leverer_en_retorisk/" TargetMode="External"/><Relationship Id="rId430" Type="http://schemas.openxmlformats.org/officeDocument/2006/relationships/hyperlink" Target="https://old.reddit.com/r/Denmark/comments/75phqy/johanne_schmidtnielsen_leverer_en_retorisk/" TargetMode="Externa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140.0"/>
  </cols>
  <sheetData>
    <row r="1">
      <c r="A1" s="2" t="s">
        <v>687</v>
      </c>
      <c r="B1" s="2" t="s">
        <v>688</v>
      </c>
    </row>
    <row r="2">
      <c r="A2" s="37" t="s">
        <v>689</v>
      </c>
      <c r="B2" s="38" t="s">
        <v>690</v>
      </c>
    </row>
    <row r="3">
      <c r="A3" s="37" t="s">
        <v>794</v>
      </c>
      <c r="B3" s="2" t="s">
        <v>795</v>
      </c>
    </row>
    <row r="4">
      <c r="A4" s="37" t="s">
        <v>796</v>
      </c>
      <c r="B4" s="2" t="s">
        <v>797</v>
      </c>
    </row>
    <row r="5">
      <c r="A5" s="39" t="s">
        <v>798</v>
      </c>
      <c r="B5" s="2" t="s">
        <v>799</v>
      </c>
    </row>
    <row r="6">
      <c r="A6" s="37" t="s">
        <v>800</v>
      </c>
      <c r="B6" s="2" t="s">
        <v>801</v>
      </c>
    </row>
    <row r="7">
      <c r="A7" s="37" t="s">
        <v>802</v>
      </c>
      <c r="B7" s="2" t="s">
        <v>803</v>
      </c>
    </row>
    <row r="8">
      <c r="A8" s="3" t="s">
        <v>804</v>
      </c>
      <c r="B8" s="2" t="s">
        <v>805</v>
      </c>
    </row>
    <row r="9">
      <c r="A9" s="37" t="s">
        <v>806</v>
      </c>
      <c r="B9" s="2" t="s">
        <v>807</v>
      </c>
    </row>
    <row r="10">
      <c r="A10" s="37" t="s">
        <v>808</v>
      </c>
      <c r="B10" s="2" t="s">
        <v>809</v>
      </c>
    </row>
    <row r="11">
      <c r="A11" s="37" t="s">
        <v>810</v>
      </c>
      <c r="B11" s="2" t="s">
        <v>811</v>
      </c>
    </row>
    <row r="12">
      <c r="A12" s="40" t="s">
        <v>812</v>
      </c>
      <c r="B12" s="38" t="s">
        <v>813</v>
      </c>
    </row>
    <row r="13">
      <c r="A13" s="41" t="s">
        <v>814</v>
      </c>
      <c r="B13" s="2" t="s">
        <v>815</v>
      </c>
    </row>
    <row r="14">
      <c r="A14" s="40" t="s">
        <v>816</v>
      </c>
      <c r="B14" s="38" t="s">
        <v>817</v>
      </c>
    </row>
    <row r="15">
      <c r="A15" s="40" t="s">
        <v>818</v>
      </c>
      <c r="B15" s="2" t="s">
        <v>819</v>
      </c>
    </row>
    <row r="16">
      <c r="A16" s="40" t="s">
        <v>820</v>
      </c>
      <c r="B16" s="2" t="s">
        <v>821</v>
      </c>
    </row>
    <row r="17">
      <c r="A17" s="42" t="s">
        <v>822</v>
      </c>
      <c r="B17" s="2" t="s">
        <v>821</v>
      </c>
    </row>
    <row r="18">
      <c r="A18" s="40" t="s">
        <v>823</v>
      </c>
      <c r="B18" s="2" t="s">
        <v>824</v>
      </c>
    </row>
    <row r="19">
      <c r="A19" s="41" t="s">
        <v>825</v>
      </c>
      <c r="B19" s="2" t="s">
        <v>826</v>
      </c>
    </row>
    <row r="20">
      <c r="A20" s="40" t="s">
        <v>827</v>
      </c>
      <c r="B20" s="38" t="s">
        <v>828</v>
      </c>
    </row>
    <row r="21">
      <c r="A21" s="42" t="s">
        <v>829</v>
      </c>
      <c r="B21" s="2" t="s">
        <v>830</v>
      </c>
    </row>
    <row r="22">
      <c r="A22" s="40" t="s">
        <v>831</v>
      </c>
      <c r="B22" s="2" t="s">
        <v>832</v>
      </c>
    </row>
    <row r="23">
      <c r="A23" s="40" t="s">
        <v>833</v>
      </c>
      <c r="B23" s="2" t="s">
        <v>834</v>
      </c>
    </row>
    <row r="24">
      <c r="A24" s="37" t="s">
        <v>835</v>
      </c>
      <c r="B24" s="38" t="s">
        <v>836</v>
      </c>
    </row>
    <row r="25">
      <c r="A25" s="3" t="s">
        <v>837</v>
      </c>
      <c r="B25" s="2" t="s">
        <v>838</v>
      </c>
    </row>
    <row r="26">
      <c r="A26" s="40" t="s">
        <v>839</v>
      </c>
      <c r="B26" s="2" t="s">
        <v>840</v>
      </c>
    </row>
    <row r="27">
      <c r="A27" s="41" t="s">
        <v>841</v>
      </c>
      <c r="B27" s="2" t="s">
        <v>842</v>
      </c>
    </row>
    <row r="28">
      <c r="A28" s="41" t="s">
        <v>843</v>
      </c>
      <c r="B28" s="2" t="s">
        <v>844</v>
      </c>
    </row>
    <row r="29">
      <c r="A29" s="41" t="s">
        <v>845</v>
      </c>
      <c r="B29" s="2" t="s">
        <v>846</v>
      </c>
    </row>
    <row r="30">
      <c r="A30" s="40" t="s">
        <v>847</v>
      </c>
      <c r="B30" s="38" t="s">
        <v>848</v>
      </c>
    </row>
    <row r="31">
      <c r="A31" s="3" t="s">
        <v>849</v>
      </c>
      <c r="B31" s="38" t="s">
        <v>848</v>
      </c>
    </row>
    <row r="32">
      <c r="A32" s="40" t="s">
        <v>850</v>
      </c>
      <c r="B32" s="2" t="s">
        <v>851</v>
      </c>
    </row>
    <row r="33">
      <c r="A33" s="40" t="s">
        <v>852</v>
      </c>
      <c r="B33" s="2" t="s">
        <v>853</v>
      </c>
    </row>
    <row r="34">
      <c r="A34" s="3" t="s">
        <v>854</v>
      </c>
      <c r="B34" s="2" t="s">
        <v>855</v>
      </c>
    </row>
    <row r="35">
      <c r="A35" s="40" t="s">
        <v>856</v>
      </c>
      <c r="B35" s="2" t="s">
        <v>857</v>
      </c>
    </row>
    <row r="36">
      <c r="A36" s="3" t="s">
        <v>858</v>
      </c>
      <c r="B36" s="2" t="s">
        <v>859</v>
      </c>
    </row>
    <row r="37">
      <c r="A37" s="43" t="s">
        <v>860</v>
      </c>
      <c r="B37" s="2" t="s">
        <v>861</v>
      </c>
    </row>
    <row r="38">
      <c r="A38" s="24" t="s">
        <v>862</v>
      </c>
      <c r="B38" s="2" t="s">
        <v>863</v>
      </c>
    </row>
    <row r="39">
      <c r="A39" s="40" t="s">
        <v>864</v>
      </c>
      <c r="B39" s="38" t="s">
        <v>1155</v>
      </c>
    </row>
    <row r="40">
      <c r="A40" s="42" t="s">
        <v>1156</v>
      </c>
      <c r="B40" s="2" t="s">
        <v>1157</v>
      </c>
    </row>
    <row r="41">
      <c r="A41" s="40" t="s">
        <v>1158</v>
      </c>
      <c r="B41" s="2" t="s">
        <v>1159</v>
      </c>
    </row>
    <row r="42">
      <c r="A42" s="42" t="s">
        <v>1160</v>
      </c>
      <c r="B42" s="2" t="s">
        <v>1161</v>
      </c>
    </row>
    <row r="43">
      <c r="A43" s="40" t="s">
        <v>1162</v>
      </c>
      <c r="B43" s="2" t="s">
        <v>1163</v>
      </c>
    </row>
    <row r="44">
      <c r="A44" s="3" t="s">
        <v>1164</v>
      </c>
      <c r="B44" s="2" t="s">
        <v>1165</v>
      </c>
    </row>
    <row r="45">
      <c r="A45" s="3" t="s">
        <v>1166</v>
      </c>
      <c r="B45" s="2" t="s">
        <v>1167</v>
      </c>
    </row>
    <row r="46">
      <c r="A46" s="40" t="s">
        <v>1168</v>
      </c>
      <c r="B46" s="2" t="s">
        <v>1169</v>
      </c>
    </row>
    <row r="47">
      <c r="A47" s="3" t="s">
        <v>1170</v>
      </c>
      <c r="B47" s="2" t="s">
        <v>1171</v>
      </c>
    </row>
    <row r="48">
      <c r="A48" s="49" t="s">
        <v>1172</v>
      </c>
      <c r="B48" s="2" t="s">
        <v>1217</v>
      </c>
    </row>
    <row r="49">
      <c r="A49" s="40" t="s">
        <v>1218</v>
      </c>
      <c r="B49" s="2" t="s">
        <v>1219</v>
      </c>
    </row>
    <row r="50">
      <c r="A50" s="40" t="s">
        <v>1220</v>
      </c>
      <c r="B50" s="38" t="s">
        <v>1221</v>
      </c>
    </row>
    <row r="51">
      <c r="A51" s="40" t="s">
        <v>1236</v>
      </c>
      <c r="B51" s="38" t="s">
        <v>1221</v>
      </c>
    </row>
    <row r="52">
      <c r="A52" s="41" t="s">
        <v>1254</v>
      </c>
      <c r="B52" s="2" t="s">
        <v>1255</v>
      </c>
    </row>
    <row r="53">
      <c r="A53" s="3" t="s">
        <v>1257</v>
      </c>
      <c r="B53" s="2" t="s">
        <v>1258</v>
      </c>
    </row>
    <row r="54">
      <c r="A54" s="3" t="s">
        <v>1260</v>
      </c>
      <c r="B54" s="2" t="s">
        <v>1262</v>
      </c>
    </row>
    <row r="55">
      <c r="A55" s="40" t="s">
        <v>1264</v>
      </c>
      <c r="B55" s="2" t="s">
        <v>1262</v>
      </c>
    </row>
    <row r="56">
      <c r="A56" s="40" t="s">
        <v>1266</v>
      </c>
      <c r="B56" s="2" t="s">
        <v>1262</v>
      </c>
    </row>
    <row r="57">
      <c r="A57" s="40" t="s">
        <v>1267</v>
      </c>
      <c r="B57" s="38" t="s">
        <v>1268</v>
      </c>
    </row>
    <row r="58">
      <c r="A58" s="3" t="s">
        <v>1309</v>
      </c>
      <c r="B58" s="38" t="s">
        <v>1268</v>
      </c>
    </row>
    <row r="59">
      <c r="A59" s="3" t="s">
        <v>1330</v>
      </c>
      <c r="B59" s="38" t="s">
        <v>1268</v>
      </c>
    </row>
    <row r="60">
      <c r="A60" s="40" t="s">
        <v>1347</v>
      </c>
      <c r="B60" s="2" t="s">
        <v>1349</v>
      </c>
    </row>
    <row r="61">
      <c r="A61" s="40" t="s">
        <v>1350</v>
      </c>
      <c r="B61" s="2" t="s">
        <v>1352</v>
      </c>
    </row>
    <row r="62">
      <c r="A62" s="2" t="s">
        <v>1353</v>
      </c>
      <c r="B62" s="2" t="s">
        <v>1354</v>
      </c>
    </row>
    <row r="63">
      <c r="A63" s="2" t="s">
        <v>1355</v>
      </c>
      <c r="B63" s="2" t="s">
        <v>1356</v>
      </c>
    </row>
    <row r="64">
      <c r="A64" s="3" t="s">
        <v>1357</v>
      </c>
      <c r="B64" s="2" t="s">
        <v>1358</v>
      </c>
    </row>
    <row r="65">
      <c r="A65" s="3" t="s">
        <v>1359</v>
      </c>
      <c r="B65" s="2" t="s">
        <v>1360</v>
      </c>
    </row>
    <row r="66">
      <c r="A66" s="40" t="s">
        <v>1361</v>
      </c>
      <c r="B66" s="2" t="s">
        <v>1362</v>
      </c>
    </row>
    <row r="67">
      <c r="A67" s="40" t="s">
        <v>1363</v>
      </c>
      <c r="B67" s="2" t="s">
        <v>1364</v>
      </c>
    </row>
    <row r="68">
      <c r="A68" s="41" t="s">
        <v>1365</v>
      </c>
      <c r="B68" s="2" t="s">
        <v>1366</v>
      </c>
    </row>
    <row r="69">
      <c r="A69" s="40" t="s">
        <v>1367</v>
      </c>
      <c r="B69" s="38" t="s">
        <v>1368</v>
      </c>
    </row>
    <row r="70">
      <c r="A70" s="3" t="s">
        <v>1426</v>
      </c>
      <c r="B70" s="2" t="s">
        <v>1427</v>
      </c>
    </row>
    <row r="71">
      <c r="A71" s="3" t="s">
        <v>1428</v>
      </c>
      <c r="B71" s="2" t="s">
        <v>1429</v>
      </c>
    </row>
    <row r="72">
      <c r="A72" s="37" t="s">
        <v>1430</v>
      </c>
      <c r="B72" s="2" t="s">
        <v>1431</v>
      </c>
    </row>
    <row r="73">
      <c r="A73" s="37" t="s">
        <v>1432</v>
      </c>
      <c r="B73" s="2" t="s">
        <v>1433</v>
      </c>
    </row>
    <row r="74">
      <c r="A74" s="3" t="s">
        <v>1434</v>
      </c>
      <c r="B74" s="2" t="s">
        <v>1435</v>
      </c>
    </row>
    <row r="75">
      <c r="A75" s="3" t="s">
        <v>1436</v>
      </c>
      <c r="B75" s="2" t="s">
        <v>1437</v>
      </c>
    </row>
    <row r="76">
      <c r="A76" s="37" t="s">
        <v>1438</v>
      </c>
      <c r="B76" s="2" t="s">
        <v>1435</v>
      </c>
    </row>
    <row r="77">
      <c r="A77" s="39" t="s">
        <v>1439</v>
      </c>
      <c r="B77" s="2" t="s">
        <v>1437</v>
      </c>
    </row>
    <row r="78">
      <c r="A78" s="54" t="s">
        <v>1440</v>
      </c>
      <c r="B78" s="2" t="s">
        <v>1437</v>
      </c>
    </row>
    <row r="79">
      <c r="A79" s="40" t="s">
        <v>1527</v>
      </c>
      <c r="B79" s="2" t="s">
        <v>1528</v>
      </c>
    </row>
    <row r="80">
      <c r="A80" s="40" t="s">
        <v>1529</v>
      </c>
      <c r="B80" s="38" t="s">
        <v>1530</v>
      </c>
    </row>
    <row r="81">
      <c r="A81" s="41" t="s">
        <v>1531</v>
      </c>
      <c r="B81" s="2" t="s">
        <v>1532</v>
      </c>
    </row>
    <row r="82">
      <c r="A82" s="2" t="s">
        <v>1533</v>
      </c>
      <c r="B82" s="2" t="s">
        <v>1534</v>
      </c>
    </row>
    <row r="83">
      <c r="A83" s="40" t="s">
        <v>1535</v>
      </c>
      <c r="B83" s="2" t="s">
        <v>1536</v>
      </c>
    </row>
    <row r="84">
      <c r="A84" s="40" t="s">
        <v>1537</v>
      </c>
      <c r="B84" s="2" t="s">
        <v>1538</v>
      </c>
    </row>
    <row r="85">
      <c r="A85" s="41" t="s">
        <v>1539</v>
      </c>
      <c r="B85" s="2" t="s">
        <v>1540</v>
      </c>
    </row>
    <row r="86">
      <c r="A86" s="2" t="s">
        <v>1541</v>
      </c>
      <c r="B86" s="2" t="s">
        <v>1542</v>
      </c>
    </row>
    <row r="87">
      <c r="A87" s="2" t="s">
        <v>1543</v>
      </c>
      <c r="B87" s="2" t="s">
        <v>1544</v>
      </c>
    </row>
    <row r="88">
      <c r="A88" s="3" t="s">
        <v>1545</v>
      </c>
      <c r="B88" s="2" t="s">
        <v>1546</v>
      </c>
    </row>
    <row r="89">
      <c r="A89" s="41" t="s">
        <v>1547</v>
      </c>
      <c r="B89" s="38" t="s">
        <v>1548</v>
      </c>
    </row>
    <row r="90">
      <c r="A90" s="2" t="s">
        <v>2495</v>
      </c>
      <c r="B90" s="2" t="s">
        <v>2496</v>
      </c>
    </row>
    <row r="91">
      <c r="A91" s="2" t="s">
        <v>2497</v>
      </c>
      <c r="B91" s="2" t="s">
        <v>2498</v>
      </c>
    </row>
    <row r="92">
      <c r="A92" s="2" t="s">
        <v>2499</v>
      </c>
      <c r="B92" s="2" t="s">
        <v>2500</v>
      </c>
    </row>
    <row r="93">
      <c r="A93" s="2" t="s">
        <v>2501</v>
      </c>
      <c r="B93" s="2" t="s">
        <v>2502</v>
      </c>
    </row>
    <row r="94">
      <c r="A94" s="41" t="s">
        <v>2503</v>
      </c>
      <c r="B94" s="2" t="s">
        <v>2504</v>
      </c>
    </row>
    <row r="95">
      <c r="A95" s="40" t="s">
        <v>2505</v>
      </c>
      <c r="B95" s="2" t="s">
        <v>2506</v>
      </c>
    </row>
    <row r="96">
      <c r="A96" s="2" t="s">
        <v>2507</v>
      </c>
      <c r="B96" s="2" t="s">
        <v>2508</v>
      </c>
    </row>
    <row r="97">
      <c r="A97" s="3" t="s">
        <v>2509</v>
      </c>
      <c r="B97" s="2" t="s">
        <v>2510</v>
      </c>
    </row>
    <row r="98">
      <c r="A98" s="40" t="s">
        <v>2511</v>
      </c>
      <c r="B98" s="2" t="s">
        <v>2512</v>
      </c>
    </row>
    <row r="99">
      <c r="A99" s="41" t="s">
        <v>2513</v>
      </c>
      <c r="B99" s="2" t="s">
        <v>2514</v>
      </c>
    </row>
    <row r="100">
      <c r="A100" s="3" t="s">
        <v>2515</v>
      </c>
      <c r="B100" s="2" t="s">
        <v>2516</v>
      </c>
    </row>
    <row r="101">
      <c r="A101" s="40" t="s">
        <v>2517</v>
      </c>
      <c r="B101" s="2" t="s">
        <v>2518</v>
      </c>
    </row>
  </sheetData>
  <hyperlinks>
    <hyperlink r:id="rId1" ref="B2"/>
    <hyperlink r:id="rId2" ref="B12"/>
    <hyperlink r:id="rId3" ref="B14"/>
    <hyperlink r:id="rId4" ref="B20"/>
    <hyperlink r:id="rId5" ref="B24"/>
    <hyperlink r:id="rId6" ref="B30"/>
    <hyperlink r:id="rId7" ref="B31"/>
    <hyperlink r:id="rId8" ref="B39"/>
    <hyperlink r:id="rId9" ref="A48"/>
    <hyperlink r:id="rId10" ref="B50"/>
    <hyperlink r:id="rId11" ref="B51"/>
    <hyperlink r:id="rId12" ref="B57"/>
    <hyperlink r:id="rId13" ref="B58"/>
    <hyperlink r:id="rId14" ref="B59"/>
    <hyperlink r:id="rId15" ref="B69"/>
    <hyperlink r:id="rId16" ref="B80"/>
    <hyperlink r:id="rId17" ref="B89"/>
  </hyperlinks>
  <drawing r:id="rId18"/>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84.43"/>
    <col customWidth="1" min="5" max="5" width="56.71"/>
  </cols>
  <sheetData>
    <row r="1">
      <c r="A1" s="95" t="s">
        <v>9974</v>
      </c>
      <c r="B1" s="95" t="s">
        <v>9975</v>
      </c>
      <c r="C1" s="95" t="s">
        <v>9976</v>
      </c>
      <c r="D1" s="95" t="s">
        <v>9977</v>
      </c>
      <c r="E1" s="95" t="s">
        <v>9978</v>
      </c>
    </row>
    <row r="2">
      <c r="A2" s="4" t="s">
        <v>9425</v>
      </c>
      <c r="B2" s="4" t="s">
        <v>4490</v>
      </c>
      <c r="C2" s="4" t="s">
        <v>9426</v>
      </c>
      <c r="D2" s="4" t="s">
        <v>4301</v>
      </c>
      <c r="E2" s="93" t="s">
        <v>9427</v>
      </c>
    </row>
    <row r="3">
      <c r="A3" s="4" t="s">
        <v>9428</v>
      </c>
      <c r="B3" s="4" t="s">
        <v>4490</v>
      </c>
      <c r="C3" s="4" t="s">
        <v>9426</v>
      </c>
      <c r="D3" s="4" t="s">
        <v>4301</v>
      </c>
      <c r="E3" s="93" t="s">
        <v>9427</v>
      </c>
    </row>
    <row r="4">
      <c r="A4" s="4" t="s">
        <v>9429</v>
      </c>
      <c r="B4" s="4" t="s">
        <v>4490</v>
      </c>
      <c r="C4" s="4" t="s">
        <v>9426</v>
      </c>
      <c r="D4" s="4" t="s">
        <v>4301</v>
      </c>
      <c r="E4" s="4" t="s">
        <v>9427</v>
      </c>
    </row>
    <row r="5">
      <c r="A5" s="4" t="s">
        <v>9430</v>
      </c>
      <c r="B5" s="4" t="s">
        <v>4490</v>
      </c>
      <c r="C5" s="4" t="s">
        <v>9426</v>
      </c>
      <c r="D5" s="4" t="s">
        <v>4301</v>
      </c>
      <c r="E5" s="4" t="s">
        <v>9427</v>
      </c>
    </row>
    <row r="6">
      <c r="A6" s="4" t="s">
        <v>9431</v>
      </c>
      <c r="B6" s="4" t="s">
        <v>4490</v>
      </c>
      <c r="C6" s="4" t="s">
        <v>9426</v>
      </c>
      <c r="D6" s="4" t="s">
        <v>4301</v>
      </c>
      <c r="E6" s="4" t="s">
        <v>9427</v>
      </c>
    </row>
    <row r="7">
      <c r="A7" s="4" t="s">
        <v>9432</v>
      </c>
      <c r="B7" s="4" t="s">
        <v>4490</v>
      </c>
      <c r="C7" s="4" t="s">
        <v>9426</v>
      </c>
      <c r="D7" s="4" t="s">
        <v>4301</v>
      </c>
      <c r="E7" s="4" t="s">
        <v>9427</v>
      </c>
    </row>
    <row r="8">
      <c r="A8" s="4" t="s">
        <v>9433</v>
      </c>
      <c r="B8" s="4" t="s">
        <v>4490</v>
      </c>
      <c r="C8" s="4" t="s">
        <v>9426</v>
      </c>
      <c r="D8" s="4" t="s">
        <v>4301</v>
      </c>
      <c r="E8" s="4" t="s">
        <v>9427</v>
      </c>
    </row>
    <row r="9">
      <c r="A9" s="4" t="s">
        <v>9434</v>
      </c>
      <c r="B9" s="4" t="s">
        <v>4490</v>
      </c>
      <c r="C9" s="4" t="s">
        <v>9426</v>
      </c>
      <c r="D9" s="4" t="s">
        <v>4301</v>
      </c>
      <c r="E9" s="4" t="s">
        <v>9427</v>
      </c>
    </row>
    <row r="10">
      <c r="A10" s="4" t="s">
        <v>9435</v>
      </c>
      <c r="B10" s="4" t="s">
        <v>4490</v>
      </c>
      <c r="C10" s="4" t="s">
        <v>9426</v>
      </c>
      <c r="D10" s="4" t="s">
        <v>4301</v>
      </c>
      <c r="E10" s="4" t="s">
        <v>9427</v>
      </c>
    </row>
    <row r="11">
      <c r="A11" s="4" t="s">
        <v>9436</v>
      </c>
      <c r="B11" s="4" t="s">
        <v>4490</v>
      </c>
      <c r="C11" s="4" t="s">
        <v>9426</v>
      </c>
      <c r="D11" s="4" t="s">
        <v>4301</v>
      </c>
      <c r="E11" s="4" t="s">
        <v>9427</v>
      </c>
    </row>
    <row r="12">
      <c r="A12" s="4" t="s">
        <v>9437</v>
      </c>
      <c r="B12" s="4" t="s">
        <v>4490</v>
      </c>
      <c r="C12" s="4" t="s">
        <v>9426</v>
      </c>
      <c r="D12" s="4" t="s">
        <v>4301</v>
      </c>
      <c r="E12" s="4" t="s">
        <v>9427</v>
      </c>
    </row>
    <row r="13">
      <c r="A13" s="4" t="s">
        <v>9438</v>
      </c>
      <c r="B13" s="4" t="s">
        <v>4490</v>
      </c>
      <c r="C13" s="4" t="s">
        <v>9426</v>
      </c>
      <c r="D13" s="4" t="s">
        <v>4301</v>
      </c>
      <c r="E13" s="4" t="s">
        <v>9427</v>
      </c>
    </row>
    <row r="14">
      <c r="A14" s="4" t="s">
        <v>9439</v>
      </c>
      <c r="B14" s="4" t="s">
        <v>4490</v>
      </c>
      <c r="C14" s="4" t="s">
        <v>9426</v>
      </c>
      <c r="D14" s="4" t="s">
        <v>4301</v>
      </c>
      <c r="E14" s="4" t="s">
        <v>9427</v>
      </c>
    </row>
    <row r="15" ht="15.75" customHeight="1">
      <c r="A15" s="4" t="s">
        <v>9440</v>
      </c>
      <c r="B15" s="4" t="s">
        <v>4490</v>
      </c>
      <c r="C15" s="4" t="s">
        <v>9426</v>
      </c>
      <c r="D15" s="4" t="s">
        <v>4301</v>
      </c>
      <c r="E15" s="4" t="s">
        <v>9427</v>
      </c>
    </row>
    <row r="16">
      <c r="A16" s="4" t="s">
        <v>9441</v>
      </c>
      <c r="B16" s="4" t="s">
        <v>4490</v>
      </c>
      <c r="C16" s="4" t="s">
        <v>9426</v>
      </c>
      <c r="D16" s="4" t="s">
        <v>4301</v>
      </c>
      <c r="E16" s="4" t="s">
        <v>9427</v>
      </c>
    </row>
    <row r="17">
      <c r="A17" s="4" t="s">
        <v>9442</v>
      </c>
      <c r="B17" s="4" t="s">
        <v>4490</v>
      </c>
      <c r="C17" s="4" t="s">
        <v>9426</v>
      </c>
      <c r="D17" s="4" t="s">
        <v>4301</v>
      </c>
      <c r="E17" s="4" t="s">
        <v>9427</v>
      </c>
    </row>
    <row r="18">
      <c r="A18" s="4" t="s">
        <v>70</v>
      </c>
      <c r="B18" s="4" t="s">
        <v>9443</v>
      </c>
      <c r="C18" s="4" t="s">
        <v>9426</v>
      </c>
      <c r="D18" s="4" t="s">
        <v>4301</v>
      </c>
      <c r="E18" s="93" t="s">
        <v>9444</v>
      </c>
    </row>
    <row r="19">
      <c r="A19" s="4" t="s">
        <v>9445</v>
      </c>
      <c r="B19" s="4" t="s">
        <v>9443</v>
      </c>
      <c r="C19" s="4" t="s">
        <v>9426</v>
      </c>
      <c r="D19" s="4" t="s">
        <v>4301</v>
      </c>
      <c r="E19" s="93" t="s">
        <v>9444</v>
      </c>
    </row>
    <row r="20">
      <c r="A20" s="4" t="s">
        <v>202</v>
      </c>
      <c r="B20" s="4" t="s">
        <v>9443</v>
      </c>
      <c r="C20" s="4" t="s">
        <v>9426</v>
      </c>
      <c r="D20" s="4" t="s">
        <v>4301</v>
      </c>
      <c r="E20" s="4" t="s">
        <v>9444</v>
      </c>
    </row>
    <row r="21">
      <c r="A21" s="4" t="s">
        <v>9446</v>
      </c>
      <c r="B21" s="4" t="s">
        <v>9443</v>
      </c>
      <c r="C21" s="4" t="s">
        <v>9426</v>
      </c>
      <c r="D21" s="4" t="s">
        <v>4301</v>
      </c>
      <c r="E21" s="4" t="s">
        <v>9444</v>
      </c>
    </row>
    <row r="22">
      <c r="A22" s="4" t="s">
        <v>1062</v>
      </c>
      <c r="B22" s="4" t="s">
        <v>9443</v>
      </c>
      <c r="C22" s="4" t="s">
        <v>9426</v>
      </c>
      <c r="D22" s="4" t="s">
        <v>4301</v>
      </c>
      <c r="E22" s="4" t="s">
        <v>9444</v>
      </c>
    </row>
    <row r="23">
      <c r="A23" s="4" t="s">
        <v>944</v>
      </c>
      <c r="B23" s="4" t="s">
        <v>9443</v>
      </c>
      <c r="C23" s="4" t="s">
        <v>9426</v>
      </c>
      <c r="D23" s="4" t="s">
        <v>4301</v>
      </c>
      <c r="E23" s="4" t="s">
        <v>9444</v>
      </c>
    </row>
    <row r="24">
      <c r="A24" s="44" t="s">
        <v>1063</v>
      </c>
      <c r="B24" s="4" t="s">
        <v>9443</v>
      </c>
      <c r="C24" s="4" t="s">
        <v>9426</v>
      </c>
      <c r="D24" s="4" t="s">
        <v>4301</v>
      </c>
      <c r="E24" s="4" t="s">
        <v>9444</v>
      </c>
    </row>
    <row r="25" ht="15.75" customHeight="1">
      <c r="A25" s="4" t="s">
        <v>9447</v>
      </c>
      <c r="B25" s="4" t="s">
        <v>9443</v>
      </c>
      <c r="C25" s="4" t="s">
        <v>9426</v>
      </c>
      <c r="D25" s="4" t="s">
        <v>4301</v>
      </c>
      <c r="E25" s="4" t="s">
        <v>9444</v>
      </c>
    </row>
    <row r="26" ht="15.75" customHeight="1">
      <c r="A26" s="4" t="s">
        <v>72</v>
      </c>
      <c r="B26" s="4" t="s">
        <v>9443</v>
      </c>
      <c r="C26" s="4" t="s">
        <v>9426</v>
      </c>
      <c r="D26" s="4" t="s">
        <v>4301</v>
      </c>
      <c r="E26" s="4" t="s">
        <v>9444</v>
      </c>
    </row>
    <row r="27">
      <c r="A27" s="4" t="s">
        <v>73</v>
      </c>
      <c r="B27" s="4" t="s">
        <v>9443</v>
      </c>
      <c r="C27" s="4" t="s">
        <v>9426</v>
      </c>
      <c r="D27" s="4" t="s">
        <v>4301</v>
      </c>
      <c r="E27" s="4" t="s">
        <v>9444</v>
      </c>
    </row>
    <row r="28" ht="15.75" customHeight="1">
      <c r="A28" s="4" t="s">
        <v>9448</v>
      </c>
      <c r="B28" s="4" t="s">
        <v>9443</v>
      </c>
      <c r="C28" s="4" t="s">
        <v>9426</v>
      </c>
      <c r="D28" s="4" t="s">
        <v>4301</v>
      </c>
      <c r="E28" s="4" t="s">
        <v>9444</v>
      </c>
    </row>
    <row r="29">
      <c r="A29" s="4" t="s">
        <v>9449</v>
      </c>
      <c r="B29" s="4" t="s">
        <v>9443</v>
      </c>
      <c r="C29" s="4" t="s">
        <v>9426</v>
      </c>
      <c r="D29" s="4" t="s">
        <v>4301</v>
      </c>
      <c r="E29" s="4" t="s">
        <v>9444</v>
      </c>
    </row>
    <row r="30">
      <c r="A30" s="4" t="s">
        <v>9450</v>
      </c>
      <c r="B30" s="4" t="s">
        <v>9443</v>
      </c>
      <c r="C30" s="4" t="s">
        <v>9426</v>
      </c>
      <c r="D30" s="4" t="s">
        <v>4301</v>
      </c>
      <c r="E30" s="4" t="s">
        <v>9444</v>
      </c>
    </row>
    <row r="31">
      <c r="A31" s="4" t="s">
        <v>510</v>
      </c>
      <c r="B31" s="4" t="s">
        <v>9443</v>
      </c>
      <c r="C31" s="4" t="s">
        <v>9426</v>
      </c>
      <c r="D31" s="4" t="s">
        <v>4301</v>
      </c>
      <c r="E31" s="4" t="s">
        <v>9444</v>
      </c>
    </row>
    <row r="32">
      <c r="A32" s="44" t="s">
        <v>9451</v>
      </c>
      <c r="B32" s="4" t="s">
        <v>9443</v>
      </c>
      <c r="C32" s="4" t="s">
        <v>9426</v>
      </c>
      <c r="D32" s="4" t="s">
        <v>4301</v>
      </c>
      <c r="E32" s="4" t="s">
        <v>9444</v>
      </c>
    </row>
    <row r="33">
      <c r="A33" s="4" t="s">
        <v>9452</v>
      </c>
      <c r="B33" s="4" t="s">
        <v>9443</v>
      </c>
      <c r="C33" s="4" t="s">
        <v>9426</v>
      </c>
      <c r="D33" s="4" t="s">
        <v>4301</v>
      </c>
      <c r="E33" s="4" t="s">
        <v>9444</v>
      </c>
    </row>
    <row r="34">
      <c r="A34" s="4" t="s">
        <v>9453</v>
      </c>
      <c r="B34" s="4" t="s">
        <v>9443</v>
      </c>
      <c r="C34" s="4" t="s">
        <v>9426</v>
      </c>
      <c r="D34" s="4" t="s">
        <v>4301</v>
      </c>
      <c r="E34" s="4" t="s">
        <v>9444</v>
      </c>
    </row>
    <row r="35">
      <c r="A35" s="4" t="s">
        <v>9454</v>
      </c>
      <c r="B35" s="4" t="s">
        <v>9443</v>
      </c>
      <c r="C35" s="4" t="s">
        <v>9426</v>
      </c>
      <c r="D35" s="4" t="s">
        <v>4301</v>
      </c>
      <c r="E35" s="4" t="s">
        <v>9444</v>
      </c>
    </row>
    <row r="36">
      <c r="A36" s="4" t="s">
        <v>516</v>
      </c>
      <c r="B36" s="4" t="s">
        <v>9443</v>
      </c>
      <c r="C36" s="4" t="s">
        <v>9426</v>
      </c>
      <c r="D36" s="4" t="s">
        <v>4301</v>
      </c>
      <c r="E36" s="4" t="s">
        <v>9444</v>
      </c>
    </row>
    <row r="37">
      <c r="A37" s="4" t="s">
        <v>9455</v>
      </c>
      <c r="B37" s="4" t="s">
        <v>9443</v>
      </c>
      <c r="C37" s="4" t="s">
        <v>9426</v>
      </c>
      <c r="D37" s="4" t="s">
        <v>4301</v>
      </c>
      <c r="E37" s="4" t="s">
        <v>9444</v>
      </c>
    </row>
    <row r="38">
      <c r="A38" s="44" t="s">
        <v>9456</v>
      </c>
      <c r="B38" s="4" t="s">
        <v>9443</v>
      </c>
      <c r="C38" s="4" t="s">
        <v>9426</v>
      </c>
      <c r="D38" s="4" t="s">
        <v>4301</v>
      </c>
      <c r="E38" s="4" t="s">
        <v>9444</v>
      </c>
    </row>
    <row r="39">
      <c r="A39" s="44" t="s">
        <v>9457</v>
      </c>
      <c r="B39" s="4" t="s">
        <v>9443</v>
      </c>
      <c r="C39" s="4" t="s">
        <v>9426</v>
      </c>
      <c r="D39" s="4" t="s">
        <v>4301</v>
      </c>
      <c r="E39" s="4" t="s">
        <v>9444</v>
      </c>
    </row>
    <row r="40">
      <c r="A40" s="4" t="s">
        <v>520</v>
      </c>
      <c r="B40" s="4" t="s">
        <v>9443</v>
      </c>
      <c r="C40" s="4" t="s">
        <v>9426</v>
      </c>
      <c r="D40" s="4" t="s">
        <v>4301</v>
      </c>
      <c r="E40" s="4" t="s">
        <v>9444</v>
      </c>
    </row>
    <row r="41">
      <c r="A41" s="44" t="s">
        <v>222</v>
      </c>
      <c r="B41" s="4" t="s">
        <v>9443</v>
      </c>
      <c r="C41" s="4" t="s">
        <v>9426</v>
      </c>
      <c r="D41" s="4" t="s">
        <v>4301</v>
      </c>
      <c r="E41" s="4" t="s">
        <v>9444</v>
      </c>
    </row>
    <row r="42" ht="15.75" customHeight="1">
      <c r="A42" s="4" t="s">
        <v>9458</v>
      </c>
      <c r="B42" s="4" t="s">
        <v>9443</v>
      </c>
      <c r="C42" s="4" t="s">
        <v>9426</v>
      </c>
      <c r="D42" s="4" t="s">
        <v>4301</v>
      </c>
      <c r="E42" s="4" t="s">
        <v>9444</v>
      </c>
    </row>
    <row r="43">
      <c r="A43" s="44" t="s">
        <v>9459</v>
      </c>
      <c r="B43" s="4" t="s">
        <v>9443</v>
      </c>
      <c r="C43" s="4" t="s">
        <v>9426</v>
      </c>
      <c r="D43" s="4" t="s">
        <v>4301</v>
      </c>
      <c r="E43" s="4" t="s">
        <v>9444</v>
      </c>
    </row>
    <row r="44">
      <c r="A44" s="4" t="s">
        <v>9460</v>
      </c>
      <c r="B44" s="4" t="s">
        <v>9443</v>
      </c>
      <c r="C44" s="4" t="s">
        <v>9426</v>
      </c>
      <c r="D44" s="4" t="s">
        <v>4301</v>
      </c>
      <c r="E44" s="4" t="s">
        <v>9444</v>
      </c>
    </row>
    <row r="45">
      <c r="A45" s="4" t="s">
        <v>78</v>
      </c>
      <c r="B45" s="4" t="s">
        <v>9443</v>
      </c>
      <c r="C45" s="4" t="s">
        <v>9426</v>
      </c>
      <c r="D45" s="4" t="s">
        <v>4301</v>
      </c>
      <c r="E45" s="4" t="s">
        <v>9444</v>
      </c>
    </row>
    <row r="46">
      <c r="A46" s="4" t="s">
        <v>9461</v>
      </c>
      <c r="B46" s="4" t="s">
        <v>9443</v>
      </c>
      <c r="C46" s="4" t="s">
        <v>9426</v>
      </c>
      <c r="D46" s="4" t="s">
        <v>4301</v>
      </c>
      <c r="E46" s="4" t="s">
        <v>9444</v>
      </c>
    </row>
    <row r="47">
      <c r="A47" s="44" t="s">
        <v>9462</v>
      </c>
      <c r="B47" s="4" t="s">
        <v>9443</v>
      </c>
      <c r="C47" s="4" t="s">
        <v>9426</v>
      </c>
      <c r="D47" s="4" t="s">
        <v>4301</v>
      </c>
      <c r="E47" s="4" t="s">
        <v>9444</v>
      </c>
    </row>
    <row r="48">
      <c r="A48" s="4" t="s">
        <v>1066</v>
      </c>
      <c r="B48" s="4" t="s">
        <v>9443</v>
      </c>
      <c r="C48" s="4" t="s">
        <v>9426</v>
      </c>
      <c r="D48" s="4" t="s">
        <v>4301</v>
      </c>
      <c r="E48" s="4" t="s">
        <v>9444</v>
      </c>
    </row>
    <row r="49">
      <c r="A49" s="44" t="s">
        <v>949</v>
      </c>
      <c r="B49" s="4" t="s">
        <v>9443</v>
      </c>
      <c r="C49" s="4" t="s">
        <v>9426</v>
      </c>
      <c r="D49" s="4" t="s">
        <v>4301</v>
      </c>
      <c r="E49" s="4" t="s">
        <v>9444</v>
      </c>
    </row>
    <row r="50">
      <c r="A50" s="44" t="s">
        <v>226</v>
      </c>
      <c r="B50" s="4" t="s">
        <v>9443</v>
      </c>
      <c r="C50" s="4" t="s">
        <v>9426</v>
      </c>
      <c r="D50" s="4" t="s">
        <v>4301</v>
      </c>
      <c r="E50" s="4" t="s">
        <v>9444</v>
      </c>
    </row>
    <row r="51">
      <c r="A51" s="4" t="s">
        <v>9463</v>
      </c>
      <c r="B51" s="4" t="s">
        <v>9443</v>
      </c>
      <c r="C51" s="4" t="s">
        <v>9426</v>
      </c>
      <c r="D51" s="4" t="s">
        <v>4301</v>
      </c>
      <c r="E51" s="4" t="s">
        <v>9444</v>
      </c>
    </row>
    <row r="52">
      <c r="A52" s="44" t="s">
        <v>1069</v>
      </c>
      <c r="B52" s="4" t="s">
        <v>9443</v>
      </c>
      <c r="C52" s="4" t="s">
        <v>9426</v>
      </c>
      <c r="D52" s="4" t="s">
        <v>4301</v>
      </c>
      <c r="E52" s="4" t="s">
        <v>9444</v>
      </c>
    </row>
    <row r="53">
      <c r="A53" s="4" t="s">
        <v>9464</v>
      </c>
      <c r="B53" s="4" t="s">
        <v>9443</v>
      </c>
      <c r="C53" s="4" t="s">
        <v>9426</v>
      </c>
      <c r="D53" s="4" t="s">
        <v>4301</v>
      </c>
      <c r="E53" s="4" t="s">
        <v>9444</v>
      </c>
    </row>
    <row r="54">
      <c r="A54" s="4" t="s">
        <v>9465</v>
      </c>
      <c r="B54" s="4" t="s">
        <v>9443</v>
      </c>
      <c r="C54" s="4" t="s">
        <v>9426</v>
      </c>
      <c r="D54" s="4" t="s">
        <v>4301</v>
      </c>
      <c r="E54" s="4" t="s">
        <v>9444</v>
      </c>
    </row>
    <row r="55">
      <c r="A55" s="4" t="s">
        <v>533</v>
      </c>
      <c r="B55" s="4" t="s">
        <v>9443</v>
      </c>
      <c r="C55" s="4" t="s">
        <v>9426</v>
      </c>
      <c r="D55" s="4" t="s">
        <v>4301</v>
      </c>
      <c r="E55" s="4" t="s">
        <v>9444</v>
      </c>
    </row>
    <row r="56">
      <c r="A56" s="44" t="s">
        <v>660</v>
      </c>
      <c r="B56" s="4" t="s">
        <v>9443</v>
      </c>
      <c r="C56" s="4" t="s">
        <v>9426</v>
      </c>
      <c r="D56" s="4" t="s">
        <v>4301</v>
      </c>
      <c r="E56" s="4" t="s">
        <v>9444</v>
      </c>
    </row>
    <row r="57">
      <c r="A57" s="4" t="s">
        <v>9466</v>
      </c>
      <c r="B57" s="4" t="s">
        <v>9443</v>
      </c>
      <c r="C57" s="4" t="s">
        <v>9426</v>
      </c>
      <c r="D57" s="4" t="s">
        <v>4301</v>
      </c>
      <c r="E57" s="4" t="s">
        <v>9444</v>
      </c>
    </row>
    <row r="58">
      <c r="A58" s="4" t="s">
        <v>534</v>
      </c>
      <c r="B58" s="4" t="s">
        <v>9443</v>
      </c>
      <c r="C58" s="4" t="s">
        <v>9426</v>
      </c>
      <c r="D58" s="4" t="s">
        <v>4301</v>
      </c>
      <c r="E58" s="4" t="s">
        <v>9444</v>
      </c>
    </row>
    <row r="59">
      <c r="A59" s="44" t="s">
        <v>9467</v>
      </c>
      <c r="B59" s="4" t="s">
        <v>9443</v>
      </c>
      <c r="C59" s="4" t="s">
        <v>9426</v>
      </c>
      <c r="D59" s="4" t="s">
        <v>4301</v>
      </c>
      <c r="E59" s="4" t="s">
        <v>9444</v>
      </c>
    </row>
    <row r="60">
      <c r="A60" s="44" t="s">
        <v>79</v>
      </c>
      <c r="B60" s="4" t="s">
        <v>9443</v>
      </c>
      <c r="C60" s="4" t="s">
        <v>9426</v>
      </c>
      <c r="D60" s="4" t="s">
        <v>4301</v>
      </c>
      <c r="E60" s="4" t="s">
        <v>9444</v>
      </c>
    </row>
    <row r="61">
      <c r="A61" s="4" t="s">
        <v>80</v>
      </c>
      <c r="B61" s="4" t="s">
        <v>9443</v>
      </c>
      <c r="C61" s="4" t="s">
        <v>9426</v>
      </c>
      <c r="D61" s="4" t="s">
        <v>4301</v>
      </c>
      <c r="E61" s="4" t="s">
        <v>9444</v>
      </c>
    </row>
    <row r="62">
      <c r="A62" s="4" t="s">
        <v>9468</v>
      </c>
      <c r="B62" s="4" t="s">
        <v>9443</v>
      </c>
      <c r="C62" s="4" t="s">
        <v>9426</v>
      </c>
      <c r="D62" s="4" t="s">
        <v>4301</v>
      </c>
      <c r="E62" s="4" t="s">
        <v>9444</v>
      </c>
    </row>
    <row r="63">
      <c r="A63" s="4" t="s">
        <v>229</v>
      </c>
      <c r="B63" s="4" t="s">
        <v>9443</v>
      </c>
      <c r="C63" s="4" t="s">
        <v>9426</v>
      </c>
      <c r="D63" s="4" t="s">
        <v>4301</v>
      </c>
      <c r="E63" s="4" t="s">
        <v>9444</v>
      </c>
    </row>
    <row r="64">
      <c r="A64" s="44" t="s">
        <v>9469</v>
      </c>
      <c r="B64" s="4" t="s">
        <v>9443</v>
      </c>
      <c r="C64" s="4" t="s">
        <v>9426</v>
      </c>
      <c r="D64" s="4" t="s">
        <v>4301</v>
      </c>
      <c r="E64" s="4" t="s">
        <v>9444</v>
      </c>
    </row>
    <row r="65">
      <c r="A65" s="44" t="s">
        <v>951</v>
      </c>
      <c r="B65" s="4" t="s">
        <v>9443</v>
      </c>
      <c r="C65" s="4" t="s">
        <v>9426</v>
      </c>
      <c r="D65" s="4" t="s">
        <v>4301</v>
      </c>
      <c r="E65" s="4" t="s">
        <v>9444</v>
      </c>
    </row>
    <row r="66">
      <c r="A66" s="4" t="s">
        <v>232</v>
      </c>
      <c r="B66" s="4" t="s">
        <v>9443</v>
      </c>
      <c r="C66" s="4" t="s">
        <v>9426</v>
      </c>
      <c r="D66" s="4" t="s">
        <v>4301</v>
      </c>
      <c r="E66" s="4" t="s">
        <v>9444</v>
      </c>
    </row>
    <row r="67">
      <c r="A67" s="13" t="s">
        <v>353</v>
      </c>
      <c r="B67" s="4" t="s">
        <v>9470</v>
      </c>
      <c r="C67" s="4" t="s">
        <v>9426</v>
      </c>
      <c r="D67" s="4" t="s">
        <v>4301</v>
      </c>
      <c r="E67" s="93" t="s">
        <v>9471</v>
      </c>
    </row>
    <row r="68">
      <c r="A68" s="12" t="s">
        <v>9472</v>
      </c>
      <c r="B68" s="4" t="s">
        <v>9470</v>
      </c>
      <c r="C68" s="4" t="s">
        <v>9426</v>
      </c>
      <c r="D68" s="4" t="s">
        <v>4301</v>
      </c>
      <c r="E68" s="93" t="s">
        <v>9471</v>
      </c>
    </row>
    <row r="69">
      <c r="A69" s="13" t="s">
        <v>9473</v>
      </c>
      <c r="B69" s="4" t="s">
        <v>9470</v>
      </c>
      <c r="C69" s="4" t="s">
        <v>9426</v>
      </c>
      <c r="D69" s="4" t="s">
        <v>4301</v>
      </c>
      <c r="E69" s="4" t="s">
        <v>9471</v>
      </c>
    </row>
    <row r="70">
      <c r="A70" s="4" t="s">
        <v>9474</v>
      </c>
      <c r="B70" s="4" t="s">
        <v>9470</v>
      </c>
      <c r="C70" s="4" t="s">
        <v>9426</v>
      </c>
      <c r="D70" s="4" t="s">
        <v>4301</v>
      </c>
      <c r="E70" s="4" t="s">
        <v>9471</v>
      </c>
    </row>
    <row r="71">
      <c r="A71" s="13" t="s">
        <v>236</v>
      </c>
      <c r="B71" s="4" t="s">
        <v>9470</v>
      </c>
      <c r="C71" s="4" t="s">
        <v>9426</v>
      </c>
      <c r="D71" s="4" t="s">
        <v>4301</v>
      </c>
      <c r="E71" s="4" t="s">
        <v>9471</v>
      </c>
    </row>
    <row r="72">
      <c r="A72" s="4" t="s">
        <v>9475</v>
      </c>
      <c r="B72" s="4" t="s">
        <v>9470</v>
      </c>
      <c r="C72" s="4" t="s">
        <v>9426</v>
      </c>
      <c r="D72" s="4" t="s">
        <v>4301</v>
      </c>
      <c r="E72" s="4" t="s">
        <v>9471</v>
      </c>
    </row>
    <row r="73">
      <c r="A73" s="4" t="s">
        <v>9476</v>
      </c>
      <c r="B73" s="4" t="s">
        <v>9470</v>
      </c>
      <c r="C73" s="4" t="s">
        <v>9426</v>
      </c>
      <c r="D73" s="4" t="s">
        <v>4301</v>
      </c>
      <c r="E73" s="4" t="s">
        <v>9471</v>
      </c>
    </row>
    <row r="74">
      <c r="A74" s="13" t="s">
        <v>9477</v>
      </c>
      <c r="B74" s="4" t="s">
        <v>9470</v>
      </c>
      <c r="C74" s="4" t="s">
        <v>9426</v>
      </c>
      <c r="D74" s="4" t="s">
        <v>4301</v>
      </c>
      <c r="E74" s="4" t="s">
        <v>9471</v>
      </c>
    </row>
    <row r="75">
      <c r="A75" s="13" t="s">
        <v>9478</v>
      </c>
      <c r="B75" s="4" t="s">
        <v>9470</v>
      </c>
      <c r="C75" s="4" t="s">
        <v>9426</v>
      </c>
      <c r="D75" s="4" t="s">
        <v>4301</v>
      </c>
      <c r="E75" s="4" t="s">
        <v>9471</v>
      </c>
    </row>
    <row r="76">
      <c r="A76" s="13" t="s">
        <v>9479</v>
      </c>
      <c r="B76" s="4" t="s">
        <v>9470</v>
      </c>
      <c r="C76" s="4" t="s">
        <v>9426</v>
      </c>
      <c r="D76" s="4" t="s">
        <v>4301</v>
      </c>
      <c r="E76" s="4" t="s">
        <v>9471</v>
      </c>
    </row>
    <row r="77">
      <c r="A77" s="13" t="s">
        <v>9480</v>
      </c>
      <c r="B77" s="4" t="s">
        <v>9470</v>
      </c>
      <c r="C77" s="4" t="s">
        <v>9426</v>
      </c>
      <c r="D77" s="4" t="s">
        <v>4301</v>
      </c>
      <c r="E77" s="4" t="s">
        <v>9471</v>
      </c>
    </row>
    <row r="78">
      <c r="A78" s="13" t="s">
        <v>244</v>
      </c>
      <c r="B78" s="4" t="s">
        <v>9470</v>
      </c>
      <c r="C78" s="4" t="s">
        <v>9426</v>
      </c>
      <c r="D78" s="4" t="s">
        <v>4301</v>
      </c>
      <c r="E78" s="4" t="s">
        <v>9471</v>
      </c>
    </row>
    <row r="79">
      <c r="A79" s="7" t="s">
        <v>9481</v>
      </c>
      <c r="B79" s="4" t="s">
        <v>9470</v>
      </c>
      <c r="C79" s="4" t="s">
        <v>9426</v>
      </c>
      <c r="D79" s="4" t="s">
        <v>4301</v>
      </c>
      <c r="E79" s="4" t="s">
        <v>9471</v>
      </c>
    </row>
    <row r="80">
      <c r="A80" s="13" t="s">
        <v>9482</v>
      </c>
      <c r="B80" s="4" t="s">
        <v>9470</v>
      </c>
      <c r="C80" s="4" t="s">
        <v>9426</v>
      </c>
      <c r="D80" s="4" t="s">
        <v>4301</v>
      </c>
      <c r="E80" s="4" t="s">
        <v>9471</v>
      </c>
    </row>
    <row r="81">
      <c r="A81" s="13" t="s">
        <v>84</v>
      </c>
      <c r="B81" s="4" t="s">
        <v>9470</v>
      </c>
      <c r="C81" s="4" t="s">
        <v>9426</v>
      </c>
      <c r="D81" s="4" t="s">
        <v>4301</v>
      </c>
      <c r="E81" s="4" t="s">
        <v>9471</v>
      </c>
    </row>
    <row r="82">
      <c r="A82" s="13" t="s">
        <v>249</v>
      </c>
      <c r="B82" s="4" t="s">
        <v>9470</v>
      </c>
      <c r="C82" s="4" t="s">
        <v>9426</v>
      </c>
      <c r="D82" s="4" t="s">
        <v>4301</v>
      </c>
      <c r="E82" s="4" t="s">
        <v>9471</v>
      </c>
    </row>
    <row r="83">
      <c r="A83" s="13" t="s">
        <v>9483</v>
      </c>
      <c r="B83" s="4" t="s">
        <v>9470</v>
      </c>
      <c r="C83" s="4" t="s">
        <v>9426</v>
      </c>
      <c r="D83" s="4" t="s">
        <v>4301</v>
      </c>
      <c r="E83" s="4" t="s">
        <v>9471</v>
      </c>
    </row>
    <row r="84">
      <c r="A84" s="20" t="s">
        <v>9484</v>
      </c>
      <c r="B84" s="4" t="s">
        <v>9470</v>
      </c>
      <c r="C84" s="4" t="s">
        <v>9426</v>
      </c>
      <c r="D84" s="4" t="s">
        <v>4301</v>
      </c>
      <c r="E84" s="4" t="s">
        <v>9471</v>
      </c>
    </row>
    <row r="85">
      <c r="A85" s="13" t="s">
        <v>253</v>
      </c>
      <c r="B85" s="4" t="s">
        <v>9470</v>
      </c>
      <c r="C85" s="4" t="s">
        <v>9426</v>
      </c>
      <c r="D85" s="4" t="s">
        <v>4301</v>
      </c>
      <c r="E85" s="4" t="s">
        <v>9471</v>
      </c>
    </row>
    <row r="86">
      <c r="A86" s="13" t="s">
        <v>254</v>
      </c>
      <c r="B86" s="4" t="s">
        <v>9470</v>
      </c>
      <c r="C86" s="4" t="s">
        <v>9426</v>
      </c>
      <c r="D86" s="4" t="s">
        <v>4301</v>
      </c>
      <c r="E86" s="4" t="s">
        <v>9471</v>
      </c>
    </row>
    <row r="87">
      <c r="A87" s="12" t="s">
        <v>9485</v>
      </c>
      <c r="B87" s="4" t="s">
        <v>9470</v>
      </c>
      <c r="C87" s="4" t="s">
        <v>9426</v>
      </c>
      <c r="D87" s="4" t="s">
        <v>4301</v>
      </c>
      <c r="E87" s="4" t="s">
        <v>9471</v>
      </c>
    </row>
    <row r="88">
      <c r="A88" s="13" t="s">
        <v>9486</v>
      </c>
      <c r="B88" s="4" t="s">
        <v>9470</v>
      </c>
      <c r="C88" s="4" t="s">
        <v>9426</v>
      </c>
      <c r="D88" s="4" t="s">
        <v>4301</v>
      </c>
      <c r="E88" s="4" t="s">
        <v>9471</v>
      </c>
    </row>
    <row r="89">
      <c r="A89" s="12" t="s">
        <v>89</v>
      </c>
      <c r="B89" s="4" t="s">
        <v>9470</v>
      </c>
      <c r="C89" s="4" t="s">
        <v>9426</v>
      </c>
      <c r="D89" s="4" t="s">
        <v>4301</v>
      </c>
      <c r="E89" s="4" t="s">
        <v>9471</v>
      </c>
    </row>
    <row r="90">
      <c r="A90" s="13" t="s">
        <v>9487</v>
      </c>
      <c r="B90" s="4" t="s">
        <v>9470</v>
      </c>
      <c r="C90" s="4" t="s">
        <v>9426</v>
      </c>
      <c r="D90" s="4" t="s">
        <v>4301</v>
      </c>
      <c r="E90" s="4" t="s">
        <v>9471</v>
      </c>
    </row>
    <row r="91">
      <c r="A91" s="7" t="s">
        <v>573</v>
      </c>
      <c r="B91" s="4" t="s">
        <v>9470</v>
      </c>
      <c r="C91" s="4" t="s">
        <v>9426</v>
      </c>
      <c r="D91" s="4" t="s">
        <v>4301</v>
      </c>
      <c r="E91" s="4" t="s">
        <v>9471</v>
      </c>
    </row>
    <row r="92">
      <c r="A92" s="13" t="s">
        <v>574</v>
      </c>
      <c r="B92" s="4" t="s">
        <v>9470</v>
      </c>
      <c r="C92" s="4" t="s">
        <v>9426</v>
      </c>
      <c r="D92" s="4" t="s">
        <v>4301</v>
      </c>
      <c r="E92" s="4" t="s">
        <v>9471</v>
      </c>
    </row>
    <row r="93">
      <c r="A93" s="7" t="s">
        <v>256</v>
      </c>
      <c r="B93" s="4" t="s">
        <v>9470</v>
      </c>
      <c r="C93" s="4" t="s">
        <v>9426</v>
      </c>
      <c r="D93" s="4" t="s">
        <v>4301</v>
      </c>
      <c r="E93" s="4" t="s">
        <v>9471</v>
      </c>
    </row>
    <row r="94">
      <c r="A94" s="13" t="s">
        <v>9488</v>
      </c>
      <c r="B94" s="4" t="s">
        <v>9470</v>
      </c>
      <c r="C94" s="4" t="s">
        <v>9426</v>
      </c>
      <c r="D94" s="4" t="s">
        <v>4301</v>
      </c>
      <c r="E94" s="4" t="s">
        <v>9471</v>
      </c>
    </row>
    <row r="95">
      <c r="A95" s="20" t="s">
        <v>9489</v>
      </c>
      <c r="B95" s="4" t="s">
        <v>9470</v>
      </c>
      <c r="C95" s="4" t="s">
        <v>9426</v>
      </c>
      <c r="D95" s="4" t="s">
        <v>4301</v>
      </c>
      <c r="E95" s="4" t="s">
        <v>9471</v>
      </c>
    </row>
    <row r="96">
      <c r="A96" s="13" t="s">
        <v>258</v>
      </c>
      <c r="B96" s="4" t="s">
        <v>9470</v>
      </c>
      <c r="C96" s="4" t="s">
        <v>9426</v>
      </c>
      <c r="D96" s="4" t="s">
        <v>4301</v>
      </c>
      <c r="E96" s="4" t="s">
        <v>9471</v>
      </c>
    </row>
    <row r="97">
      <c r="A97" s="7" t="s">
        <v>91</v>
      </c>
      <c r="B97" s="4" t="s">
        <v>9470</v>
      </c>
      <c r="C97" s="4" t="s">
        <v>9426</v>
      </c>
      <c r="D97" s="4" t="s">
        <v>4301</v>
      </c>
      <c r="E97" s="4" t="s">
        <v>9471</v>
      </c>
    </row>
    <row r="98">
      <c r="A98" s="13" t="s">
        <v>9490</v>
      </c>
      <c r="B98" s="4" t="s">
        <v>9470</v>
      </c>
      <c r="C98" s="4" t="s">
        <v>9426</v>
      </c>
      <c r="D98" s="4" t="s">
        <v>4301</v>
      </c>
      <c r="E98" s="4" t="s">
        <v>9471</v>
      </c>
    </row>
    <row r="99">
      <c r="A99" s="13" t="s">
        <v>259</v>
      </c>
      <c r="B99" s="4" t="s">
        <v>9470</v>
      </c>
      <c r="C99" s="4" t="s">
        <v>9426</v>
      </c>
      <c r="D99" s="4" t="s">
        <v>4301</v>
      </c>
      <c r="E99" s="4" t="s">
        <v>9471</v>
      </c>
    </row>
    <row r="100">
      <c r="A100" s="7" t="s">
        <v>582</v>
      </c>
      <c r="B100" s="4" t="s">
        <v>9470</v>
      </c>
      <c r="C100" s="4" t="s">
        <v>9426</v>
      </c>
      <c r="D100" s="4" t="s">
        <v>4301</v>
      </c>
      <c r="E100" s="4" t="s">
        <v>9471</v>
      </c>
    </row>
    <row r="101">
      <c r="A101" s="19" t="s">
        <v>92</v>
      </c>
      <c r="B101" s="4" t="s">
        <v>9470</v>
      </c>
      <c r="C101" s="4" t="s">
        <v>9426</v>
      </c>
      <c r="D101" s="4" t="s">
        <v>4301</v>
      </c>
      <c r="E101" s="4" t="s">
        <v>9471</v>
      </c>
    </row>
    <row r="102">
      <c r="A102" s="20" t="s">
        <v>9491</v>
      </c>
      <c r="B102" s="4" t="s">
        <v>9470</v>
      </c>
      <c r="C102" s="4" t="s">
        <v>9426</v>
      </c>
      <c r="D102" s="4" t="s">
        <v>4301</v>
      </c>
      <c r="E102" s="4" t="s">
        <v>9471</v>
      </c>
    </row>
    <row r="103">
      <c r="A103" s="4" t="s">
        <v>9492</v>
      </c>
      <c r="B103" s="4" t="s">
        <v>9470</v>
      </c>
      <c r="C103" s="4" t="s">
        <v>9426</v>
      </c>
      <c r="D103" s="4" t="s">
        <v>4301</v>
      </c>
      <c r="E103" s="4" t="s">
        <v>9471</v>
      </c>
    </row>
    <row r="104">
      <c r="A104" s="13" t="s">
        <v>9493</v>
      </c>
      <c r="B104" s="4" t="s">
        <v>9470</v>
      </c>
      <c r="C104" s="4" t="s">
        <v>9426</v>
      </c>
      <c r="D104" s="4" t="s">
        <v>4301</v>
      </c>
      <c r="E104" s="4" t="s">
        <v>9471</v>
      </c>
    </row>
    <row r="105">
      <c r="A105" s="94" t="s">
        <v>9494</v>
      </c>
      <c r="B105" s="4" t="s">
        <v>9470</v>
      </c>
      <c r="C105" s="4" t="s">
        <v>9426</v>
      </c>
      <c r="D105" s="4" t="s">
        <v>4301</v>
      </c>
      <c r="E105" s="4" t="s">
        <v>9471</v>
      </c>
    </row>
    <row r="106">
      <c r="A106" s="13" t="s">
        <v>9495</v>
      </c>
      <c r="B106" s="4" t="s">
        <v>9470</v>
      </c>
      <c r="C106" s="4" t="s">
        <v>9426</v>
      </c>
      <c r="D106" s="4" t="s">
        <v>4301</v>
      </c>
      <c r="E106" s="4" t="s">
        <v>9471</v>
      </c>
    </row>
    <row r="107">
      <c r="A107" s="13" t="s">
        <v>98</v>
      </c>
      <c r="B107" s="4" t="s">
        <v>9470</v>
      </c>
      <c r="C107" s="4" t="s">
        <v>9426</v>
      </c>
      <c r="D107" s="4" t="s">
        <v>4301</v>
      </c>
      <c r="E107" s="4" t="s">
        <v>9471</v>
      </c>
    </row>
    <row r="108">
      <c r="A108" s="4" t="s">
        <v>9496</v>
      </c>
      <c r="B108" s="4" t="s">
        <v>9470</v>
      </c>
      <c r="C108" s="4" t="s">
        <v>9426</v>
      </c>
      <c r="D108" s="4" t="s">
        <v>4301</v>
      </c>
      <c r="E108" s="4" t="s">
        <v>9471</v>
      </c>
    </row>
    <row r="109">
      <c r="A109" s="13" t="s">
        <v>100</v>
      </c>
      <c r="B109" s="4" t="s">
        <v>9470</v>
      </c>
      <c r="C109" s="4" t="s">
        <v>9426</v>
      </c>
      <c r="D109" s="4" t="s">
        <v>4301</v>
      </c>
      <c r="E109" s="4" t="s">
        <v>9471</v>
      </c>
    </row>
    <row r="110">
      <c r="A110" s="13" t="s">
        <v>9497</v>
      </c>
      <c r="B110" s="4" t="s">
        <v>9470</v>
      </c>
      <c r="C110" s="4" t="s">
        <v>9426</v>
      </c>
      <c r="D110" s="4" t="s">
        <v>4301</v>
      </c>
      <c r="E110" s="4" t="s">
        <v>9471</v>
      </c>
    </row>
    <row r="111">
      <c r="A111" s="13" t="s">
        <v>9498</v>
      </c>
      <c r="B111" s="4" t="s">
        <v>9470</v>
      </c>
      <c r="C111" s="4" t="s">
        <v>9426</v>
      </c>
      <c r="D111" s="4" t="s">
        <v>4301</v>
      </c>
      <c r="E111" s="4" t="s">
        <v>9471</v>
      </c>
    </row>
    <row r="112">
      <c r="A112" s="13" t="s">
        <v>9499</v>
      </c>
      <c r="B112" s="4" t="s">
        <v>9470</v>
      </c>
      <c r="C112" s="4" t="s">
        <v>9426</v>
      </c>
      <c r="D112" s="4" t="s">
        <v>4301</v>
      </c>
      <c r="E112" s="4" t="s">
        <v>9471</v>
      </c>
    </row>
    <row r="113">
      <c r="A113" s="7" t="s">
        <v>9500</v>
      </c>
      <c r="B113" s="4" t="s">
        <v>9470</v>
      </c>
      <c r="C113" s="4" t="s">
        <v>9426</v>
      </c>
      <c r="D113" s="4" t="s">
        <v>4301</v>
      </c>
      <c r="E113" s="4" t="s">
        <v>9471</v>
      </c>
    </row>
    <row r="114">
      <c r="A114" s="7" t="s">
        <v>9501</v>
      </c>
      <c r="B114" s="4" t="s">
        <v>9470</v>
      </c>
      <c r="C114" s="4" t="s">
        <v>9426</v>
      </c>
      <c r="D114" s="4" t="s">
        <v>4301</v>
      </c>
      <c r="E114" s="4" t="s">
        <v>9471</v>
      </c>
    </row>
    <row r="115">
      <c r="A115" s="13" t="s">
        <v>594</v>
      </c>
      <c r="B115" s="4" t="s">
        <v>9470</v>
      </c>
      <c r="C115" s="4" t="s">
        <v>9426</v>
      </c>
      <c r="D115" s="4" t="s">
        <v>4301</v>
      </c>
      <c r="E115" s="4" t="s">
        <v>9471</v>
      </c>
    </row>
    <row r="116">
      <c r="A116" s="13" t="s">
        <v>9502</v>
      </c>
      <c r="B116" s="4" t="s">
        <v>9470</v>
      </c>
      <c r="C116" s="4" t="s">
        <v>9426</v>
      </c>
      <c r="D116" s="4" t="s">
        <v>4301</v>
      </c>
      <c r="E116" s="4" t="s">
        <v>9471</v>
      </c>
    </row>
    <row r="117">
      <c r="A117" s="13" t="s">
        <v>9503</v>
      </c>
      <c r="B117" s="4" t="s">
        <v>9470</v>
      </c>
      <c r="C117" s="4" t="s">
        <v>9426</v>
      </c>
      <c r="D117" s="4" t="s">
        <v>4301</v>
      </c>
      <c r="E117" s="4" t="s">
        <v>9471</v>
      </c>
    </row>
    <row r="118">
      <c r="A118" s="7" t="s">
        <v>9504</v>
      </c>
      <c r="B118" s="4" t="s">
        <v>9470</v>
      </c>
      <c r="C118" s="4" t="s">
        <v>9426</v>
      </c>
      <c r="D118" s="4" t="s">
        <v>4301</v>
      </c>
      <c r="E118" s="4" t="s">
        <v>9471</v>
      </c>
    </row>
    <row r="119">
      <c r="A119" s="7" t="s">
        <v>107</v>
      </c>
      <c r="B119" s="4" t="s">
        <v>9470</v>
      </c>
      <c r="C119" s="4" t="s">
        <v>9426</v>
      </c>
      <c r="D119" s="4" t="s">
        <v>4301</v>
      </c>
      <c r="E119" s="4" t="s">
        <v>9471</v>
      </c>
    </row>
    <row r="120">
      <c r="A120" s="13" t="s">
        <v>596</v>
      </c>
      <c r="B120" s="4" t="s">
        <v>9470</v>
      </c>
      <c r="C120" s="4" t="s">
        <v>9426</v>
      </c>
      <c r="D120" s="4" t="s">
        <v>4301</v>
      </c>
      <c r="E120" s="4" t="s">
        <v>9471</v>
      </c>
    </row>
    <row r="121">
      <c r="A121" s="13" t="s">
        <v>953</v>
      </c>
      <c r="B121" s="4" t="s">
        <v>9470</v>
      </c>
      <c r="C121" s="4" t="s">
        <v>9426</v>
      </c>
      <c r="D121" s="4" t="s">
        <v>4301</v>
      </c>
      <c r="E121" s="4" t="s">
        <v>9471</v>
      </c>
    </row>
    <row r="122">
      <c r="A122" s="13" t="s">
        <v>270</v>
      </c>
      <c r="B122" s="4" t="s">
        <v>9470</v>
      </c>
      <c r="C122" s="4" t="s">
        <v>9426</v>
      </c>
      <c r="D122" s="4" t="s">
        <v>4301</v>
      </c>
      <c r="E122" s="4" t="s">
        <v>9471</v>
      </c>
    </row>
    <row r="123">
      <c r="A123" s="13" t="s">
        <v>9505</v>
      </c>
      <c r="B123" s="4" t="s">
        <v>9470</v>
      </c>
      <c r="C123" s="4" t="s">
        <v>9426</v>
      </c>
      <c r="D123" s="4" t="s">
        <v>4301</v>
      </c>
      <c r="E123" s="4" t="s">
        <v>9471</v>
      </c>
    </row>
    <row r="124">
      <c r="A124" s="13" t="s">
        <v>1078</v>
      </c>
      <c r="B124" s="4" t="s">
        <v>9470</v>
      </c>
      <c r="C124" s="4" t="s">
        <v>9426</v>
      </c>
      <c r="D124" s="4" t="s">
        <v>4301</v>
      </c>
      <c r="E124" s="4" t="s">
        <v>9471</v>
      </c>
    </row>
    <row r="125">
      <c r="A125" s="13" t="s">
        <v>1079</v>
      </c>
      <c r="B125" s="4" t="s">
        <v>9470</v>
      </c>
      <c r="C125" s="4" t="s">
        <v>9426</v>
      </c>
      <c r="D125" s="4" t="s">
        <v>4301</v>
      </c>
      <c r="E125" s="4" t="s">
        <v>9471</v>
      </c>
    </row>
    <row r="126">
      <c r="A126" s="7" t="s">
        <v>598</v>
      </c>
      <c r="B126" s="4" t="s">
        <v>9470</v>
      </c>
      <c r="C126" s="4" t="s">
        <v>9426</v>
      </c>
      <c r="D126" s="4" t="s">
        <v>4301</v>
      </c>
      <c r="E126" s="4" t="s">
        <v>9471</v>
      </c>
    </row>
    <row r="127">
      <c r="A127" s="7" t="s">
        <v>32</v>
      </c>
      <c r="B127" s="4" t="s">
        <v>9470</v>
      </c>
      <c r="C127" s="4" t="s">
        <v>9426</v>
      </c>
      <c r="D127" s="4" t="s">
        <v>4301</v>
      </c>
      <c r="E127" s="4" t="s">
        <v>9471</v>
      </c>
    </row>
    <row r="128">
      <c r="A128" s="13" t="s">
        <v>272</v>
      </c>
      <c r="B128" s="4" t="s">
        <v>9506</v>
      </c>
      <c r="C128" s="4" t="s">
        <v>9426</v>
      </c>
      <c r="D128" s="4" t="s">
        <v>4301</v>
      </c>
      <c r="E128" s="93" t="s">
        <v>9507</v>
      </c>
    </row>
    <row r="129">
      <c r="A129" s="7" t="s">
        <v>273</v>
      </c>
      <c r="B129" s="4" t="s">
        <v>9506</v>
      </c>
      <c r="C129" s="4" t="s">
        <v>9426</v>
      </c>
      <c r="D129" s="4" t="s">
        <v>4301</v>
      </c>
      <c r="E129" s="93" t="s">
        <v>9507</v>
      </c>
    </row>
    <row r="130">
      <c r="A130" s="4" t="s">
        <v>9508</v>
      </c>
      <c r="B130" s="4" t="s">
        <v>9506</v>
      </c>
      <c r="C130" s="4" t="s">
        <v>9426</v>
      </c>
      <c r="D130" s="4" t="s">
        <v>4301</v>
      </c>
      <c r="E130" s="4" t="s">
        <v>9507</v>
      </c>
    </row>
    <row r="131">
      <c r="A131" s="13" t="s">
        <v>9509</v>
      </c>
      <c r="B131" s="4" t="s">
        <v>9506</v>
      </c>
      <c r="C131" s="4" t="s">
        <v>9426</v>
      </c>
      <c r="D131" s="4" t="s">
        <v>4301</v>
      </c>
      <c r="E131" s="4" t="s">
        <v>9507</v>
      </c>
    </row>
    <row r="132">
      <c r="A132" s="7" t="s">
        <v>113</v>
      </c>
      <c r="B132" s="4" t="s">
        <v>9506</v>
      </c>
      <c r="C132" s="4" t="s">
        <v>9426</v>
      </c>
      <c r="D132" s="4" t="s">
        <v>4301</v>
      </c>
      <c r="E132" s="4" t="s">
        <v>9507</v>
      </c>
    </row>
    <row r="133">
      <c r="A133" s="13" t="s">
        <v>9510</v>
      </c>
      <c r="B133" s="4" t="s">
        <v>9506</v>
      </c>
      <c r="C133" s="4" t="s">
        <v>9426</v>
      </c>
      <c r="D133" s="4" t="s">
        <v>4301</v>
      </c>
      <c r="E133" s="4" t="s">
        <v>9507</v>
      </c>
    </row>
    <row r="134">
      <c r="A134" s="7" t="s">
        <v>599</v>
      </c>
      <c r="B134" s="4" t="s">
        <v>9506</v>
      </c>
      <c r="C134" s="4" t="s">
        <v>9426</v>
      </c>
      <c r="D134" s="4" t="s">
        <v>4301</v>
      </c>
      <c r="E134" s="4" t="s">
        <v>9507</v>
      </c>
    </row>
    <row r="135">
      <c r="A135" s="13" t="s">
        <v>600</v>
      </c>
      <c r="B135" s="4" t="s">
        <v>9506</v>
      </c>
      <c r="C135" s="4" t="s">
        <v>9426</v>
      </c>
      <c r="D135" s="4" t="s">
        <v>4301</v>
      </c>
      <c r="E135" s="4" t="s">
        <v>9507</v>
      </c>
    </row>
    <row r="136">
      <c r="A136" s="13" t="s">
        <v>601</v>
      </c>
      <c r="B136" s="4" t="s">
        <v>9506</v>
      </c>
      <c r="C136" s="4" t="s">
        <v>9426</v>
      </c>
      <c r="D136" s="4" t="s">
        <v>4301</v>
      </c>
      <c r="E136" s="4" t="s">
        <v>9507</v>
      </c>
    </row>
    <row r="137">
      <c r="A137" s="13" t="s">
        <v>1081</v>
      </c>
      <c r="B137" s="4" t="s">
        <v>9506</v>
      </c>
      <c r="C137" s="4" t="s">
        <v>9426</v>
      </c>
      <c r="D137" s="4" t="s">
        <v>4301</v>
      </c>
      <c r="E137" s="4" t="s">
        <v>9507</v>
      </c>
    </row>
    <row r="138">
      <c r="A138" s="13" t="s">
        <v>9511</v>
      </c>
      <c r="B138" s="4" t="s">
        <v>9506</v>
      </c>
      <c r="C138" s="4" t="s">
        <v>9426</v>
      </c>
      <c r="D138" s="4" t="s">
        <v>4301</v>
      </c>
      <c r="E138" s="4" t="s">
        <v>9507</v>
      </c>
    </row>
    <row r="139">
      <c r="A139" s="4" t="s">
        <v>9512</v>
      </c>
      <c r="B139" s="4" t="s">
        <v>9506</v>
      </c>
      <c r="C139" s="4" t="s">
        <v>9426</v>
      </c>
      <c r="D139" s="4" t="s">
        <v>4301</v>
      </c>
      <c r="E139" s="4" t="s">
        <v>9507</v>
      </c>
    </row>
    <row r="140">
      <c r="A140" s="13" t="s">
        <v>9513</v>
      </c>
      <c r="B140" s="4" t="s">
        <v>9506</v>
      </c>
      <c r="C140" s="4" t="s">
        <v>9426</v>
      </c>
      <c r="D140" s="4" t="s">
        <v>4301</v>
      </c>
      <c r="E140" s="4" t="s">
        <v>9507</v>
      </c>
    </row>
    <row r="141">
      <c r="A141" s="20" t="s">
        <v>9514</v>
      </c>
      <c r="B141" s="4" t="s">
        <v>9506</v>
      </c>
      <c r="C141" s="4" t="s">
        <v>9426</v>
      </c>
      <c r="D141" s="4" t="s">
        <v>4301</v>
      </c>
      <c r="E141" s="4" t="s">
        <v>9507</v>
      </c>
    </row>
    <row r="142">
      <c r="A142" s="13" t="s">
        <v>9515</v>
      </c>
      <c r="B142" s="4" t="s">
        <v>9506</v>
      </c>
      <c r="C142" s="4" t="s">
        <v>9426</v>
      </c>
      <c r="D142" s="4" t="s">
        <v>4301</v>
      </c>
      <c r="E142" s="4" t="s">
        <v>9507</v>
      </c>
    </row>
    <row r="143">
      <c r="A143" s="4" t="s">
        <v>9516</v>
      </c>
      <c r="B143" s="4" t="s">
        <v>9506</v>
      </c>
      <c r="C143" s="4" t="s">
        <v>9426</v>
      </c>
      <c r="D143" s="4" t="s">
        <v>4301</v>
      </c>
      <c r="E143" s="4" t="s">
        <v>9507</v>
      </c>
    </row>
    <row r="144">
      <c r="A144" s="4" t="s">
        <v>9517</v>
      </c>
      <c r="B144" s="4" t="s">
        <v>9506</v>
      </c>
      <c r="C144" s="4" t="s">
        <v>9426</v>
      </c>
      <c r="D144" s="4" t="s">
        <v>4301</v>
      </c>
      <c r="E144" s="4" t="s">
        <v>9507</v>
      </c>
    </row>
    <row r="145">
      <c r="A145" s="13" t="s">
        <v>9518</v>
      </c>
      <c r="B145" s="4" t="s">
        <v>9506</v>
      </c>
      <c r="C145" s="4" t="s">
        <v>9426</v>
      </c>
      <c r="D145" s="4" t="s">
        <v>4301</v>
      </c>
      <c r="E145" s="4" t="s">
        <v>9507</v>
      </c>
    </row>
    <row r="146">
      <c r="A146" s="13" t="s">
        <v>9519</v>
      </c>
      <c r="B146" s="4" t="s">
        <v>9506</v>
      </c>
      <c r="C146" s="4" t="s">
        <v>9426</v>
      </c>
      <c r="D146" s="4" t="s">
        <v>4301</v>
      </c>
      <c r="E146" s="4" t="s">
        <v>9507</v>
      </c>
    </row>
    <row r="147">
      <c r="A147" s="94" t="s">
        <v>9520</v>
      </c>
      <c r="B147" s="4" t="s">
        <v>9506</v>
      </c>
      <c r="C147" s="4" t="s">
        <v>9426</v>
      </c>
      <c r="D147" s="4" t="s">
        <v>4301</v>
      </c>
      <c r="E147" s="4" t="s">
        <v>9507</v>
      </c>
    </row>
    <row r="148">
      <c r="A148" s="20" t="s">
        <v>9521</v>
      </c>
      <c r="B148" s="4" t="s">
        <v>9506</v>
      </c>
      <c r="C148" s="4" t="s">
        <v>9426</v>
      </c>
      <c r="D148" s="4" t="s">
        <v>4301</v>
      </c>
      <c r="E148" s="4" t="s">
        <v>9507</v>
      </c>
    </row>
    <row r="149">
      <c r="A149" s="13" t="s">
        <v>9522</v>
      </c>
      <c r="B149" s="4" t="s">
        <v>9506</v>
      </c>
      <c r="C149" s="4" t="s">
        <v>9426</v>
      </c>
      <c r="D149" s="4" t="s">
        <v>4301</v>
      </c>
      <c r="E149" s="4" t="s">
        <v>9507</v>
      </c>
    </row>
    <row r="150">
      <c r="A150" s="13" t="s">
        <v>9523</v>
      </c>
      <c r="B150" s="4" t="s">
        <v>9506</v>
      </c>
      <c r="C150" s="4" t="s">
        <v>9426</v>
      </c>
      <c r="D150" s="4" t="s">
        <v>4301</v>
      </c>
      <c r="E150" s="4" t="s">
        <v>9507</v>
      </c>
    </row>
    <row r="151">
      <c r="A151" s="13" t="s">
        <v>9524</v>
      </c>
      <c r="B151" s="4" t="s">
        <v>9506</v>
      </c>
      <c r="C151" s="4" t="s">
        <v>9426</v>
      </c>
      <c r="D151" s="4" t="s">
        <v>4301</v>
      </c>
      <c r="E151" s="4" t="s">
        <v>9507</v>
      </c>
    </row>
    <row r="152">
      <c r="A152" s="13" t="s">
        <v>9525</v>
      </c>
      <c r="B152" s="4" t="s">
        <v>9506</v>
      </c>
      <c r="C152" s="4" t="s">
        <v>9426</v>
      </c>
      <c r="D152" s="4" t="s">
        <v>4301</v>
      </c>
      <c r="E152" s="4" t="s">
        <v>9507</v>
      </c>
    </row>
    <row r="153">
      <c r="A153" s="13" t="s">
        <v>9526</v>
      </c>
      <c r="B153" s="4" t="s">
        <v>9506</v>
      </c>
      <c r="C153" s="4" t="s">
        <v>9426</v>
      </c>
      <c r="D153" s="4" t="s">
        <v>4301</v>
      </c>
      <c r="E153" s="4" t="s">
        <v>9507</v>
      </c>
    </row>
    <row r="154">
      <c r="A154" s="13" t="s">
        <v>135</v>
      </c>
      <c r="B154" s="4" t="s">
        <v>9506</v>
      </c>
      <c r="C154" s="4" t="s">
        <v>9426</v>
      </c>
      <c r="D154" s="4" t="s">
        <v>4301</v>
      </c>
      <c r="E154" s="4" t="s">
        <v>9507</v>
      </c>
    </row>
    <row r="155">
      <c r="A155" s="7" t="s">
        <v>292</v>
      </c>
      <c r="B155" s="4" t="s">
        <v>9506</v>
      </c>
      <c r="C155" s="4" t="s">
        <v>9426</v>
      </c>
      <c r="D155" s="4" t="s">
        <v>4301</v>
      </c>
      <c r="E155" s="4" t="s">
        <v>9507</v>
      </c>
    </row>
    <row r="156">
      <c r="A156" s="20" t="s">
        <v>9527</v>
      </c>
      <c r="B156" s="4" t="s">
        <v>9506</v>
      </c>
      <c r="C156" s="4" t="s">
        <v>9426</v>
      </c>
      <c r="D156" s="4" t="s">
        <v>4301</v>
      </c>
      <c r="E156" s="4" t="s">
        <v>9507</v>
      </c>
    </row>
    <row r="157">
      <c r="A157" s="13" t="s">
        <v>961</v>
      </c>
      <c r="B157" s="4" t="s">
        <v>9506</v>
      </c>
      <c r="C157" s="4" t="s">
        <v>9426</v>
      </c>
      <c r="D157" s="4" t="s">
        <v>4301</v>
      </c>
      <c r="E157" s="4" t="s">
        <v>9507</v>
      </c>
    </row>
    <row r="158">
      <c r="A158" s="13" t="s">
        <v>9528</v>
      </c>
      <c r="B158" s="4" t="s">
        <v>9506</v>
      </c>
      <c r="C158" s="4" t="s">
        <v>9426</v>
      </c>
      <c r="D158" s="4" t="s">
        <v>4301</v>
      </c>
      <c r="E158" s="4" t="s">
        <v>9507</v>
      </c>
    </row>
    <row r="159">
      <c r="A159" s="13" t="s">
        <v>9529</v>
      </c>
      <c r="B159" s="4" t="s">
        <v>9506</v>
      </c>
      <c r="C159" s="4" t="s">
        <v>9426</v>
      </c>
      <c r="D159" s="4" t="s">
        <v>4301</v>
      </c>
      <c r="E159" s="4" t="s">
        <v>9507</v>
      </c>
    </row>
    <row r="160">
      <c r="A160" s="13" t="s">
        <v>295</v>
      </c>
      <c r="B160" s="4" t="s">
        <v>9506</v>
      </c>
      <c r="C160" s="4" t="s">
        <v>9426</v>
      </c>
      <c r="D160" s="4" t="s">
        <v>4301</v>
      </c>
      <c r="E160" s="4" t="s">
        <v>9507</v>
      </c>
    </row>
    <row r="161">
      <c r="A161" s="4" t="s">
        <v>9530</v>
      </c>
      <c r="B161" s="4" t="s">
        <v>9506</v>
      </c>
      <c r="C161" s="4" t="s">
        <v>9426</v>
      </c>
      <c r="D161" s="4" t="s">
        <v>4301</v>
      </c>
      <c r="E161" s="4" t="s">
        <v>9507</v>
      </c>
    </row>
    <row r="162">
      <c r="A162" s="4" t="s">
        <v>9531</v>
      </c>
      <c r="B162" s="4" t="s">
        <v>9506</v>
      </c>
      <c r="C162" s="4" t="s">
        <v>9426</v>
      </c>
      <c r="D162" s="4" t="s">
        <v>4301</v>
      </c>
      <c r="E162" s="4" t="s">
        <v>9507</v>
      </c>
    </row>
    <row r="163">
      <c r="A163" s="13" t="s">
        <v>9532</v>
      </c>
      <c r="B163" s="4" t="s">
        <v>9506</v>
      </c>
      <c r="C163" s="4" t="s">
        <v>9426</v>
      </c>
      <c r="D163" s="4" t="s">
        <v>4301</v>
      </c>
      <c r="E163" s="4" t="s">
        <v>9507</v>
      </c>
    </row>
    <row r="164">
      <c r="A164" s="4" t="s">
        <v>9533</v>
      </c>
      <c r="B164" s="4" t="s">
        <v>9506</v>
      </c>
      <c r="C164" s="4" t="s">
        <v>9426</v>
      </c>
      <c r="D164" s="4" t="s">
        <v>4301</v>
      </c>
      <c r="E164" s="4" t="s">
        <v>9507</v>
      </c>
    </row>
    <row r="165">
      <c r="A165" s="20" t="s">
        <v>9534</v>
      </c>
      <c r="B165" s="4" t="s">
        <v>9506</v>
      </c>
      <c r="C165" s="4" t="s">
        <v>9426</v>
      </c>
      <c r="D165" s="4" t="s">
        <v>4301</v>
      </c>
      <c r="E165" s="4" t="s">
        <v>9507</v>
      </c>
    </row>
    <row r="166">
      <c r="A166" s="7" t="s">
        <v>304</v>
      </c>
      <c r="B166" s="4" t="s">
        <v>9506</v>
      </c>
      <c r="C166" s="4" t="s">
        <v>9426</v>
      </c>
      <c r="D166" s="4" t="s">
        <v>4301</v>
      </c>
      <c r="E166" s="4" t="s">
        <v>9507</v>
      </c>
    </row>
    <row r="167">
      <c r="A167" s="20" t="s">
        <v>9535</v>
      </c>
      <c r="B167" s="4" t="s">
        <v>9506</v>
      </c>
      <c r="C167" s="4" t="s">
        <v>9426</v>
      </c>
      <c r="D167" s="4" t="s">
        <v>4301</v>
      </c>
      <c r="E167" s="4" t="s">
        <v>9507</v>
      </c>
    </row>
    <row r="168">
      <c r="A168" s="12" t="s">
        <v>9536</v>
      </c>
      <c r="B168" s="4" t="s">
        <v>9506</v>
      </c>
      <c r="C168" s="4" t="s">
        <v>9426</v>
      </c>
      <c r="D168" s="4" t="s">
        <v>4301</v>
      </c>
      <c r="E168" s="4" t="s">
        <v>9507</v>
      </c>
    </row>
    <row r="169">
      <c r="A169" s="13" t="s">
        <v>9537</v>
      </c>
      <c r="B169" s="4" t="s">
        <v>9506</v>
      </c>
      <c r="C169" s="4" t="s">
        <v>9426</v>
      </c>
      <c r="D169" s="4" t="s">
        <v>4301</v>
      </c>
      <c r="E169" s="4" t="s">
        <v>9507</v>
      </c>
    </row>
    <row r="170">
      <c r="A170" s="13" t="s">
        <v>9538</v>
      </c>
      <c r="B170" s="4" t="s">
        <v>9506</v>
      </c>
      <c r="C170" s="4" t="s">
        <v>9426</v>
      </c>
      <c r="D170" s="4" t="s">
        <v>4301</v>
      </c>
      <c r="E170" s="4" t="s">
        <v>9507</v>
      </c>
    </row>
    <row r="171">
      <c r="A171" s="28" t="s">
        <v>9539</v>
      </c>
      <c r="B171" s="4" t="s">
        <v>9506</v>
      </c>
      <c r="C171" s="4" t="s">
        <v>9426</v>
      </c>
      <c r="D171" s="4" t="s">
        <v>4301</v>
      </c>
      <c r="E171" s="4" t="s">
        <v>9507</v>
      </c>
    </row>
    <row r="172">
      <c r="A172" s="13" t="s">
        <v>309</v>
      </c>
      <c r="B172" s="4" t="s">
        <v>9506</v>
      </c>
      <c r="C172" s="4" t="s">
        <v>9426</v>
      </c>
      <c r="D172" s="4" t="s">
        <v>4301</v>
      </c>
      <c r="E172" s="4" t="s">
        <v>9507</v>
      </c>
    </row>
    <row r="173">
      <c r="A173" s="94" t="s">
        <v>9540</v>
      </c>
      <c r="B173" s="4" t="s">
        <v>9506</v>
      </c>
      <c r="C173" s="4" t="s">
        <v>9426</v>
      </c>
      <c r="D173" s="4" t="s">
        <v>4301</v>
      </c>
      <c r="E173" s="4" t="s">
        <v>9507</v>
      </c>
    </row>
    <row r="174">
      <c r="A174" s="13" t="s">
        <v>631</v>
      </c>
      <c r="B174" s="4" t="s">
        <v>9506</v>
      </c>
      <c r="C174" s="4" t="s">
        <v>9426</v>
      </c>
      <c r="D174" s="4" t="s">
        <v>4301</v>
      </c>
      <c r="E174" s="4" t="s">
        <v>9507</v>
      </c>
    </row>
    <row r="175">
      <c r="A175" s="13" t="s">
        <v>9541</v>
      </c>
      <c r="B175" s="4" t="s">
        <v>9506</v>
      </c>
      <c r="C175" s="4" t="s">
        <v>9426</v>
      </c>
      <c r="D175" s="4" t="s">
        <v>4301</v>
      </c>
      <c r="E175" s="4" t="s">
        <v>9507</v>
      </c>
    </row>
    <row r="176">
      <c r="A176" s="13" t="s">
        <v>9542</v>
      </c>
      <c r="B176" s="4" t="s">
        <v>9506</v>
      </c>
      <c r="C176" s="4" t="s">
        <v>9426</v>
      </c>
      <c r="D176" s="4" t="s">
        <v>4301</v>
      </c>
      <c r="E176" s="4" t="s">
        <v>9507</v>
      </c>
    </row>
    <row r="177">
      <c r="A177" s="13" t="s">
        <v>312</v>
      </c>
      <c r="B177" s="4" t="s">
        <v>9506</v>
      </c>
      <c r="C177" s="4" t="s">
        <v>9426</v>
      </c>
      <c r="D177" s="4" t="s">
        <v>4301</v>
      </c>
      <c r="E177" s="4" t="s">
        <v>9507</v>
      </c>
    </row>
    <row r="178">
      <c r="A178" s="13" t="s">
        <v>141</v>
      </c>
      <c r="B178" s="4" t="s">
        <v>9506</v>
      </c>
      <c r="C178" s="4" t="s">
        <v>9426</v>
      </c>
      <c r="D178" s="4" t="s">
        <v>4301</v>
      </c>
      <c r="E178" s="4" t="s">
        <v>9507</v>
      </c>
    </row>
    <row r="179">
      <c r="A179" s="13" t="s">
        <v>9543</v>
      </c>
      <c r="B179" s="4" t="s">
        <v>9506</v>
      </c>
      <c r="C179" s="4" t="s">
        <v>9426</v>
      </c>
      <c r="D179" s="4" t="s">
        <v>4301</v>
      </c>
      <c r="E179" s="4" t="s">
        <v>9507</v>
      </c>
    </row>
    <row r="180">
      <c r="A180" s="7" t="s">
        <v>314</v>
      </c>
      <c r="B180" s="4" t="s">
        <v>9506</v>
      </c>
      <c r="C180" s="4" t="s">
        <v>9426</v>
      </c>
      <c r="D180" s="4" t="s">
        <v>4301</v>
      </c>
      <c r="E180" s="4" t="s">
        <v>9507</v>
      </c>
    </row>
    <row r="181">
      <c r="A181" s="13" t="s">
        <v>9544</v>
      </c>
      <c r="B181" s="4" t="s">
        <v>9506</v>
      </c>
      <c r="C181" s="4" t="s">
        <v>9426</v>
      </c>
      <c r="D181" s="4" t="s">
        <v>4301</v>
      </c>
      <c r="E181" s="4" t="s">
        <v>9507</v>
      </c>
    </row>
    <row r="182">
      <c r="A182" s="13" t="s">
        <v>636</v>
      </c>
      <c r="B182" s="4" t="s">
        <v>9506</v>
      </c>
      <c r="C182" s="4" t="s">
        <v>9426</v>
      </c>
      <c r="D182" s="4" t="s">
        <v>4301</v>
      </c>
      <c r="E182" s="4" t="s">
        <v>9507</v>
      </c>
    </row>
    <row r="183">
      <c r="A183" s="13" t="s">
        <v>9545</v>
      </c>
      <c r="B183" s="4" t="s">
        <v>9506</v>
      </c>
      <c r="C183" s="4" t="s">
        <v>9426</v>
      </c>
      <c r="D183" s="4" t="s">
        <v>4301</v>
      </c>
      <c r="E183" s="4" t="s">
        <v>9507</v>
      </c>
    </row>
    <row r="184">
      <c r="A184" s="13" t="s">
        <v>9546</v>
      </c>
      <c r="B184" s="4" t="s">
        <v>9506</v>
      </c>
      <c r="C184" s="4" t="s">
        <v>9426</v>
      </c>
      <c r="D184" s="4" t="s">
        <v>4301</v>
      </c>
      <c r="E184" s="4" t="s">
        <v>9507</v>
      </c>
    </row>
    <row r="185">
      <c r="A185" s="13" t="s">
        <v>9547</v>
      </c>
      <c r="B185" s="4" t="s">
        <v>9506</v>
      </c>
      <c r="C185" s="4" t="s">
        <v>9426</v>
      </c>
      <c r="D185" s="4" t="s">
        <v>4301</v>
      </c>
      <c r="E185" s="4" t="s">
        <v>9507</v>
      </c>
    </row>
    <row r="186">
      <c r="A186" s="7" t="s">
        <v>971</v>
      </c>
      <c r="B186" s="4" t="s">
        <v>9506</v>
      </c>
      <c r="C186" s="4" t="s">
        <v>9426</v>
      </c>
      <c r="D186" s="4" t="s">
        <v>4301</v>
      </c>
      <c r="E186" s="4" t="s">
        <v>9507</v>
      </c>
    </row>
    <row r="187">
      <c r="A187" s="4" t="s">
        <v>9548</v>
      </c>
      <c r="B187" s="4" t="s">
        <v>9506</v>
      </c>
      <c r="C187" s="4" t="s">
        <v>9426</v>
      </c>
      <c r="D187" s="4" t="s">
        <v>4301</v>
      </c>
      <c r="E187" s="4" t="s">
        <v>9507</v>
      </c>
    </row>
    <row r="188">
      <c r="A188" s="4" t="s">
        <v>9549</v>
      </c>
      <c r="B188" s="4" t="s">
        <v>9506</v>
      </c>
      <c r="C188" s="4" t="s">
        <v>9426</v>
      </c>
      <c r="D188" s="4" t="s">
        <v>4301</v>
      </c>
      <c r="E188" s="4" t="s">
        <v>9507</v>
      </c>
    </row>
    <row r="189">
      <c r="A189" s="13" t="s">
        <v>641</v>
      </c>
      <c r="B189" s="4" t="s">
        <v>9506</v>
      </c>
      <c r="C189" s="4" t="s">
        <v>9426</v>
      </c>
      <c r="D189" s="4" t="s">
        <v>4301</v>
      </c>
      <c r="E189" s="4" t="s">
        <v>9507</v>
      </c>
    </row>
    <row r="190">
      <c r="A190" s="13" t="s">
        <v>323</v>
      </c>
      <c r="B190" s="4" t="s">
        <v>9506</v>
      </c>
      <c r="C190" s="4" t="s">
        <v>9426</v>
      </c>
      <c r="D190" s="4" t="s">
        <v>4301</v>
      </c>
      <c r="E190" s="4" t="s">
        <v>9507</v>
      </c>
    </row>
    <row r="191">
      <c r="A191" s="13" t="s">
        <v>642</v>
      </c>
      <c r="B191" s="4" t="s">
        <v>9506</v>
      </c>
      <c r="C191" s="4" t="s">
        <v>9426</v>
      </c>
      <c r="D191" s="4" t="s">
        <v>4301</v>
      </c>
      <c r="E191" s="4" t="s">
        <v>9507</v>
      </c>
    </row>
    <row r="192">
      <c r="A192" s="12" t="s">
        <v>9550</v>
      </c>
      <c r="B192" s="4" t="s">
        <v>9506</v>
      </c>
      <c r="C192" s="4" t="s">
        <v>9426</v>
      </c>
      <c r="D192" s="4" t="s">
        <v>4301</v>
      </c>
      <c r="E192" s="4" t="s">
        <v>9507</v>
      </c>
    </row>
    <row r="193">
      <c r="A193" s="7" t="s">
        <v>9551</v>
      </c>
      <c r="B193" s="4" t="s">
        <v>9506</v>
      </c>
      <c r="C193" s="4" t="s">
        <v>9426</v>
      </c>
      <c r="D193" s="4" t="s">
        <v>4301</v>
      </c>
      <c r="E193" s="4" t="s">
        <v>9507</v>
      </c>
    </row>
    <row r="194">
      <c r="A194" s="12" t="s">
        <v>9552</v>
      </c>
      <c r="B194" s="4" t="s">
        <v>9506</v>
      </c>
      <c r="C194" s="4" t="s">
        <v>9426</v>
      </c>
      <c r="D194" s="4" t="s">
        <v>4301</v>
      </c>
      <c r="E194" s="4" t="s">
        <v>9507</v>
      </c>
    </row>
    <row r="195">
      <c r="A195" s="28" t="s">
        <v>9553</v>
      </c>
      <c r="B195" s="4" t="s">
        <v>9506</v>
      </c>
      <c r="C195" s="4" t="s">
        <v>9426</v>
      </c>
      <c r="D195" s="4" t="s">
        <v>4301</v>
      </c>
      <c r="E195" s="4" t="s">
        <v>9507</v>
      </c>
    </row>
    <row r="196">
      <c r="A196" s="13" t="s">
        <v>327</v>
      </c>
      <c r="B196" s="4" t="s">
        <v>9506</v>
      </c>
      <c r="C196" s="4" t="s">
        <v>9426</v>
      </c>
      <c r="D196" s="4" t="s">
        <v>4301</v>
      </c>
      <c r="E196" s="4" t="s">
        <v>9507</v>
      </c>
    </row>
    <row r="197">
      <c r="A197" s="4" t="s">
        <v>9554</v>
      </c>
      <c r="B197" s="4" t="s">
        <v>9506</v>
      </c>
      <c r="C197" s="4" t="s">
        <v>9426</v>
      </c>
      <c r="D197" s="4" t="s">
        <v>4301</v>
      </c>
      <c r="E197" s="4" t="s">
        <v>9507</v>
      </c>
    </row>
    <row r="198">
      <c r="A198" s="13" t="s">
        <v>973</v>
      </c>
      <c r="B198" s="4" t="s">
        <v>9506</v>
      </c>
      <c r="C198" s="4" t="s">
        <v>9426</v>
      </c>
      <c r="D198" s="4" t="s">
        <v>4301</v>
      </c>
      <c r="E198" s="4" t="s">
        <v>9507</v>
      </c>
    </row>
    <row r="199">
      <c r="A199" s="13" t="s">
        <v>331</v>
      </c>
      <c r="B199" s="4" t="s">
        <v>9506</v>
      </c>
      <c r="C199" s="4" t="s">
        <v>9426</v>
      </c>
      <c r="D199" s="4" t="s">
        <v>4301</v>
      </c>
      <c r="E199" s="4" t="s">
        <v>9507</v>
      </c>
    </row>
    <row r="200">
      <c r="A200" s="4" t="s">
        <v>9555</v>
      </c>
      <c r="B200" s="4" t="s">
        <v>9506</v>
      </c>
      <c r="C200" s="4" t="s">
        <v>9426</v>
      </c>
      <c r="D200" s="4" t="s">
        <v>4301</v>
      </c>
      <c r="E200" s="4" t="s">
        <v>9507</v>
      </c>
    </row>
    <row r="201">
      <c r="A201" s="7" t="s">
        <v>334</v>
      </c>
      <c r="B201" s="4" t="s">
        <v>9506</v>
      </c>
      <c r="C201" s="4" t="s">
        <v>9426</v>
      </c>
      <c r="D201" s="4" t="s">
        <v>4301</v>
      </c>
      <c r="E201" s="4" t="s">
        <v>9507</v>
      </c>
    </row>
    <row r="202">
      <c r="A202" s="13" t="s">
        <v>649</v>
      </c>
      <c r="B202" s="4" t="s">
        <v>9506</v>
      </c>
      <c r="C202" s="4" t="s">
        <v>9426</v>
      </c>
      <c r="D202" s="4" t="s">
        <v>4301</v>
      </c>
      <c r="E202" s="4" t="s">
        <v>9507</v>
      </c>
    </row>
    <row r="203">
      <c r="A203" s="13" t="s">
        <v>335</v>
      </c>
      <c r="B203" s="4" t="s">
        <v>9506</v>
      </c>
      <c r="C203" s="4" t="s">
        <v>9426</v>
      </c>
      <c r="D203" s="4" t="s">
        <v>4301</v>
      </c>
      <c r="E203" s="4" t="s">
        <v>9507</v>
      </c>
    </row>
    <row r="204">
      <c r="A204" s="13" t="s">
        <v>143</v>
      </c>
      <c r="B204" s="4" t="s">
        <v>9506</v>
      </c>
      <c r="C204" s="4" t="s">
        <v>9426</v>
      </c>
      <c r="D204" s="4" t="s">
        <v>4301</v>
      </c>
      <c r="E204" s="4" t="s">
        <v>9507</v>
      </c>
    </row>
    <row r="205">
      <c r="A205" s="7" t="s">
        <v>9556</v>
      </c>
      <c r="B205" s="4" t="s">
        <v>9506</v>
      </c>
      <c r="C205" s="4" t="s">
        <v>9426</v>
      </c>
      <c r="D205" s="4" t="s">
        <v>4301</v>
      </c>
      <c r="E205" s="4" t="s">
        <v>9507</v>
      </c>
    </row>
    <row r="206">
      <c r="A206" s="13" t="s">
        <v>974</v>
      </c>
      <c r="B206" s="4" t="s">
        <v>9506</v>
      </c>
      <c r="C206" s="4" t="s">
        <v>9426</v>
      </c>
      <c r="D206" s="4" t="s">
        <v>4301</v>
      </c>
      <c r="E206" s="4" t="s">
        <v>9507</v>
      </c>
    </row>
    <row r="207">
      <c r="A207" s="7" t="s">
        <v>144</v>
      </c>
      <c r="B207" s="4" t="s">
        <v>9506</v>
      </c>
      <c r="C207" s="4" t="s">
        <v>9426</v>
      </c>
      <c r="D207" s="4" t="s">
        <v>4301</v>
      </c>
      <c r="E207" s="4" t="s">
        <v>9507</v>
      </c>
    </row>
    <row r="208">
      <c r="A208" s="7" t="s">
        <v>336</v>
      </c>
      <c r="B208" s="4" t="s">
        <v>9506</v>
      </c>
      <c r="C208" s="4" t="s">
        <v>9426</v>
      </c>
      <c r="D208" s="4" t="s">
        <v>4301</v>
      </c>
      <c r="E208" s="4" t="s">
        <v>9507</v>
      </c>
    </row>
    <row r="209">
      <c r="A209" s="12" t="s">
        <v>9557</v>
      </c>
      <c r="B209" s="4" t="s">
        <v>9506</v>
      </c>
      <c r="C209" s="4" t="s">
        <v>9426</v>
      </c>
      <c r="D209" s="4" t="s">
        <v>4301</v>
      </c>
      <c r="E209" s="4" t="s">
        <v>9507</v>
      </c>
    </row>
    <row r="210">
      <c r="A210" s="13" t="s">
        <v>146</v>
      </c>
      <c r="B210" s="4" t="s">
        <v>9506</v>
      </c>
      <c r="C210" s="4" t="s">
        <v>9426</v>
      </c>
      <c r="D210" s="4" t="s">
        <v>4301</v>
      </c>
      <c r="E210" s="4" t="s">
        <v>9507</v>
      </c>
    </row>
    <row r="211">
      <c r="A211" s="13" t="s">
        <v>337</v>
      </c>
      <c r="B211" s="4" t="s">
        <v>9506</v>
      </c>
      <c r="C211" s="4" t="s">
        <v>9426</v>
      </c>
      <c r="D211" s="4" t="s">
        <v>4301</v>
      </c>
      <c r="E211" s="4" t="s">
        <v>9507</v>
      </c>
    </row>
    <row r="212">
      <c r="A212" s="7" t="s">
        <v>147</v>
      </c>
      <c r="B212" s="4" t="s">
        <v>9506</v>
      </c>
      <c r="C212" s="4" t="s">
        <v>9426</v>
      </c>
      <c r="D212" s="4" t="s">
        <v>4301</v>
      </c>
      <c r="E212" s="4" t="s">
        <v>9507</v>
      </c>
    </row>
    <row r="213">
      <c r="A213" s="7" t="s">
        <v>63</v>
      </c>
      <c r="B213" s="4" t="s">
        <v>9506</v>
      </c>
      <c r="C213" s="4" t="s">
        <v>9426</v>
      </c>
      <c r="D213" s="4" t="s">
        <v>4301</v>
      </c>
      <c r="E213" s="4" t="s">
        <v>9507</v>
      </c>
    </row>
    <row r="214">
      <c r="A214" s="7" t="s">
        <v>338</v>
      </c>
      <c r="B214" s="4" t="s">
        <v>9506</v>
      </c>
      <c r="C214" s="4" t="s">
        <v>9426</v>
      </c>
      <c r="D214" s="4" t="s">
        <v>4301</v>
      </c>
      <c r="E214" s="4" t="s">
        <v>9507</v>
      </c>
    </row>
    <row r="215">
      <c r="A215" s="13" t="s">
        <v>29</v>
      </c>
      <c r="B215" s="4" t="s">
        <v>9506</v>
      </c>
      <c r="C215" s="4" t="s">
        <v>9426</v>
      </c>
      <c r="D215" s="4" t="s">
        <v>4301</v>
      </c>
      <c r="E215" s="4" t="s">
        <v>9507</v>
      </c>
    </row>
    <row r="216">
      <c r="A216" s="13" t="s">
        <v>650</v>
      </c>
      <c r="B216" s="4" t="s">
        <v>9506</v>
      </c>
      <c r="C216" s="4" t="s">
        <v>9426</v>
      </c>
      <c r="D216" s="4" t="s">
        <v>4301</v>
      </c>
      <c r="E216" s="4" t="s">
        <v>9507</v>
      </c>
    </row>
    <row r="217">
      <c r="A217" s="94" t="s">
        <v>9558</v>
      </c>
      <c r="B217" s="4" t="s">
        <v>9506</v>
      </c>
      <c r="C217" s="4" t="s">
        <v>9426</v>
      </c>
      <c r="D217" s="4" t="s">
        <v>4301</v>
      </c>
      <c r="E217" s="4" t="s">
        <v>9507</v>
      </c>
    </row>
    <row r="218">
      <c r="A218" s="13" t="s">
        <v>339</v>
      </c>
      <c r="B218" s="4" t="s">
        <v>9506</v>
      </c>
      <c r="C218" s="4" t="s">
        <v>9426</v>
      </c>
      <c r="D218" s="4" t="s">
        <v>4301</v>
      </c>
      <c r="E218" s="4" t="s">
        <v>9507</v>
      </c>
    </row>
    <row r="219">
      <c r="A219" s="13" t="s">
        <v>340</v>
      </c>
      <c r="B219" s="4" t="s">
        <v>9506</v>
      </c>
      <c r="C219" s="4" t="s">
        <v>9426</v>
      </c>
      <c r="D219" s="4" t="s">
        <v>4301</v>
      </c>
      <c r="E219" s="4" t="s">
        <v>9507</v>
      </c>
    </row>
    <row r="220">
      <c r="A220" s="7" t="s">
        <v>64</v>
      </c>
      <c r="B220" s="4" t="s">
        <v>9506</v>
      </c>
      <c r="C220" s="4" t="s">
        <v>9426</v>
      </c>
      <c r="D220" s="4" t="s">
        <v>4301</v>
      </c>
      <c r="E220" s="4" t="s">
        <v>9507</v>
      </c>
    </row>
    <row r="221">
      <c r="A221" s="7" t="s">
        <v>975</v>
      </c>
      <c r="B221" s="4" t="s">
        <v>9506</v>
      </c>
      <c r="C221" s="4" t="s">
        <v>9426</v>
      </c>
      <c r="D221" s="4" t="s">
        <v>4301</v>
      </c>
      <c r="E221" s="4" t="s">
        <v>9507</v>
      </c>
    </row>
    <row r="222">
      <c r="A222" s="19" t="s">
        <v>651</v>
      </c>
      <c r="B222" s="4" t="s">
        <v>9506</v>
      </c>
      <c r="C222" s="4" t="s">
        <v>9426</v>
      </c>
      <c r="D222" s="4" t="s">
        <v>4301</v>
      </c>
      <c r="E222" s="4" t="s">
        <v>9507</v>
      </c>
    </row>
    <row r="223">
      <c r="A223" s="13" t="s">
        <v>976</v>
      </c>
      <c r="B223" s="4" t="s">
        <v>9506</v>
      </c>
      <c r="C223" s="4" t="s">
        <v>9426</v>
      </c>
      <c r="D223" s="4" t="s">
        <v>4301</v>
      </c>
      <c r="E223" s="4" t="s">
        <v>9507</v>
      </c>
    </row>
    <row r="224">
      <c r="A224" s="13" t="s">
        <v>60</v>
      </c>
      <c r="B224" s="4" t="s">
        <v>9506</v>
      </c>
      <c r="C224" s="4" t="s">
        <v>9426</v>
      </c>
      <c r="D224" s="4" t="s">
        <v>4301</v>
      </c>
      <c r="E224" s="4" t="s">
        <v>9507</v>
      </c>
    </row>
    <row r="225">
      <c r="A225" s="13" t="s">
        <v>652</v>
      </c>
      <c r="B225" s="4" t="s">
        <v>9506</v>
      </c>
      <c r="C225" s="4" t="s">
        <v>9426</v>
      </c>
      <c r="D225" s="4" t="s">
        <v>4301</v>
      </c>
      <c r="E225" s="4" t="s">
        <v>9507</v>
      </c>
    </row>
    <row r="226">
      <c r="A226" s="13" t="s">
        <v>9559</v>
      </c>
      <c r="B226" s="4" t="s">
        <v>9506</v>
      </c>
      <c r="C226" s="4" t="s">
        <v>9426</v>
      </c>
      <c r="D226" s="4" t="s">
        <v>4301</v>
      </c>
      <c r="E226" s="4" t="s">
        <v>9507</v>
      </c>
    </row>
    <row r="227">
      <c r="A227" s="13" t="s">
        <v>342</v>
      </c>
      <c r="B227" s="4" t="s">
        <v>9506</v>
      </c>
      <c r="C227" s="4" t="s">
        <v>9426</v>
      </c>
      <c r="D227" s="4" t="s">
        <v>4301</v>
      </c>
      <c r="E227" s="4" t="s">
        <v>9507</v>
      </c>
    </row>
    <row r="228">
      <c r="A228" s="13" t="s">
        <v>343</v>
      </c>
      <c r="B228" s="4" t="s">
        <v>9506</v>
      </c>
      <c r="C228" s="4" t="s">
        <v>9426</v>
      </c>
      <c r="D228" s="4" t="s">
        <v>4301</v>
      </c>
      <c r="E228" s="4" t="s">
        <v>9507</v>
      </c>
    </row>
    <row r="229">
      <c r="A229" s="7" t="s">
        <v>8</v>
      </c>
      <c r="B229" s="4" t="s">
        <v>9506</v>
      </c>
      <c r="C229" s="4" t="s">
        <v>9426</v>
      </c>
      <c r="D229" s="4" t="s">
        <v>4301</v>
      </c>
      <c r="E229" s="4" t="s">
        <v>9507</v>
      </c>
    </row>
    <row r="230">
      <c r="A230" s="13" t="s">
        <v>150</v>
      </c>
      <c r="B230" s="4" t="s">
        <v>9506</v>
      </c>
      <c r="C230" s="4" t="s">
        <v>9426</v>
      </c>
      <c r="D230" s="4" t="s">
        <v>4301</v>
      </c>
      <c r="E230" s="4" t="s">
        <v>9507</v>
      </c>
    </row>
    <row r="231">
      <c r="A231" s="13" t="s">
        <v>654</v>
      </c>
      <c r="B231" s="4" t="s">
        <v>9506</v>
      </c>
      <c r="C231" s="4" t="s">
        <v>9426</v>
      </c>
      <c r="D231" s="4" t="s">
        <v>4301</v>
      </c>
      <c r="E231" s="4" t="s">
        <v>9507</v>
      </c>
    </row>
    <row r="232">
      <c r="A232" s="46" t="s">
        <v>1091</v>
      </c>
      <c r="B232" s="4" t="s">
        <v>9506</v>
      </c>
      <c r="C232" s="4" t="s">
        <v>9426</v>
      </c>
      <c r="D232" s="4" t="s">
        <v>4301</v>
      </c>
      <c r="E232" s="4" t="s">
        <v>9507</v>
      </c>
    </row>
    <row r="233">
      <c r="A233" s="7" t="s">
        <v>151</v>
      </c>
      <c r="B233" s="4" t="s">
        <v>9506</v>
      </c>
      <c r="C233" s="4" t="s">
        <v>9426</v>
      </c>
      <c r="D233" s="4" t="s">
        <v>4301</v>
      </c>
      <c r="E233" s="4" t="s">
        <v>9507</v>
      </c>
    </row>
    <row r="234">
      <c r="A234" s="7" t="s">
        <v>655</v>
      </c>
      <c r="B234" s="4" t="s">
        <v>9506</v>
      </c>
      <c r="C234" s="4" t="s">
        <v>9426</v>
      </c>
      <c r="D234" s="4" t="s">
        <v>4301</v>
      </c>
      <c r="E234" s="4" t="s">
        <v>9507</v>
      </c>
    </row>
    <row r="235">
      <c r="A235" s="19" t="s">
        <v>344</v>
      </c>
      <c r="B235" s="4" t="s">
        <v>9506</v>
      </c>
      <c r="C235" s="4" t="s">
        <v>9426</v>
      </c>
      <c r="D235" s="4" t="s">
        <v>4301</v>
      </c>
      <c r="E235" s="4" t="s">
        <v>9507</v>
      </c>
    </row>
    <row r="236">
      <c r="A236" s="19" t="s">
        <v>152</v>
      </c>
      <c r="B236" s="4" t="s">
        <v>9506</v>
      </c>
      <c r="C236" s="4" t="s">
        <v>9426</v>
      </c>
      <c r="D236" s="4" t="s">
        <v>4301</v>
      </c>
      <c r="E236" s="4" t="s">
        <v>9507</v>
      </c>
    </row>
    <row r="237">
      <c r="A237" s="13" t="s">
        <v>1092</v>
      </c>
      <c r="B237" s="4" t="s">
        <v>9506</v>
      </c>
      <c r="C237" s="4" t="s">
        <v>9426</v>
      </c>
      <c r="D237" s="4" t="s">
        <v>4301</v>
      </c>
      <c r="E237" s="4" t="s">
        <v>9507</v>
      </c>
    </row>
    <row r="238">
      <c r="A238" s="13" t="s">
        <v>977</v>
      </c>
      <c r="B238" s="4" t="s">
        <v>9506</v>
      </c>
      <c r="C238" s="4" t="s">
        <v>9426</v>
      </c>
      <c r="D238" s="4" t="s">
        <v>4301</v>
      </c>
      <c r="E238" s="4" t="s">
        <v>9507</v>
      </c>
    </row>
    <row r="239">
      <c r="A239" s="13" t="s">
        <v>1093</v>
      </c>
      <c r="B239" s="4" t="s">
        <v>9506</v>
      </c>
      <c r="C239" s="4" t="s">
        <v>9426</v>
      </c>
      <c r="D239" s="4" t="s">
        <v>4301</v>
      </c>
      <c r="E239" s="4" t="s">
        <v>9507</v>
      </c>
    </row>
    <row r="240">
      <c r="A240" s="19" t="s">
        <v>1094</v>
      </c>
      <c r="B240" s="4" t="s">
        <v>9506</v>
      </c>
      <c r="C240" s="4" t="s">
        <v>9426</v>
      </c>
      <c r="D240" s="4" t="s">
        <v>4301</v>
      </c>
      <c r="E240" s="4" t="s">
        <v>9507</v>
      </c>
    </row>
    <row r="241">
      <c r="A241" s="13" t="s">
        <v>1095</v>
      </c>
      <c r="B241" s="4" t="s">
        <v>9506</v>
      </c>
      <c r="C241" s="4" t="s">
        <v>9426</v>
      </c>
      <c r="D241" s="4" t="s">
        <v>4301</v>
      </c>
      <c r="E241" s="4" t="s">
        <v>9507</v>
      </c>
    </row>
    <row r="242">
      <c r="A242" s="13" t="s">
        <v>1096</v>
      </c>
      <c r="B242" s="4" t="s">
        <v>9506</v>
      </c>
      <c r="C242" s="4" t="s">
        <v>9426</v>
      </c>
      <c r="D242" s="4" t="s">
        <v>4301</v>
      </c>
      <c r="E242" s="4" t="s">
        <v>9507</v>
      </c>
    </row>
    <row r="243">
      <c r="A243" s="13" t="s">
        <v>1097</v>
      </c>
      <c r="B243" s="4" t="s">
        <v>9506</v>
      </c>
      <c r="C243" s="4" t="s">
        <v>9426</v>
      </c>
      <c r="D243" s="4" t="s">
        <v>4301</v>
      </c>
      <c r="E243" s="4" t="s">
        <v>9507</v>
      </c>
    </row>
    <row r="244">
      <c r="A244" s="7" t="s">
        <v>153</v>
      </c>
      <c r="B244" s="4" t="s">
        <v>9506</v>
      </c>
      <c r="C244" s="4" t="s">
        <v>9426</v>
      </c>
      <c r="D244" s="4" t="s">
        <v>4301</v>
      </c>
      <c r="E244" s="4" t="s">
        <v>9507</v>
      </c>
    </row>
    <row r="245">
      <c r="A245" s="13" t="s">
        <v>154</v>
      </c>
      <c r="B245" s="4" t="s">
        <v>9506</v>
      </c>
      <c r="C245" s="4" t="s">
        <v>9426</v>
      </c>
      <c r="D245" s="4" t="s">
        <v>4301</v>
      </c>
      <c r="E245" s="4" t="s">
        <v>9507</v>
      </c>
    </row>
    <row r="246">
      <c r="A246" s="12" t="s">
        <v>1098</v>
      </c>
      <c r="B246" s="4" t="s">
        <v>9506</v>
      </c>
      <c r="C246" s="4" t="s">
        <v>9426</v>
      </c>
      <c r="D246" s="4" t="s">
        <v>4301</v>
      </c>
      <c r="E246" s="4" t="s">
        <v>9507</v>
      </c>
    </row>
    <row r="247">
      <c r="A247" s="13" t="s">
        <v>656</v>
      </c>
      <c r="B247" s="4" t="s">
        <v>9506</v>
      </c>
      <c r="C247" s="4" t="s">
        <v>9426</v>
      </c>
      <c r="D247" s="4" t="s">
        <v>4301</v>
      </c>
      <c r="E247" s="4" t="s">
        <v>9507</v>
      </c>
    </row>
    <row r="248">
      <c r="A248" s="13" t="s">
        <v>657</v>
      </c>
      <c r="B248" s="4" t="s">
        <v>9506</v>
      </c>
      <c r="C248" s="4" t="s">
        <v>9426</v>
      </c>
      <c r="D248" s="4" t="s">
        <v>4301</v>
      </c>
      <c r="E248" s="4" t="s">
        <v>9507</v>
      </c>
    </row>
    <row r="249">
      <c r="A249" s="13" t="s">
        <v>345</v>
      </c>
      <c r="B249" s="4" t="s">
        <v>9506</v>
      </c>
      <c r="C249" s="4" t="s">
        <v>9426</v>
      </c>
      <c r="D249" s="4" t="s">
        <v>4301</v>
      </c>
      <c r="E249" s="4" t="s">
        <v>9507</v>
      </c>
    </row>
    <row r="250">
      <c r="A250" s="13" t="s">
        <v>346</v>
      </c>
      <c r="B250" s="4" t="s">
        <v>9506</v>
      </c>
      <c r="C250" s="4" t="s">
        <v>9426</v>
      </c>
      <c r="D250" s="4" t="s">
        <v>4301</v>
      </c>
      <c r="E250" s="4" t="s">
        <v>9507</v>
      </c>
    </row>
    <row r="251">
      <c r="A251" s="13" t="s">
        <v>155</v>
      </c>
      <c r="B251" s="4" t="s">
        <v>9506</v>
      </c>
      <c r="C251" s="4" t="s">
        <v>9426</v>
      </c>
      <c r="D251" s="4" t="s">
        <v>4301</v>
      </c>
      <c r="E251" s="4" t="s">
        <v>9507</v>
      </c>
    </row>
    <row r="252">
      <c r="A252" s="13" t="s">
        <v>1176</v>
      </c>
      <c r="B252" s="4" t="s">
        <v>9506</v>
      </c>
      <c r="C252" s="4" t="s">
        <v>9426</v>
      </c>
      <c r="D252" s="4" t="s">
        <v>4301</v>
      </c>
      <c r="E252" s="4" t="s">
        <v>9507</v>
      </c>
    </row>
    <row r="253">
      <c r="A253" s="13" t="s">
        <v>658</v>
      </c>
      <c r="B253" s="4" t="s">
        <v>9506</v>
      </c>
      <c r="C253" s="4" t="s">
        <v>9426</v>
      </c>
      <c r="D253" s="4" t="s">
        <v>4301</v>
      </c>
      <c r="E253" s="4" t="s">
        <v>9507</v>
      </c>
    </row>
    <row r="254">
      <c r="A254" s="13" t="s">
        <v>347</v>
      </c>
      <c r="B254" s="4" t="s">
        <v>9506</v>
      </c>
      <c r="C254" s="4" t="s">
        <v>9426</v>
      </c>
      <c r="D254" s="4" t="s">
        <v>4301</v>
      </c>
      <c r="E254" s="4" t="s">
        <v>9507</v>
      </c>
    </row>
    <row r="255">
      <c r="A255" s="13" t="s">
        <v>156</v>
      </c>
      <c r="B255" s="4" t="s">
        <v>9506</v>
      </c>
      <c r="C255" s="4" t="s">
        <v>9426</v>
      </c>
      <c r="D255" s="4" t="s">
        <v>4301</v>
      </c>
      <c r="E255" s="4" t="s">
        <v>9507</v>
      </c>
    </row>
    <row r="256">
      <c r="A256" s="13" t="s">
        <v>348</v>
      </c>
      <c r="B256" s="4" t="s">
        <v>9506</v>
      </c>
      <c r="C256" s="4" t="s">
        <v>9426</v>
      </c>
      <c r="D256" s="4" t="s">
        <v>4301</v>
      </c>
      <c r="E256" s="4" t="s">
        <v>9507</v>
      </c>
    </row>
    <row r="257">
      <c r="A257" s="13" t="s">
        <v>349</v>
      </c>
      <c r="B257" s="4" t="s">
        <v>9506</v>
      </c>
      <c r="C257" s="4" t="s">
        <v>9426</v>
      </c>
      <c r="D257" s="4" t="s">
        <v>4301</v>
      </c>
      <c r="E257" s="4" t="s">
        <v>9507</v>
      </c>
    </row>
    <row r="258">
      <c r="A258" s="13" t="s">
        <v>157</v>
      </c>
      <c r="B258" s="4" t="s">
        <v>9506</v>
      </c>
      <c r="C258" s="4" t="s">
        <v>9426</v>
      </c>
      <c r="D258" s="4" t="s">
        <v>4301</v>
      </c>
      <c r="E258" s="4" t="s">
        <v>9507</v>
      </c>
    </row>
    <row r="259">
      <c r="A259" s="13" t="s">
        <v>350</v>
      </c>
      <c r="B259" s="4" t="s">
        <v>9506</v>
      </c>
      <c r="C259" s="4" t="s">
        <v>9426</v>
      </c>
      <c r="D259" s="4" t="s">
        <v>4301</v>
      </c>
      <c r="E259" s="4" t="s">
        <v>9507</v>
      </c>
    </row>
    <row r="260">
      <c r="A260" s="13" t="s">
        <v>1101</v>
      </c>
      <c r="B260" s="4" t="s">
        <v>9506</v>
      </c>
      <c r="C260" s="4" t="s">
        <v>9426</v>
      </c>
      <c r="D260" s="4" t="s">
        <v>4301</v>
      </c>
      <c r="E260" s="4" t="s">
        <v>9507</v>
      </c>
    </row>
    <row r="261">
      <c r="A261" s="7" t="s">
        <v>158</v>
      </c>
      <c r="B261" s="4" t="s">
        <v>9506</v>
      </c>
      <c r="C261" s="4" t="s">
        <v>9426</v>
      </c>
      <c r="D261" s="4" t="s">
        <v>4301</v>
      </c>
      <c r="E261" s="4" t="s">
        <v>9507</v>
      </c>
    </row>
    <row r="262">
      <c r="A262" s="7" t="s">
        <v>357</v>
      </c>
      <c r="B262" s="4" t="s">
        <v>9506</v>
      </c>
      <c r="C262" s="4" t="s">
        <v>9426</v>
      </c>
      <c r="D262" s="4" t="s">
        <v>4301</v>
      </c>
      <c r="E262" s="4" t="s">
        <v>9507</v>
      </c>
    </row>
    <row r="263">
      <c r="A263" s="13" t="s">
        <v>160</v>
      </c>
      <c r="B263" s="4" t="s">
        <v>9506</v>
      </c>
      <c r="C263" s="4" t="s">
        <v>9426</v>
      </c>
      <c r="D263" s="4" t="s">
        <v>4301</v>
      </c>
      <c r="E263" s="4" t="s">
        <v>9507</v>
      </c>
    </row>
    <row r="264">
      <c r="A264" s="13" t="s">
        <v>358</v>
      </c>
      <c r="B264" s="4" t="s">
        <v>9506</v>
      </c>
      <c r="C264" s="4" t="s">
        <v>9426</v>
      </c>
      <c r="D264" s="4" t="s">
        <v>4301</v>
      </c>
      <c r="E264" s="4" t="s">
        <v>9507</v>
      </c>
    </row>
    <row r="265">
      <c r="A265" s="13" t="s">
        <v>978</v>
      </c>
      <c r="B265" s="4" t="s">
        <v>9506</v>
      </c>
      <c r="C265" s="4" t="s">
        <v>9426</v>
      </c>
      <c r="D265" s="4" t="s">
        <v>4301</v>
      </c>
      <c r="E265" s="4" t="s">
        <v>9507</v>
      </c>
    </row>
    <row r="266">
      <c r="A266" s="4" t="s">
        <v>9560</v>
      </c>
      <c r="B266" s="4" t="s">
        <v>9561</v>
      </c>
      <c r="C266" s="4" t="s">
        <v>9426</v>
      </c>
      <c r="D266" s="4" t="s">
        <v>4301</v>
      </c>
      <c r="E266" s="4" t="s">
        <v>9507</v>
      </c>
    </row>
    <row r="267">
      <c r="A267" s="4" t="s">
        <v>9562</v>
      </c>
      <c r="B267" s="4" t="s">
        <v>9561</v>
      </c>
      <c r="C267" s="4" t="s">
        <v>9426</v>
      </c>
      <c r="D267" s="4" t="s">
        <v>4301</v>
      </c>
      <c r="E267" s="4" t="s">
        <v>9507</v>
      </c>
    </row>
    <row r="268" ht="14.25" customHeight="1">
      <c r="A268" s="4" t="s">
        <v>9563</v>
      </c>
      <c r="B268" s="4" t="s">
        <v>9561</v>
      </c>
      <c r="C268" s="4" t="s">
        <v>9426</v>
      </c>
      <c r="D268" s="4" t="s">
        <v>4301</v>
      </c>
      <c r="E268" s="4" t="s">
        <v>9507</v>
      </c>
    </row>
    <row r="269">
      <c r="A269" s="4" t="s">
        <v>9564</v>
      </c>
      <c r="B269" s="4" t="s">
        <v>9561</v>
      </c>
      <c r="C269" s="4" t="s">
        <v>9426</v>
      </c>
      <c r="D269" s="4" t="s">
        <v>4301</v>
      </c>
      <c r="E269" s="4" t="s">
        <v>9507</v>
      </c>
    </row>
    <row r="270">
      <c r="A270" s="4" t="s">
        <v>666</v>
      </c>
      <c r="B270" s="4" t="s">
        <v>9561</v>
      </c>
      <c r="C270" s="4" t="s">
        <v>9426</v>
      </c>
      <c r="D270" s="4" t="s">
        <v>4301</v>
      </c>
      <c r="E270" s="4" t="s">
        <v>9507</v>
      </c>
    </row>
    <row r="271" ht="17.25" customHeight="1">
      <c r="A271" s="4" t="s">
        <v>9565</v>
      </c>
      <c r="B271" s="4" t="s">
        <v>9561</v>
      </c>
      <c r="C271" s="4" t="s">
        <v>9426</v>
      </c>
      <c r="D271" s="4" t="s">
        <v>4301</v>
      </c>
      <c r="E271" s="4" t="s">
        <v>9507</v>
      </c>
    </row>
    <row r="272">
      <c r="A272" s="4" t="s">
        <v>9566</v>
      </c>
      <c r="B272" s="4" t="s">
        <v>9561</v>
      </c>
      <c r="C272" s="4" t="s">
        <v>9426</v>
      </c>
      <c r="D272" s="4" t="s">
        <v>4301</v>
      </c>
      <c r="E272" s="4" t="s">
        <v>9507</v>
      </c>
    </row>
    <row r="273" ht="15.75" customHeight="1">
      <c r="A273" s="4" t="s">
        <v>9567</v>
      </c>
      <c r="B273" s="4" t="s">
        <v>9561</v>
      </c>
      <c r="C273" s="4" t="s">
        <v>9426</v>
      </c>
      <c r="D273" s="4" t="s">
        <v>4301</v>
      </c>
      <c r="E273" s="4" t="s">
        <v>9507</v>
      </c>
    </row>
    <row r="274">
      <c r="A274" s="4" t="s">
        <v>9568</v>
      </c>
      <c r="B274" s="4" t="s">
        <v>9561</v>
      </c>
      <c r="C274" s="4" t="s">
        <v>9426</v>
      </c>
      <c r="D274" s="4" t="s">
        <v>4301</v>
      </c>
      <c r="E274" s="4" t="s">
        <v>9507</v>
      </c>
    </row>
    <row r="275">
      <c r="A275" s="4" t="s">
        <v>9569</v>
      </c>
      <c r="B275" s="4" t="s">
        <v>9561</v>
      </c>
      <c r="C275" s="4" t="s">
        <v>9426</v>
      </c>
      <c r="D275" s="4" t="s">
        <v>4301</v>
      </c>
      <c r="E275" s="4" t="s">
        <v>9507</v>
      </c>
    </row>
    <row r="276" ht="16.5" customHeight="1">
      <c r="A276" s="4" t="s">
        <v>9570</v>
      </c>
      <c r="B276" s="4" t="s">
        <v>9561</v>
      </c>
      <c r="C276" s="4" t="s">
        <v>9426</v>
      </c>
      <c r="D276" s="4" t="s">
        <v>4301</v>
      </c>
      <c r="E276" s="4" t="s">
        <v>9507</v>
      </c>
    </row>
    <row r="277">
      <c r="A277" s="4" t="s">
        <v>1105</v>
      </c>
      <c r="B277" s="4" t="s">
        <v>9561</v>
      </c>
      <c r="C277" s="4" t="s">
        <v>9426</v>
      </c>
      <c r="D277" s="4" t="s">
        <v>4301</v>
      </c>
      <c r="E277" s="4" t="s">
        <v>9507</v>
      </c>
    </row>
    <row r="278" ht="15.75" customHeight="1">
      <c r="A278" s="4" t="s">
        <v>9571</v>
      </c>
      <c r="B278" s="4" t="s">
        <v>9561</v>
      </c>
      <c r="C278" s="4" t="s">
        <v>9426</v>
      </c>
      <c r="D278" s="4" t="s">
        <v>4301</v>
      </c>
      <c r="E278" s="4" t="s">
        <v>9507</v>
      </c>
    </row>
    <row r="279">
      <c r="A279" s="4" t="s">
        <v>367</v>
      </c>
      <c r="B279" s="4" t="s">
        <v>9561</v>
      </c>
      <c r="C279" s="4" t="s">
        <v>9426</v>
      </c>
      <c r="D279" s="4" t="s">
        <v>4301</v>
      </c>
      <c r="E279" s="4" t="s">
        <v>9507</v>
      </c>
    </row>
    <row r="280">
      <c r="A280" s="4" t="s">
        <v>9572</v>
      </c>
      <c r="B280" s="4" t="s">
        <v>9561</v>
      </c>
      <c r="C280" s="4" t="s">
        <v>9426</v>
      </c>
      <c r="D280" s="4" t="s">
        <v>4301</v>
      </c>
      <c r="E280" s="4" t="s">
        <v>9507</v>
      </c>
    </row>
    <row r="281" ht="16.5" customHeight="1">
      <c r="A281" s="4" t="s">
        <v>9573</v>
      </c>
      <c r="B281" s="4" t="s">
        <v>9561</v>
      </c>
      <c r="C281" s="4" t="s">
        <v>9426</v>
      </c>
      <c r="D281" s="4" t="s">
        <v>4301</v>
      </c>
      <c r="E281" s="4" t="s">
        <v>9507</v>
      </c>
    </row>
    <row r="282">
      <c r="A282" s="4" t="s">
        <v>170</v>
      </c>
      <c r="B282" s="4" t="s">
        <v>9561</v>
      </c>
      <c r="C282" s="4" t="s">
        <v>9426</v>
      </c>
      <c r="D282" s="4" t="s">
        <v>4301</v>
      </c>
      <c r="E282" s="4" t="s">
        <v>9507</v>
      </c>
    </row>
    <row r="283">
      <c r="A283" s="44" t="s">
        <v>369</v>
      </c>
      <c r="B283" s="4" t="s">
        <v>9561</v>
      </c>
      <c r="C283" s="4" t="s">
        <v>9426</v>
      </c>
      <c r="D283" s="4" t="s">
        <v>4301</v>
      </c>
      <c r="E283" s="4" t="s">
        <v>9507</v>
      </c>
    </row>
    <row r="284">
      <c r="A284" s="4" t="s">
        <v>9574</v>
      </c>
      <c r="B284" s="4" t="s">
        <v>9561</v>
      </c>
      <c r="C284" s="4" t="s">
        <v>9426</v>
      </c>
      <c r="D284" s="4" t="s">
        <v>4301</v>
      </c>
      <c r="E284" s="4" t="s">
        <v>9507</v>
      </c>
    </row>
    <row r="285">
      <c r="A285" s="4" t="s">
        <v>9575</v>
      </c>
      <c r="B285" s="4" t="s">
        <v>9561</v>
      </c>
      <c r="C285" s="4" t="s">
        <v>9426</v>
      </c>
      <c r="D285" s="4" t="s">
        <v>4301</v>
      </c>
      <c r="E285" s="4" t="s">
        <v>9507</v>
      </c>
    </row>
    <row r="286">
      <c r="A286" s="4" t="s">
        <v>371</v>
      </c>
      <c r="B286" s="4" t="s">
        <v>9561</v>
      </c>
      <c r="C286" s="4" t="s">
        <v>9426</v>
      </c>
      <c r="D286" s="4" t="s">
        <v>4301</v>
      </c>
      <c r="E286" s="4" t="s">
        <v>9507</v>
      </c>
    </row>
    <row r="287">
      <c r="A287" s="44" t="s">
        <v>1107</v>
      </c>
      <c r="B287" s="4" t="s">
        <v>9561</v>
      </c>
      <c r="C287" s="4" t="s">
        <v>9426</v>
      </c>
      <c r="D287" s="4" t="s">
        <v>4301</v>
      </c>
      <c r="E287" s="4" t="s">
        <v>9507</v>
      </c>
    </row>
    <row r="288" ht="17.25" customHeight="1">
      <c r="A288" s="4" t="s">
        <v>9576</v>
      </c>
      <c r="B288" s="4" t="s">
        <v>9561</v>
      </c>
      <c r="C288" s="4" t="s">
        <v>9426</v>
      </c>
      <c r="D288" s="4" t="s">
        <v>4301</v>
      </c>
      <c r="E288" s="4" t="s">
        <v>9507</v>
      </c>
    </row>
    <row r="289">
      <c r="A289" s="44" t="s">
        <v>9577</v>
      </c>
      <c r="B289" s="4" t="s">
        <v>9561</v>
      </c>
      <c r="C289" s="4" t="s">
        <v>9426</v>
      </c>
      <c r="D289" s="4" t="s">
        <v>4301</v>
      </c>
      <c r="E289" s="4" t="s">
        <v>9507</v>
      </c>
    </row>
    <row r="290">
      <c r="A290" s="4" t="s">
        <v>989</v>
      </c>
      <c r="B290" s="4" t="s">
        <v>9561</v>
      </c>
      <c r="C290" s="4" t="s">
        <v>9426</v>
      </c>
      <c r="D290" s="4" t="s">
        <v>4301</v>
      </c>
      <c r="E290" s="4" t="s">
        <v>9507</v>
      </c>
    </row>
    <row r="291">
      <c r="A291" s="4" t="s">
        <v>9578</v>
      </c>
      <c r="B291" s="4" t="s">
        <v>9561</v>
      </c>
      <c r="C291" s="4" t="s">
        <v>9426</v>
      </c>
      <c r="D291" s="4" t="s">
        <v>4301</v>
      </c>
      <c r="E291" s="4" t="s">
        <v>9507</v>
      </c>
    </row>
    <row r="292" ht="18.0" customHeight="1">
      <c r="A292" s="4" t="s">
        <v>9579</v>
      </c>
      <c r="B292" s="4" t="s">
        <v>9561</v>
      </c>
      <c r="C292" s="4" t="s">
        <v>9426</v>
      </c>
      <c r="D292" s="4" t="s">
        <v>4301</v>
      </c>
      <c r="E292" s="4" t="s">
        <v>9507</v>
      </c>
    </row>
    <row r="293">
      <c r="A293" s="4" t="s">
        <v>991</v>
      </c>
      <c r="B293" s="4" t="s">
        <v>9561</v>
      </c>
      <c r="C293" s="4" t="s">
        <v>9426</v>
      </c>
      <c r="D293" s="4" t="s">
        <v>4301</v>
      </c>
      <c r="E293" s="4" t="s">
        <v>9507</v>
      </c>
    </row>
    <row r="294">
      <c r="A294" s="44" t="s">
        <v>1109</v>
      </c>
      <c r="B294" s="4" t="s">
        <v>9561</v>
      </c>
      <c r="C294" s="4" t="s">
        <v>9426</v>
      </c>
      <c r="D294" s="4" t="s">
        <v>4301</v>
      </c>
      <c r="E294" s="4" t="s">
        <v>9507</v>
      </c>
    </row>
    <row r="295">
      <c r="A295" s="4" t="s">
        <v>176</v>
      </c>
      <c r="B295" s="4" t="s">
        <v>9561</v>
      </c>
      <c r="C295" s="4" t="s">
        <v>9426</v>
      </c>
      <c r="D295" s="4" t="s">
        <v>4301</v>
      </c>
      <c r="E295" s="4" t="s">
        <v>9507</v>
      </c>
    </row>
    <row r="296">
      <c r="A296" s="4" t="s">
        <v>9580</v>
      </c>
      <c r="B296" s="4" t="s">
        <v>9561</v>
      </c>
      <c r="C296" s="4" t="s">
        <v>9426</v>
      </c>
      <c r="D296" s="4" t="s">
        <v>4301</v>
      </c>
      <c r="E296" s="4" t="s">
        <v>9507</v>
      </c>
    </row>
    <row r="297" ht="17.25" customHeight="1">
      <c r="A297" s="4" t="s">
        <v>9581</v>
      </c>
      <c r="B297" s="4" t="s">
        <v>9561</v>
      </c>
      <c r="C297" s="4" t="s">
        <v>9426</v>
      </c>
      <c r="D297" s="4" t="s">
        <v>4301</v>
      </c>
      <c r="E297" s="4" t="s">
        <v>9507</v>
      </c>
    </row>
    <row r="298" ht="16.5" customHeight="1">
      <c r="A298" s="4" t="s">
        <v>9582</v>
      </c>
      <c r="B298" s="4" t="s">
        <v>9561</v>
      </c>
      <c r="C298" s="4" t="s">
        <v>9426</v>
      </c>
      <c r="D298" s="4" t="s">
        <v>4301</v>
      </c>
      <c r="E298" s="4" t="s">
        <v>9507</v>
      </c>
    </row>
    <row r="299">
      <c r="A299" s="4" t="s">
        <v>9583</v>
      </c>
      <c r="B299" s="4" t="s">
        <v>9561</v>
      </c>
      <c r="C299" s="4" t="s">
        <v>9426</v>
      </c>
      <c r="D299" s="4" t="s">
        <v>4301</v>
      </c>
      <c r="E299" s="4" t="s">
        <v>9507</v>
      </c>
    </row>
    <row r="300">
      <c r="A300" s="4" t="s">
        <v>9584</v>
      </c>
      <c r="B300" s="4" t="s">
        <v>9561</v>
      </c>
      <c r="C300" s="4" t="s">
        <v>9426</v>
      </c>
      <c r="D300" s="4" t="s">
        <v>4301</v>
      </c>
      <c r="E300" s="4" t="s">
        <v>9507</v>
      </c>
    </row>
    <row r="301">
      <c r="A301" s="4" t="s">
        <v>379</v>
      </c>
      <c r="B301" s="4" t="s">
        <v>9561</v>
      </c>
      <c r="C301" s="4" t="s">
        <v>9426</v>
      </c>
      <c r="D301" s="4" t="s">
        <v>4301</v>
      </c>
      <c r="E301" s="4" t="s">
        <v>9507</v>
      </c>
    </row>
    <row r="302">
      <c r="A302" s="4" t="s">
        <v>9585</v>
      </c>
      <c r="B302" s="4" t="s">
        <v>9561</v>
      </c>
      <c r="C302" s="4" t="s">
        <v>9426</v>
      </c>
      <c r="D302" s="4" t="s">
        <v>4301</v>
      </c>
      <c r="E302" s="4" t="s">
        <v>9507</v>
      </c>
    </row>
    <row r="303">
      <c r="A303" s="3" t="s">
        <v>9586</v>
      </c>
      <c r="B303" s="4" t="s">
        <v>9561</v>
      </c>
      <c r="C303" s="4" t="s">
        <v>9426</v>
      </c>
      <c r="D303" s="4" t="s">
        <v>4301</v>
      </c>
      <c r="E303" s="4" t="s">
        <v>9507</v>
      </c>
    </row>
    <row r="304">
      <c r="A304" s="44" t="s">
        <v>180</v>
      </c>
      <c r="B304" s="4" t="s">
        <v>9561</v>
      </c>
      <c r="C304" s="4" t="s">
        <v>9426</v>
      </c>
      <c r="D304" s="4" t="s">
        <v>4301</v>
      </c>
      <c r="E304" s="4" t="s">
        <v>9507</v>
      </c>
    </row>
    <row r="305">
      <c r="A305" s="44" t="s">
        <v>9587</v>
      </c>
      <c r="B305" s="4" t="s">
        <v>9561</v>
      </c>
      <c r="C305" s="4" t="s">
        <v>9426</v>
      </c>
      <c r="D305" s="4" t="s">
        <v>4301</v>
      </c>
      <c r="E305" s="4" t="s">
        <v>9507</v>
      </c>
    </row>
    <row r="306" ht="18.75" customHeight="1">
      <c r="A306" s="4" t="s">
        <v>9588</v>
      </c>
      <c r="B306" s="4" t="s">
        <v>9561</v>
      </c>
      <c r="C306" s="4" t="s">
        <v>9426</v>
      </c>
      <c r="D306" s="4" t="s">
        <v>4301</v>
      </c>
      <c r="E306" s="4" t="s">
        <v>9507</v>
      </c>
    </row>
    <row r="307">
      <c r="A307" s="4" t="s">
        <v>720</v>
      </c>
      <c r="B307" s="4" t="s">
        <v>9561</v>
      </c>
      <c r="C307" s="4" t="s">
        <v>9426</v>
      </c>
      <c r="D307" s="4" t="s">
        <v>4301</v>
      </c>
      <c r="E307" s="4" t="s">
        <v>9507</v>
      </c>
    </row>
    <row r="308">
      <c r="A308" s="4" t="s">
        <v>9589</v>
      </c>
      <c r="B308" s="4" t="s">
        <v>9561</v>
      </c>
      <c r="C308" s="4" t="s">
        <v>9426</v>
      </c>
      <c r="D308" s="4" t="s">
        <v>4301</v>
      </c>
      <c r="E308" s="4" t="s">
        <v>9507</v>
      </c>
    </row>
    <row r="309">
      <c r="A309" s="4" t="s">
        <v>9590</v>
      </c>
      <c r="B309" s="4" t="s">
        <v>9561</v>
      </c>
      <c r="C309" s="4" t="s">
        <v>9426</v>
      </c>
      <c r="D309" s="4" t="s">
        <v>4301</v>
      </c>
      <c r="E309" s="4" t="s">
        <v>9507</v>
      </c>
    </row>
    <row r="310">
      <c r="A310" s="4" t="s">
        <v>9591</v>
      </c>
      <c r="B310" s="4" t="s">
        <v>9561</v>
      </c>
      <c r="C310" s="4" t="s">
        <v>9426</v>
      </c>
      <c r="D310" s="4" t="s">
        <v>4301</v>
      </c>
      <c r="E310" s="4" t="s">
        <v>9507</v>
      </c>
    </row>
    <row r="311">
      <c r="A311" s="4" t="s">
        <v>1003</v>
      </c>
      <c r="B311" s="4" t="s">
        <v>9561</v>
      </c>
      <c r="C311" s="4" t="s">
        <v>9426</v>
      </c>
      <c r="D311" s="4" t="s">
        <v>4301</v>
      </c>
      <c r="E311" s="4" t="s">
        <v>9507</v>
      </c>
    </row>
    <row r="312">
      <c r="A312" s="4" t="s">
        <v>1004</v>
      </c>
      <c r="B312" s="4" t="s">
        <v>9561</v>
      </c>
      <c r="C312" s="4" t="s">
        <v>9426</v>
      </c>
      <c r="D312" s="4" t="s">
        <v>4301</v>
      </c>
      <c r="E312" s="4" t="s">
        <v>9507</v>
      </c>
    </row>
    <row r="313">
      <c r="A313" s="4" t="s">
        <v>9592</v>
      </c>
      <c r="B313" s="4" t="s">
        <v>9561</v>
      </c>
      <c r="C313" s="4" t="s">
        <v>9426</v>
      </c>
      <c r="D313" s="4" t="s">
        <v>4301</v>
      </c>
      <c r="E313" s="4" t="s">
        <v>9507</v>
      </c>
    </row>
    <row r="314">
      <c r="A314" s="4" t="s">
        <v>9593</v>
      </c>
      <c r="B314" s="4" t="s">
        <v>9561</v>
      </c>
      <c r="C314" s="4" t="s">
        <v>9426</v>
      </c>
      <c r="D314" s="4" t="s">
        <v>4301</v>
      </c>
      <c r="E314" s="4" t="s">
        <v>9507</v>
      </c>
    </row>
    <row r="315">
      <c r="A315" s="4" t="s">
        <v>9594</v>
      </c>
      <c r="B315" s="4" t="s">
        <v>9561</v>
      </c>
      <c r="C315" s="4" t="s">
        <v>9426</v>
      </c>
      <c r="D315" s="4" t="s">
        <v>4301</v>
      </c>
      <c r="E315" s="4" t="s">
        <v>9507</v>
      </c>
    </row>
    <row r="316" ht="15.75" customHeight="1">
      <c r="A316" s="4" t="s">
        <v>9595</v>
      </c>
      <c r="B316" s="4" t="s">
        <v>9561</v>
      </c>
      <c r="C316" s="4" t="s">
        <v>9426</v>
      </c>
      <c r="D316" s="4" t="s">
        <v>4301</v>
      </c>
      <c r="E316" s="4" t="s">
        <v>9507</v>
      </c>
    </row>
    <row r="317">
      <c r="A317" s="4" t="s">
        <v>1114</v>
      </c>
      <c r="B317" s="4" t="s">
        <v>9561</v>
      </c>
      <c r="C317" s="4" t="s">
        <v>9426</v>
      </c>
      <c r="D317" s="4" t="s">
        <v>4301</v>
      </c>
      <c r="E317" s="4" t="s">
        <v>9507</v>
      </c>
    </row>
    <row r="318">
      <c r="A318" s="4" t="s">
        <v>9596</v>
      </c>
      <c r="B318" s="4" t="s">
        <v>9561</v>
      </c>
      <c r="C318" s="4" t="s">
        <v>9426</v>
      </c>
      <c r="D318" s="4" t="s">
        <v>4301</v>
      </c>
      <c r="E318" s="4" t="s">
        <v>9507</v>
      </c>
    </row>
    <row r="319">
      <c r="A319" s="44" t="s">
        <v>9597</v>
      </c>
      <c r="B319" s="4" t="s">
        <v>9561</v>
      </c>
      <c r="C319" s="4" t="s">
        <v>9426</v>
      </c>
      <c r="D319" s="4" t="s">
        <v>4301</v>
      </c>
      <c r="E319" s="4" t="s">
        <v>9507</v>
      </c>
    </row>
    <row r="320">
      <c r="A320" s="4" t="s">
        <v>9598</v>
      </c>
      <c r="B320" s="4" t="s">
        <v>9561</v>
      </c>
      <c r="C320" s="4" t="s">
        <v>9426</v>
      </c>
      <c r="D320" s="4" t="s">
        <v>4301</v>
      </c>
      <c r="E320" s="4" t="s">
        <v>9507</v>
      </c>
    </row>
    <row r="321">
      <c r="A321" s="44" t="s">
        <v>395</v>
      </c>
      <c r="B321" s="4" t="s">
        <v>9561</v>
      </c>
      <c r="C321" s="4" t="s">
        <v>9426</v>
      </c>
      <c r="D321" s="4" t="s">
        <v>4301</v>
      </c>
      <c r="E321" s="4" t="s">
        <v>9507</v>
      </c>
    </row>
    <row r="322" ht="16.5" customHeight="1">
      <c r="A322" s="4" t="s">
        <v>9599</v>
      </c>
      <c r="B322" s="4" t="s">
        <v>9561</v>
      </c>
      <c r="C322" s="4" t="s">
        <v>9426</v>
      </c>
      <c r="D322" s="4" t="s">
        <v>4301</v>
      </c>
      <c r="E322" s="4" t="s">
        <v>9507</v>
      </c>
    </row>
    <row r="323">
      <c r="A323" s="4" t="s">
        <v>397</v>
      </c>
      <c r="B323" s="4" t="s">
        <v>9561</v>
      </c>
      <c r="C323" s="4" t="s">
        <v>9426</v>
      </c>
      <c r="D323" s="4" t="s">
        <v>4301</v>
      </c>
      <c r="E323" s="4" t="s">
        <v>9507</v>
      </c>
    </row>
    <row r="324" ht="17.25" customHeight="1">
      <c r="A324" s="4" t="s">
        <v>9600</v>
      </c>
      <c r="B324" s="4" t="s">
        <v>9561</v>
      </c>
      <c r="C324" s="4" t="s">
        <v>9426</v>
      </c>
      <c r="D324" s="4" t="s">
        <v>4301</v>
      </c>
      <c r="E324" s="4" t="s">
        <v>9507</v>
      </c>
    </row>
    <row r="325">
      <c r="A325" s="4" t="s">
        <v>1006</v>
      </c>
      <c r="B325" s="4" t="s">
        <v>9561</v>
      </c>
      <c r="C325" s="4" t="s">
        <v>9426</v>
      </c>
      <c r="D325" s="4" t="s">
        <v>4301</v>
      </c>
      <c r="E325" s="4" t="s">
        <v>9507</v>
      </c>
    </row>
    <row r="326" ht="18.0" customHeight="1">
      <c r="A326" s="4" t="s">
        <v>9601</v>
      </c>
      <c r="B326" s="4" t="s">
        <v>9561</v>
      </c>
      <c r="C326" s="4" t="s">
        <v>9426</v>
      </c>
      <c r="D326" s="4" t="s">
        <v>4301</v>
      </c>
      <c r="E326" s="4" t="s">
        <v>9507</v>
      </c>
    </row>
    <row r="327">
      <c r="A327" s="4" t="s">
        <v>732</v>
      </c>
      <c r="B327" s="4" t="s">
        <v>9561</v>
      </c>
      <c r="C327" s="4" t="s">
        <v>9426</v>
      </c>
      <c r="D327" s="4" t="s">
        <v>4301</v>
      </c>
      <c r="E327" s="4" t="s">
        <v>9507</v>
      </c>
    </row>
    <row r="328">
      <c r="A328" s="4" t="s">
        <v>1174</v>
      </c>
      <c r="B328" s="4" t="s">
        <v>9561</v>
      </c>
      <c r="C328" s="4" t="s">
        <v>9426</v>
      </c>
      <c r="D328" s="4" t="s">
        <v>4301</v>
      </c>
      <c r="E328" s="4" t="s">
        <v>9507</v>
      </c>
    </row>
    <row r="329">
      <c r="A329" s="4" t="s">
        <v>9602</v>
      </c>
      <c r="B329" s="4" t="s">
        <v>9561</v>
      </c>
      <c r="C329" s="4" t="s">
        <v>9426</v>
      </c>
      <c r="D329" s="4" t="s">
        <v>4301</v>
      </c>
      <c r="E329" s="4" t="s">
        <v>9507</v>
      </c>
    </row>
    <row r="330">
      <c r="A330" s="44" t="s">
        <v>9603</v>
      </c>
      <c r="B330" s="4" t="s">
        <v>9561</v>
      </c>
      <c r="C330" s="4" t="s">
        <v>9426</v>
      </c>
      <c r="D330" s="4" t="s">
        <v>4301</v>
      </c>
      <c r="E330" s="4" t="s">
        <v>9507</v>
      </c>
    </row>
    <row r="331">
      <c r="A331" s="4" t="s">
        <v>734</v>
      </c>
      <c r="B331" s="4" t="s">
        <v>9561</v>
      </c>
      <c r="C331" s="4" t="s">
        <v>9426</v>
      </c>
      <c r="D331" s="4" t="s">
        <v>4301</v>
      </c>
      <c r="E331" s="4" t="s">
        <v>9507</v>
      </c>
    </row>
    <row r="332">
      <c r="A332" s="4" t="s">
        <v>9604</v>
      </c>
      <c r="B332" s="4" t="s">
        <v>9561</v>
      </c>
      <c r="C332" s="4" t="s">
        <v>9426</v>
      </c>
      <c r="D332" s="4" t="s">
        <v>4301</v>
      </c>
      <c r="E332" s="4" t="s">
        <v>9507</v>
      </c>
    </row>
    <row r="333" ht="15.75" customHeight="1">
      <c r="A333" s="4" t="s">
        <v>9605</v>
      </c>
      <c r="B333" s="4" t="s">
        <v>9561</v>
      </c>
      <c r="C333" s="4" t="s">
        <v>9426</v>
      </c>
      <c r="D333" s="4" t="s">
        <v>4301</v>
      </c>
      <c r="E333" s="4" t="s">
        <v>9507</v>
      </c>
    </row>
    <row r="334">
      <c r="A334" s="44" t="s">
        <v>1118</v>
      </c>
      <c r="B334" s="4" t="s">
        <v>9561</v>
      </c>
      <c r="C334" s="4" t="s">
        <v>9426</v>
      </c>
      <c r="D334" s="4" t="s">
        <v>4301</v>
      </c>
      <c r="E334" s="4" t="s">
        <v>9507</v>
      </c>
    </row>
    <row r="335" ht="15.75" customHeight="1">
      <c r="A335" s="4" t="s">
        <v>9606</v>
      </c>
      <c r="B335" s="4" t="s">
        <v>9561</v>
      </c>
      <c r="C335" s="4" t="s">
        <v>9426</v>
      </c>
      <c r="D335" s="4" t="s">
        <v>4301</v>
      </c>
      <c r="E335" s="4" t="s">
        <v>9507</v>
      </c>
    </row>
    <row r="336">
      <c r="A336" s="4" t="s">
        <v>9607</v>
      </c>
      <c r="B336" s="4" t="s">
        <v>9561</v>
      </c>
      <c r="C336" s="4" t="s">
        <v>9426</v>
      </c>
      <c r="D336" s="4" t="s">
        <v>4301</v>
      </c>
      <c r="E336" s="4" t="s">
        <v>9507</v>
      </c>
    </row>
    <row r="337" ht="20.25" customHeight="1">
      <c r="A337" s="4" t="s">
        <v>9608</v>
      </c>
      <c r="B337" s="4" t="s">
        <v>9561</v>
      </c>
      <c r="C337" s="4" t="s">
        <v>9426</v>
      </c>
      <c r="D337" s="4" t="s">
        <v>4301</v>
      </c>
      <c r="E337" s="4" t="s">
        <v>9507</v>
      </c>
    </row>
    <row r="338">
      <c r="A338" s="4" t="s">
        <v>9609</v>
      </c>
      <c r="B338" s="4" t="s">
        <v>9561</v>
      </c>
      <c r="C338" s="4" t="s">
        <v>9426</v>
      </c>
      <c r="D338" s="4" t="s">
        <v>4301</v>
      </c>
      <c r="E338" s="4" t="s">
        <v>9507</v>
      </c>
    </row>
    <row r="339">
      <c r="A339" s="44" t="s">
        <v>9610</v>
      </c>
      <c r="B339" s="4" t="s">
        <v>9561</v>
      </c>
      <c r="C339" s="4" t="s">
        <v>9426</v>
      </c>
      <c r="D339" s="4" t="s">
        <v>4301</v>
      </c>
      <c r="E339" s="4" t="s">
        <v>9507</v>
      </c>
    </row>
    <row r="340">
      <c r="A340" s="4" t="s">
        <v>9611</v>
      </c>
      <c r="B340" s="4" t="s">
        <v>9561</v>
      </c>
      <c r="C340" s="4" t="s">
        <v>9426</v>
      </c>
      <c r="D340" s="4" t="s">
        <v>4301</v>
      </c>
      <c r="E340" s="4" t="s">
        <v>9507</v>
      </c>
    </row>
    <row r="341">
      <c r="A341" s="4" t="s">
        <v>9612</v>
      </c>
      <c r="B341" s="4" t="s">
        <v>9561</v>
      </c>
      <c r="C341" s="4" t="s">
        <v>9426</v>
      </c>
      <c r="D341" s="4" t="s">
        <v>4301</v>
      </c>
      <c r="E341" s="4" t="s">
        <v>9507</v>
      </c>
    </row>
    <row r="342">
      <c r="A342" s="4" t="s">
        <v>9613</v>
      </c>
      <c r="B342" s="4" t="s">
        <v>9561</v>
      </c>
      <c r="C342" s="4" t="s">
        <v>9426</v>
      </c>
      <c r="D342" s="4" t="s">
        <v>4301</v>
      </c>
      <c r="E342" s="4" t="s">
        <v>9507</v>
      </c>
    </row>
    <row r="343" ht="19.5" customHeight="1">
      <c r="A343" s="4" t="s">
        <v>9614</v>
      </c>
      <c r="B343" s="4" t="s">
        <v>9561</v>
      </c>
      <c r="C343" s="4" t="s">
        <v>9426</v>
      </c>
      <c r="D343" s="4" t="s">
        <v>4301</v>
      </c>
      <c r="E343" s="4" t="s">
        <v>9507</v>
      </c>
    </row>
    <row r="344">
      <c r="A344" s="4" t="s">
        <v>9615</v>
      </c>
      <c r="B344" s="4" t="s">
        <v>9561</v>
      </c>
      <c r="C344" s="4" t="s">
        <v>9426</v>
      </c>
      <c r="D344" s="4" t="s">
        <v>4301</v>
      </c>
      <c r="E344" s="4" t="s">
        <v>9507</v>
      </c>
    </row>
    <row r="345">
      <c r="A345" s="4" t="s">
        <v>9616</v>
      </c>
      <c r="B345" s="4" t="s">
        <v>9561</v>
      </c>
      <c r="C345" s="4" t="s">
        <v>9426</v>
      </c>
      <c r="D345" s="4" t="s">
        <v>4301</v>
      </c>
      <c r="E345" s="4" t="s">
        <v>9507</v>
      </c>
    </row>
    <row r="346">
      <c r="A346" s="4" t="s">
        <v>9617</v>
      </c>
      <c r="B346" s="4" t="s">
        <v>9561</v>
      </c>
      <c r="C346" s="4" t="s">
        <v>9426</v>
      </c>
      <c r="D346" s="4" t="s">
        <v>4301</v>
      </c>
      <c r="E346" s="4" t="s">
        <v>9507</v>
      </c>
    </row>
    <row r="347">
      <c r="A347" s="4" t="s">
        <v>9618</v>
      </c>
      <c r="B347" s="4" t="s">
        <v>9561</v>
      </c>
      <c r="C347" s="4" t="s">
        <v>9426</v>
      </c>
      <c r="D347" s="4" t="s">
        <v>4301</v>
      </c>
      <c r="E347" s="4" t="s">
        <v>9507</v>
      </c>
    </row>
    <row r="348">
      <c r="A348" s="4" t="s">
        <v>9619</v>
      </c>
      <c r="B348" s="4" t="s">
        <v>9561</v>
      </c>
      <c r="C348" s="4" t="s">
        <v>9426</v>
      </c>
      <c r="D348" s="4" t="s">
        <v>4301</v>
      </c>
      <c r="E348" s="4" t="s">
        <v>9507</v>
      </c>
    </row>
    <row r="349">
      <c r="A349" s="4" t="s">
        <v>9620</v>
      </c>
      <c r="B349" s="4" t="s">
        <v>9561</v>
      </c>
      <c r="C349" s="4" t="s">
        <v>9426</v>
      </c>
      <c r="D349" s="4" t="s">
        <v>4301</v>
      </c>
      <c r="E349" s="4" t="s">
        <v>9507</v>
      </c>
    </row>
    <row r="350">
      <c r="A350" s="4" t="s">
        <v>9621</v>
      </c>
      <c r="B350" s="4" t="s">
        <v>9561</v>
      </c>
      <c r="C350" s="4" t="s">
        <v>9426</v>
      </c>
      <c r="D350" s="4" t="s">
        <v>4301</v>
      </c>
      <c r="E350" s="4" t="s">
        <v>9507</v>
      </c>
    </row>
    <row r="351">
      <c r="A351" s="4" t="s">
        <v>767</v>
      </c>
      <c r="B351" s="4" t="s">
        <v>9561</v>
      </c>
      <c r="C351" s="4" t="s">
        <v>9426</v>
      </c>
      <c r="D351" s="4" t="s">
        <v>4301</v>
      </c>
      <c r="E351" s="4" t="s">
        <v>9507</v>
      </c>
    </row>
    <row r="352" ht="17.25" customHeight="1">
      <c r="A352" s="4" t="s">
        <v>9622</v>
      </c>
      <c r="B352" s="4" t="s">
        <v>9561</v>
      </c>
      <c r="C352" s="4" t="s">
        <v>9426</v>
      </c>
      <c r="D352" s="4" t="s">
        <v>4301</v>
      </c>
      <c r="E352" s="4" t="s">
        <v>9507</v>
      </c>
    </row>
    <row r="353">
      <c r="A353" s="4" t="s">
        <v>9623</v>
      </c>
      <c r="B353" s="4" t="s">
        <v>9561</v>
      </c>
      <c r="C353" s="4" t="s">
        <v>9426</v>
      </c>
      <c r="D353" s="4" t="s">
        <v>4301</v>
      </c>
      <c r="E353" s="4" t="s">
        <v>9507</v>
      </c>
    </row>
    <row r="354">
      <c r="A354" s="4" t="s">
        <v>9624</v>
      </c>
      <c r="B354" s="4" t="s">
        <v>9561</v>
      </c>
      <c r="C354" s="4" t="s">
        <v>9426</v>
      </c>
      <c r="D354" s="4" t="s">
        <v>4301</v>
      </c>
      <c r="E354" s="4" t="s">
        <v>9507</v>
      </c>
    </row>
    <row r="355">
      <c r="A355" s="4" t="s">
        <v>417</v>
      </c>
      <c r="B355" s="4" t="s">
        <v>9561</v>
      </c>
      <c r="C355" s="4" t="s">
        <v>9426</v>
      </c>
      <c r="D355" s="4" t="s">
        <v>4301</v>
      </c>
      <c r="E355" s="4" t="s">
        <v>9507</v>
      </c>
    </row>
    <row r="356" ht="15.0" customHeight="1">
      <c r="A356" s="4" t="s">
        <v>9625</v>
      </c>
      <c r="B356" s="4" t="s">
        <v>9561</v>
      </c>
      <c r="C356" s="4" t="s">
        <v>9426</v>
      </c>
      <c r="D356" s="4" t="s">
        <v>4301</v>
      </c>
      <c r="E356" s="4" t="s">
        <v>9507</v>
      </c>
    </row>
    <row r="357">
      <c r="A357" s="4" t="s">
        <v>9626</v>
      </c>
      <c r="B357" s="4" t="s">
        <v>9561</v>
      </c>
      <c r="C357" s="4" t="s">
        <v>9426</v>
      </c>
      <c r="D357" s="4" t="s">
        <v>4301</v>
      </c>
      <c r="E357" s="4" t="s">
        <v>9507</v>
      </c>
    </row>
    <row r="358">
      <c r="A358" s="4" t="s">
        <v>9627</v>
      </c>
      <c r="B358" s="4" t="s">
        <v>9561</v>
      </c>
      <c r="C358" s="4" t="s">
        <v>9426</v>
      </c>
      <c r="D358" s="4" t="s">
        <v>4301</v>
      </c>
      <c r="E358" s="4" t="s">
        <v>9507</v>
      </c>
    </row>
    <row r="359">
      <c r="A359" s="4" t="s">
        <v>9628</v>
      </c>
      <c r="B359" s="4" t="s">
        <v>9561</v>
      </c>
      <c r="C359" s="4" t="s">
        <v>9426</v>
      </c>
      <c r="D359" s="4" t="s">
        <v>4301</v>
      </c>
      <c r="E359" s="4" t="s">
        <v>9507</v>
      </c>
    </row>
    <row r="360">
      <c r="A360" s="44" t="s">
        <v>9629</v>
      </c>
      <c r="B360" s="4" t="s">
        <v>9561</v>
      </c>
      <c r="C360" s="4" t="s">
        <v>9426</v>
      </c>
      <c r="D360" s="4" t="s">
        <v>4301</v>
      </c>
      <c r="E360" s="4" t="s">
        <v>9507</v>
      </c>
    </row>
    <row r="361">
      <c r="A361" s="4" t="s">
        <v>9630</v>
      </c>
      <c r="B361" s="4" t="s">
        <v>9561</v>
      </c>
      <c r="C361" s="4" t="s">
        <v>9426</v>
      </c>
      <c r="D361" s="4" t="s">
        <v>4301</v>
      </c>
      <c r="E361" s="4" t="s">
        <v>9507</v>
      </c>
    </row>
    <row r="362">
      <c r="A362" s="4" t="s">
        <v>9631</v>
      </c>
      <c r="B362" s="4" t="s">
        <v>9561</v>
      </c>
      <c r="C362" s="4" t="s">
        <v>9426</v>
      </c>
      <c r="D362" s="4" t="s">
        <v>4301</v>
      </c>
      <c r="E362" s="4" t="s">
        <v>9507</v>
      </c>
    </row>
    <row r="363">
      <c r="A363" s="4" t="s">
        <v>423</v>
      </c>
      <c r="B363" s="4" t="s">
        <v>9561</v>
      </c>
      <c r="C363" s="4" t="s">
        <v>9426</v>
      </c>
      <c r="D363" s="4" t="s">
        <v>4301</v>
      </c>
      <c r="E363" s="4" t="s">
        <v>9507</v>
      </c>
    </row>
    <row r="364">
      <c r="A364" s="4" t="s">
        <v>9632</v>
      </c>
      <c r="B364" s="4" t="s">
        <v>9561</v>
      </c>
      <c r="C364" s="4" t="s">
        <v>9426</v>
      </c>
      <c r="D364" s="4" t="s">
        <v>4301</v>
      </c>
      <c r="E364" s="4" t="s">
        <v>9507</v>
      </c>
    </row>
    <row r="365" ht="19.5" customHeight="1">
      <c r="A365" s="4" t="s">
        <v>9633</v>
      </c>
      <c r="B365" s="4" t="s">
        <v>9561</v>
      </c>
      <c r="C365" s="4" t="s">
        <v>9426</v>
      </c>
      <c r="D365" s="4" t="s">
        <v>4301</v>
      </c>
      <c r="E365" s="4" t="s">
        <v>9507</v>
      </c>
    </row>
    <row r="366">
      <c r="A366" s="4" t="s">
        <v>9634</v>
      </c>
      <c r="B366" s="4" t="s">
        <v>9561</v>
      </c>
      <c r="C366" s="4" t="s">
        <v>9426</v>
      </c>
      <c r="D366" s="4" t="s">
        <v>4301</v>
      </c>
      <c r="E366" s="4" t="s">
        <v>9507</v>
      </c>
    </row>
    <row r="367">
      <c r="A367" s="4" t="s">
        <v>9635</v>
      </c>
      <c r="B367" s="4" t="s">
        <v>9561</v>
      </c>
      <c r="C367" s="4" t="s">
        <v>9426</v>
      </c>
      <c r="D367" s="4" t="s">
        <v>4301</v>
      </c>
      <c r="E367" s="4" t="s">
        <v>9507</v>
      </c>
    </row>
    <row r="368" ht="15.75" customHeight="1">
      <c r="A368" s="4" t="s">
        <v>9636</v>
      </c>
      <c r="B368" s="4" t="s">
        <v>9561</v>
      </c>
      <c r="C368" s="4" t="s">
        <v>9426</v>
      </c>
      <c r="D368" s="4" t="s">
        <v>4301</v>
      </c>
      <c r="E368" s="4" t="s">
        <v>9507</v>
      </c>
    </row>
    <row r="369">
      <c r="A369" s="4" t="s">
        <v>9637</v>
      </c>
      <c r="B369" s="4" t="s">
        <v>9561</v>
      </c>
      <c r="C369" s="4" t="s">
        <v>9426</v>
      </c>
      <c r="D369" s="4" t="s">
        <v>4301</v>
      </c>
      <c r="E369" s="4" t="s">
        <v>9507</v>
      </c>
    </row>
    <row r="370">
      <c r="A370" s="4" t="s">
        <v>9638</v>
      </c>
      <c r="B370" s="4" t="s">
        <v>9561</v>
      </c>
      <c r="C370" s="4" t="s">
        <v>9426</v>
      </c>
      <c r="D370" s="4" t="s">
        <v>4301</v>
      </c>
      <c r="E370" s="4" t="s">
        <v>9507</v>
      </c>
    </row>
    <row r="371">
      <c r="A371" s="4" t="s">
        <v>9639</v>
      </c>
      <c r="B371" s="4" t="s">
        <v>9561</v>
      </c>
      <c r="C371" s="4" t="s">
        <v>9426</v>
      </c>
      <c r="D371" s="4" t="s">
        <v>4301</v>
      </c>
      <c r="E371" s="4" t="s">
        <v>9507</v>
      </c>
    </row>
    <row r="372">
      <c r="A372" s="4" t="s">
        <v>1027</v>
      </c>
      <c r="B372" s="4" t="s">
        <v>9561</v>
      </c>
      <c r="C372" s="4" t="s">
        <v>9426</v>
      </c>
      <c r="D372" s="4" t="s">
        <v>4301</v>
      </c>
      <c r="E372" s="4" t="s">
        <v>9507</v>
      </c>
    </row>
    <row r="373" ht="17.25" customHeight="1">
      <c r="A373" s="4" t="s">
        <v>9640</v>
      </c>
      <c r="B373" s="4" t="s">
        <v>9561</v>
      </c>
      <c r="C373" s="4" t="s">
        <v>9426</v>
      </c>
      <c r="D373" s="4" t="s">
        <v>4301</v>
      </c>
      <c r="E373" s="4" t="s">
        <v>9507</v>
      </c>
    </row>
    <row r="374">
      <c r="A374" s="4" t="s">
        <v>9641</v>
      </c>
      <c r="B374" s="4" t="s">
        <v>9561</v>
      </c>
      <c r="C374" s="4" t="s">
        <v>9426</v>
      </c>
      <c r="D374" s="4" t="s">
        <v>4301</v>
      </c>
      <c r="E374" s="4" t="s">
        <v>9507</v>
      </c>
    </row>
    <row r="375">
      <c r="A375" s="4" t="s">
        <v>792</v>
      </c>
      <c r="B375" s="4" t="s">
        <v>9561</v>
      </c>
      <c r="C375" s="4" t="s">
        <v>9426</v>
      </c>
      <c r="D375" s="4" t="s">
        <v>4301</v>
      </c>
      <c r="E375" s="4" t="s">
        <v>9507</v>
      </c>
    </row>
    <row r="376">
      <c r="A376" s="4" t="s">
        <v>9642</v>
      </c>
      <c r="B376" s="4" t="s">
        <v>9561</v>
      </c>
      <c r="C376" s="4" t="s">
        <v>9426</v>
      </c>
      <c r="D376" s="4" t="s">
        <v>4301</v>
      </c>
      <c r="E376" s="4" t="s">
        <v>9507</v>
      </c>
    </row>
    <row r="377">
      <c r="A377" s="4" t="s">
        <v>9643</v>
      </c>
      <c r="B377" s="4" t="s">
        <v>9561</v>
      </c>
      <c r="C377" s="4" t="s">
        <v>9426</v>
      </c>
      <c r="D377" s="4" t="s">
        <v>4301</v>
      </c>
      <c r="E377" s="4" t="s">
        <v>9507</v>
      </c>
    </row>
    <row r="378">
      <c r="A378" s="4" t="s">
        <v>9644</v>
      </c>
      <c r="B378" s="4" t="s">
        <v>9561</v>
      </c>
      <c r="C378" s="4" t="s">
        <v>9426</v>
      </c>
      <c r="D378" s="4" t="s">
        <v>4301</v>
      </c>
      <c r="E378" s="4" t="s">
        <v>9507</v>
      </c>
    </row>
    <row r="379">
      <c r="A379" s="4" t="s">
        <v>9645</v>
      </c>
      <c r="B379" s="4" t="s">
        <v>9561</v>
      </c>
      <c r="C379" s="4" t="s">
        <v>9426</v>
      </c>
      <c r="D379" s="4" t="s">
        <v>4301</v>
      </c>
      <c r="E379" s="4" t="s">
        <v>9507</v>
      </c>
    </row>
    <row r="380">
      <c r="A380" s="4" t="s">
        <v>686</v>
      </c>
      <c r="B380" s="4" t="s">
        <v>9561</v>
      </c>
      <c r="C380" s="4" t="s">
        <v>9426</v>
      </c>
      <c r="D380" s="4" t="s">
        <v>4301</v>
      </c>
      <c r="E380" s="4" t="s">
        <v>9507</v>
      </c>
    </row>
    <row r="381">
      <c r="A381" s="4" t="s">
        <v>436</v>
      </c>
      <c r="B381" s="4" t="s">
        <v>9561</v>
      </c>
      <c r="C381" s="4" t="s">
        <v>9426</v>
      </c>
      <c r="D381" s="4" t="s">
        <v>4301</v>
      </c>
      <c r="E381" s="4" t="s">
        <v>9507</v>
      </c>
    </row>
    <row r="382">
      <c r="A382" s="4" t="s">
        <v>437</v>
      </c>
      <c r="B382" s="4" t="s">
        <v>9561</v>
      </c>
      <c r="C382" s="4" t="s">
        <v>9426</v>
      </c>
      <c r="D382" s="4" t="s">
        <v>4301</v>
      </c>
      <c r="E382" s="4" t="s">
        <v>9507</v>
      </c>
    </row>
    <row r="383" ht="16.5" customHeight="1">
      <c r="A383" s="4" t="s">
        <v>9646</v>
      </c>
      <c r="B383" s="4" t="s">
        <v>9561</v>
      </c>
      <c r="C383" s="4" t="s">
        <v>9426</v>
      </c>
      <c r="D383" s="4" t="s">
        <v>4301</v>
      </c>
      <c r="E383" s="4" t="s">
        <v>9507</v>
      </c>
    </row>
    <row r="384">
      <c r="A384" s="4" t="s">
        <v>9647</v>
      </c>
      <c r="B384" s="4" t="s">
        <v>9561</v>
      </c>
      <c r="C384" s="4" t="s">
        <v>9426</v>
      </c>
      <c r="D384" s="4" t="s">
        <v>4301</v>
      </c>
      <c r="E384" s="4" t="s">
        <v>9507</v>
      </c>
    </row>
    <row r="385">
      <c r="A385" s="4" t="s">
        <v>9648</v>
      </c>
      <c r="B385" s="4" t="s">
        <v>9561</v>
      </c>
      <c r="C385" s="4" t="s">
        <v>9426</v>
      </c>
      <c r="D385" s="4" t="s">
        <v>4301</v>
      </c>
      <c r="E385" s="4" t="s">
        <v>9507</v>
      </c>
    </row>
    <row r="386">
      <c r="A386" s="4" t="s">
        <v>193</v>
      </c>
      <c r="B386" s="4" t="s">
        <v>9561</v>
      </c>
      <c r="C386" s="4" t="s">
        <v>9426</v>
      </c>
      <c r="D386" s="4" t="s">
        <v>4301</v>
      </c>
      <c r="E386" s="4" t="s">
        <v>9507</v>
      </c>
    </row>
    <row r="387">
      <c r="A387" s="4" t="s">
        <v>9649</v>
      </c>
      <c r="B387" s="4" t="s">
        <v>9561</v>
      </c>
      <c r="C387" s="4" t="s">
        <v>9426</v>
      </c>
      <c r="D387" s="4" t="s">
        <v>4301</v>
      </c>
      <c r="E387" s="4" t="s">
        <v>9507</v>
      </c>
    </row>
    <row r="388">
      <c r="A388" s="4" t="s">
        <v>874</v>
      </c>
      <c r="B388" s="4" t="s">
        <v>9561</v>
      </c>
      <c r="C388" s="4" t="s">
        <v>9426</v>
      </c>
      <c r="D388" s="4" t="s">
        <v>4301</v>
      </c>
      <c r="E388" s="4" t="s">
        <v>9507</v>
      </c>
    </row>
    <row r="389">
      <c r="A389" s="4" t="s">
        <v>443</v>
      </c>
      <c r="B389" s="4" t="s">
        <v>9561</v>
      </c>
      <c r="C389" s="4" t="s">
        <v>9426</v>
      </c>
      <c r="D389" s="4" t="s">
        <v>4301</v>
      </c>
      <c r="E389" s="4" t="s">
        <v>9507</v>
      </c>
    </row>
    <row r="390">
      <c r="A390" s="4" t="s">
        <v>9650</v>
      </c>
      <c r="B390" s="4" t="s">
        <v>9561</v>
      </c>
      <c r="C390" s="4" t="s">
        <v>9426</v>
      </c>
      <c r="D390" s="4" t="s">
        <v>4301</v>
      </c>
      <c r="E390" s="4" t="s">
        <v>9507</v>
      </c>
    </row>
    <row r="391" ht="15.75" customHeight="1">
      <c r="A391" s="4" t="s">
        <v>9651</v>
      </c>
      <c r="B391" s="4" t="s">
        <v>9561</v>
      </c>
      <c r="C391" s="4" t="s">
        <v>9426</v>
      </c>
      <c r="D391" s="4" t="s">
        <v>4301</v>
      </c>
      <c r="E391" s="4" t="s">
        <v>9507</v>
      </c>
    </row>
    <row r="392">
      <c r="A392" s="4" t="s">
        <v>9652</v>
      </c>
      <c r="B392" s="4" t="s">
        <v>9561</v>
      </c>
      <c r="C392" s="4" t="s">
        <v>9426</v>
      </c>
      <c r="D392" s="4" t="s">
        <v>4301</v>
      </c>
      <c r="E392" s="4" t="s">
        <v>9507</v>
      </c>
    </row>
    <row r="393">
      <c r="A393" s="4" t="s">
        <v>9653</v>
      </c>
      <c r="B393" s="4" t="s">
        <v>9561</v>
      </c>
      <c r="C393" s="4" t="s">
        <v>9426</v>
      </c>
      <c r="D393" s="4" t="s">
        <v>4301</v>
      </c>
      <c r="E393" s="4" t="s">
        <v>9507</v>
      </c>
    </row>
    <row r="394">
      <c r="A394" s="4" t="s">
        <v>448</v>
      </c>
      <c r="B394" s="4" t="s">
        <v>9561</v>
      </c>
      <c r="C394" s="4" t="s">
        <v>9426</v>
      </c>
      <c r="D394" s="4" t="s">
        <v>4301</v>
      </c>
      <c r="E394" s="4" t="s">
        <v>9507</v>
      </c>
    </row>
    <row r="395">
      <c r="A395" s="4" t="s">
        <v>449</v>
      </c>
      <c r="B395" s="4" t="s">
        <v>9561</v>
      </c>
      <c r="C395" s="4" t="s">
        <v>9426</v>
      </c>
      <c r="D395" s="4" t="s">
        <v>4301</v>
      </c>
      <c r="E395" s="4" t="s">
        <v>9507</v>
      </c>
    </row>
    <row r="396">
      <c r="A396" s="4" t="s">
        <v>450</v>
      </c>
      <c r="B396" s="4" t="s">
        <v>9561</v>
      </c>
      <c r="C396" s="4" t="s">
        <v>9426</v>
      </c>
      <c r="D396" s="4" t="s">
        <v>4301</v>
      </c>
      <c r="E396" s="4" t="s">
        <v>9507</v>
      </c>
    </row>
    <row r="397">
      <c r="A397" s="4" t="s">
        <v>9654</v>
      </c>
      <c r="B397" s="4" t="s">
        <v>9561</v>
      </c>
      <c r="C397" s="4" t="s">
        <v>9426</v>
      </c>
      <c r="D397" s="4" t="s">
        <v>4301</v>
      </c>
      <c r="E397" s="4" t="s">
        <v>9507</v>
      </c>
    </row>
    <row r="398" ht="17.25" customHeight="1">
      <c r="A398" s="4" t="s">
        <v>9655</v>
      </c>
      <c r="B398" s="4" t="s">
        <v>9561</v>
      </c>
      <c r="C398" s="4" t="s">
        <v>9426</v>
      </c>
      <c r="D398" s="4" t="s">
        <v>4301</v>
      </c>
      <c r="E398" s="4" t="s">
        <v>9507</v>
      </c>
    </row>
    <row r="399" ht="15.75" customHeight="1">
      <c r="A399" s="4" t="s">
        <v>9656</v>
      </c>
      <c r="B399" s="4" t="s">
        <v>9561</v>
      </c>
      <c r="C399" s="4" t="s">
        <v>9426</v>
      </c>
      <c r="D399" s="4" t="s">
        <v>4301</v>
      </c>
      <c r="E399" s="4" t="s">
        <v>9507</v>
      </c>
    </row>
    <row r="400" ht="16.5" customHeight="1">
      <c r="A400" s="4" t="s">
        <v>9657</v>
      </c>
      <c r="B400" s="4" t="s">
        <v>9561</v>
      </c>
      <c r="C400" s="4" t="s">
        <v>9426</v>
      </c>
      <c r="D400" s="4" t="s">
        <v>4301</v>
      </c>
      <c r="E400" s="4" t="s">
        <v>9507</v>
      </c>
    </row>
    <row r="401">
      <c r="A401" s="4" t="s">
        <v>9658</v>
      </c>
      <c r="B401" s="4" t="s">
        <v>9561</v>
      </c>
      <c r="C401" s="4" t="s">
        <v>9426</v>
      </c>
      <c r="D401" s="4" t="s">
        <v>4301</v>
      </c>
      <c r="E401" s="4" t="s">
        <v>9507</v>
      </c>
    </row>
    <row r="402">
      <c r="A402" s="4" t="s">
        <v>9659</v>
      </c>
      <c r="B402" s="4" t="s">
        <v>9561</v>
      </c>
      <c r="C402" s="4" t="s">
        <v>9426</v>
      </c>
      <c r="D402" s="4" t="s">
        <v>4301</v>
      </c>
      <c r="E402" s="4" t="s">
        <v>9507</v>
      </c>
    </row>
    <row r="403" ht="18.0" customHeight="1">
      <c r="A403" s="4" t="s">
        <v>9660</v>
      </c>
      <c r="B403" s="4" t="s">
        <v>9561</v>
      </c>
      <c r="C403" s="4" t="s">
        <v>9426</v>
      </c>
      <c r="D403" s="4" t="s">
        <v>4301</v>
      </c>
      <c r="E403" s="4" t="s">
        <v>9507</v>
      </c>
    </row>
    <row r="404">
      <c r="A404" s="4" t="s">
        <v>9661</v>
      </c>
      <c r="B404" s="4" t="s">
        <v>9561</v>
      </c>
      <c r="C404" s="4" t="s">
        <v>9426</v>
      </c>
      <c r="D404" s="4" t="s">
        <v>4301</v>
      </c>
      <c r="E404" s="4" t="s">
        <v>9507</v>
      </c>
    </row>
    <row r="405">
      <c r="A405" s="4" t="s">
        <v>9662</v>
      </c>
      <c r="B405" s="4" t="s">
        <v>9561</v>
      </c>
      <c r="C405" s="4" t="s">
        <v>9426</v>
      </c>
      <c r="D405" s="4" t="s">
        <v>4301</v>
      </c>
      <c r="E405" s="4" t="s">
        <v>9507</v>
      </c>
    </row>
    <row r="406" ht="15.75" customHeight="1">
      <c r="A406" s="4" t="s">
        <v>9663</v>
      </c>
      <c r="B406" s="4" t="s">
        <v>9561</v>
      </c>
      <c r="C406" s="4" t="s">
        <v>9426</v>
      </c>
      <c r="D406" s="4" t="s">
        <v>4301</v>
      </c>
      <c r="E406" s="4" t="s">
        <v>9507</v>
      </c>
    </row>
    <row r="407">
      <c r="A407" s="4" t="s">
        <v>9664</v>
      </c>
      <c r="B407" s="4" t="s">
        <v>9561</v>
      </c>
      <c r="C407" s="4" t="s">
        <v>9426</v>
      </c>
      <c r="D407" s="4" t="s">
        <v>4301</v>
      </c>
      <c r="E407" s="4" t="s">
        <v>9507</v>
      </c>
    </row>
    <row r="408" ht="16.5" customHeight="1">
      <c r="A408" s="4" t="s">
        <v>9665</v>
      </c>
      <c r="B408" s="4" t="s">
        <v>9561</v>
      </c>
      <c r="C408" s="4" t="s">
        <v>9426</v>
      </c>
      <c r="D408" s="4" t="s">
        <v>4301</v>
      </c>
      <c r="E408" s="4" t="s">
        <v>9507</v>
      </c>
    </row>
    <row r="409" ht="17.25" customHeight="1">
      <c r="A409" s="4" t="s">
        <v>9666</v>
      </c>
      <c r="B409" s="4" t="s">
        <v>9561</v>
      </c>
      <c r="C409" s="4" t="s">
        <v>9426</v>
      </c>
      <c r="D409" s="4" t="s">
        <v>4301</v>
      </c>
      <c r="E409" s="4" t="s">
        <v>9507</v>
      </c>
    </row>
    <row r="410" ht="15.0" customHeight="1">
      <c r="A410" s="4" t="s">
        <v>9667</v>
      </c>
      <c r="B410" s="4" t="s">
        <v>9561</v>
      </c>
      <c r="C410" s="4" t="s">
        <v>9426</v>
      </c>
      <c r="D410" s="4" t="s">
        <v>4301</v>
      </c>
      <c r="E410" s="4" t="s">
        <v>9507</v>
      </c>
    </row>
    <row r="411">
      <c r="A411" s="4" t="s">
        <v>1042</v>
      </c>
      <c r="B411" s="4" t="s">
        <v>9561</v>
      </c>
      <c r="C411" s="4" t="s">
        <v>9426</v>
      </c>
      <c r="D411" s="4" t="s">
        <v>4301</v>
      </c>
      <c r="E411" s="4" t="s">
        <v>9507</v>
      </c>
    </row>
    <row r="412" ht="16.5" customHeight="1">
      <c r="A412" s="4" t="s">
        <v>9668</v>
      </c>
      <c r="B412" s="4" t="s">
        <v>9561</v>
      </c>
      <c r="C412" s="4" t="s">
        <v>9426</v>
      </c>
      <c r="D412" s="4" t="s">
        <v>4301</v>
      </c>
      <c r="E412" s="4" t="s">
        <v>9507</v>
      </c>
    </row>
    <row r="413">
      <c r="A413" s="4" t="s">
        <v>471</v>
      </c>
      <c r="B413" s="4" t="s">
        <v>9561</v>
      </c>
      <c r="C413" s="4" t="s">
        <v>9426</v>
      </c>
      <c r="D413" s="4" t="s">
        <v>4301</v>
      </c>
      <c r="E413" s="4" t="s">
        <v>9507</v>
      </c>
    </row>
    <row r="414">
      <c r="A414" s="4" t="s">
        <v>472</v>
      </c>
      <c r="B414" s="4" t="s">
        <v>9561</v>
      </c>
      <c r="C414" s="4" t="s">
        <v>9426</v>
      </c>
      <c r="D414" s="4" t="s">
        <v>4301</v>
      </c>
      <c r="E414" s="4" t="s">
        <v>9507</v>
      </c>
    </row>
    <row r="415">
      <c r="A415" s="44" t="s">
        <v>9866</v>
      </c>
      <c r="B415" s="4" t="s">
        <v>9561</v>
      </c>
      <c r="C415" s="4" t="s">
        <v>9426</v>
      </c>
      <c r="D415" s="4" t="s">
        <v>4301</v>
      </c>
      <c r="E415" s="4" t="s">
        <v>9507</v>
      </c>
    </row>
    <row r="416" ht="16.5" customHeight="1">
      <c r="A416" s="4" t="s">
        <v>9867</v>
      </c>
      <c r="B416" s="4" t="s">
        <v>9561</v>
      </c>
      <c r="C416" s="4" t="s">
        <v>9426</v>
      </c>
      <c r="D416" s="4" t="s">
        <v>4301</v>
      </c>
      <c r="E416" s="4" t="s">
        <v>9507</v>
      </c>
    </row>
    <row r="417">
      <c r="A417" s="4" t="s">
        <v>475</v>
      </c>
      <c r="B417" s="4" t="s">
        <v>9561</v>
      </c>
      <c r="C417" s="4" t="s">
        <v>9426</v>
      </c>
      <c r="D417" s="4" t="s">
        <v>4301</v>
      </c>
      <c r="E417" s="4" t="s">
        <v>9507</v>
      </c>
    </row>
    <row r="418">
      <c r="A418" s="4" t="s">
        <v>9868</v>
      </c>
      <c r="B418" s="4" t="s">
        <v>9561</v>
      </c>
      <c r="C418" s="4" t="s">
        <v>9426</v>
      </c>
      <c r="D418" s="4" t="s">
        <v>4301</v>
      </c>
      <c r="E418" s="4" t="s">
        <v>9507</v>
      </c>
    </row>
    <row r="419">
      <c r="A419" s="4" t="s">
        <v>914</v>
      </c>
      <c r="B419" s="4" t="s">
        <v>9561</v>
      </c>
      <c r="C419" s="4" t="s">
        <v>9426</v>
      </c>
      <c r="D419" s="4" t="s">
        <v>4301</v>
      </c>
      <c r="E419" s="4" t="s">
        <v>9507</v>
      </c>
    </row>
    <row r="420">
      <c r="A420" s="4" t="s">
        <v>9869</v>
      </c>
      <c r="B420" s="4" t="s">
        <v>9561</v>
      </c>
      <c r="C420" s="4" t="s">
        <v>9426</v>
      </c>
      <c r="D420" s="4" t="s">
        <v>4301</v>
      </c>
      <c r="E420" s="4" t="s">
        <v>9507</v>
      </c>
    </row>
    <row r="421">
      <c r="A421" s="4" t="s">
        <v>9870</v>
      </c>
      <c r="B421" s="4" t="s">
        <v>9561</v>
      </c>
      <c r="C421" s="4" t="s">
        <v>9426</v>
      </c>
      <c r="D421" s="4" t="s">
        <v>4301</v>
      </c>
      <c r="E421" s="4" t="s">
        <v>9507</v>
      </c>
    </row>
    <row r="422" ht="15.75" customHeight="1">
      <c r="A422" s="4" t="s">
        <v>9871</v>
      </c>
      <c r="B422" s="4" t="s">
        <v>9561</v>
      </c>
      <c r="C422" s="4" t="s">
        <v>9426</v>
      </c>
      <c r="D422" s="4" t="s">
        <v>4301</v>
      </c>
      <c r="E422" s="4" t="s">
        <v>9507</v>
      </c>
    </row>
    <row r="423">
      <c r="A423" s="4" t="s">
        <v>9872</v>
      </c>
      <c r="B423" s="4" t="s">
        <v>9561</v>
      </c>
      <c r="C423" s="4" t="s">
        <v>9426</v>
      </c>
      <c r="D423" s="4" t="s">
        <v>4301</v>
      </c>
      <c r="E423" s="4" t="s">
        <v>9507</v>
      </c>
    </row>
    <row r="424">
      <c r="A424" s="44" t="s">
        <v>9873</v>
      </c>
      <c r="B424" s="4" t="s">
        <v>9561</v>
      </c>
      <c r="C424" s="4" t="s">
        <v>9426</v>
      </c>
      <c r="D424" s="4" t="s">
        <v>4301</v>
      </c>
      <c r="E424" s="4" t="s">
        <v>9507</v>
      </c>
    </row>
    <row r="425">
      <c r="A425" s="4" t="s">
        <v>9874</v>
      </c>
      <c r="B425" s="4" t="s">
        <v>9561</v>
      </c>
      <c r="C425" s="4" t="s">
        <v>9426</v>
      </c>
      <c r="D425" s="4" t="s">
        <v>4301</v>
      </c>
      <c r="E425" s="4" t="s">
        <v>9507</v>
      </c>
    </row>
    <row r="426">
      <c r="A426" s="4" t="s">
        <v>9875</v>
      </c>
      <c r="B426" s="4" t="s">
        <v>9561</v>
      </c>
      <c r="C426" s="4" t="s">
        <v>9426</v>
      </c>
      <c r="D426" s="4" t="s">
        <v>4301</v>
      </c>
      <c r="E426" s="4" t="s">
        <v>9507</v>
      </c>
    </row>
    <row r="427">
      <c r="A427" s="4" t="s">
        <v>9876</v>
      </c>
      <c r="B427" s="4" t="s">
        <v>9561</v>
      </c>
      <c r="C427" s="4" t="s">
        <v>9426</v>
      </c>
      <c r="D427" s="4" t="s">
        <v>4301</v>
      </c>
      <c r="E427" s="4" t="s">
        <v>9507</v>
      </c>
    </row>
    <row r="428">
      <c r="A428" s="44" t="s">
        <v>9877</v>
      </c>
      <c r="B428" s="4" t="s">
        <v>9561</v>
      </c>
      <c r="C428" s="4" t="s">
        <v>9426</v>
      </c>
      <c r="D428" s="4" t="s">
        <v>4301</v>
      </c>
      <c r="E428" s="4" t="s">
        <v>9507</v>
      </c>
    </row>
    <row r="429">
      <c r="A429" s="4" t="s">
        <v>9878</v>
      </c>
      <c r="B429" s="4" t="s">
        <v>9561</v>
      </c>
      <c r="C429" s="4" t="s">
        <v>9426</v>
      </c>
      <c r="D429" s="4" t="s">
        <v>4301</v>
      </c>
      <c r="E429" s="4" t="s">
        <v>9507</v>
      </c>
    </row>
    <row r="430">
      <c r="A430" s="4" t="s">
        <v>484</v>
      </c>
      <c r="B430" s="4" t="s">
        <v>9561</v>
      </c>
      <c r="C430" s="4" t="s">
        <v>9426</v>
      </c>
      <c r="D430" s="4" t="s">
        <v>4301</v>
      </c>
      <c r="E430" s="4" t="s">
        <v>9507</v>
      </c>
    </row>
    <row r="431">
      <c r="A431" s="4" t="s">
        <v>9879</v>
      </c>
      <c r="B431" s="4" t="s">
        <v>9561</v>
      </c>
      <c r="C431" s="4" t="s">
        <v>9426</v>
      </c>
      <c r="D431" s="4" t="s">
        <v>4301</v>
      </c>
      <c r="E431" s="4" t="s">
        <v>9507</v>
      </c>
    </row>
    <row r="432" ht="16.5" customHeight="1">
      <c r="A432" s="4" t="s">
        <v>9880</v>
      </c>
      <c r="B432" s="4" t="s">
        <v>9561</v>
      </c>
      <c r="C432" s="4" t="s">
        <v>9426</v>
      </c>
      <c r="D432" s="4" t="s">
        <v>4301</v>
      </c>
      <c r="E432" s="4" t="s">
        <v>9507</v>
      </c>
    </row>
    <row r="433">
      <c r="A433" s="4" t="s">
        <v>9881</v>
      </c>
      <c r="B433" s="4" t="s">
        <v>9561</v>
      </c>
      <c r="C433" s="4" t="s">
        <v>9426</v>
      </c>
      <c r="D433" s="4" t="s">
        <v>4301</v>
      </c>
      <c r="E433" s="4" t="s">
        <v>9507</v>
      </c>
    </row>
    <row r="434">
      <c r="A434" s="4" t="s">
        <v>491</v>
      </c>
      <c r="B434" s="4" t="s">
        <v>9561</v>
      </c>
      <c r="C434" s="4" t="s">
        <v>9426</v>
      </c>
      <c r="D434" s="4" t="s">
        <v>4301</v>
      </c>
      <c r="E434" s="4" t="s">
        <v>9507</v>
      </c>
    </row>
    <row r="435">
      <c r="A435" s="4" t="s">
        <v>492</v>
      </c>
      <c r="B435" s="4" t="s">
        <v>9561</v>
      </c>
      <c r="C435" s="4" t="s">
        <v>9426</v>
      </c>
      <c r="D435" s="4" t="s">
        <v>4301</v>
      </c>
      <c r="E435" s="4" t="s">
        <v>9507</v>
      </c>
    </row>
    <row r="436">
      <c r="A436" s="4" t="s">
        <v>1052</v>
      </c>
      <c r="B436" s="4" t="s">
        <v>9561</v>
      </c>
      <c r="C436" s="4" t="s">
        <v>9426</v>
      </c>
      <c r="D436" s="4" t="s">
        <v>4301</v>
      </c>
      <c r="E436" s="4" t="s">
        <v>9507</v>
      </c>
    </row>
    <row r="437" ht="16.5" customHeight="1">
      <c r="A437" s="4" t="s">
        <v>9882</v>
      </c>
      <c r="B437" s="4" t="s">
        <v>9561</v>
      </c>
      <c r="C437" s="4" t="s">
        <v>9426</v>
      </c>
      <c r="D437" s="4" t="s">
        <v>4301</v>
      </c>
      <c r="E437" s="4" t="s">
        <v>9507</v>
      </c>
    </row>
    <row r="438">
      <c r="A438" s="4" t="s">
        <v>9883</v>
      </c>
      <c r="B438" s="4" t="s">
        <v>9561</v>
      </c>
      <c r="C438" s="4" t="s">
        <v>9426</v>
      </c>
      <c r="D438" s="4" t="s">
        <v>4301</v>
      </c>
      <c r="E438" s="4" t="s">
        <v>9507</v>
      </c>
    </row>
    <row r="439">
      <c r="A439" s="4" t="s">
        <v>9884</v>
      </c>
      <c r="B439" s="4" t="s">
        <v>9561</v>
      </c>
      <c r="C439" s="4" t="s">
        <v>9426</v>
      </c>
      <c r="D439" s="4" t="s">
        <v>4301</v>
      </c>
      <c r="E439" s="4" t="s">
        <v>9507</v>
      </c>
    </row>
    <row r="440">
      <c r="A440" s="4" t="s">
        <v>9885</v>
      </c>
      <c r="B440" s="4" t="s">
        <v>9561</v>
      </c>
      <c r="C440" s="4" t="s">
        <v>9426</v>
      </c>
      <c r="D440" s="4" t="s">
        <v>4301</v>
      </c>
      <c r="E440" s="4" t="s">
        <v>9507</v>
      </c>
    </row>
    <row r="441">
      <c r="A441" s="4" t="s">
        <v>9886</v>
      </c>
      <c r="B441" s="4" t="s">
        <v>9561</v>
      </c>
      <c r="C441" s="4" t="s">
        <v>9426</v>
      </c>
      <c r="D441" s="4" t="s">
        <v>4301</v>
      </c>
      <c r="E441" s="4" t="s">
        <v>9507</v>
      </c>
    </row>
    <row r="442" ht="16.5" customHeight="1">
      <c r="A442" s="4" t="s">
        <v>9887</v>
      </c>
      <c r="B442" s="4" t="s">
        <v>9561</v>
      </c>
      <c r="C442" s="4" t="s">
        <v>9426</v>
      </c>
      <c r="D442" s="4" t="s">
        <v>4301</v>
      </c>
      <c r="E442" s="4" t="s">
        <v>9507</v>
      </c>
    </row>
    <row r="443">
      <c r="A443" s="4" t="s">
        <v>498</v>
      </c>
      <c r="B443" s="4" t="s">
        <v>9561</v>
      </c>
      <c r="C443" s="4" t="s">
        <v>9426</v>
      </c>
      <c r="D443" s="4" t="s">
        <v>4301</v>
      </c>
      <c r="E443" s="4" t="s">
        <v>9507</v>
      </c>
    </row>
    <row r="444">
      <c r="A444" s="4" t="s">
        <v>9888</v>
      </c>
      <c r="B444" s="4" t="s">
        <v>9561</v>
      </c>
      <c r="C444" s="4" t="s">
        <v>9426</v>
      </c>
      <c r="D444" s="4" t="s">
        <v>4301</v>
      </c>
      <c r="E444" s="4" t="s">
        <v>9507</v>
      </c>
    </row>
    <row r="445">
      <c r="A445" s="4" t="s">
        <v>9889</v>
      </c>
      <c r="B445" s="4" t="s">
        <v>9561</v>
      </c>
      <c r="C445" s="4" t="s">
        <v>9426</v>
      </c>
      <c r="D445" s="4" t="s">
        <v>4301</v>
      </c>
      <c r="E445" s="4" t="s">
        <v>9507</v>
      </c>
    </row>
    <row r="446" ht="18.0" customHeight="1">
      <c r="A446" s="4" t="s">
        <v>9890</v>
      </c>
      <c r="B446" s="4" t="s">
        <v>9561</v>
      </c>
      <c r="C446" s="4" t="s">
        <v>9426</v>
      </c>
      <c r="D446" s="4" t="s">
        <v>4301</v>
      </c>
      <c r="E446" s="4" t="s">
        <v>9507</v>
      </c>
    </row>
    <row r="447">
      <c r="A447" s="4" t="s">
        <v>9891</v>
      </c>
      <c r="B447" s="4" t="s">
        <v>9561</v>
      </c>
      <c r="C447" s="4" t="s">
        <v>9426</v>
      </c>
      <c r="D447" s="4" t="s">
        <v>4301</v>
      </c>
      <c r="E447" s="4" t="s">
        <v>9507</v>
      </c>
    </row>
    <row r="448">
      <c r="A448" s="4" t="s">
        <v>1193</v>
      </c>
      <c r="B448" s="4" t="s">
        <v>9561</v>
      </c>
      <c r="C448" s="4" t="s">
        <v>9426</v>
      </c>
      <c r="D448" s="4" t="s">
        <v>4301</v>
      </c>
      <c r="E448" s="4" t="s">
        <v>9507</v>
      </c>
    </row>
    <row r="449" ht="16.5" customHeight="1">
      <c r="A449" s="4" t="s">
        <v>9892</v>
      </c>
      <c r="B449" s="4" t="s">
        <v>9561</v>
      </c>
      <c r="C449" s="4" t="s">
        <v>9426</v>
      </c>
      <c r="D449" s="4" t="s">
        <v>4301</v>
      </c>
      <c r="E449" s="4" t="s">
        <v>9507</v>
      </c>
    </row>
    <row r="450">
      <c r="A450" s="4" t="s">
        <v>9893</v>
      </c>
      <c r="B450" s="4" t="s">
        <v>9561</v>
      </c>
      <c r="C450" s="4" t="s">
        <v>9426</v>
      </c>
      <c r="D450" s="4" t="s">
        <v>4301</v>
      </c>
      <c r="E450" s="4" t="s">
        <v>9507</v>
      </c>
    </row>
    <row r="451" ht="15.75" customHeight="1">
      <c r="A451" s="4" t="s">
        <v>9894</v>
      </c>
      <c r="B451" s="4" t="s">
        <v>9561</v>
      </c>
      <c r="C451" s="4" t="s">
        <v>9426</v>
      </c>
      <c r="D451" s="4" t="s">
        <v>4301</v>
      </c>
      <c r="E451" s="4" t="s">
        <v>9507</v>
      </c>
    </row>
    <row r="452">
      <c r="A452" s="4" t="s">
        <v>9895</v>
      </c>
      <c r="B452" s="4" t="s">
        <v>9561</v>
      </c>
      <c r="C452" s="4" t="s">
        <v>9426</v>
      </c>
      <c r="D452" s="4" t="s">
        <v>4301</v>
      </c>
      <c r="E452" s="4" t="s">
        <v>9507</v>
      </c>
    </row>
    <row r="453">
      <c r="A453" s="4" t="s">
        <v>9896</v>
      </c>
      <c r="B453" s="4" t="s">
        <v>9561</v>
      </c>
      <c r="C453" s="4" t="s">
        <v>9426</v>
      </c>
      <c r="D453" s="4" t="s">
        <v>4301</v>
      </c>
      <c r="E453" s="4" t="s">
        <v>9507</v>
      </c>
    </row>
    <row r="454">
      <c r="A454" s="4" t="s">
        <v>9897</v>
      </c>
      <c r="B454" s="4" t="s">
        <v>9561</v>
      </c>
      <c r="C454" s="4" t="s">
        <v>9426</v>
      </c>
      <c r="D454" s="4" t="s">
        <v>4301</v>
      </c>
      <c r="E454" s="4" t="s">
        <v>9507</v>
      </c>
    </row>
    <row r="455">
      <c r="A455" s="4" t="s">
        <v>9898</v>
      </c>
      <c r="B455" s="4" t="s">
        <v>9561</v>
      </c>
      <c r="C455" s="4" t="s">
        <v>9426</v>
      </c>
      <c r="D455" s="4" t="s">
        <v>4301</v>
      </c>
      <c r="E455" s="4" t="s">
        <v>9507</v>
      </c>
    </row>
    <row r="456">
      <c r="A456" s="44" t="s">
        <v>1216</v>
      </c>
      <c r="B456" s="4" t="s">
        <v>9561</v>
      </c>
      <c r="C456" s="4" t="s">
        <v>9426</v>
      </c>
      <c r="D456" s="4" t="s">
        <v>4301</v>
      </c>
      <c r="E456" s="4" t="s">
        <v>9507</v>
      </c>
    </row>
    <row r="457">
      <c r="A457" s="4" t="s">
        <v>9899</v>
      </c>
      <c r="B457" s="4" t="s">
        <v>9561</v>
      </c>
      <c r="C457" s="4" t="s">
        <v>9426</v>
      </c>
      <c r="D457" s="4" t="s">
        <v>4301</v>
      </c>
      <c r="E457" s="4" t="s">
        <v>9507</v>
      </c>
    </row>
    <row r="458">
      <c r="A458" s="4" t="s">
        <v>1149</v>
      </c>
      <c r="B458" s="4" t="s">
        <v>9561</v>
      </c>
      <c r="C458" s="4" t="s">
        <v>9426</v>
      </c>
      <c r="D458" s="4" t="s">
        <v>4301</v>
      </c>
      <c r="E458" s="4" t="s">
        <v>9507</v>
      </c>
    </row>
    <row r="459">
      <c r="A459" s="4" t="s">
        <v>9900</v>
      </c>
      <c r="B459" s="4" t="s">
        <v>9561</v>
      </c>
      <c r="C459" s="4" t="s">
        <v>9426</v>
      </c>
      <c r="D459" s="4" t="s">
        <v>4301</v>
      </c>
      <c r="E459" s="4" t="s">
        <v>9507</v>
      </c>
    </row>
    <row r="460">
      <c r="A460" s="4" t="s">
        <v>1450</v>
      </c>
      <c r="B460" s="4" t="s">
        <v>9561</v>
      </c>
      <c r="C460" s="4" t="s">
        <v>9426</v>
      </c>
      <c r="D460" s="4" t="s">
        <v>4301</v>
      </c>
      <c r="E460" s="4" t="s">
        <v>9507</v>
      </c>
    </row>
    <row r="461">
      <c r="A461" s="4" t="s">
        <v>1290</v>
      </c>
      <c r="B461" s="4" t="s">
        <v>9561</v>
      </c>
      <c r="C461" s="4" t="s">
        <v>9426</v>
      </c>
      <c r="D461" s="4" t="s">
        <v>4301</v>
      </c>
      <c r="E461" s="4" t="s">
        <v>9507</v>
      </c>
    </row>
    <row r="462">
      <c r="A462" s="4" t="s">
        <v>9901</v>
      </c>
      <c r="B462" s="4" t="s">
        <v>9561</v>
      </c>
      <c r="C462" s="4" t="s">
        <v>9426</v>
      </c>
      <c r="D462" s="4" t="s">
        <v>4301</v>
      </c>
      <c r="E462" s="4" t="s">
        <v>9507</v>
      </c>
    </row>
    <row r="463">
      <c r="A463" s="4" t="s">
        <v>1292</v>
      </c>
      <c r="B463" s="4" t="s">
        <v>9561</v>
      </c>
      <c r="C463" s="4" t="s">
        <v>9426</v>
      </c>
      <c r="D463" s="4" t="s">
        <v>4301</v>
      </c>
      <c r="E463" s="4" t="s">
        <v>9507</v>
      </c>
    </row>
    <row r="464">
      <c r="A464" s="4" t="s">
        <v>1293</v>
      </c>
      <c r="B464" s="4" t="s">
        <v>9561</v>
      </c>
      <c r="C464" s="4" t="s">
        <v>9426</v>
      </c>
      <c r="D464" s="4" t="s">
        <v>4301</v>
      </c>
      <c r="E464" s="4" t="s">
        <v>9507</v>
      </c>
    </row>
    <row r="465">
      <c r="A465" s="44" t="s">
        <v>1294</v>
      </c>
      <c r="B465" s="4" t="s">
        <v>9561</v>
      </c>
      <c r="C465" s="4" t="s">
        <v>9426</v>
      </c>
      <c r="D465" s="4" t="s">
        <v>4301</v>
      </c>
      <c r="E465" s="4" t="s">
        <v>9507</v>
      </c>
    </row>
    <row r="466">
      <c r="A466" s="4" t="s">
        <v>9902</v>
      </c>
      <c r="B466" s="4" t="s">
        <v>9561</v>
      </c>
      <c r="C466" s="4" t="s">
        <v>9426</v>
      </c>
      <c r="D466" s="4" t="s">
        <v>4301</v>
      </c>
      <c r="E466" s="4" t="s">
        <v>9507</v>
      </c>
    </row>
    <row r="467">
      <c r="A467" s="4" t="s">
        <v>9903</v>
      </c>
      <c r="B467" s="4" t="s">
        <v>9561</v>
      </c>
      <c r="C467" s="4" t="s">
        <v>9426</v>
      </c>
      <c r="D467" s="4" t="s">
        <v>4301</v>
      </c>
      <c r="E467" s="4" t="s">
        <v>9507</v>
      </c>
    </row>
    <row r="468">
      <c r="A468" s="44" t="s">
        <v>9904</v>
      </c>
      <c r="B468" s="4" t="s">
        <v>9561</v>
      </c>
      <c r="C468" s="4" t="s">
        <v>9426</v>
      </c>
      <c r="D468" s="4" t="s">
        <v>4301</v>
      </c>
      <c r="E468" s="4" t="s">
        <v>9507</v>
      </c>
    </row>
    <row r="469">
      <c r="A469" s="4" t="s">
        <v>9905</v>
      </c>
      <c r="B469" s="4" t="s">
        <v>9561</v>
      </c>
      <c r="C469" s="4" t="s">
        <v>9426</v>
      </c>
      <c r="D469" s="4" t="s">
        <v>4301</v>
      </c>
      <c r="E469" s="4" t="s">
        <v>9507</v>
      </c>
    </row>
    <row r="470">
      <c r="A470" s="4" t="s">
        <v>9906</v>
      </c>
      <c r="B470" s="4" t="s">
        <v>9561</v>
      </c>
      <c r="C470" s="4" t="s">
        <v>9426</v>
      </c>
      <c r="D470" s="4" t="s">
        <v>4301</v>
      </c>
      <c r="E470" s="4" t="s">
        <v>9507</v>
      </c>
    </row>
    <row r="471">
      <c r="A471" s="4" t="s">
        <v>9907</v>
      </c>
      <c r="B471" s="4" t="s">
        <v>9561</v>
      </c>
      <c r="C471" s="4" t="s">
        <v>9426</v>
      </c>
      <c r="D471" s="4" t="s">
        <v>4301</v>
      </c>
      <c r="E471" s="4" t="s">
        <v>9507</v>
      </c>
    </row>
    <row r="472">
      <c r="A472" s="4" t="s">
        <v>9908</v>
      </c>
      <c r="B472" s="4" t="s">
        <v>9561</v>
      </c>
      <c r="C472" s="4" t="s">
        <v>9426</v>
      </c>
      <c r="D472" s="4" t="s">
        <v>4301</v>
      </c>
      <c r="E472" s="4" t="s">
        <v>9507</v>
      </c>
    </row>
    <row r="473">
      <c r="A473" s="4" t="s">
        <v>9909</v>
      </c>
      <c r="B473" s="4" t="s">
        <v>9561</v>
      </c>
      <c r="C473" s="4" t="s">
        <v>9426</v>
      </c>
      <c r="D473" s="4" t="s">
        <v>4301</v>
      </c>
      <c r="E473" s="4" t="s">
        <v>9507</v>
      </c>
    </row>
    <row r="474">
      <c r="A474" s="4" t="s">
        <v>9910</v>
      </c>
      <c r="B474" s="4" t="s">
        <v>9561</v>
      </c>
      <c r="C474" s="4" t="s">
        <v>9426</v>
      </c>
      <c r="D474" s="4" t="s">
        <v>4301</v>
      </c>
      <c r="E474" s="4" t="s">
        <v>9507</v>
      </c>
    </row>
    <row r="475" ht="17.25" customHeight="1">
      <c r="A475" s="4" t="s">
        <v>9911</v>
      </c>
      <c r="B475" s="4" t="s">
        <v>9561</v>
      </c>
      <c r="C475" s="4" t="s">
        <v>9426</v>
      </c>
      <c r="D475" s="4" t="s">
        <v>4301</v>
      </c>
      <c r="E475" s="4" t="s">
        <v>9507</v>
      </c>
    </row>
    <row r="476" ht="15.75" customHeight="1">
      <c r="A476" s="4" t="s">
        <v>9912</v>
      </c>
      <c r="B476" s="4" t="s">
        <v>9561</v>
      </c>
      <c r="C476" s="4" t="s">
        <v>9426</v>
      </c>
      <c r="D476" s="4" t="s">
        <v>4301</v>
      </c>
      <c r="E476" s="4" t="s">
        <v>9507</v>
      </c>
    </row>
    <row r="477">
      <c r="A477" s="44" t="s">
        <v>1313</v>
      </c>
      <c r="B477" s="4" t="s">
        <v>9561</v>
      </c>
      <c r="C477" s="4" t="s">
        <v>9426</v>
      </c>
      <c r="D477" s="4" t="s">
        <v>4301</v>
      </c>
      <c r="E477" s="4" t="s">
        <v>9507</v>
      </c>
    </row>
    <row r="478">
      <c r="A478" s="4" t="s">
        <v>9913</v>
      </c>
      <c r="B478" s="4" t="s">
        <v>9561</v>
      </c>
      <c r="C478" s="4" t="s">
        <v>9426</v>
      </c>
      <c r="D478" s="4" t="s">
        <v>4301</v>
      </c>
      <c r="E478" s="4" t="s">
        <v>9507</v>
      </c>
    </row>
    <row r="479" ht="17.25" customHeight="1">
      <c r="A479" s="4" t="s">
        <v>9914</v>
      </c>
      <c r="B479" s="4" t="s">
        <v>9561</v>
      </c>
      <c r="C479" s="4" t="s">
        <v>9426</v>
      </c>
      <c r="D479" s="4" t="s">
        <v>4301</v>
      </c>
      <c r="E479" s="4" t="s">
        <v>9507</v>
      </c>
    </row>
    <row r="480">
      <c r="A480" s="4" t="s">
        <v>1522</v>
      </c>
      <c r="B480" s="4" t="s">
        <v>9561</v>
      </c>
      <c r="C480" s="4" t="s">
        <v>9426</v>
      </c>
      <c r="D480" s="4" t="s">
        <v>4301</v>
      </c>
      <c r="E480" s="4" t="s">
        <v>9507</v>
      </c>
    </row>
    <row r="481">
      <c r="A481" s="4" t="s">
        <v>9915</v>
      </c>
      <c r="B481" s="4" t="s">
        <v>9561</v>
      </c>
      <c r="C481" s="4" t="s">
        <v>9426</v>
      </c>
      <c r="D481" s="4" t="s">
        <v>4301</v>
      </c>
      <c r="E481" s="4" t="s">
        <v>9507</v>
      </c>
    </row>
    <row r="482">
      <c r="A482" s="4" t="s">
        <v>9916</v>
      </c>
      <c r="B482" s="4" t="s">
        <v>9561</v>
      </c>
      <c r="C482" s="4" t="s">
        <v>9426</v>
      </c>
      <c r="D482" s="4" t="s">
        <v>4301</v>
      </c>
      <c r="E482" s="4" t="s">
        <v>9507</v>
      </c>
    </row>
    <row r="483">
      <c r="A483" s="4" t="s">
        <v>9917</v>
      </c>
      <c r="B483" s="4" t="s">
        <v>9561</v>
      </c>
      <c r="C483" s="4" t="s">
        <v>9426</v>
      </c>
      <c r="D483" s="4" t="s">
        <v>4301</v>
      </c>
      <c r="E483" s="4" t="s">
        <v>9507</v>
      </c>
    </row>
    <row r="484">
      <c r="A484" s="4" t="s">
        <v>9918</v>
      </c>
      <c r="B484" s="4" t="s">
        <v>9561</v>
      </c>
      <c r="C484" s="4" t="s">
        <v>9426</v>
      </c>
      <c r="D484" s="4" t="s">
        <v>4301</v>
      </c>
      <c r="E484" s="4" t="s">
        <v>9507</v>
      </c>
    </row>
    <row r="485">
      <c r="A485" s="44" t="s">
        <v>1322</v>
      </c>
      <c r="B485" s="4" t="s">
        <v>9561</v>
      </c>
      <c r="C485" s="4" t="s">
        <v>9426</v>
      </c>
      <c r="D485" s="4" t="s">
        <v>4301</v>
      </c>
      <c r="E485" s="4" t="s">
        <v>9507</v>
      </c>
    </row>
    <row r="486">
      <c r="A486" s="4" t="s">
        <v>1323</v>
      </c>
      <c r="B486" s="4" t="s">
        <v>9561</v>
      </c>
      <c r="C486" s="4" t="s">
        <v>9426</v>
      </c>
      <c r="D486" s="4" t="s">
        <v>4301</v>
      </c>
      <c r="E486" s="4" t="s">
        <v>9507</v>
      </c>
    </row>
    <row r="487">
      <c r="A487" s="4" t="s">
        <v>9919</v>
      </c>
      <c r="B487" s="4" t="s">
        <v>9561</v>
      </c>
      <c r="C487" s="4" t="s">
        <v>9426</v>
      </c>
      <c r="D487" s="4" t="s">
        <v>4301</v>
      </c>
      <c r="E487" s="4" t="s">
        <v>9507</v>
      </c>
    </row>
    <row r="488">
      <c r="A488" s="4" t="s">
        <v>9920</v>
      </c>
      <c r="B488" s="4" t="s">
        <v>9561</v>
      </c>
      <c r="C488" s="4" t="s">
        <v>9426</v>
      </c>
      <c r="D488" s="4" t="s">
        <v>4301</v>
      </c>
      <c r="E488" s="4" t="s">
        <v>9507</v>
      </c>
    </row>
    <row r="489">
      <c r="A489" s="4" t="s">
        <v>9921</v>
      </c>
      <c r="B489" s="4" t="s">
        <v>9561</v>
      </c>
      <c r="C489" s="4" t="s">
        <v>9426</v>
      </c>
      <c r="D489" s="4" t="s">
        <v>4301</v>
      </c>
      <c r="E489" s="4" t="s">
        <v>9507</v>
      </c>
    </row>
    <row r="490">
      <c r="A490" s="44" t="s">
        <v>1328</v>
      </c>
      <c r="B490" s="4" t="s">
        <v>9561</v>
      </c>
      <c r="C490" s="4" t="s">
        <v>9426</v>
      </c>
      <c r="D490" s="4" t="s">
        <v>4301</v>
      </c>
      <c r="E490" s="4" t="s">
        <v>9507</v>
      </c>
    </row>
    <row r="491">
      <c r="A491" s="4" t="s">
        <v>9922</v>
      </c>
      <c r="B491" s="4" t="s">
        <v>9561</v>
      </c>
      <c r="C491" s="4" t="s">
        <v>9426</v>
      </c>
      <c r="D491" s="4" t="s">
        <v>4301</v>
      </c>
      <c r="E491" s="4" t="s">
        <v>9507</v>
      </c>
    </row>
    <row r="492" ht="16.5" customHeight="1">
      <c r="A492" s="4" t="s">
        <v>9923</v>
      </c>
      <c r="B492" s="4" t="s">
        <v>9561</v>
      </c>
      <c r="C492" s="4" t="s">
        <v>9426</v>
      </c>
      <c r="D492" s="4" t="s">
        <v>4301</v>
      </c>
      <c r="E492" s="4" t="s">
        <v>9507</v>
      </c>
    </row>
    <row r="493">
      <c r="A493" s="4" t="s">
        <v>1334</v>
      </c>
      <c r="B493" s="4" t="s">
        <v>9561</v>
      </c>
      <c r="C493" s="4" t="s">
        <v>9426</v>
      </c>
      <c r="D493" s="4" t="s">
        <v>4301</v>
      </c>
      <c r="E493" s="4" t="s">
        <v>9507</v>
      </c>
    </row>
    <row r="494">
      <c r="A494" s="4" t="s">
        <v>1335</v>
      </c>
      <c r="B494" s="4" t="s">
        <v>9561</v>
      </c>
      <c r="C494" s="4" t="s">
        <v>9426</v>
      </c>
      <c r="D494" s="4" t="s">
        <v>4301</v>
      </c>
      <c r="E494" s="4" t="s">
        <v>9507</v>
      </c>
    </row>
    <row r="495">
      <c r="A495" s="4" t="s">
        <v>1592</v>
      </c>
      <c r="B495" s="4" t="s">
        <v>9561</v>
      </c>
      <c r="C495" s="4" t="s">
        <v>9426</v>
      </c>
      <c r="D495" s="4" t="s">
        <v>4301</v>
      </c>
      <c r="E495" s="4" t="s">
        <v>9507</v>
      </c>
    </row>
    <row r="496">
      <c r="A496" s="93" t="s">
        <v>9924</v>
      </c>
      <c r="B496" s="4" t="s">
        <v>9561</v>
      </c>
      <c r="C496" s="4" t="s">
        <v>9426</v>
      </c>
      <c r="D496" s="4" t="s">
        <v>4301</v>
      </c>
      <c r="E496" s="4" t="s">
        <v>9507</v>
      </c>
    </row>
    <row r="497">
      <c r="A497" s="9" t="s">
        <v>1138</v>
      </c>
      <c r="B497" s="4" t="s">
        <v>9561</v>
      </c>
      <c r="C497" s="4" t="s">
        <v>9426</v>
      </c>
      <c r="D497" s="4" t="s">
        <v>4301</v>
      </c>
      <c r="E497" s="4" t="s">
        <v>9507</v>
      </c>
    </row>
    <row r="498">
      <c r="A498" s="2" t="s">
        <v>1058</v>
      </c>
      <c r="B498" s="4" t="s">
        <v>9561</v>
      </c>
      <c r="C498" s="4" t="s">
        <v>9426</v>
      </c>
      <c r="D498" s="4" t="s">
        <v>4301</v>
      </c>
      <c r="E498" s="4" t="s">
        <v>9507</v>
      </c>
    </row>
    <row r="499">
      <c r="A499" s="9" t="s">
        <v>1139</v>
      </c>
      <c r="B499" s="4" t="s">
        <v>9561</v>
      </c>
      <c r="C499" s="4" t="s">
        <v>9426</v>
      </c>
      <c r="D499" s="4" t="s">
        <v>4301</v>
      </c>
      <c r="E499" s="4" t="s">
        <v>9507</v>
      </c>
    </row>
    <row r="500">
      <c r="A500" s="2" t="s">
        <v>9979</v>
      </c>
      <c r="B500" s="4" t="s">
        <v>9561</v>
      </c>
      <c r="C500" s="4" t="s">
        <v>9426</v>
      </c>
      <c r="D500" s="4" t="s">
        <v>4301</v>
      </c>
      <c r="E500" s="4" t="s">
        <v>9507</v>
      </c>
    </row>
    <row r="501">
      <c r="A501" s="2" t="s">
        <v>1141</v>
      </c>
      <c r="B501" s="4" t="s">
        <v>9561</v>
      </c>
      <c r="C501" s="4" t="s">
        <v>9426</v>
      </c>
      <c r="D501" s="4" t="s">
        <v>4301</v>
      </c>
      <c r="E501" s="4" t="s">
        <v>9507</v>
      </c>
    </row>
    <row r="502">
      <c r="A502" s="2" t="s">
        <v>1142</v>
      </c>
      <c r="B502" s="4" t="s">
        <v>9561</v>
      </c>
      <c r="C502" s="4" t="s">
        <v>9426</v>
      </c>
      <c r="D502" s="4" t="s">
        <v>4301</v>
      </c>
      <c r="E502" s="4" t="s">
        <v>9507</v>
      </c>
    </row>
    <row r="503">
      <c r="A503" s="2" t="s">
        <v>9980</v>
      </c>
      <c r="B503" s="4" t="s">
        <v>9561</v>
      </c>
      <c r="C503" s="4" t="s">
        <v>9426</v>
      </c>
      <c r="D503" s="4" t="s">
        <v>4301</v>
      </c>
      <c r="E503" s="4" t="s">
        <v>9507</v>
      </c>
    </row>
    <row r="504">
      <c r="A504" s="2" t="s">
        <v>1059</v>
      </c>
      <c r="B504" s="4" t="s">
        <v>9561</v>
      </c>
      <c r="C504" s="4" t="s">
        <v>9426</v>
      </c>
      <c r="D504" s="4" t="s">
        <v>4301</v>
      </c>
      <c r="E504" s="4" t="s">
        <v>9507</v>
      </c>
    </row>
    <row r="505">
      <c r="A505" s="38" t="s">
        <v>9981</v>
      </c>
      <c r="B505" s="4" t="s">
        <v>9561</v>
      </c>
      <c r="C505" s="4" t="s">
        <v>9426</v>
      </c>
      <c r="D505" s="4" t="s">
        <v>4301</v>
      </c>
      <c r="E505" s="4" t="s">
        <v>9507</v>
      </c>
    </row>
    <row r="506">
      <c r="A506" s="2" t="s">
        <v>502</v>
      </c>
      <c r="B506" s="4" t="s">
        <v>9561</v>
      </c>
      <c r="C506" s="4" t="s">
        <v>9426</v>
      </c>
      <c r="D506" s="4" t="s">
        <v>4301</v>
      </c>
      <c r="E506" s="4" t="s">
        <v>9507</v>
      </c>
    </row>
    <row r="507">
      <c r="A507" s="2" t="s">
        <v>503</v>
      </c>
      <c r="B507" s="4" t="s">
        <v>9561</v>
      </c>
      <c r="C507" s="4" t="s">
        <v>9426</v>
      </c>
      <c r="D507" s="4" t="s">
        <v>4301</v>
      </c>
      <c r="E507" s="4" t="s">
        <v>9507</v>
      </c>
    </row>
    <row r="508">
      <c r="A508" s="2" t="s">
        <v>938</v>
      </c>
      <c r="B508" s="4" t="s">
        <v>9561</v>
      </c>
      <c r="C508" s="4" t="s">
        <v>9426</v>
      </c>
      <c r="D508" s="4" t="s">
        <v>4301</v>
      </c>
      <c r="E508" s="4" t="s">
        <v>9507</v>
      </c>
    </row>
    <row r="509" ht="17.25" customHeight="1">
      <c r="A509" s="2" t="s">
        <v>9982</v>
      </c>
      <c r="B509" s="4" t="s">
        <v>9561</v>
      </c>
      <c r="C509" s="4" t="s">
        <v>9426</v>
      </c>
      <c r="D509" s="4" t="s">
        <v>4301</v>
      </c>
      <c r="E509" s="4" t="s">
        <v>9507</v>
      </c>
    </row>
    <row r="510">
      <c r="A510" s="2" t="s">
        <v>9983</v>
      </c>
      <c r="B510" s="4" t="s">
        <v>9561</v>
      </c>
      <c r="C510" s="4" t="s">
        <v>9426</v>
      </c>
      <c r="D510" s="4" t="s">
        <v>4301</v>
      </c>
      <c r="E510" s="4" t="s">
        <v>9507</v>
      </c>
    </row>
    <row r="511">
      <c r="A511" s="2" t="s">
        <v>940</v>
      </c>
      <c r="B511" s="4" t="s">
        <v>9561</v>
      </c>
      <c r="C511" s="4" t="s">
        <v>9426</v>
      </c>
      <c r="D511" s="4" t="s">
        <v>4301</v>
      </c>
      <c r="E511" s="4" t="s">
        <v>9507</v>
      </c>
    </row>
    <row r="512">
      <c r="A512" s="2" t="s">
        <v>1144</v>
      </c>
      <c r="B512" s="4" t="s">
        <v>9561</v>
      </c>
      <c r="C512" s="4" t="s">
        <v>9426</v>
      </c>
      <c r="D512" s="4" t="s">
        <v>4301</v>
      </c>
      <c r="E512" s="4" t="s">
        <v>9507</v>
      </c>
    </row>
    <row r="513">
      <c r="A513" s="2" t="s">
        <v>1145</v>
      </c>
      <c r="B513" s="4" t="s">
        <v>9561</v>
      </c>
      <c r="C513" s="4" t="s">
        <v>9426</v>
      </c>
      <c r="D513" s="4" t="s">
        <v>4301</v>
      </c>
      <c r="E513" s="4" t="s">
        <v>9507</v>
      </c>
    </row>
    <row r="514">
      <c r="A514" s="2" t="s">
        <v>9984</v>
      </c>
      <c r="B514" s="4" t="s">
        <v>9561</v>
      </c>
      <c r="C514" s="4" t="s">
        <v>9426</v>
      </c>
      <c r="D514" s="4" t="s">
        <v>4301</v>
      </c>
      <c r="E514" s="4" t="s">
        <v>9507</v>
      </c>
    </row>
    <row r="515">
      <c r="A515" s="2" t="s">
        <v>9985</v>
      </c>
      <c r="B515" s="4" t="s">
        <v>9561</v>
      </c>
      <c r="C515" s="4" t="s">
        <v>9426</v>
      </c>
      <c r="D515" s="4" t="s">
        <v>4301</v>
      </c>
      <c r="E515" s="4" t="s">
        <v>9507</v>
      </c>
    </row>
    <row r="516">
      <c r="A516" s="9" t="s">
        <v>1147</v>
      </c>
      <c r="B516" s="4" t="s">
        <v>9561</v>
      </c>
      <c r="C516" s="4" t="s">
        <v>9426</v>
      </c>
      <c r="D516" s="4" t="s">
        <v>4301</v>
      </c>
      <c r="E516" s="4" t="s">
        <v>9507</v>
      </c>
    </row>
    <row r="517">
      <c r="A517" s="2" t="s">
        <v>1148</v>
      </c>
      <c r="B517" s="4" t="s">
        <v>9561</v>
      </c>
      <c r="C517" s="4" t="s">
        <v>9426</v>
      </c>
      <c r="D517" s="4" t="s">
        <v>4301</v>
      </c>
      <c r="E517" s="4" t="s">
        <v>9507</v>
      </c>
    </row>
    <row r="518">
      <c r="A518" s="4" t="s">
        <v>1336</v>
      </c>
      <c r="B518" s="4" t="s">
        <v>9561</v>
      </c>
      <c r="C518" s="4" t="s">
        <v>9426</v>
      </c>
      <c r="D518" s="4" t="s">
        <v>4301</v>
      </c>
      <c r="E518" s="4" t="s">
        <v>9507</v>
      </c>
    </row>
    <row r="519">
      <c r="A519" s="4" t="s">
        <v>9986</v>
      </c>
      <c r="B519" s="4" t="s">
        <v>9561</v>
      </c>
      <c r="C519" s="4" t="s">
        <v>9426</v>
      </c>
      <c r="D519" s="4" t="s">
        <v>4301</v>
      </c>
      <c r="E519" s="4" t="s">
        <v>9507</v>
      </c>
    </row>
    <row r="520">
      <c r="A520" s="4" t="s">
        <v>1595</v>
      </c>
      <c r="B520" s="4" t="s">
        <v>9561</v>
      </c>
      <c r="C520" s="4" t="s">
        <v>9426</v>
      </c>
      <c r="D520" s="4" t="s">
        <v>4301</v>
      </c>
      <c r="E520" s="4" t="s">
        <v>9507</v>
      </c>
    </row>
    <row r="521">
      <c r="A521" s="4" t="s">
        <v>1337</v>
      </c>
      <c r="B521" s="4" t="s">
        <v>9561</v>
      </c>
      <c r="C521" s="4" t="s">
        <v>9426</v>
      </c>
      <c r="D521" s="4" t="s">
        <v>4301</v>
      </c>
      <c r="E521" s="4" t="s">
        <v>9507</v>
      </c>
    </row>
    <row r="522">
      <c r="A522" s="44" t="s">
        <v>1598</v>
      </c>
      <c r="B522" s="4" t="s">
        <v>9561</v>
      </c>
      <c r="C522" s="4" t="s">
        <v>9426</v>
      </c>
      <c r="D522" s="4" t="s">
        <v>4301</v>
      </c>
      <c r="E522" s="4" t="s">
        <v>9507</v>
      </c>
    </row>
    <row r="523">
      <c r="A523" s="4" t="s">
        <v>1338</v>
      </c>
      <c r="B523" s="4" t="s">
        <v>9561</v>
      </c>
      <c r="C523" s="4" t="s">
        <v>9426</v>
      </c>
      <c r="D523" s="4" t="s">
        <v>4301</v>
      </c>
      <c r="E523" s="4" t="s">
        <v>9507</v>
      </c>
    </row>
    <row r="524">
      <c r="A524" s="44" t="s">
        <v>1339</v>
      </c>
      <c r="B524" s="4" t="s">
        <v>9561</v>
      </c>
      <c r="C524" s="4" t="s">
        <v>9426</v>
      </c>
      <c r="D524" s="4" t="s">
        <v>4301</v>
      </c>
      <c r="E524" s="4" t="s">
        <v>9507</v>
      </c>
    </row>
    <row r="525">
      <c r="A525" s="4" t="s">
        <v>1340</v>
      </c>
      <c r="B525" s="4" t="s">
        <v>9561</v>
      </c>
      <c r="C525" s="4" t="s">
        <v>9426</v>
      </c>
      <c r="D525" s="4" t="s">
        <v>4301</v>
      </c>
      <c r="E525" s="4" t="s">
        <v>9507</v>
      </c>
    </row>
    <row r="526">
      <c r="A526" s="4" t="s">
        <v>1150</v>
      </c>
      <c r="B526" s="4" t="s">
        <v>9561</v>
      </c>
      <c r="C526" s="4" t="s">
        <v>9426</v>
      </c>
      <c r="D526" s="4" t="s">
        <v>4301</v>
      </c>
      <c r="E526" s="4" t="s">
        <v>9507</v>
      </c>
    </row>
    <row r="527">
      <c r="A527" s="44" t="s">
        <v>1604</v>
      </c>
      <c r="B527" s="4" t="s">
        <v>9561</v>
      </c>
      <c r="C527" s="4" t="s">
        <v>9426</v>
      </c>
      <c r="D527" s="4" t="s">
        <v>4301</v>
      </c>
      <c r="E527" s="4" t="s">
        <v>9507</v>
      </c>
    </row>
    <row r="528">
      <c r="A528" s="44" t="s">
        <v>1606</v>
      </c>
      <c r="B528" s="4" t="s">
        <v>9561</v>
      </c>
      <c r="C528" s="4" t="s">
        <v>9426</v>
      </c>
      <c r="D528" s="4" t="s">
        <v>4301</v>
      </c>
      <c r="E528" s="4" t="s">
        <v>9507</v>
      </c>
    </row>
    <row r="529">
      <c r="A529" s="4" t="s">
        <v>1607</v>
      </c>
      <c r="B529" s="4" t="s">
        <v>9561</v>
      </c>
      <c r="C529" s="4" t="s">
        <v>9426</v>
      </c>
      <c r="D529" s="4" t="s">
        <v>4301</v>
      </c>
      <c r="E529" s="4" t="s">
        <v>9507</v>
      </c>
    </row>
    <row r="530">
      <c r="A530" s="4" t="s">
        <v>1609</v>
      </c>
      <c r="B530" s="4" t="s">
        <v>9561</v>
      </c>
      <c r="C530" s="4" t="s">
        <v>9426</v>
      </c>
      <c r="D530" s="4" t="s">
        <v>4301</v>
      </c>
      <c r="E530" s="4" t="s">
        <v>9507</v>
      </c>
    </row>
    <row r="531">
      <c r="A531" s="4" t="s">
        <v>9987</v>
      </c>
      <c r="B531" s="4" t="s">
        <v>9561</v>
      </c>
      <c r="C531" s="4" t="s">
        <v>9426</v>
      </c>
      <c r="D531" s="4" t="s">
        <v>4301</v>
      </c>
      <c r="E531" s="4" t="s">
        <v>9507</v>
      </c>
    </row>
    <row r="532">
      <c r="A532" s="4" t="s">
        <v>1613</v>
      </c>
      <c r="B532" s="4" t="s">
        <v>9561</v>
      </c>
      <c r="C532" s="4" t="s">
        <v>9426</v>
      </c>
      <c r="D532" s="4" t="s">
        <v>4301</v>
      </c>
      <c r="E532" s="4" t="s">
        <v>9507</v>
      </c>
    </row>
    <row r="533" ht="16.5" customHeight="1">
      <c r="A533" s="4" t="s">
        <v>9988</v>
      </c>
      <c r="B533" s="4" t="s">
        <v>9561</v>
      </c>
      <c r="C533" s="4" t="s">
        <v>9426</v>
      </c>
      <c r="D533" s="4" t="s">
        <v>4301</v>
      </c>
      <c r="E533" s="4" t="s">
        <v>9507</v>
      </c>
    </row>
    <row r="534">
      <c r="A534" s="4" t="s">
        <v>9989</v>
      </c>
      <c r="B534" s="4" t="s">
        <v>9561</v>
      </c>
      <c r="C534" s="4" t="s">
        <v>9426</v>
      </c>
      <c r="D534" s="4" t="s">
        <v>4301</v>
      </c>
      <c r="E534" s="4" t="s">
        <v>9507</v>
      </c>
    </row>
    <row r="535">
      <c r="A535" s="44" t="s">
        <v>9990</v>
      </c>
      <c r="B535" s="4" t="s">
        <v>9561</v>
      </c>
      <c r="C535" s="4" t="s">
        <v>9426</v>
      </c>
      <c r="D535" s="4" t="s">
        <v>4301</v>
      </c>
      <c r="E535" s="4" t="s">
        <v>9507</v>
      </c>
    </row>
    <row r="536">
      <c r="A536" s="44" t="s">
        <v>1626</v>
      </c>
      <c r="B536" s="4" t="s">
        <v>9561</v>
      </c>
      <c r="C536" s="4" t="s">
        <v>9426</v>
      </c>
      <c r="D536" s="4" t="s">
        <v>4301</v>
      </c>
      <c r="E536" s="4" t="s">
        <v>9507</v>
      </c>
    </row>
    <row r="537">
      <c r="A537" s="4" t="s">
        <v>1628</v>
      </c>
      <c r="B537" s="4" t="s">
        <v>9561</v>
      </c>
      <c r="C537" s="4" t="s">
        <v>9426</v>
      </c>
      <c r="D537" s="4" t="s">
        <v>4301</v>
      </c>
      <c r="E537" s="4" t="s">
        <v>9507</v>
      </c>
    </row>
    <row r="538">
      <c r="A538" s="4" t="s">
        <v>1344</v>
      </c>
      <c r="B538" s="4" t="s">
        <v>9561</v>
      </c>
      <c r="C538" s="4" t="s">
        <v>9426</v>
      </c>
      <c r="D538" s="4" t="s">
        <v>4301</v>
      </c>
      <c r="E538" s="4" t="s">
        <v>9507</v>
      </c>
    </row>
    <row r="539">
      <c r="A539" s="4" t="s">
        <v>1630</v>
      </c>
      <c r="B539" s="4" t="s">
        <v>9561</v>
      </c>
      <c r="C539" s="4" t="s">
        <v>9426</v>
      </c>
      <c r="D539" s="4" t="s">
        <v>4301</v>
      </c>
      <c r="E539" s="4" t="s">
        <v>9507</v>
      </c>
    </row>
    <row r="540">
      <c r="A540" s="4" t="s">
        <v>1345</v>
      </c>
      <c r="B540" s="4" t="s">
        <v>9561</v>
      </c>
      <c r="C540" s="4" t="s">
        <v>9426</v>
      </c>
      <c r="D540" s="4" t="s">
        <v>4301</v>
      </c>
      <c r="E540" s="4" t="s">
        <v>9507</v>
      </c>
    </row>
    <row r="541">
      <c r="A541" s="4" t="s">
        <v>1631</v>
      </c>
      <c r="B541" s="4" t="s">
        <v>9561</v>
      </c>
      <c r="C541" s="4" t="s">
        <v>9426</v>
      </c>
      <c r="D541" s="4" t="s">
        <v>4301</v>
      </c>
      <c r="E541" s="4" t="s">
        <v>9507</v>
      </c>
    </row>
    <row r="542">
      <c r="A542" s="4" t="s">
        <v>1632</v>
      </c>
      <c r="B542" s="4" t="s">
        <v>9561</v>
      </c>
      <c r="C542" s="4" t="s">
        <v>9426</v>
      </c>
      <c r="D542" s="4" t="s">
        <v>4301</v>
      </c>
      <c r="E542" s="4" t="s">
        <v>9507</v>
      </c>
    </row>
    <row r="543">
      <c r="A543" s="4" t="s">
        <v>1633</v>
      </c>
      <c r="B543" s="4" t="s">
        <v>9561</v>
      </c>
      <c r="C543" s="4" t="s">
        <v>9426</v>
      </c>
      <c r="D543" s="4" t="s">
        <v>4301</v>
      </c>
      <c r="E543" s="4" t="s">
        <v>9507</v>
      </c>
    </row>
    <row r="544">
      <c r="A544" s="4" t="s">
        <v>9991</v>
      </c>
      <c r="B544" s="4" t="s">
        <v>9561</v>
      </c>
      <c r="C544" s="4" t="s">
        <v>9426</v>
      </c>
      <c r="D544" s="4" t="s">
        <v>4301</v>
      </c>
      <c r="E544" s="4" t="s">
        <v>9507</v>
      </c>
    </row>
    <row r="545">
      <c r="A545" s="4" t="s">
        <v>1346</v>
      </c>
      <c r="B545" s="4" t="s">
        <v>9561</v>
      </c>
      <c r="C545" s="4" t="s">
        <v>9426</v>
      </c>
      <c r="D545" s="4" t="s">
        <v>4301</v>
      </c>
      <c r="E545" s="4" t="s">
        <v>9507</v>
      </c>
    </row>
    <row r="546">
      <c r="A546" s="44" t="s">
        <v>9992</v>
      </c>
      <c r="B546" s="4" t="s">
        <v>9561</v>
      </c>
      <c r="C546" s="4" t="s">
        <v>9426</v>
      </c>
      <c r="D546" s="4" t="s">
        <v>4301</v>
      </c>
      <c r="E546" s="4" t="s">
        <v>9507</v>
      </c>
    </row>
    <row r="547">
      <c r="A547" s="4" t="s">
        <v>1636</v>
      </c>
      <c r="B547" s="4" t="s">
        <v>9561</v>
      </c>
      <c r="C547" s="4" t="s">
        <v>9426</v>
      </c>
      <c r="D547" s="4" t="s">
        <v>4301</v>
      </c>
      <c r="E547" s="4" t="s">
        <v>9507</v>
      </c>
    </row>
    <row r="548">
      <c r="A548" s="26" t="s">
        <v>1637</v>
      </c>
      <c r="B548" s="2" t="s">
        <v>9993</v>
      </c>
      <c r="C548" s="2" t="s">
        <v>9994</v>
      </c>
      <c r="D548" s="2" t="s">
        <v>4301</v>
      </c>
      <c r="E548" s="38" t="s">
        <v>9995</v>
      </c>
    </row>
    <row r="549">
      <c r="A549" s="26" t="s">
        <v>1638</v>
      </c>
      <c r="B549" s="2" t="s">
        <v>9993</v>
      </c>
      <c r="C549" s="2" t="s">
        <v>9994</v>
      </c>
      <c r="D549" s="2" t="s">
        <v>4301</v>
      </c>
      <c r="E549" s="38" t="s">
        <v>9995</v>
      </c>
    </row>
    <row r="550">
      <c r="A550" s="50" t="s">
        <v>1639</v>
      </c>
      <c r="B550" s="2" t="s">
        <v>9993</v>
      </c>
      <c r="C550" s="2" t="s">
        <v>9994</v>
      </c>
      <c r="D550" s="2" t="s">
        <v>4301</v>
      </c>
      <c r="E550" s="2" t="s">
        <v>9995</v>
      </c>
    </row>
    <row r="551">
      <c r="A551" s="2" t="s">
        <v>1640</v>
      </c>
      <c r="B551" s="2" t="s">
        <v>9993</v>
      </c>
      <c r="C551" s="2" t="s">
        <v>9994</v>
      </c>
      <c r="D551" s="2" t="s">
        <v>4301</v>
      </c>
      <c r="E551" s="2" t="s">
        <v>9995</v>
      </c>
    </row>
    <row r="552">
      <c r="A552" s="50" t="s">
        <v>1641</v>
      </c>
      <c r="B552" s="2" t="s">
        <v>9993</v>
      </c>
      <c r="C552" s="2" t="s">
        <v>9994</v>
      </c>
      <c r="D552" s="2" t="s">
        <v>4301</v>
      </c>
      <c r="E552" s="2" t="s">
        <v>9995</v>
      </c>
    </row>
    <row r="553">
      <c r="A553" s="55" t="s">
        <v>1642</v>
      </c>
      <c r="B553" s="2" t="s">
        <v>9993</v>
      </c>
      <c r="C553" s="2" t="s">
        <v>9994</v>
      </c>
      <c r="D553" s="2" t="s">
        <v>4301</v>
      </c>
      <c r="E553" s="2" t="s">
        <v>9995</v>
      </c>
    </row>
    <row r="554">
      <c r="A554" s="50" t="s">
        <v>9996</v>
      </c>
      <c r="B554" s="2" t="s">
        <v>9993</v>
      </c>
      <c r="C554" s="2" t="s">
        <v>9994</v>
      </c>
      <c r="D554" s="2" t="s">
        <v>4301</v>
      </c>
      <c r="E554" s="2" t="s">
        <v>9995</v>
      </c>
    </row>
    <row r="555">
      <c r="A555" s="56" t="s">
        <v>1643</v>
      </c>
      <c r="B555" s="2" t="s">
        <v>9993</v>
      </c>
      <c r="C555" s="2" t="s">
        <v>9994</v>
      </c>
      <c r="D555" s="2" t="s">
        <v>4301</v>
      </c>
      <c r="E555" s="2" t="s">
        <v>9995</v>
      </c>
    </row>
    <row r="556">
      <c r="A556" s="34" t="s">
        <v>1644</v>
      </c>
      <c r="B556" s="2" t="s">
        <v>9993</v>
      </c>
      <c r="C556" s="2" t="s">
        <v>9994</v>
      </c>
      <c r="D556" s="2" t="s">
        <v>4301</v>
      </c>
      <c r="E556" s="2" t="s">
        <v>9995</v>
      </c>
    </row>
    <row r="557">
      <c r="A557" s="50" t="s">
        <v>1645</v>
      </c>
      <c r="B557" s="2" t="s">
        <v>9993</v>
      </c>
      <c r="C557" s="2" t="s">
        <v>9994</v>
      </c>
      <c r="D557" s="2" t="s">
        <v>4301</v>
      </c>
      <c r="E557" s="2" t="s">
        <v>9995</v>
      </c>
    </row>
    <row r="558">
      <c r="A558" s="50" t="s">
        <v>1646</v>
      </c>
      <c r="B558" s="2" t="s">
        <v>9993</v>
      </c>
      <c r="C558" s="2" t="s">
        <v>9994</v>
      </c>
      <c r="D558" s="2" t="s">
        <v>4301</v>
      </c>
      <c r="E558" s="2" t="s">
        <v>9995</v>
      </c>
    </row>
    <row r="559">
      <c r="A559" s="50" t="s">
        <v>1647</v>
      </c>
      <c r="B559" s="2" t="s">
        <v>9993</v>
      </c>
      <c r="C559" s="2" t="s">
        <v>9994</v>
      </c>
      <c r="D559" s="2" t="s">
        <v>4301</v>
      </c>
      <c r="E559" s="2" t="s">
        <v>9995</v>
      </c>
    </row>
    <row r="560">
      <c r="A560" s="50" t="s">
        <v>1648</v>
      </c>
      <c r="B560" s="2" t="s">
        <v>4809</v>
      </c>
      <c r="C560" s="2" t="s">
        <v>9994</v>
      </c>
      <c r="D560" s="2" t="s">
        <v>4301</v>
      </c>
      <c r="E560" s="38" t="s">
        <v>9997</v>
      </c>
    </row>
    <row r="561">
      <c r="A561" s="50" t="s">
        <v>9998</v>
      </c>
      <c r="B561" s="2" t="s">
        <v>4809</v>
      </c>
      <c r="C561" s="2" t="s">
        <v>9994</v>
      </c>
      <c r="D561" s="2" t="s">
        <v>4301</v>
      </c>
      <c r="E561" s="38" t="s">
        <v>9997</v>
      </c>
    </row>
    <row r="562">
      <c r="A562" s="57" t="s">
        <v>1650</v>
      </c>
      <c r="B562" s="2" t="s">
        <v>4809</v>
      </c>
      <c r="C562" s="2" t="s">
        <v>9994</v>
      </c>
      <c r="D562" s="2" t="s">
        <v>4301</v>
      </c>
      <c r="E562" s="2" t="s">
        <v>9999</v>
      </c>
    </row>
    <row r="563">
      <c r="A563" s="50" t="s">
        <v>10000</v>
      </c>
      <c r="B563" s="2" t="s">
        <v>4809</v>
      </c>
      <c r="C563" s="2" t="s">
        <v>9994</v>
      </c>
      <c r="D563" s="2" t="s">
        <v>4301</v>
      </c>
      <c r="E563" s="2" t="s">
        <v>10001</v>
      </c>
    </row>
    <row r="564">
      <c r="A564" s="50" t="s">
        <v>1651</v>
      </c>
      <c r="B564" s="2" t="s">
        <v>4809</v>
      </c>
      <c r="C564" s="2" t="s">
        <v>9994</v>
      </c>
      <c r="D564" s="2" t="s">
        <v>4301</v>
      </c>
      <c r="E564" s="2" t="s">
        <v>10002</v>
      </c>
    </row>
    <row r="565">
      <c r="A565" s="26" t="s">
        <v>1652</v>
      </c>
      <c r="B565" s="2" t="s">
        <v>4809</v>
      </c>
      <c r="C565" s="2" t="s">
        <v>9994</v>
      </c>
      <c r="D565" s="2" t="s">
        <v>4301</v>
      </c>
      <c r="E565" s="2" t="s">
        <v>10003</v>
      </c>
    </row>
    <row r="566">
      <c r="A566" s="50" t="s">
        <v>1653</v>
      </c>
      <c r="B566" s="2" t="s">
        <v>4809</v>
      </c>
      <c r="C566" s="2" t="s">
        <v>9994</v>
      </c>
      <c r="D566" s="2" t="s">
        <v>4301</v>
      </c>
      <c r="E566" s="2" t="s">
        <v>10004</v>
      </c>
    </row>
    <row r="567">
      <c r="A567" s="50" t="s">
        <v>1654</v>
      </c>
      <c r="B567" s="2" t="s">
        <v>4809</v>
      </c>
      <c r="C567" s="2" t="s">
        <v>9994</v>
      </c>
      <c r="D567" s="2" t="s">
        <v>4301</v>
      </c>
      <c r="E567" s="2" t="s">
        <v>10005</v>
      </c>
    </row>
    <row r="568">
      <c r="A568" s="96" t="s">
        <v>1655</v>
      </c>
      <c r="B568" s="2" t="s">
        <v>4809</v>
      </c>
      <c r="C568" s="2" t="s">
        <v>9994</v>
      </c>
      <c r="D568" s="2" t="s">
        <v>4301</v>
      </c>
      <c r="E568" s="2" t="s">
        <v>10006</v>
      </c>
    </row>
    <row r="569">
      <c r="A569" s="50" t="s">
        <v>1656</v>
      </c>
      <c r="B569" s="2" t="s">
        <v>4809</v>
      </c>
      <c r="C569" s="2" t="s">
        <v>9994</v>
      </c>
      <c r="D569" s="2" t="s">
        <v>4301</v>
      </c>
      <c r="E569" s="2" t="s">
        <v>10007</v>
      </c>
    </row>
    <row r="570">
      <c r="A570" s="50" t="s">
        <v>1657</v>
      </c>
      <c r="B570" s="2" t="s">
        <v>4809</v>
      </c>
      <c r="C570" s="2" t="s">
        <v>9994</v>
      </c>
      <c r="D570" s="2" t="s">
        <v>4301</v>
      </c>
      <c r="E570" s="2" t="s">
        <v>10008</v>
      </c>
    </row>
    <row r="571">
      <c r="A571" s="50" t="s">
        <v>10009</v>
      </c>
      <c r="B571" s="2" t="s">
        <v>4809</v>
      </c>
      <c r="C571" s="2" t="s">
        <v>9994</v>
      </c>
      <c r="D571" s="2" t="s">
        <v>4301</v>
      </c>
      <c r="E571" s="2" t="s">
        <v>10010</v>
      </c>
    </row>
    <row r="572">
      <c r="A572" s="26" t="s">
        <v>10011</v>
      </c>
      <c r="B572" s="2" t="s">
        <v>10012</v>
      </c>
      <c r="C572" s="2" t="s">
        <v>9994</v>
      </c>
      <c r="D572" s="2" t="s">
        <v>4301</v>
      </c>
      <c r="E572" s="38" t="s">
        <v>10013</v>
      </c>
    </row>
    <row r="573">
      <c r="A573" s="26" t="s">
        <v>10014</v>
      </c>
      <c r="B573" s="2" t="s">
        <v>10012</v>
      </c>
      <c r="C573" s="2" t="s">
        <v>9994</v>
      </c>
      <c r="D573" s="2" t="s">
        <v>4301</v>
      </c>
      <c r="E573" s="38" t="s">
        <v>10013</v>
      </c>
    </row>
    <row r="574">
      <c r="A574" s="50" t="s">
        <v>10015</v>
      </c>
      <c r="B574" s="2" t="s">
        <v>10012</v>
      </c>
      <c r="C574" s="2" t="s">
        <v>9994</v>
      </c>
      <c r="D574" s="2" t="s">
        <v>4301</v>
      </c>
      <c r="E574" s="2" t="s">
        <v>10016</v>
      </c>
    </row>
    <row r="575">
      <c r="A575" s="96" t="s">
        <v>10017</v>
      </c>
      <c r="B575" s="2" t="s">
        <v>10012</v>
      </c>
      <c r="C575" s="2" t="s">
        <v>9994</v>
      </c>
      <c r="D575" s="2" t="s">
        <v>4301</v>
      </c>
      <c r="E575" s="2" t="s">
        <v>10018</v>
      </c>
    </row>
    <row r="576">
      <c r="A576" s="26" t="s">
        <v>1665</v>
      </c>
      <c r="B576" s="2" t="s">
        <v>10012</v>
      </c>
      <c r="C576" s="2" t="s">
        <v>9994</v>
      </c>
      <c r="D576" s="2" t="s">
        <v>4301</v>
      </c>
      <c r="E576" s="2" t="s">
        <v>10019</v>
      </c>
    </row>
    <row r="577">
      <c r="A577" s="50" t="s">
        <v>1666</v>
      </c>
      <c r="B577" s="2" t="s">
        <v>10012</v>
      </c>
      <c r="C577" s="2" t="s">
        <v>9994</v>
      </c>
      <c r="D577" s="2" t="s">
        <v>4301</v>
      </c>
      <c r="E577" s="2" t="s">
        <v>10020</v>
      </c>
    </row>
    <row r="578">
      <c r="A578" s="26" t="s">
        <v>10021</v>
      </c>
      <c r="B578" s="2" t="s">
        <v>10022</v>
      </c>
      <c r="C578" s="2" t="s">
        <v>9994</v>
      </c>
      <c r="D578" s="2" t="s">
        <v>4301</v>
      </c>
      <c r="E578" s="38" t="s">
        <v>10023</v>
      </c>
    </row>
    <row r="579">
      <c r="A579" s="50" t="s">
        <v>10024</v>
      </c>
      <c r="B579" s="2" t="s">
        <v>10022</v>
      </c>
      <c r="C579" s="2" t="s">
        <v>9994</v>
      </c>
      <c r="D579" s="2" t="s">
        <v>4301</v>
      </c>
      <c r="E579" s="38" t="s">
        <v>10023</v>
      </c>
    </row>
    <row r="580">
      <c r="A580" s="26" t="s">
        <v>10025</v>
      </c>
      <c r="B580" s="2" t="s">
        <v>10022</v>
      </c>
      <c r="C580" s="2" t="s">
        <v>9994</v>
      </c>
      <c r="D580" s="2" t="s">
        <v>4301</v>
      </c>
      <c r="E580" s="2" t="s">
        <v>10023</v>
      </c>
    </row>
    <row r="581">
      <c r="A581" s="26" t="s">
        <v>10026</v>
      </c>
      <c r="B581" s="2" t="s">
        <v>10022</v>
      </c>
      <c r="C581" s="2" t="s">
        <v>9994</v>
      </c>
      <c r="D581" s="2" t="s">
        <v>4301</v>
      </c>
      <c r="E581" s="2" t="s">
        <v>10023</v>
      </c>
    </row>
    <row r="582">
      <c r="A582" s="50" t="s">
        <v>10027</v>
      </c>
      <c r="B582" s="2" t="s">
        <v>10022</v>
      </c>
      <c r="C582" s="2" t="s">
        <v>9994</v>
      </c>
      <c r="D582" s="2" t="s">
        <v>4301</v>
      </c>
      <c r="E582" s="2" t="s">
        <v>10023</v>
      </c>
    </row>
    <row r="583">
      <c r="A583" s="26" t="s">
        <v>10028</v>
      </c>
      <c r="B583" s="2" t="s">
        <v>10022</v>
      </c>
      <c r="C583" s="2" t="s">
        <v>9994</v>
      </c>
      <c r="D583" s="2" t="s">
        <v>4301</v>
      </c>
      <c r="E583" s="2" t="s">
        <v>10023</v>
      </c>
    </row>
    <row r="584">
      <c r="A584" s="50" t="s">
        <v>1676</v>
      </c>
      <c r="B584" s="2" t="s">
        <v>10022</v>
      </c>
      <c r="C584" s="2" t="s">
        <v>9994</v>
      </c>
      <c r="D584" s="2" t="s">
        <v>4301</v>
      </c>
      <c r="E584" s="2" t="s">
        <v>10023</v>
      </c>
    </row>
    <row r="585">
      <c r="A585" s="50" t="s">
        <v>10029</v>
      </c>
      <c r="B585" s="2" t="s">
        <v>10022</v>
      </c>
      <c r="C585" s="2" t="s">
        <v>9994</v>
      </c>
      <c r="D585" s="2" t="s">
        <v>4301</v>
      </c>
      <c r="E585" s="2" t="s">
        <v>10023</v>
      </c>
    </row>
    <row r="586">
      <c r="A586" s="52" t="s">
        <v>10030</v>
      </c>
      <c r="B586" s="2" t="s">
        <v>10022</v>
      </c>
      <c r="C586" s="2" t="s">
        <v>9994</v>
      </c>
      <c r="D586" s="2" t="s">
        <v>4301</v>
      </c>
      <c r="E586" s="2" t="s">
        <v>10023</v>
      </c>
    </row>
    <row r="587">
      <c r="A587" s="52" t="s">
        <v>10031</v>
      </c>
      <c r="B587" s="2" t="s">
        <v>10022</v>
      </c>
      <c r="C587" s="2" t="s">
        <v>9994</v>
      </c>
      <c r="D587" s="2" t="s">
        <v>4301</v>
      </c>
      <c r="E587" s="2" t="s">
        <v>10023</v>
      </c>
    </row>
    <row r="588">
      <c r="A588" s="14" t="s">
        <v>10032</v>
      </c>
      <c r="B588" s="2" t="s">
        <v>10022</v>
      </c>
      <c r="C588" s="2" t="s">
        <v>9994</v>
      </c>
      <c r="D588" s="2" t="s">
        <v>4301</v>
      </c>
      <c r="E588" s="2" t="s">
        <v>10023</v>
      </c>
    </row>
    <row r="589" ht="17.25" customHeight="1">
      <c r="A589" s="14" t="s">
        <v>10033</v>
      </c>
      <c r="B589" s="2" t="s">
        <v>10022</v>
      </c>
      <c r="C589" s="2" t="s">
        <v>9994</v>
      </c>
      <c r="D589" s="2" t="s">
        <v>4301</v>
      </c>
      <c r="E589" s="2" t="s">
        <v>10023</v>
      </c>
    </row>
    <row r="590">
      <c r="A590" s="14" t="s">
        <v>10034</v>
      </c>
      <c r="B590" s="2" t="s">
        <v>10022</v>
      </c>
      <c r="C590" s="2" t="s">
        <v>9994</v>
      </c>
      <c r="D590" s="2" t="s">
        <v>4301</v>
      </c>
      <c r="E590" s="2" t="s">
        <v>10023</v>
      </c>
    </row>
    <row r="591">
      <c r="A591" s="14" t="s">
        <v>1722</v>
      </c>
      <c r="B591" s="2" t="s">
        <v>10022</v>
      </c>
      <c r="C591" s="2" t="s">
        <v>9994</v>
      </c>
      <c r="D591" s="2" t="s">
        <v>4301</v>
      </c>
      <c r="E591" s="2" t="s">
        <v>10023</v>
      </c>
    </row>
    <row r="592">
      <c r="A592" s="2" t="s">
        <v>10035</v>
      </c>
      <c r="B592" s="2" t="s">
        <v>10022</v>
      </c>
      <c r="C592" s="2" t="s">
        <v>9994</v>
      </c>
      <c r="D592" s="2" t="s">
        <v>4301</v>
      </c>
      <c r="E592" s="2" t="s">
        <v>10023</v>
      </c>
    </row>
    <row r="593">
      <c r="A593" s="2" t="s">
        <v>10036</v>
      </c>
      <c r="B593" s="2" t="s">
        <v>10022</v>
      </c>
      <c r="C593" s="2" t="s">
        <v>9994</v>
      </c>
      <c r="D593" s="2" t="s">
        <v>4301</v>
      </c>
      <c r="E593" s="2" t="s">
        <v>10023</v>
      </c>
    </row>
    <row r="594">
      <c r="A594" s="2" t="s">
        <v>10037</v>
      </c>
      <c r="B594" s="2" t="s">
        <v>10022</v>
      </c>
      <c r="C594" s="2" t="s">
        <v>9994</v>
      </c>
      <c r="D594" s="2" t="s">
        <v>4301</v>
      </c>
      <c r="E594" s="2" t="s">
        <v>10023</v>
      </c>
    </row>
    <row r="595">
      <c r="A595" s="26" t="s">
        <v>1382</v>
      </c>
      <c r="B595" s="2" t="s">
        <v>10038</v>
      </c>
      <c r="C595" s="2" t="s">
        <v>9426</v>
      </c>
      <c r="D595" s="2" t="s">
        <v>4301</v>
      </c>
      <c r="E595" s="38" t="s">
        <v>10039</v>
      </c>
    </row>
    <row r="596">
      <c r="A596" s="26" t="s">
        <v>10040</v>
      </c>
      <c r="B596" s="2" t="s">
        <v>10038</v>
      </c>
      <c r="C596" s="2" t="s">
        <v>9426</v>
      </c>
      <c r="D596" s="2" t="s">
        <v>4301</v>
      </c>
      <c r="E596" s="38" t="s">
        <v>10039</v>
      </c>
    </row>
    <row r="597">
      <c r="A597" s="26" t="s">
        <v>10041</v>
      </c>
      <c r="B597" s="2" t="s">
        <v>10038</v>
      </c>
      <c r="C597" s="2" t="s">
        <v>9426</v>
      </c>
      <c r="D597" s="2" t="s">
        <v>4301</v>
      </c>
      <c r="E597" s="2" t="s">
        <v>10039</v>
      </c>
    </row>
    <row r="598">
      <c r="A598" s="26" t="s">
        <v>10042</v>
      </c>
      <c r="B598" s="2" t="s">
        <v>10038</v>
      </c>
      <c r="C598" s="2" t="s">
        <v>9426</v>
      </c>
      <c r="D598" s="2" t="s">
        <v>4301</v>
      </c>
      <c r="E598" s="2" t="s">
        <v>10039</v>
      </c>
    </row>
    <row r="599">
      <c r="A599" s="50" t="s">
        <v>1388</v>
      </c>
      <c r="B599" s="2" t="s">
        <v>10038</v>
      </c>
      <c r="C599" s="2" t="s">
        <v>9426</v>
      </c>
      <c r="D599" s="2" t="s">
        <v>4301</v>
      </c>
      <c r="E599" s="2" t="s">
        <v>10039</v>
      </c>
    </row>
    <row r="600">
      <c r="A600" s="26" t="s">
        <v>10043</v>
      </c>
      <c r="B600" s="2" t="s">
        <v>10038</v>
      </c>
      <c r="C600" s="2" t="s">
        <v>9426</v>
      </c>
      <c r="D600" s="2" t="s">
        <v>4301</v>
      </c>
      <c r="E600" s="2" t="s">
        <v>10039</v>
      </c>
    </row>
    <row r="601">
      <c r="A601" s="2" t="s">
        <v>10044</v>
      </c>
      <c r="B601" s="2" t="s">
        <v>10038</v>
      </c>
      <c r="C601" s="2" t="s">
        <v>9426</v>
      </c>
      <c r="D601" s="2" t="s">
        <v>4301</v>
      </c>
      <c r="E601" s="2" t="s">
        <v>10039</v>
      </c>
    </row>
    <row r="602">
      <c r="A602" s="26" t="s">
        <v>10045</v>
      </c>
      <c r="B602" s="2" t="s">
        <v>10038</v>
      </c>
      <c r="C602" s="2" t="s">
        <v>9426</v>
      </c>
      <c r="D602" s="2" t="s">
        <v>4301</v>
      </c>
      <c r="E602" s="2" t="s">
        <v>10039</v>
      </c>
    </row>
    <row r="603">
      <c r="A603" s="26" t="s">
        <v>10046</v>
      </c>
      <c r="B603" s="2" t="s">
        <v>10038</v>
      </c>
      <c r="C603" s="2" t="s">
        <v>9426</v>
      </c>
      <c r="D603" s="2" t="s">
        <v>4301</v>
      </c>
      <c r="E603" s="2" t="s">
        <v>10039</v>
      </c>
    </row>
    <row r="604">
      <c r="A604" s="26" t="s">
        <v>1397</v>
      </c>
      <c r="B604" s="2" t="s">
        <v>10038</v>
      </c>
      <c r="C604" s="2" t="s">
        <v>9426</v>
      </c>
      <c r="D604" s="2" t="s">
        <v>4301</v>
      </c>
      <c r="E604" s="2" t="s">
        <v>10039</v>
      </c>
    </row>
    <row r="605">
      <c r="A605" s="57" t="s">
        <v>10047</v>
      </c>
      <c r="B605" s="2" t="s">
        <v>10038</v>
      </c>
      <c r="C605" s="2" t="s">
        <v>9426</v>
      </c>
      <c r="D605" s="2" t="s">
        <v>4301</v>
      </c>
      <c r="E605" s="2" t="s">
        <v>10039</v>
      </c>
    </row>
    <row r="606">
      <c r="A606" s="2" t="s">
        <v>10048</v>
      </c>
      <c r="B606" s="2" t="s">
        <v>10038</v>
      </c>
      <c r="C606" s="2" t="s">
        <v>9426</v>
      </c>
      <c r="D606" s="2" t="s">
        <v>4301</v>
      </c>
      <c r="E606" s="2" t="s">
        <v>10039</v>
      </c>
    </row>
    <row r="607">
      <c r="A607" s="50" t="s">
        <v>10049</v>
      </c>
      <c r="B607" s="2" t="s">
        <v>10038</v>
      </c>
      <c r="C607" s="2" t="s">
        <v>9426</v>
      </c>
      <c r="D607" s="2" t="s">
        <v>4301</v>
      </c>
      <c r="E607" s="2" t="s">
        <v>10039</v>
      </c>
    </row>
    <row r="608">
      <c r="A608" s="26" t="s">
        <v>1756</v>
      </c>
      <c r="B608" s="2" t="s">
        <v>10038</v>
      </c>
      <c r="C608" s="2" t="s">
        <v>9426</v>
      </c>
      <c r="D608" s="2" t="s">
        <v>4301</v>
      </c>
      <c r="E608" s="2" t="s">
        <v>10039</v>
      </c>
    </row>
    <row r="609">
      <c r="A609" s="26" t="s">
        <v>1757</v>
      </c>
      <c r="B609" s="2" t="s">
        <v>10038</v>
      </c>
      <c r="C609" s="2" t="s">
        <v>9426</v>
      </c>
      <c r="D609" s="2" t="s">
        <v>4301</v>
      </c>
      <c r="E609" s="2" t="s">
        <v>10039</v>
      </c>
    </row>
    <row r="610">
      <c r="A610" s="26" t="s">
        <v>1401</v>
      </c>
      <c r="B610" s="2" t="s">
        <v>10038</v>
      </c>
      <c r="C610" s="2" t="s">
        <v>9426</v>
      </c>
      <c r="D610" s="2" t="s">
        <v>4301</v>
      </c>
      <c r="E610" s="2" t="s">
        <v>10039</v>
      </c>
    </row>
    <row r="611">
      <c r="A611" s="2" t="s">
        <v>10050</v>
      </c>
      <c r="B611" s="2" t="s">
        <v>10038</v>
      </c>
      <c r="C611" s="2" t="s">
        <v>9426</v>
      </c>
      <c r="D611" s="2" t="s">
        <v>4301</v>
      </c>
      <c r="E611" s="2" t="s">
        <v>10039</v>
      </c>
    </row>
    <row r="612">
      <c r="A612" s="2" t="s">
        <v>1403</v>
      </c>
      <c r="B612" s="2" t="s">
        <v>10038</v>
      </c>
      <c r="C612" s="2" t="s">
        <v>9426</v>
      </c>
      <c r="D612" s="2" t="s">
        <v>4301</v>
      </c>
      <c r="E612" s="2" t="s">
        <v>10039</v>
      </c>
    </row>
    <row r="613">
      <c r="A613" s="26" t="s">
        <v>10051</v>
      </c>
      <c r="B613" s="2" t="s">
        <v>10038</v>
      </c>
      <c r="C613" s="2" t="s">
        <v>9426</v>
      </c>
      <c r="D613" s="2" t="s">
        <v>4301</v>
      </c>
      <c r="E613" s="2" t="s">
        <v>10039</v>
      </c>
    </row>
    <row r="614">
      <c r="A614" s="26" t="s">
        <v>1405</v>
      </c>
      <c r="B614" s="2" t="s">
        <v>10038</v>
      </c>
      <c r="C614" s="2" t="s">
        <v>9426</v>
      </c>
      <c r="D614" s="2" t="s">
        <v>4301</v>
      </c>
      <c r="E614" s="2" t="s">
        <v>10039</v>
      </c>
    </row>
    <row r="615">
      <c r="A615" s="2" t="s">
        <v>10052</v>
      </c>
      <c r="B615" s="2" t="s">
        <v>10038</v>
      </c>
      <c r="C615" s="2" t="s">
        <v>9426</v>
      </c>
      <c r="D615" s="2" t="s">
        <v>4301</v>
      </c>
      <c r="E615" s="2" t="s">
        <v>10053</v>
      </c>
    </row>
    <row r="616">
      <c r="A616" s="50" t="s">
        <v>1409</v>
      </c>
      <c r="B616" s="2" t="s">
        <v>10038</v>
      </c>
      <c r="C616" s="2" t="s">
        <v>9426</v>
      </c>
      <c r="D616" s="2" t="s">
        <v>4301</v>
      </c>
      <c r="E616" s="2" t="s">
        <v>10054</v>
      </c>
    </row>
    <row r="617">
      <c r="A617" s="26" t="s">
        <v>1410</v>
      </c>
      <c r="B617" s="2" t="s">
        <v>10038</v>
      </c>
      <c r="C617" s="2" t="s">
        <v>9426</v>
      </c>
      <c r="D617" s="2" t="s">
        <v>4301</v>
      </c>
      <c r="E617" s="2" t="s">
        <v>10055</v>
      </c>
    </row>
    <row r="618">
      <c r="A618" s="26" t="s">
        <v>1762</v>
      </c>
      <c r="B618" s="2" t="s">
        <v>10038</v>
      </c>
      <c r="C618" s="2" t="s">
        <v>9426</v>
      </c>
      <c r="D618" s="2" t="s">
        <v>4301</v>
      </c>
      <c r="E618" s="2" t="s">
        <v>10056</v>
      </c>
    </row>
    <row r="619">
      <c r="A619" s="26" t="s">
        <v>1411</v>
      </c>
      <c r="B619" s="2" t="s">
        <v>10038</v>
      </c>
      <c r="C619" s="2" t="s">
        <v>9426</v>
      </c>
      <c r="D619" s="2" t="s">
        <v>4301</v>
      </c>
      <c r="E619" s="2" t="s">
        <v>10057</v>
      </c>
    </row>
    <row r="620">
      <c r="A620" s="2" t="s">
        <v>10058</v>
      </c>
      <c r="B620" s="2" t="s">
        <v>10038</v>
      </c>
      <c r="C620" s="2" t="s">
        <v>9426</v>
      </c>
      <c r="D620" s="2" t="s">
        <v>4301</v>
      </c>
      <c r="E620" s="2" t="s">
        <v>10059</v>
      </c>
    </row>
    <row r="621">
      <c r="A621" s="26" t="s">
        <v>10060</v>
      </c>
      <c r="B621" s="2" t="s">
        <v>10038</v>
      </c>
      <c r="C621" s="2" t="s">
        <v>9426</v>
      </c>
      <c r="D621" s="2" t="s">
        <v>4301</v>
      </c>
      <c r="E621" s="2" t="s">
        <v>10061</v>
      </c>
    </row>
    <row r="622">
      <c r="A622" s="26" t="s">
        <v>1415</v>
      </c>
      <c r="B622" s="2" t="s">
        <v>10038</v>
      </c>
      <c r="C622" s="2" t="s">
        <v>9426</v>
      </c>
      <c r="D622" s="2" t="s">
        <v>4301</v>
      </c>
      <c r="E622" s="2" t="s">
        <v>10062</v>
      </c>
    </row>
    <row r="623">
      <c r="A623" s="26" t="s">
        <v>10063</v>
      </c>
      <c r="B623" s="2" t="s">
        <v>10038</v>
      </c>
      <c r="C623" s="2" t="s">
        <v>9426</v>
      </c>
      <c r="D623" s="2" t="s">
        <v>4301</v>
      </c>
      <c r="E623" s="2" t="s">
        <v>10064</v>
      </c>
    </row>
    <row r="624">
      <c r="A624" s="26" t="s">
        <v>10065</v>
      </c>
      <c r="B624" s="2" t="s">
        <v>10038</v>
      </c>
      <c r="C624" s="2" t="s">
        <v>9426</v>
      </c>
      <c r="D624" s="2" t="s">
        <v>4301</v>
      </c>
      <c r="E624" s="2" t="s">
        <v>10066</v>
      </c>
    </row>
    <row r="625">
      <c r="A625" s="26" t="s">
        <v>1418</v>
      </c>
      <c r="B625" s="2" t="s">
        <v>10038</v>
      </c>
      <c r="C625" s="2" t="s">
        <v>9426</v>
      </c>
      <c r="D625" s="2" t="s">
        <v>4301</v>
      </c>
      <c r="E625" s="2" t="s">
        <v>10067</v>
      </c>
    </row>
    <row r="626">
      <c r="A626" s="26" t="s">
        <v>1153</v>
      </c>
      <c r="B626" s="2" t="s">
        <v>10038</v>
      </c>
      <c r="C626" s="2" t="s">
        <v>9426</v>
      </c>
      <c r="D626" s="2" t="s">
        <v>4301</v>
      </c>
      <c r="E626" s="2" t="s">
        <v>10068</v>
      </c>
    </row>
    <row r="627">
      <c r="A627" s="26" t="s">
        <v>1767</v>
      </c>
      <c r="B627" s="2" t="s">
        <v>10038</v>
      </c>
      <c r="C627" s="2" t="s">
        <v>9426</v>
      </c>
      <c r="D627" s="2" t="s">
        <v>4301</v>
      </c>
      <c r="E627" s="2" t="s">
        <v>10069</v>
      </c>
    </row>
    <row r="628">
      <c r="A628" s="48" t="s">
        <v>1154</v>
      </c>
      <c r="B628" s="2" t="s">
        <v>10038</v>
      </c>
      <c r="C628" s="2" t="s">
        <v>9426</v>
      </c>
      <c r="D628" s="2" t="s">
        <v>4301</v>
      </c>
      <c r="E628" s="38" t="s">
        <v>10070</v>
      </c>
    </row>
    <row r="629">
      <c r="A629" s="26" t="s">
        <v>10071</v>
      </c>
      <c r="B629" s="2" t="s">
        <v>10072</v>
      </c>
      <c r="C629" s="2" t="s">
        <v>9426</v>
      </c>
      <c r="D629" s="2" t="s">
        <v>4301</v>
      </c>
      <c r="E629" s="2" t="s">
        <v>10073</v>
      </c>
    </row>
    <row r="630">
      <c r="A630" s="50" t="s">
        <v>1421</v>
      </c>
      <c r="B630" s="2" t="s">
        <v>10072</v>
      </c>
      <c r="C630" s="2" t="s">
        <v>9426</v>
      </c>
      <c r="D630" s="2" t="s">
        <v>4301</v>
      </c>
      <c r="E630" s="2" t="s">
        <v>10074</v>
      </c>
    </row>
    <row r="631">
      <c r="A631" s="52" t="s">
        <v>1422</v>
      </c>
      <c r="B631" s="2" t="s">
        <v>10072</v>
      </c>
      <c r="C631" s="2" t="s">
        <v>9426</v>
      </c>
      <c r="D631" s="2" t="s">
        <v>4301</v>
      </c>
      <c r="E631" s="2" t="s">
        <v>10075</v>
      </c>
    </row>
    <row r="632">
      <c r="A632" s="2" t="s">
        <v>10076</v>
      </c>
      <c r="B632" s="2" t="s">
        <v>10072</v>
      </c>
      <c r="C632" s="2" t="s">
        <v>9426</v>
      </c>
      <c r="D632" s="2" t="s">
        <v>4301</v>
      </c>
      <c r="E632" s="2" t="s">
        <v>10077</v>
      </c>
    </row>
    <row r="633">
      <c r="A633" s="2" t="s">
        <v>1222</v>
      </c>
      <c r="B633" s="2" t="s">
        <v>10072</v>
      </c>
      <c r="C633" s="2" t="s">
        <v>9426</v>
      </c>
      <c r="D633" s="2" t="s">
        <v>4301</v>
      </c>
      <c r="E633" s="2" t="s">
        <v>10078</v>
      </c>
    </row>
    <row r="634">
      <c r="A634" s="14" t="s">
        <v>1424</v>
      </c>
      <c r="B634" s="2" t="s">
        <v>10072</v>
      </c>
      <c r="C634" s="2" t="s">
        <v>9426</v>
      </c>
      <c r="D634" s="2" t="s">
        <v>4301</v>
      </c>
      <c r="E634" s="2" t="s">
        <v>10079</v>
      </c>
    </row>
    <row r="635">
      <c r="A635" s="26" t="s">
        <v>1425</v>
      </c>
      <c r="B635" s="2" t="s">
        <v>10072</v>
      </c>
      <c r="C635" s="2" t="s">
        <v>9426</v>
      </c>
      <c r="D635" s="2" t="s">
        <v>4301</v>
      </c>
      <c r="E635" s="2" t="s">
        <v>10080</v>
      </c>
    </row>
    <row r="636">
      <c r="A636" s="50" t="s">
        <v>1456</v>
      </c>
      <c r="B636" s="2" t="s">
        <v>10072</v>
      </c>
      <c r="C636" s="2" t="s">
        <v>9426</v>
      </c>
      <c r="D636" s="2" t="s">
        <v>4301</v>
      </c>
      <c r="E636" s="2" t="s">
        <v>10081</v>
      </c>
    </row>
    <row r="637">
      <c r="A637" s="14" t="s">
        <v>1769</v>
      </c>
      <c r="B637" s="2" t="s">
        <v>10072</v>
      </c>
      <c r="C637" s="2" t="s">
        <v>9426</v>
      </c>
      <c r="D637" s="2" t="s">
        <v>4301</v>
      </c>
      <c r="E637" s="2" t="s">
        <v>10082</v>
      </c>
    </row>
    <row r="638">
      <c r="A638" s="2" t="s">
        <v>10083</v>
      </c>
      <c r="B638" s="2" t="s">
        <v>10072</v>
      </c>
      <c r="C638" s="2" t="s">
        <v>9426</v>
      </c>
      <c r="D638" s="2" t="s">
        <v>4301</v>
      </c>
      <c r="E638" s="2" t="s">
        <v>10084</v>
      </c>
    </row>
    <row r="639">
      <c r="A639" s="14" t="s">
        <v>1459</v>
      </c>
      <c r="B639" s="2" t="s">
        <v>10072</v>
      </c>
      <c r="C639" s="2" t="s">
        <v>9426</v>
      </c>
      <c r="D639" s="2" t="s">
        <v>4301</v>
      </c>
      <c r="E639" s="2" t="s">
        <v>10085</v>
      </c>
    </row>
    <row r="640">
      <c r="A640" s="2" t="s">
        <v>1772</v>
      </c>
      <c r="B640" s="2" t="s">
        <v>10072</v>
      </c>
      <c r="C640" s="2" t="s">
        <v>9426</v>
      </c>
      <c r="D640" s="2" t="s">
        <v>4301</v>
      </c>
      <c r="E640" s="2" t="s">
        <v>10086</v>
      </c>
    </row>
    <row r="641">
      <c r="A641" s="26" t="s">
        <v>1774</v>
      </c>
      <c r="B641" s="2" t="s">
        <v>10072</v>
      </c>
      <c r="C641" s="2" t="s">
        <v>9426</v>
      </c>
      <c r="D641" s="2" t="s">
        <v>4301</v>
      </c>
      <c r="E641" s="2" t="s">
        <v>10087</v>
      </c>
    </row>
    <row r="642">
      <c r="A642" s="26" t="s">
        <v>1461</v>
      </c>
      <c r="B642" s="2" t="s">
        <v>10072</v>
      </c>
      <c r="C642" s="2" t="s">
        <v>9426</v>
      </c>
      <c r="D642" s="2" t="s">
        <v>4301</v>
      </c>
      <c r="E642" s="2" t="s">
        <v>10088</v>
      </c>
    </row>
    <row r="643">
      <c r="A643" s="50" t="s">
        <v>10089</v>
      </c>
      <c r="B643" s="2" t="s">
        <v>10072</v>
      </c>
      <c r="C643" s="2" t="s">
        <v>9426</v>
      </c>
      <c r="D643" s="2" t="s">
        <v>4301</v>
      </c>
      <c r="E643" s="2" t="s">
        <v>10090</v>
      </c>
    </row>
    <row r="644">
      <c r="A644" s="26" t="s">
        <v>1779</v>
      </c>
      <c r="B644" s="2" t="s">
        <v>10072</v>
      </c>
      <c r="C644" s="2" t="s">
        <v>9426</v>
      </c>
      <c r="D644" s="2" t="s">
        <v>4301</v>
      </c>
      <c r="E644" s="2" t="s">
        <v>10091</v>
      </c>
    </row>
    <row r="645">
      <c r="A645" s="26" t="s">
        <v>1781</v>
      </c>
      <c r="B645" s="2" t="s">
        <v>10072</v>
      </c>
      <c r="C645" s="2" t="s">
        <v>9426</v>
      </c>
      <c r="D645" s="2" t="s">
        <v>4301</v>
      </c>
      <c r="E645" s="2" t="s">
        <v>10092</v>
      </c>
    </row>
    <row r="646">
      <c r="A646" s="26" t="s">
        <v>1472</v>
      </c>
      <c r="B646" s="2" t="s">
        <v>10072</v>
      </c>
      <c r="C646" s="2" t="s">
        <v>9426</v>
      </c>
      <c r="D646" s="2" t="s">
        <v>4301</v>
      </c>
      <c r="E646" s="2" t="s">
        <v>10093</v>
      </c>
    </row>
    <row r="647">
      <c r="A647" s="26" t="s">
        <v>10094</v>
      </c>
      <c r="B647" s="2" t="s">
        <v>10072</v>
      </c>
      <c r="C647" s="2" t="s">
        <v>9426</v>
      </c>
      <c r="D647" s="2" t="s">
        <v>4301</v>
      </c>
      <c r="E647" s="2" t="s">
        <v>10095</v>
      </c>
    </row>
    <row r="648">
      <c r="A648" s="26" t="s">
        <v>1784</v>
      </c>
      <c r="B648" s="2" t="s">
        <v>10072</v>
      </c>
      <c r="C648" s="2" t="s">
        <v>9426</v>
      </c>
      <c r="D648" s="2" t="s">
        <v>4301</v>
      </c>
      <c r="E648" s="2" t="s">
        <v>10096</v>
      </c>
    </row>
    <row r="649">
      <c r="A649" s="26" t="s">
        <v>10097</v>
      </c>
      <c r="B649" s="2" t="s">
        <v>10072</v>
      </c>
      <c r="C649" s="2" t="s">
        <v>9426</v>
      </c>
      <c r="D649" s="2" t="s">
        <v>4301</v>
      </c>
      <c r="E649" s="2" t="s">
        <v>10098</v>
      </c>
    </row>
    <row r="650">
      <c r="A650" s="26" t="s">
        <v>1477</v>
      </c>
      <c r="B650" s="2" t="s">
        <v>10072</v>
      </c>
      <c r="C650" s="2" t="s">
        <v>9426</v>
      </c>
      <c r="D650" s="2" t="s">
        <v>4301</v>
      </c>
      <c r="E650" s="2" t="s">
        <v>10099</v>
      </c>
    </row>
    <row r="651">
      <c r="A651" s="26" t="s">
        <v>1479</v>
      </c>
      <c r="B651" s="2" t="s">
        <v>10072</v>
      </c>
      <c r="C651" s="2" t="s">
        <v>9426</v>
      </c>
      <c r="D651" s="2" t="s">
        <v>4301</v>
      </c>
      <c r="E651" s="2" t="s">
        <v>10100</v>
      </c>
    </row>
    <row r="652">
      <c r="A652" s="26" t="s">
        <v>1481</v>
      </c>
      <c r="B652" s="2" t="s">
        <v>10072</v>
      </c>
      <c r="C652" s="2" t="s">
        <v>9426</v>
      </c>
      <c r="D652" s="2" t="s">
        <v>4301</v>
      </c>
      <c r="E652" s="2" t="s">
        <v>10101</v>
      </c>
    </row>
    <row r="653">
      <c r="A653" s="2" t="s">
        <v>10102</v>
      </c>
      <c r="B653" s="2" t="s">
        <v>10072</v>
      </c>
      <c r="C653" s="2" t="s">
        <v>9426</v>
      </c>
      <c r="D653" s="2" t="s">
        <v>4301</v>
      </c>
      <c r="E653" s="2" t="s">
        <v>10103</v>
      </c>
    </row>
    <row r="654">
      <c r="A654" s="14" t="s">
        <v>1801</v>
      </c>
      <c r="B654" s="2" t="s">
        <v>10072</v>
      </c>
      <c r="C654" s="2" t="s">
        <v>9426</v>
      </c>
      <c r="D654" s="2" t="s">
        <v>4301</v>
      </c>
      <c r="E654" s="2" t="s">
        <v>10104</v>
      </c>
    </row>
    <row r="655">
      <c r="A655" s="14" t="s">
        <v>1223</v>
      </c>
      <c r="B655" s="2" t="s">
        <v>10072</v>
      </c>
      <c r="C655" s="2" t="s">
        <v>9426</v>
      </c>
      <c r="D655" s="2" t="s">
        <v>4301</v>
      </c>
      <c r="E655" s="2" t="s">
        <v>10105</v>
      </c>
    </row>
    <row r="656">
      <c r="A656" s="14" t="s">
        <v>1804</v>
      </c>
      <c r="B656" s="2" t="s">
        <v>10072</v>
      </c>
      <c r="C656" s="2" t="s">
        <v>9426</v>
      </c>
      <c r="D656" s="2" t="s">
        <v>4301</v>
      </c>
      <c r="E656" s="2" t="s">
        <v>10106</v>
      </c>
    </row>
    <row r="657">
      <c r="A657" s="14" t="s">
        <v>1806</v>
      </c>
      <c r="B657" s="2" t="s">
        <v>10072</v>
      </c>
      <c r="C657" s="2" t="s">
        <v>9426</v>
      </c>
      <c r="D657" s="2" t="s">
        <v>4301</v>
      </c>
      <c r="E657" s="2" t="s">
        <v>10107</v>
      </c>
    </row>
    <row r="658">
      <c r="A658" s="14" t="s">
        <v>1808</v>
      </c>
      <c r="B658" s="2" t="s">
        <v>10072</v>
      </c>
      <c r="C658" s="2" t="s">
        <v>9426</v>
      </c>
      <c r="D658" s="2" t="s">
        <v>4301</v>
      </c>
      <c r="E658" s="2" t="s">
        <v>10108</v>
      </c>
    </row>
    <row r="659">
      <c r="A659" s="14" t="s">
        <v>1810</v>
      </c>
      <c r="B659" s="2" t="s">
        <v>10072</v>
      </c>
      <c r="C659" s="2" t="s">
        <v>9426</v>
      </c>
      <c r="D659" s="2" t="s">
        <v>4301</v>
      </c>
      <c r="E659" s="2" t="s">
        <v>10109</v>
      </c>
    </row>
    <row r="660">
      <c r="A660" s="2" t="s">
        <v>1812</v>
      </c>
      <c r="B660" s="2" t="s">
        <v>10072</v>
      </c>
      <c r="C660" s="2" t="s">
        <v>9426</v>
      </c>
      <c r="D660" s="2" t="s">
        <v>4301</v>
      </c>
      <c r="E660" s="2" t="s">
        <v>10110</v>
      </c>
    </row>
    <row r="661">
      <c r="A661" s="3" t="s">
        <v>1485</v>
      </c>
      <c r="B661" s="2" t="s">
        <v>10072</v>
      </c>
      <c r="C661" s="2" t="s">
        <v>9426</v>
      </c>
      <c r="D661" s="2" t="s">
        <v>4301</v>
      </c>
      <c r="E661" s="2" t="s">
        <v>10111</v>
      </c>
    </row>
    <row r="662">
      <c r="A662" s="14" t="s">
        <v>1486</v>
      </c>
      <c r="B662" s="2" t="s">
        <v>10072</v>
      </c>
      <c r="C662" s="2" t="s">
        <v>9426</v>
      </c>
      <c r="D662" s="2" t="s">
        <v>4301</v>
      </c>
      <c r="E662" s="2" t="s">
        <v>10112</v>
      </c>
    </row>
    <row r="663">
      <c r="A663" s="14" t="s">
        <v>1487</v>
      </c>
      <c r="B663" s="2" t="s">
        <v>10072</v>
      </c>
      <c r="C663" s="2" t="s">
        <v>9426</v>
      </c>
      <c r="D663" s="2" t="s">
        <v>4301</v>
      </c>
      <c r="E663" s="2" t="s">
        <v>10113</v>
      </c>
    </row>
    <row r="664">
      <c r="A664" s="14" t="s">
        <v>44</v>
      </c>
      <c r="B664" s="2" t="s">
        <v>10072</v>
      </c>
      <c r="C664" s="2" t="s">
        <v>9426</v>
      </c>
      <c r="D664" s="2" t="s">
        <v>4301</v>
      </c>
      <c r="E664" s="2" t="s">
        <v>10114</v>
      </c>
    </row>
    <row r="665">
      <c r="A665" s="50" t="s">
        <v>1817</v>
      </c>
      <c r="B665" s="2" t="s">
        <v>10072</v>
      </c>
      <c r="C665" s="2" t="s">
        <v>9426</v>
      </c>
      <c r="D665" s="2" t="s">
        <v>4301</v>
      </c>
      <c r="E665" s="2" t="s">
        <v>10115</v>
      </c>
    </row>
    <row r="666">
      <c r="A666" s="26" t="s">
        <v>1490</v>
      </c>
      <c r="B666" s="2" t="s">
        <v>10072</v>
      </c>
      <c r="C666" s="2" t="s">
        <v>9426</v>
      </c>
      <c r="D666" s="2" t="s">
        <v>4301</v>
      </c>
      <c r="E666" s="2" t="s">
        <v>10116</v>
      </c>
    </row>
    <row r="667">
      <c r="A667" s="26" t="s">
        <v>10117</v>
      </c>
      <c r="B667" s="2" t="s">
        <v>10072</v>
      </c>
      <c r="C667" s="2" t="s">
        <v>9426</v>
      </c>
      <c r="D667" s="2" t="s">
        <v>4301</v>
      </c>
      <c r="E667" s="2" t="s">
        <v>10118</v>
      </c>
    </row>
    <row r="668">
      <c r="E668" s="2" t="s">
        <v>10119</v>
      </c>
    </row>
    <row r="669">
      <c r="A669" s="14" t="s">
        <v>1494</v>
      </c>
      <c r="B669" s="2" t="s">
        <v>10120</v>
      </c>
      <c r="C669" s="2" t="s">
        <v>9426</v>
      </c>
      <c r="D669" s="2" t="s">
        <v>4301</v>
      </c>
      <c r="E669" s="38" t="s">
        <v>10121</v>
      </c>
    </row>
    <row r="670">
      <c r="A670" s="50" t="s">
        <v>1824</v>
      </c>
      <c r="B670" s="2" t="s">
        <v>10120</v>
      </c>
      <c r="C670" s="2" t="s">
        <v>9426</v>
      </c>
      <c r="D670" s="2" t="s">
        <v>4301</v>
      </c>
      <c r="E670" s="2" t="s">
        <v>10122</v>
      </c>
    </row>
    <row r="671">
      <c r="A671" s="14" t="s">
        <v>1495</v>
      </c>
      <c r="B671" s="2" t="s">
        <v>10120</v>
      </c>
      <c r="C671" s="2" t="s">
        <v>9426</v>
      </c>
      <c r="D671" s="2" t="s">
        <v>4301</v>
      </c>
      <c r="E671" s="2" t="s">
        <v>10123</v>
      </c>
    </row>
    <row r="672">
      <c r="A672" s="2" t="s">
        <v>10124</v>
      </c>
      <c r="B672" s="2" t="s">
        <v>10120</v>
      </c>
      <c r="C672" s="2" t="s">
        <v>9426</v>
      </c>
      <c r="D672" s="2" t="s">
        <v>4301</v>
      </c>
      <c r="E672" s="2" t="s">
        <v>10125</v>
      </c>
    </row>
    <row r="673">
      <c r="A673" s="2" t="s">
        <v>10126</v>
      </c>
      <c r="B673" s="2" t="s">
        <v>10120</v>
      </c>
      <c r="C673" s="2" t="s">
        <v>9426</v>
      </c>
      <c r="D673" s="2" t="s">
        <v>4301</v>
      </c>
      <c r="E673" s="2" t="s">
        <v>10127</v>
      </c>
    </row>
    <row r="674">
      <c r="A674" s="26" t="s">
        <v>10128</v>
      </c>
      <c r="B674" s="2" t="s">
        <v>10120</v>
      </c>
      <c r="C674" s="2" t="s">
        <v>9426</v>
      </c>
      <c r="D674" s="2" t="s">
        <v>4301</v>
      </c>
      <c r="E674" s="2" t="s">
        <v>10129</v>
      </c>
    </row>
    <row r="675">
      <c r="A675" s="2" t="s">
        <v>10130</v>
      </c>
      <c r="B675" s="2" t="s">
        <v>10120</v>
      </c>
      <c r="C675" s="2" t="s">
        <v>9426</v>
      </c>
      <c r="D675" s="2" t="s">
        <v>4301</v>
      </c>
      <c r="E675" s="2" t="s">
        <v>10131</v>
      </c>
    </row>
    <row r="676">
      <c r="A676" s="2" t="s">
        <v>10132</v>
      </c>
      <c r="B676" s="2" t="s">
        <v>10120</v>
      </c>
      <c r="C676" s="2" t="s">
        <v>9426</v>
      </c>
      <c r="D676" s="2" t="s">
        <v>4301</v>
      </c>
      <c r="E676" s="2" t="s">
        <v>10133</v>
      </c>
    </row>
    <row r="677">
      <c r="A677" s="26" t="s">
        <v>10134</v>
      </c>
      <c r="B677" s="2" t="s">
        <v>10120</v>
      </c>
      <c r="C677" s="2" t="s">
        <v>9426</v>
      </c>
      <c r="D677" s="2" t="s">
        <v>4301</v>
      </c>
      <c r="E677" s="2" t="s">
        <v>10135</v>
      </c>
    </row>
    <row r="678">
      <c r="A678" s="2" t="s">
        <v>10136</v>
      </c>
      <c r="B678" s="2" t="s">
        <v>10120</v>
      </c>
      <c r="C678" s="2" t="s">
        <v>9426</v>
      </c>
      <c r="D678" s="2" t="s">
        <v>4301</v>
      </c>
      <c r="E678" s="2" t="s">
        <v>10137</v>
      </c>
    </row>
    <row r="679">
      <c r="A679" s="2" t="s">
        <v>10138</v>
      </c>
      <c r="B679" s="2" t="s">
        <v>10120</v>
      </c>
      <c r="C679" s="2" t="s">
        <v>9426</v>
      </c>
      <c r="D679" s="2" t="s">
        <v>4301</v>
      </c>
      <c r="E679" s="2" t="s">
        <v>10139</v>
      </c>
    </row>
    <row r="680">
      <c r="A680" s="2" t="s">
        <v>1509</v>
      </c>
      <c r="B680" s="2" t="s">
        <v>10120</v>
      </c>
      <c r="C680" s="2" t="s">
        <v>9426</v>
      </c>
      <c r="D680" s="2" t="s">
        <v>4301</v>
      </c>
      <c r="E680" s="2" t="s">
        <v>10140</v>
      </c>
    </row>
    <row r="681">
      <c r="A681" s="2" t="s">
        <v>10141</v>
      </c>
      <c r="B681" s="2" t="s">
        <v>10120</v>
      </c>
      <c r="C681" s="2" t="s">
        <v>9426</v>
      </c>
      <c r="D681" s="2" t="s">
        <v>4301</v>
      </c>
      <c r="E681" s="2" t="s">
        <v>10142</v>
      </c>
    </row>
    <row r="682">
      <c r="A682" s="2" t="s">
        <v>1513</v>
      </c>
      <c r="B682" s="2" t="s">
        <v>10120</v>
      </c>
      <c r="C682" s="2" t="s">
        <v>9426</v>
      </c>
      <c r="D682" s="2" t="s">
        <v>4301</v>
      </c>
      <c r="E682" s="2" t="s">
        <v>10143</v>
      </c>
    </row>
    <row r="683">
      <c r="A683" s="2" t="s">
        <v>1868</v>
      </c>
      <c r="B683" s="2" t="s">
        <v>10120</v>
      </c>
      <c r="C683" s="2" t="s">
        <v>9426</v>
      </c>
      <c r="D683" s="2" t="s">
        <v>4301</v>
      </c>
      <c r="E683" s="2" t="s">
        <v>10144</v>
      </c>
    </row>
    <row r="684">
      <c r="A684" s="2" t="s">
        <v>10145</v>
      </c>
      <c r="B684" s="2" t="s">
        <v>10120</v>
      </c>
      <c r="C684" s="2" t="s">
        <v>9426</v>
      </c>
      <c r="D684" s="2" t="s">
        <v>4301</v>
      </c>
      <c r="E684" s="2" t="s">
        <v>10146</v>
      </c>
    </row>
    <row r="685">
      <c r="A685" s="2" t="s">
        <v>10147</v>
      </c>
      <c r="B685" s="2" t="s">
        <v>10120</v>
      </c>
      <c r="C685" s="2" t="s">
        <v>9426</v>
      </c>
      <c r="D685" s="2" t="s">
        <v>4301</v>
      </c>
      <c r="E685" s="2" t="s">
        <v>10148</v>
      </c>
    </row>
    <row r="686">
      <c r="A686" s="2" t="s">
        <v>1518</v>
      </c>
      <c r="B686" s="2" t="s">
        <v>10120</v>
      </c>
      <c r="C686" s="2" t="s">
        <v>9426</v>
      </c>
      <c r="D686" s="2" t="s">
        <v>4301</v>
      </c>
      <c r="E686" s="2" t="s">
        <v>10149</v>
      </c>
    </row>
    <row r="687">
      <c r="A687" s="2" t="s">
        <v>10150</v>
      </c>
      <c r="B687" s="2" t="s">
        <v>10120</v>
      </c>
      <c r="C687" s="2" t="s">
        <v>9426</v>
      </c>
      <c r="D687" s="2" t="s">
        <v>4301</v>
      </c>
      <c r="E687" s="2" t="s">
        <v>10151</v>
      </c>
    </row>
    <row r="688">
      <c r="A688" s="14" t="s">
        <v>10152</v>
      </c>
      <c r="B688" s="2" t="s">
        <v>10120</v>
      </c>
      <c r="C688" s="2" t="s">
        <v>9426</v>
      </c>
      <c r="D688" s="2" t="s">
        <v>4301</v>
      </c>
      <c r="E688" s="2" t="s">
        <v>10153</v>
      </c>
    </row>
    <row r="689">
      <c r="A689" s="2" t="s">
        <v>10154</v>
      </c>
      <c r="B689" s="2" t="s">
        <v>10120</v>
      </c>
      <c r="C689" s="2" t="s">
        <v>9426</v>
      </c>
      <c r="D689" s="2" t="s">
        <v>4301</v>
      </c>
      <c r="E689" s="2" t="s">
        <v>10155</v>
      </c>
    </row>
    <row r="690">
      <c r="A690" s="2" t="s">
        <v>10156</v>
      </c>
      <c r="B690" s="2" t="s">
        <v>10120</v>
      </c>
      <c r="C690" s="2" t="s">
        <v>9426</v>
      </c>
      <c r="D690" s="2" t="s">
        <v>4301</v>
      </c>
      <c r="E690" s="2" t="s">
        <v>10157</v>
      </c>
    </row>
    <row r="691">
      <c r="A691" s="2" t="s">
        <v>1557</v>
      </c>
      <c r="B691" s="2" t="s">
        <v>10120</v>
      </c>
      <c r="C691" s="2" t="s">
        <v>9426</v>
      </c>
      <c r="D691" s="2" t="s">
        <v>4301</v>
      </c>
      <c r="E691" s="2" t="s">
        <v>10158</v>
      </c>
    </row>
    <row r="692">
      <c r="A692" s="2" t="s">
        <v>10159</v>
      </c>
      <c r="B692" s="2" t="s">
        <v>10120</v>
      </c>
      <c r="C692" s="2" t="s">
        <v>9426</v>
      </c>
      <c r="D692" s="2" t="s">
        <v>4301</v>
      </c>
      <c r="E692" s="2" t="s">
        <v>10160</v>
      </c>
    </row>
    <row r="693">
      <c r="A693" s="2" t="s">
        <v>1895</v>
      </c>
      <c r="B693" s="2" t="s">
        <v>10120</v>
      </c>
      <c r="C693" s="2" t="s">
        <v>9426</v>
      </c>
      <c r="D693" s="2" t="s">
        <v>4301</v>
      </c>
      <c r="E693" s="2" t="s">
        <v>10161</v>
      </c>
    </row>
    <row r="694">
      <c r="A694" s="2" t="s">
        <v>10162</v>
      </c>
      <c r="B694" s="2" t="s">
        <v>10120</v>
      </c>
      <c r="C694" s="2" t="s">
        <v>9426</v>
      </c>
      <c r="D694" s="2" t="s">
        <v>4301</v>
      </c>
      <c r="E694" s="2" t="s">
        <v>10163</v>
      </c>
    </row>
    <row r="695">
      <c r="A695" s="2" t="s">
        <v>1901</v>
      </c>
      <c r="B695" s="2" t="s">
        <v>10120</v>
      </c>
      <c r="C695" s="2" t="s">
        <v>9426</v>
      </c>
      <c r="D695" s="2" t="s">
        <v>4301</v>
      </c>
      <c r="E695" s="2" t="s">
        <v>10164</v>
      </c>
    </row>
    <row r="696">
      <c r="A696" s="2" t="s">
        <v>1902</v>
      </c>
      <c r="B696" s="2" t="s">
        <v>10120</v>
      </c>
      <c r="C696" s="2" t="s">
        <v>9426</v>
      </c>
      <c r="D696" s="2" t="s">
        <v>4301</v>
      </c>
      <c r="E696" s="2" t="s">
        <v>10165</v>
      </c>
    </row>
    <row r="697">
      <c r="A697" s="2" t="s">
        <v>10166</v>
      </c>
      <c r="B697" s="2" t="s">
        <v>10120</v>
      </c>
      <c r="C697" s="2" t="s">
        <v>9426</v>
      </c>
      <c r="D697" s="2" t="s">
        <v>4301</v>
      </c>
      <c r="E697" s="2" t="s">
        <v>10167</v>
      </c>
    </row>
    <row r="698">
      <c r="A698" s="2" t="s">
        <v>1908</v>
      </c>
      <c r="B698" s="2" t="s">
        <v>10120</v>
      </c>
      <c r="C698" s="2" t="s">
        <v>9426</v>
      </c>
      <c r="D698" s="2" t="s">
        <v>4301</v>
      </c>
      <c r="E698" s="2" t="s">
        <v>10168</v>
      </c>
    </row>
    <row r="699">
      <c r="A699" s="2" t="s">
        <v>10169</v>
      </c>
      <c r="B699" s="2" t="s">
        <v>10120</v>
      </c>
      <c r="C699" s="2" t="s">
        <v>9426</v>
      </c>
      <c r="D699" s="2" t="s">
        <v>4301</v>
      </c>
      <c r="E699" s="2" t="s">
        <v>10170</v>
      </c>
    </row>
    <row r="700">
      <c r="A700" s="2" t="s">
        <v>10171</v>
      </c>
      <c r="B700" s="2" t="s">
        <v>10120</v>
      </c>
      <c r="C700" s="2" t="s">
        <v>9426</v>
      </c>
      <c r="D700" s="2" t="s">
        <v>4301</v>
      </c>
      <c r="E700" s="2" t="s">
        <v>10172</v>
      </c>
    </row>
    <row r="701">
      <c r="A701" s="2" t="s">
        <v>10173</v>
      </c>
      <c r="B701" s="2" t="s">
        <v>10120</v>
      </c>
      <c r="C701" s="2" t="s">
        <v>9426</v>
      </c>
      <c r="D701" s="2" t="s">
        <v>4301</v>
      </c>
      <c r="E701" s="2" t="s">
        <v>10174</v>
      </c>
    </row>
    <row r="702">
      <c r="A702" s="2" t="s">
        <v>10175</v>
      </c>
      <c r="B702" s="2" t="s">
        <v>10120</v>
      </c>
      <c r="C702" s="2" t="s">
        <v>9426</v>
      </c>
      <c r="D702" s="2" t="s">
        <v>4301</v>
      </c>
      <c r="E702" s="2" t="s">
        <v>10176</v>
      </c>
    </row>
    <row r="703">
      <c r="A703" s="2" t="s">
        <v>10177</v>
      </c>
      <c r="B703" s="2" t="s">
        <v>10120</v>
      </c>
      <c r="C703" s="2" t="s">
        <v>9426</v>
      </c>
      <c r="D703" s="2" t="s">
        <v>4301</v>
      </c>
      <c r="E703" s="2" t="s">
        <v>10178</v>
      </c>
    </row>
    <row r="704">
      <c r="A704" s="2" t="s">
        <v>10179</v>
      </c>
      <c r="B704" s="2" t="s">
        <v>10120</v>
      </c>
      <c r="C704" s="2" t="s">
        <v>9426</v>
      </c>
      <c r="D704" s="2" t="s">
        <v>4301</v>
      </c>
      <c r="E704" s="2" t="s">
        <v>10180</v>
      </c>
    </row>
    <row r="705">
      <c r="A705" s="2" t="s">
        <v>10181</v>
      </c>
      <c r="B705" s="2" t="s">
        <v>10120</v>
      </c>
      <c r="C705" s="2" t="s">
        <v>9426</v>
      </c>
      <c r="D705" s="2" t="s">
        <v>4301</v>
      </c>
      <c r="E705" s="2" t="s">
        <v>10182</v>
      </c>
    </row>
    <row r="706">
      <c r="A706" s="2" t="s">
        <v>10183</v>
      </c>
      <c r="B706" s="2" t="s">
        <v>10120</v>
      </c>
      <c r="C706" s="2" t="s">
        <v>9426</v>
      </c>
      <c r="D706" s="2" t="s">
        <v>4301</v>
      </c>
      <c r="E706" s="2" t="s">
        <v>10184</v>
      </c>
    </row>
    <row r="707">
      <c r="A707" s="2" t="s">
        <v>10185</v>
      </c>
      <c r="B707" s="2" t="s">
        <v>10120</v>
      </c>
      <c r="C707" s="2" t="s">
        <v>9426</v>
      </c>
      <c r="D707" s="2" t="s">
        <v>4301</v>
      </c>
      <c r="E707" s="2" t="s">
        <v>10186</v>
      </c>
    </row>
    <row r="708">
      <c r="A708" s="2" t="s">
        <v>10187</v>
      </c>
      <c r="B708" s="2" t="s">
        <v>10120</v>
      </c>
      <c r="C708" s="2" t="s">
        <v>9426</v>
      </c>
      <c r="D708" s="2" t="s">
        <v>4301</v>
      </c>
      <c r="E708" s="2" t="s">
        <v>10188</v>
      </c>
    </row>
    <row r="709">
      <c r="A709" s="2" t="s">
        <v>1591</v>
      </c>
      <c r="B709" s="2" t="s">
        <v>10120</v>
      </c>
      <c r="C709" s="2" t="s">
        <v>9426</v>
      </c>
      <c r="D709" s="2" t="s">
        <v>4301</v>
      </c>
      <c r="E709" s="2" t="s">
        <v>10189</v>
      </c>
    </row>
    <row r="710">
      <c r="A710" s="50" t="s">
        <v>1593</v>
      </c>
      <c r="B710" s="2" t="s">
        <v>10120</v>
      </c>
      <c r="C710" s="2" t="s">
        <v>9426</v>
      </c>
      <c r="D710" s="2" t="s">
        <v>4301</v>
      </c>
      <c r="E710" s="2" t="s">
        <v>10190</v>
      </c>
    </row>
    <row r="711">
      <c r="A711" s="2" t="s">
        <v>1594</v>
      </c>
      <c r="B711" s="2" t="s">
        <v>10120</v>
      </c>
      <c r="C711" s="2" t="s">
        <v>9426</v>
      </c>
      <c r="D711" s="2" t="s">
        <v>4301</v>
      </c>
      <c r="E711" s="2" t="s">
        <v>10191</v>
      </c>
    </row>
    <row r="712">
      <c r="A712" s="2" t="s">
        <v>1596</v>
      </c>
      <c r="B712" s="2" t="s">
        <v>10120</v>
      </c>
      <c r="C712" s="2" t="s">
        <v>9426</v>
      </c>
      <c r="D712" s="2" t="s">
        <v>4301</v>
      </c>
      <c r="E712" s="2" t="s">
        <v>10192</v>
      </c>
    </row>
    <row r="713">
      <c r="A713" s="2" t="s">
        <v>10193</v>
      </c>
      <c r="B713" s="2" t="s">
        <v>10120</v>
      </c>
      <c r="C713" s="2" t="s">
        <v>9426</v>
      </c>
      <c r="D713" s="2" t="s">
        <v>4301</v>
      </c>
      <c r="E713" s="2" t="s">
        <v>10194</v>
      </c>
    </row>
    <row r="714">
      <c r="A714" s="2" t="s">
        <v>10195</v>
      </c>
      <c r="B714" s="2" t="s">
        <v>10120</v>
      </c>
      <c r="C714" s="2" t="s">
        <v>9426</v>
      </c>
      <c r="D714" s="2" t="s">
        <v>4301</v>
      </c>
      <c r="E714" s="2" t="s">
        <v>10196</v>
      </c>
    </row>
    <row r="715">
      <c r="A715" s="2" t="s">
        <v>1599</v>
      </c>
      <c r="B715" s="2" t="s">
        <v>10120</v>
      </c>
      <c r="C715" s="2" t="s">
        <v>9426</v>
      </c>
      <c r="D715" s="2" t="s">
        <v>4301</v>
      </c>
      <c r="E715" s="2" t="s">
        <v>10197</v>
      </c>
    </row>
    <row r="716">
      <c r="A716" s="2" t="s">
        <v>10198</v>
      </c>
      <c r="B716" s="2" t="s">
        <v>10120</v>
      </c>
      <c r="C716" s="2" t="s">
        <v>9426</v>
      </c>
      <c r="D716" s="2" t="s">
        <v>4301</v>
      </c>
      <c r="E716" s="2" t="s">
        <v>10199</v>
      </c>
    </row>
    <row r="717">
      <c r="A717" s="2" t="s">
        <v>1600</v>
      </c>
      <c r="B717" s="2" t="s">
        <v>10120</v>
      </c>
      <c r="C717" s="2" t="s">
        <v>9426</v>
      </c>
      <c r="D717" s="2" t="s">
        <v>4301</v>
      </c>
      <c r="E717" s="2" t="s">
        <v>10200</v>
      </c>
    </row>
    <row r="718">
      <c r="A718" s="2" t="s">
        <v>1601</v>
      </c>
      <c r="B718" s="2" t="s">
        <v>10120</v>
      </c>
      <c r="C718" s="2" t="s">
        <v>9426</v>
      </c>
      <c r="D718" s="2" t="s">
        <v>4301</v>
      </c>
      <c r="E718" s="2" t="s">
        <v>10201</v>
      </c>
    </row>
    <row r="719">
      <c r="A719" s="2" t="s">
        <v>13</v>
      </c>
      <c r="B719" s="2" t="s">
        <v>10120</v>
      </c>
      <c r="C719" s="2" t="s">
        <v>9426</v>
      </c>
      <c r="D719" s="2" t="s">
        <v>4301</v>
      </c>
      <c r="E719" s="2" t="s">
        <v>10202</v>
      </c>
    </row>
    <row r="720">
      <c r="A720" s="2" t="s">
        <v>1602</v>
      </c>
      <c r="B720" s="2" t="s">
        <v>10120</v>
      </c>
      <c r="C720" s="2" t="s">
        <v>9426</v>
      </c>
      <c r="D720" s="2" t="s">
        <v>4301</v>
      </c>
      <c r="E720" s="2" t="s">
        <v>10203</v>
      </c>
    </row>
    <row r="721">
      <c r="A721" s="2" t="s">
        <v>1603</v>
      </c>
      <c r="B721" s="2" t="s">
        <v>10120</v>
      </c>
      <c r="C721" s="2" t="s">
        <v>9426</v>
      </c>
      <c r="D721" s="2" t="s">
        <v>4301</v>
      </c>
      <c r="E721" s="2" t="s">
        <v>10204</v>
      </c>
    </row>
    <row r="722">
      <c r="A722" s="14" t="s">
        <v>1982</v>
      </c>
      <c r="B722" s="2" t="s">
        <v>10120</v>
      </c>
      <c r="C722" s="2" t="s">
        <v>9426</v>
      </c>
      <c r="D722" s="2" t="s">
        <v>4301</v>
      </c>
      <c r="E722" s="2" t="s">
        <v>10205</v>
      </c>
    </row>
    <row r="723">
      <c r="A723" s="14" t="s">
        <v>1227</v>
      </c>
      <c r="B723" s="2" t="s">
        <v>10120</v>
      </c>
      <c r="C723" s="2" t="s">
        <v>9426</v>
      </c>
      <c r="D723" s="2" t="s">
        <v>4301</v>
      </c>
      <c r="E723" s="2" t="s">
        <v>10206</v>
      </c>
    </row>
    <row r="724">
      <c r="A724" s="50" t="s">
        <v>1605</v>
      </c>
      <c r="B724" s="2" t="s">
        <v>10120</v>
      </c>
      <c r="C724" s="2" t="s">
        <v>9426</v>
      </c>
      <c r="D724" s="2" t="s">
        <v>4301</v>
      </c>
      <c r="E724" s="2" t="s">
        <v>10207</v>
      </c>
    </row>
    <row r="725">
      <c r="A725" s="14" t="s">
        <v>1986</v>
      </c>
      <c r="B725" s="2" t="s">
        <v>10120</v>
      </c>
      <c r="C725" s="2" t="s">
        <v>9426</v>
      </c>
      <c r="D725" s="2" t="s">
        <v>4301</v>
      </c>
      <c r="E725" s="2" t="s">
        <v>10208</v>
      </c>
    </row>
    <row r="726">
      <c r="A726" s="14" t="s">
        <v>1608</v>
      </c>
      <c r="B726" s="2" t="s">
        <v>10120</v>
      </c>
      <c r="C726" s="2" t="s">
        <v>9426</v>
      </c>
      <c r="D726" s="2" t="s">
        <v>4301</v>
      </c>
      <c r="E726" s="2" t="s">
        <v>10209</v>
      </c>
    </row>
    <row r="727">
      <c r="A727" s="14" t="s">
        <v>1988</v>
      </c>
      <c r="B727" s="2" t="s">
        <v>10120</v>
      </c>
      <c r="C727" s="2" t="s">
        <v>9426</v>
      </c>
      <c r="D727" s="2" t="s">
        <v>4301</v>
      </c>
      <c r="E727" s="2" t="s">
        <v>10210</v>
      </c>
    </row>
    <row r="728">
      <c r="A728" s="40" t="s">
        <v>10211</v>
      </c>
      <c r="B728" s="2" t="s">
        <v>10212</v>
      </c>
      <c r="C728" s="2" t="s">
        <v>10213</v>
      </c>
      <c r="D728" s="2" t="s">
        <v>4301</v>
      </c>
      <c r="E728" s="38" t="s">
        <v>10214</v>
      </c>
    </row>
    <row r="729">
      <c r="A729" s="37" t="s">
        <v>10215</v>
      </c>
      <c r="B729" s="2" t="s">
        <v>10212</v>
      </c>
      <c r="D729" s="2" t="s">
        <v>4301</v>
      </c>
      <c r="E729" s="38" t="s">
        <v>10214</v>
      </c>
    </row>
    <row r="730">
      <c r="A730" s="41" t="s">
        <v>10216</v>
      </c>
      <c r="B730" s="2" t="s">
        <v>10212</v>
      </c>
      <c r="D730" s="2" t="s">
        <v>4301</v>
      </c>
      <c r="E730" s="2" t="s">
        <v>10214</v>
      </c>
    </row>
    <row r="731">
      <c r="A731" s="2" t="s">
        <v>10217</v>
      </c>
      <c r="B731" s="2" t="s">
        <v>10212</v>
      </c>
      <c r="D731" s="2" t="s">
        <v>4301</v>
      </c>
      <c r="E731" s="2" t="s">
        <v>10214</v>
      </c>
    </row>
    <row r="732">
      <c r="A732" s="2" t="s">
        <v>10218</v>
      </c>
      <c r="B732" s="2" t="s">
        <v>10212</v>
      </c>
      <c r="D732" s="2" t="s">
        <v>4301</v>
      </c>
      <c r="E732" s="2" t="s">
        <v>10214</v>
      </c>
    </row>
    <row r="733">
      <c r="A733" s="40" t="s">
        <v>2013</v>
      </c>
      <c r="B733" s="2" t="s">
        <v>10212</v>
      </c>
      <c r="D733" s="2" t="s">
        <v>4301</v>
      </c>
      <c r="E733" s="2" t="s">
        <v>10214</v>
      </c>
    </row>
    <row r="734">
      <c r="A734" s="40" t="s">
        <v>1680</v>
      </c>
      <c r="B734" s="2" t="s">
        <v>10212</v>
      </c>
      <c r="D734" s="2" t="s">
        <v>4301</v>
      </c>
      <c r="E734" s="2" t="s">
        <v>10214</v>
      </c>
    </row>
    <row r="735">
      <c r="A735" s="97" t="s">
        <v>1682</v>
      </c>
      <c r="B735" s="2" t="s">
        <v>10212</v>
      </c>
      <c r="D735" s="2" t="s">
        <v>4301</v>
      </c>
      <c r="E735" s="2" t="s">
        <v>10214</v>
      </c>
    </row>
    <row r="736">
      <c r="A736" s="41" t="s">
        <v>2014</v>
      </c>
      <c r="B736" s="2" t="s">
        <v>10219</v>
      </c>
      <c r="D736" s="2" t="s">
        <v>4301</v>
      </c>
      <c r="E736" s="38" t="s">
        <v>10220</v>
      </c>
    </row>
    <row r="737">
      <c r="A737" s="40" t="s">
        <v>10221</v>
      </c>
      <c r="B737" s="2" t="s">
        <v>10219</v>
      </c>
      <c r="D737" s="2" t="s">
        <v>4301</v>
      </c>
      <c r="E737" s="38" t="s">
        <v>10220</v>
      </c>
    </row>
    <row r="738">
      <c r="A738" s="40" t="s">
        <v>2015</v>
      </c>
      <c r="B738" s="2" t="s">
        <v>10219</v>
      </c>
      <c r="D738" s="2" t="s">
        <v>4301</v>
      </c>
      <c r="E738" s="38" t="s">
        <v>10220</v>
      </c>
    </row>
    <row r="739">
      <c r="A739" s="40" t="s">
        <v>1686</v>
      </c>
      <c r="B739" s="2" t="s">
        <v>10219</v>
      </c>
      <c r="D739" s="2" t="s">
        <v>4301</v>
      </c>
      <c r="E739" s="38" t="s">
        <v>10220</v>
      </c>
    </row>
    <row r="740">
      <c r="A740" s="40" t="s">
        <v>2016</v>
      </c>
      <c r="B740" s="2" t="s">
        <v>10222</v>
      </c>
      <c r="D740" s="2" t="s">
        <v>4301</v>
      </c>
      <c r="E740" s="38" t="s">
        <v>10223</v>
      </c>
    </row>
    <row r="741">
      <c r="A741" s="40" t="s">
        <v>10224</v>
      </c>
      <c r="B741" s="2" t="s">
        <v>10222</v>
      </c>
      <c r="D741" s="2" t="s">
        <v>4301</v>
      </c>
      <c r="E741" s="38" t="s">
        <v>10223</v>
      </c>
    </row>
    <row r="742">
      <c r="A742" s="40" t="s">
        <v>10225</v>
      </c>
      <c r="B742" s="2" t="s">
        <v>10222</v>
      </c>
      <c r="D742" s="2" t="s">
        <v>4301</v>
      </c>
      <c r="E742" s="38" t="s">
        <v>10223</v>
      </c>
    </row>
    <row r="743">
      <c r="A743" s="40" t="s">
        <v>10226</v>
      </c>
      <c r="B743" s="2" t="s">
        <v>10222</v>
      </c>
      <c r="D743" s="2" t="s">
        <v>4301</v>
      </c>
      <c r="E743" s="38" t="s">
        <v>10223</v>
      </c>
    </row>
    <row r="744">
      <c r="A744" s="41" t="s">
        <v>2021</v>
      </c>
      <c r="B744" s="2" t="s">
        <v>10222</v>
      </c>
      <c r="D744" s="2" t="s">
        <v>4301</v>
      </c>
      <c r="E744" s="38" t="s">
        <v>10223</v>
      </c>
    </row>
    <row r="745">
      <c r="A745" s="2" t="s">
        <v>10227</v>
      </c>
      <c r="B745" s="2" t="s">
        <v>10222</v>
      </c>
      <c r="D745" s="2" t="s">
        <v>4301</v>
      </c>
      <c r="E745" s="38" t="s">
        <v>10228</v>
      </c>
    </row>
    <row r="746">
      <c r="A746" s="98" t="s">
        <v>1231</v>
      </c>
      <c r="B746" s="2" t="s">
        <v>10222</v>
      </c>
      <c r="D746" s="2" t="s">
        <v>4301</v>
      </c>
      <c r="E746" s="38" t="s">
        <v>10228</v>
      </c>
    </row>
    <row r="747">
      <c r="A747" s="2" t="s">
        <v>10229</v>
      </c>
      <c r="B747" s="2" t="s">
        <v>10222</v>
      </c>
      <c r="D747" s="2" t="s">
        <v>4301</v>
      </c>
      <c r="E747" s="38" t="s">
        <v>10228</v>
      </c>
    </row>
    <row r="748">
      <c r="A748" s="40" t="s">
        <v>1700</v>
      </c>
      <c r="B748" s="2" t="s">
        <v>10222</v>
      </c>
      <c r="D748" s="2" t="s">
        <v>4301</v>
      </c>
      <c r="E748" s="38" t="s">
        <v>10228</v>
      </c>
    </row>
    <row r="749">
      <c r="A749" s="40" t="s">
        <v>2030</v>
      </c>
      <c r="B749" s="2" t="s">
        <v>10222</v>
      </c>
      <c r="D749" s="2" t="s">
        <v>4301</v>
      </c>
      <c r="E749" s="38" t="s">
        <v>10228</v>
      </c>
    </row>
    <row r="750">
      <c r="A750" s="2" t="s">
        <v>10230</v>
      </c>
      <c r="B750" s="2" t="s">
        <v>10231</v>
      </c>
      <c r="D750" s="2" t="s">
        <v>4301</v>
      </c>
      <c r="E750" s="38" t="s">
        <v>10232</v>
      </c>
    </row>
    <row r="751">
      <c r="A751" s="2" t="s">
        <v>10233</v>
      </c>
      <c r="B751" s="2" t="s">
        <v>10231</v>
      </c>
      <c r="D751" s="2" t="s">
        <v>4301</v>
      </c>
      <c r="E751" s="38" t="s">
        <v>10232</v>
      </c>
    </row>
    <row r="752">
      <c r="A752" s="40" t="s">
        <v>1706</v>
      </c>
      <c r="B752" s="2" t="s">
        <v>10231</v>
      </c>
      <c r="D752" s="2" t="s">
        <v>4301</v>
      </c>
      <c r="E752" s="38" t="s">
        <v>10232</v>
      </c>
    </row>
    <row r="753">
      <c r="A753" s="40" t="s">
        <v>10234</v>
      </c>
      <c r="B753" s="2" t="s">
        <v>10231</v>
      </c>
      <c r="D753" s="2" t="s">
        <v>4301</v>
      </c>
      <c r="E753" s="38" t="s">
        <v>10232</v>
      </c>
    </row>
    <row r="754">
      <c r="A754" s="2" t="s">
        <v>2033</v>
      </c>
      <c r="B754" s="2" t="s">
        <v>10231</v>
      </c>
      <c r="D754" s="2" t="s">
        <v>4301</v>
      </c>
      <c r="E754" s="38" t="s">
        <v>10232</v>
      </c>
    </row>
    <row r="755">
      <c r="A755" s="2" t="s">
        <v>1711</v>
      </c>
      <c r="B755" s="2" t="s">
        <v>10231</v>
      </c>
      <c r="D755" s="2" t="s">
        <v>4301</v>
      </c>
      <c r="E755" s="38" t="s">
        <v>10232</v>
      </c>
    </row>
    <row r="756">
      <c r="A756" s="40" t="s">
        <v>2034</v>
      </c>
      <c r="B756" s="2" t="s">
        <v>10231</v>
      </c>
      <c r="D756" s="2" t="s">
        <v>4301</v>
      </c>
      <c r="E756" s="38" t="s">
        <v>10232</v>
      </c>
    </row>
    <row r="757">
      <c r="A757" s="40" t="s">
        <v>2035</v>
      </c>
      <c r="B757" s="2" t="s">
        <v>10231</v>
      </c>
      <c r="D757" s="2" t="s">
        <v>4301</v>
      </c>
      <c r="E757" s="38" t="s">
        <v>10232</v>
      </c>
    </row>
    <row r="758">
      <c r="A758" s="2" t="s">
        <v>10235</v>
      </c>
      <c r="B758" s="2" t="s">
        <v>10236</v>
      </c>
      <c r="D758" s="2" t="s">
        <v>4301</v>
      </c>
      <c r="E758" s="38" t="s">
        <v>10237</v>
      </c>
    </row>
    <row r="759">
      <c r="A759" s="2" t="s">
        <v>10238</v>
      </c>
      <c r="B759" s="2" t="s">
        <v>10236</v>
      </c>
      <c r="D759" s="2" t="s">
        <v>4301</v>
      </c>
      <c r="E759" s="38" t="s">
        <v>10237</v>
      </c>
    </row>
    <row r="760">
      <c r="A760" s="40" t="s">
        <v>1717</v>
      </c>
      <c r="B760" s="2" t="s">
        <v>10236</v>
      </c>
      <c r="D760" s="2" t="s">
        <v>4301</v>
      </c>
      <c r="E760" s="2" t="s">
        <v>10237</v>
      </c>
    </row>
    <row r="761">
      <c r="A761" s="2" t="s">
        <v>10239</v>
      </c>
      <c r="B761" s="2" t="s">
        <v>10236</v>
      </c>
      <c r="D761" s="2" t="s">
        <v>4301</v>
      </c>
      <c r="E761" s="2" t="s">
        <v>10237</v>
      </c>
    </row>
    <row r="762">
      <c r="A762" s="2" t="s">
        <v>2044</v>
      </c>
      <c r="B762" s="2" t="s">
        <v>10236</v>
      </c>
      <c r="D762" s="2" t="s">
        <v>4301</v>
      </c>
      <c r="E762" s="2" t="s">
        <v>10237</v>
      </c>
    </row>
    <row r="763">
      <c r="A763" s="40" t="s">
        <v>10240</v>
      </c>
      <c r="B763" s="2" t="s">
        <v>10236</v>
      </c>
      <c r="D763" s="2" t="s">
        <v>4301</v>
      </c>
      <c r="E763" s="2" t="s">
        <v>10237</v>
      </c>
    </row>
    <row r="764">
      <c r="A764" s="98" t="s">
        <v>2047</v>
      </c>
      <c r="B764" s="2" t="s">
        <v>10236</v>
      </c>
      <c r="D764" s="2" t="s">
        <v>4301</v>
      </c>
      <c r="E764" s="2" t="s">
        <v>10237</v>
      </c>
    </row>
    <row r="765">
      <c r="A765" s="40" t="s">
        <v>10241</v>
      </c>
      <c r="B765" s="2" t="s">
        <v>10236</v>
      </c>
      <c r="D765" s="2" t="s">
        <v>4301</v>
      </c>
      <c r="E765" s="2" t="s">
        <v>10237</v>
      </c>
    </row>
    <row r="766">
      <c r="A766" s="40" t="s">
        <v>2049</v>
      </c>
      <c r="B766" s="2" t="s">
        <v>10236</v>
      </c>
      <c r="D766" s="2" t="s">
        <v>4301</v>
      </c>
      <c r="E766" s="2" t="s">
        <v>10237</v>
      </c>
    </row>
    <row r="767">
      <c r="A767" s="41" t="s">
        <v>2050</v>
      </c>
      <c r="B767" s="2" t="s">
        <v>10236</v>
      </c>
      <c r="D767" s="2" t="s">
        <v>4301</v>
      </c>
      <c r="E767" s="2" t="s">
        <v>10237</v>
      </c>
    </row>
    <row r="768">
      <c r="A768" s="40" t="s">
        <v>10242</v>
      </c>
      <c r="B768" s="2" t="s">
        <v>10236</v>
      </c>
      <c r="D768" s="2" t="s">
        <v>4301</v>
      </c>
      <c r="E768" s="2" t="s">
        <v>10237</v>
      </c>
    </row>
    <row r="769">
      <c r="A769" s="40" t="s">
        <v>1725</v>
      </c>
      <c r="B769" s="2" t="s">
        <v>10236</v>
      </c>
      <c r="D769" s="2" t="s">
        <v>4301</v>
      </c>
      <c r="E769" s="2" t="s">
        <v>10237</v>
      </c>
    </row>
    <row r="770">
      <c r="A770" s="40" t="s">
        <v>2052</v>
      </c>
      <c r="B770" s="2" t="s">
        <v>10236</v>
      </c>
      <c r="D770" s="2" t="s">
        <v>4301</v>
      </c>
      <c r="E770" s="2" t="s">
        <v>10237</v>
      </c>
    </row>
    <row r="771">
      <c r="A771" s="40" t="s">
        <v>10243</v>
      </c>
      <c r="B771" s="2" t="s">
        <v>10236</v>
      </c>
      <c r="D771" s="2" t="s">
        <v>4301</v>
      </c>
      <c r="E771" s="2" t="s">
        <v>10237</v>
      </c>
    </row>
    <row r="772">
      <c r="A772" s="40" t="s">
        <v>2053</v>
      </c>
      <c r="B772" s="2" t="s">
        <v>10236</v>
      </c>
      <c r="D772" s="2" t="s">
        <v>4301</v>
      </c>
      <c r="E772" s="2" t="s">
        <v>10237</v>
      </c>
    </row>
    <row r="773">
      <c r="A773" s="40" t="s">
        <v>2054</v>
      </c>
      <c r="B773" s="2" t="s">
        <v>10236</v>
      </c>
      <c r="D773" s="2" t="s">
        <v>4301</v>
      </c>
      <c r="E773" s="2" t="s">
        <v>10237</v>
      </c>
    </row>
    <row r="774">
      <c r="A774" s="2" t="s">
        <v>10244</v>
      </c>
      <c r="B774" s="2" t="s">
        <v>10236</v>
      </c>
      <c r="D774" s="2" t="s">
        <v>4301</v>
      </c>
      <c r="E774" s="2" t="s">
        <v>10237</v>
      </c>
    </row>
    <row r="775">
      <c r="A775" s="2" t="s">
        <v>10245</v>
      </c>
      <c r="B775" s="2" t="s">
        <v>10236</v>
      </c>
      <c r="D775" s="2" t="s">
        <v>4301</v>
      </c>
      <c r="E775" s="2" t="s">
        <v>10237</v>
      </c>
    </row>
    <row r="776">
      <c r="A776" s="2" t="s">
        <v>2058</v>
      </c>
      <c r="B776" s="2" t="s">
        <v>10236</v>
      </c>
      <c r="D776" s="2" t="s">
        <v>4301</v>
      </c>
      <c r="E776" s="2" t="s">
        <v>10237</v>
      </c>
    </row>
    <row r="777">
      <c r="A777" s="2" t="s">
        <v>10246</v>
      </c>
      <c r="B777" s="2" t="s">
        <v>10236</v>
      </c>
      <c r="D777" s="2" t="s">
        <v>4301</v>
      </c>
      <c r="E777" s="2" t="s">
        <v>10237</v>
      </c>
    </row>
    <row r="778">
      <c r="A778" s="2" t="s">
        <v>2061</v>
      </c>
      <c r="B778" s="2" t="s">
        <v>10236</v>
      </c>
      <c r="D778" s="2" t="s">
        <v>4301</v>
      </c>
      <c r="E778" s="2" t="s">
        <v>10237</v>
      </c>
    </row>
    <row r="779">
      <c r="A779" s="40" t="s">
        <v>2062</v>
      </c>
      <c r="B779" s="2" t="s">
        <v>10236</v>
      </c>
      <c r="D779" s="2" t="s">
        <v>4301</v>
      </c>
      <c r="E779" s="2" t="s">
        <v>10237</v>
      </c>
    </row>
    <row r="780">
      <c r="A780" s="40" t="s">
        <v>10247</v>
      </c>
      <c r="B780" s="2" t="s">
        <v>10248</v>
      </c>
      <c r="D780" s="2" t="s">
        <v>4301</v>
      </c>
      <c r="E780" s="38" t="s">
        <v>10249</v>
      </c>
    </row>
    <row r="781">
      <c r="A781" s="40" t="s">
        <v>10250</v>
      </c>
      <c r="B781" s="2" t="s">
        <v>10248</v>
      </c>
      <c r="D781" s="2" t="s">
        <v>4301</v>
      </c>
      <c r="E781" s="38" t="s">
        <v>10249</v>
      </c>
    </row>
    <row r="782">
      <c r="A782" s="40" t="s">
        <v>1738</v>
      </c>
      <c r="B782" s="2" t="s">
        <v>10248</v>
      </c>
      <c r="D782" s="2" t="s">
        <v>4301</v>
      </c>
      <c r="E782" s="38" t="s">
        <v>10249</v>
      </c>
    </row>
    <row r="783">
      <c r="A783" s="40" t="s">
        <v>2066</v>
      </c>
      <c r="B783" s="2" t="s">
        <v>10248</v>
      </c>
      <c r="D783" s="2" t="s">
        <v>4301</v>
      </c>
      <c r="E783" s="38" t="s">
        <v>10249</v>
      </c>
    </row>
    <row r="784">
      <c r="A784" s="2" t="s">
        <v>10251</v>
      </c>
      <c r="B784" s="2" t="s">
        <v>10248</v>
      </c>
      <c r="D784" s="2" t="s">
        <v>4301</v>
      </c>
      <c r="E784" s="38" t="s">
        <v>10249</v>
      </c>
    </row>
    <row r="785">
      <c r="A785" s="41" t="s">
        <v>1742</v>
      </c>
      <c r="B785" s="2" t="s">
        <v>10248</v>
      </c>
      <c r="D785" s="2" t="s">
        <v>4301</v>
      </c>
      <c r="E785" s="38" t="s">
        <v>10249</v>
      </c>
    </row>
    <row r="786">
      <c r="A786" s="41" t="s">
        <v>10252</v>
      </c>
      <c r="B786" s="2" t="s">
        <v>10248</v>
      </c>
      <c r="D786" s="2" t="s">
        <v>4301</v>
      </c>
      <c r="E786" s="38" t="s">
        <v>10249</v>
      </c>
    </row>
    <row r="787">
      <c r="A787" s="40" t="s">
        <v>1746</v>
      </c>
      <c r="B787" s="2" t="s">
        <v>10248</v>
      </c>
      <c r="D787" s="2" t="s">
        <v>4301</v>
      </c>
      <c r="E787" s="38" t="s">
        <v>10249</v>
      </c>
    </row>
    <row r="788">
      <c r="A788" s="40" t="s">
        <v>1747</v>
      </c>
      <c r="B788" s="2" t="s">
        <v>10248</v>
      </c>
      <c r="D788" s="2" t="s">
        <v>4301</v>
      </c>
      <c r="E788" s="38" t="s">
        <v>10249</v>
      </c>
    </row>
    <row r="789">
      <c r="A789" s="2" t="s">
        <v>10253</v>
      </c>
      <c r="B789" s="2" t="s">
        <v>10254</v>
      </c>
      <c r="D789" s="2" t="s">
        <v>4301</v>
      </c>
      <c r="E789" s="38" t="s">
        <v>10255</v>
      </c>
    </row>
    <row r="790">
      <c r="A790" s="98" t="s">
        <v>10256</v>
      </c>
      <c r="B790" s="2" t="s">
        <v>10254</v>
      </c>
      <c r="D790" s="2" t="s">
        <v>4301</v>
      </c>
      <c r="E790" s="38" t="s">
        <v>10255</v>
      </c>
    </row>
    <row r="791">
      <c r="A791" s="40" t="s">
        <v>10257</v>
      </c>
      <c r="B791" s="2" t="s">
        <v>10254</v>
      </c>
      <c r="D791" s="2" t="s">
        <v>4301</v>
      </c>
      <c r="E791" s="2" t="s">
        <v>10255</v>
      </c>
    </row>
    <row r="792">
      <c r="A792" s="40" t="s">
        <v>10258</v>
      </c>
      <c r="B792" s="2" t="s">
        <v>10254</v>
      </c>
      <c r="D792" s="2" t="s">
        <v>4301</v>
      </c>
      <c r="E792" s="2" t="s">
        <v>10255</v>
      </c>
    </row>
    <row r="793">
      <c r="A793" s="2" t="s">
        <v>10259</v>
      </c>
      <c r="B793" s="2" t="s">
        <v>10254</v>
      </c>
      <c r="D793" s="2" t="s">
        <v>4301</v>
      </c>
      <c r="E793" s="2" t="s">
        <v>10255</v>
      </c>
    </row>
    <row r="794">
      <c r="A794" s="40" t="s">
        <v>10260</v>
      </c>
      <c r="B794" s="2" t="s">
        <v>10254</v>
      </c>
      <c r="D794" s="2" t="s">
        <v>4301</v>
      </c>
      <c r="E794" s="2" t="s">
        <v>10255</v>
      </c>
    </row>
    <row r="795">
      <c r="A795" s="40" t="s">
        <v>2084</v>
      </c>
      <c r="B795" s="2" t="s">
        <v>10254</v>
      </c>
      <c r="D795" s="2" t="s">
        <v>4301</v>
      </c>
      <c r="E795" s="2" t="s">
        <v>10255</v>
      </c>
    </row>
    <row r="796">
      <c r="A796" s="40" t="s">
        <v>2085</v>
      </c>
      <c r="B796" s="2" t="s">
        <v>10254</v>
      </c>
      <c r="D796" s="2" t="s">
        <v>4301</v>
      </c>
      <c r="E796" s="2" t="s">
        <v>10255</v>
      </c>
    </row>
    <row r="797">
      <c r="A797" s="2" t="s">
        <v>2086</v>
      </c>
      <c r="B797" s="2" t="s">
        <v>10254</v>
      </c>
      <c r="D797" s="2" t="s">
        <v>4301</v>
      </c>
      <c r="E797" s="2" t="s">
        <v>10255</v>
      </c>
    </row>
    <row r="798">
      <c r="A798" s="2" t="s">
        <v>10261</v>
      </c>
      <c r="B798" s="2" t="s">
        <v>10254</v>
      </c>
      <c r="D798" s="2" t="s">
        <v>4301</v>
      </c>
      <c r="E798" s="2" t="s">
        <v>10255</v>
      </c>
    </row>
    <row r="799">
      <c r="A799" s="2" t="s">
        <v>1777</v>
      </c>
      <c r="B799" s="2" t="s">
        <v>10254</v>
      </c>
      <c r="D799" s="2" t="s">
        <v>4301</v>
      </c>
      <c r="E799" s="2" t="s">
        <v>10255</v>
      </c>
    </row>
    <row r="800">
      <c r="A800" s="2" t="s">
        <v>10262</v>
      </c>
      <c r="B800" s="2" t="s">
        <v>10254</v>
      </c>
      <c r="D800" s="2" t="s">
        <v>4301</v>
      </c>
      <c r="E800" s="2" t="s">
        <v>10255</v>
      </c>
    </row>
    <row r="801">
      <c r="A801" s="40" t="s">
        <v>10263</v>
      </c>
      <c r="B801" s="2" t="s">
        <v>10254</v>
      </c>
      <c r="D801" s="2" t="s">
        <v>4301</v>
      </c>
      <c r="E801" s="2" t="s">
        <v>10255</v>
      </c>
    </row>
    <row r="802">
      <c r="A802" s="2" t="s">
        <v>10264</v>
      </c>
      <c r="B802" s="2" t="s">
        <v>10254</v>
      </c>
      <c r="D802" s="2" t="s">
        <v>4301</v>
      </c>
      <c r="E802" s="2" t="s">
        <v>10255</v>
      </c>
    </row>
    <row r="803">
      <c r="A803" s="41" t="s">
        <v>2092</v>
      </c>
      <c r="B803" s="2" t="s">
        <v>10254</v>
      </c>
      <c r="D803" s="2" t="s">
        <v>4301</v>
      </c>
      <c r="E803" s="2" t="s">
        <v>10255</v>
      </c>
    </row>
    <row r="804">
      <c r="A804" s="2" t="s">
        <v>10265</v>
      </c>
      <c r="B804" s="2" t="s">
        <v>10266</v>
      </c>
      <c r="D804" s="2" t="s">
        <v>4301</v>
      </c>
      <c r="E804" s="38" t="s">
        <v>10267</v>
      </c>
    </row>
    <row r="805">
      <c r="A805" s="40" t="s">
        <v>1783</v>
      </c>
      <c r="B805" s="2" t="s">
        <v>10266</v>
      </c>
      <c r="D805" s="2" t="s">
        <v>4301</v>
      </c>
      <c r="E805" s="38" t="s">
        <v>10267</v>
      </c>
    </row>
    <row r="806">
      <c r="A806" s="40" t="s">
        <v>1785</v>
      </c>
      <c r="B806" s="2" t="s">
        <v>10266</v>
      </c>
      <c r="D806" s="2" t="s">
        <v>4301</v>
      </c>
      <c r="E806" s="2" t="s">
        <v>10267</v>
      </c>
    </row>
    <row r="807">
      <c r="A807" s="2" t="s">
        <v>10268</v>
      </c>
      <c r="B807" s="2" t="s">
        <v>10266</v>
      </c>
      <c r="D807" s="2" t="s">
        <v>4301</v>
      </c>
      <c r="E807" s="2" t="s">
        <v>10267</v>
      </c>
    </row>
    <row r="808">
      <c r="A808" s="2" t="s">
        <v>10269</v>
      </c>
      <c r="B808" s="2" t="s">
        <v>10266</v>
      </c>
      <c r="D808" s="2" t="s">
        <v>4301</v>
      </c>
      <c r="E808" s="2" t="s">
        <v>10267</v>
      </c>
    </row>
    <row r="809">
      <c r="A809" s="99" t="s">
        <v>2096</v>
      </c>
      <c r="B809" s="2" t="s">
        <v>10266</v>
      </c>
      <c r="D809" s="2" t="s">
        <v>4301</v>
      </c>
      <c r="E809" s="2" t="s">
        <v>10267</v>
      </c>
    </row>
    <row r="810">
      <c r="A810" s="40" t="s">
        <v>10270</v>
      </c>
      <c r="B810" s="2" t="s">
        <v>10266</v>
      </c>
      <c r="D810" s="2" t="s">
        <v>4301</v>
      </c>
      <c r="E810" s="2" t="s">
        <v>10267</v>
      </c>
    </row>
    <row r="811">
      <c r="A811" s="40" t="s">
        <v>10271</v>
      </c>
      <c r="B811" s="2" t="s">
        <v>10266</v>
      </c>
      <c r="D811" s="2" t="s">
        <v>4301</v>
      </c>
      <c r="E811" s="2" t="s">
        <v>10267</v>
      </c>
    </row>
    <row r="812">
      <c r="A812" s="40" t="s">
        <v>1800</v>
      </c>
      <c r="B812" s="2" t="s">
        <v>10266</v>
      </c>
      <c r="D812" s="2" t="s">
        <v>4301</v>
      </c>
      <c r="E812" s="2" t="s">
        <v>10267</v>
      </c>
    </row>
    <row r="813">
      <c r="A813" s="40" t="s">
        <v>1802</v>
      </c>
      <c r="B813" s="2" t="s">
        <v>10266</v>
      </c>
      <c r="D813" s="2" t="s">
        <v>4301</v>
      </c>
      <c r="E813" s="2" t="s">
        <v>10267</v>
      </c>
    </row>
    <row r="814">
      <c r="A814" s="40" t="s">
        <v>10272</v>
      </c>
      <c r="B814" s="2" t="s">
        <v>10266</v>
      </c>
      <c r="D814" s="2" t="s">
        <v>4301</v>
      </c>
      <c r="E814" s="2" t="s">
        <v>10267</v>
      </c>
    </row>
    <row r="815">
      <c r="A815" s="40" t="s">
        <v>2099</v>
      </c>
      <c r="B815" s="2" t="s">
        <v>10266</v>
      </c>
      <c r="D815" s="2" t="s">
        <v>4301</v>
      </c>
      <c r="E815" s="2" t="s">
        <v>10267</v>
      </c>
    </row>
    <row r="816">
      <c r="A816" s="2" t="s">
        <v>10273</v>
      </c>
      <c r="B816" s="2" t="s">
        <v>10266</v>
      </c>
      <c r="D816" s="2" t="s">
        <v>4301</v>
      </c>
      <c r="E816" s="2" t="s">
        <v>10267</v>
      </c>
    </row>
    <row r="817">
      <c r="A817" s="2" t="s">
        <v>2102</v>
      </c>
      <c r="B817" s="2" t="s">
        <v>10266</v>
      </c>
      <c r="D817" s="2" t="s">
        <v>4301</v>
      </c>
      <c r="E817" s="2" t="s">
        <v>10267</v>
      </c>
    </row>
    <row r="818">
      <c r="A818" s="40" t="s">
        <v>10274</v>
      </c>
      <c r="B818" s="2" t="s">
        <v>10266</v>
      </c>
      <c r="D818" s="2" t="s">
        <v>4301</v>
      </c>
      <c r="E818" s="2" t="s">
        <v>10267</v>
      </c>
    </row>
    <row r="819">
      <c r="A819" s="2" t="s">
        <v>10275</v>
      </c>
      <c r="B819" s="2" t="s">
        <v>10266</v>
      </c>
      <c r="D819" s="2" t="s">
        <v>4301</v>
      </c>
      <c r="E819" s="2" t="s">
        <v>10267</v>
      </c>
    </row>
    <row r="820">
      <c r="A820" s="2" t="s">
        <v>10276</v>
      </c>
      <c r="B820" s="2" t="s">
        <v>10266</v>
      </c>
      <c r="D820" s="2" t="s">
        <v>4301</v>
      </c>
      <c r="E820" s="2" t="s">
        <v>10267</v>
      </c>
    </row>
    <row r="821">
      <c r="A821" s="2" t="s">
        <v>10277</v>
      </c>
      <c r="B821" s="2" t="s">
        <v>10266</v>
      </c>
      <c r="D821" s="2" t="s">
        <v>4301</v>
      </c>
      <c r="E821" s="2" t="s">
        <v>10267</v>
      </c>
    </row>
    <row r="822">
      <c r="A822" s="40" t="s">
        <v>1242</v>
      </c>
      <c r="B822" s="2" t="s">
        <v>10266</v>
      </c>
      <c r="D822" s="2" t="s">
        <v>4301</v>
      </c>
      <c r="E822" s="2" t="s">
        <v>10267</v>
      </c>
    </row>
    <row r="823">
      <c r="A823" s="2" t="s">
        <v>10278</v>
      </c>
      <c r="B823" s="2" t="s">
        <v>10266</v>
      </c>
      <c r="D823" s="2" t="s">
        <v>4301</v>
      </c>
      <c r="E823" s="2" t="s">
        <v>10267</v>
      </c>
    </row>
    <row r="824">
      <c r="A824" s="2" t="s">
        <v>10279</v>
      </c>
      <c r="B824" s="2" t="s">
        <v>10266</v>
      </c>
      <c r="D824" s="2" t="s">
        <v>4301</v>
      </c>
      <c r="E824" s="2" t="s">
        <v>10267</v>
      </c>
    </row>
    <row r="825">
      <c r="A825" s="40" t="s">
        <v>10280</v>
      </c>
      <c r="B825" s="2" t="s">
        <v>10266</v>
      </c>
      <c r="D825" s="2" t="s">
        <v>4301</v>
      </c>
      <c r="E825" s="2" t="s">
        <v>10267</v>
      </c>
    </row>
    <row r="826">
      <c r="A826" s="40" t="s">
        <v>10281</v>
      </c>
      <c r="B826" s="2" t="s">
        <v>10266</v>
      </c>
      <c r="D826" s="2" t="s">
        <v>4301</v>
      </c>
      <c r="E826" s="2" t="s">
        <v>10267</v>
      </c>
    </row>
    <row r="827">
      <c r="A827" s="40" t="s">
        <v>2117</v>
      </c>
      <c r="B827" s="2" t="s">
        <v>10266</v>
      </c>
      <c r="D827" s="2" t="s">
        <v>4301</v>
      </c>
      <c r="E827" s="2" t="s">
        <v>10267</v>
      </c>
    </row>
    <row r="828">
      <c r="A828" s="40" t="s">
        <v>10282</v>
      </c>
      <c r="B828" s="2" t="s">
        <v>10266</v>
      </c>
      <c r="D828" s="2" t="s">
        <v>4301</v>
      </c>
      <c r="E828" s="2" t="s">
        <v>10267</v>
      </c>
    </row>
    <row r="829">
      <c r="A829" s="40" t="s">
        <v>10283</v>
      </c>
      <c r="B829" s="2" t="s">
        <v>10266</v>
      </c>
      <c r="D829" s="2" t="s">
        <v>4301</v>
      </c>
      <c r="E829" s="2" t="s">
        <v>10267</v>
      </c>
    </row>
    <row r="830">
      <c r="A830" s="2" t="s">
        <v>10284</v>
      </c>
      <c r="B830" s="2" t="s">
        <v>10266</v>
      </c>
      <c r="D830" s="2" t="s">
        <v>4301</v>
      </c>
      <c r="E830" s="2" t="s">
        <v>10267</v>
      </c>
    </row>
    <row r="831">
      <c r="A831" s="2" t="s">
        <v>10285</v>
      </c>
      <c r="B831" s="2" t="s">
        <v>10266</v>
      </c>
      <c r="D831" s="2" t="s">
        <v>4301</v>
      </c>
      <c r="E831" s="2" t="s">
        <v>10267</v>
      </c>
    </row>
    <row r="832">
      <c r="A832" s="2" t="s">
        <v>10286</v>
      </c>
      <c r="B832" s="2" t="s">
        <v>10266</v>
      </c>
      <c r="D832" s="2" t="s">
        <v>4301</v>
      </c>
      <c r="E832" s="2" t="s">
        <v>10267</v>
      </c>
    </row>
    <row r="833">
      <c r="A833" s="40" t="s">
        <v>2128</v>
      </c>
      <c r="B833" s="2" t="s">
        <v>10266</v>
      </c>
      <c r="D833" s="2" t="s">
        <v>4301</v>
      </c>
      <c r="E833" s="2" t="s">
        <v>10267</v>
      </c>
    </row>
    <row r="834">
      <c r="A834" s="2" t="s">
        <v>10287</v>
      </c>
      <c r="B834" s="2" t="s">
        <v>10266</v>
      </c>
      <c r="D834" s="2" t="s">
        <v>4301</v>
      </c>
      <c r="E834" s="2" t="s">
        <v>10267</v>
      </c>
    </row>
    <row r="835">
      <c r="A835" s="40" t="s">
        <v>10288</v>
      </c>
      <c r="B835" s="2" t="s">
        <v>10266</v>
      </c>
      <c r="D835" s="2" t="s">
        <v>4301</v>
      </c>
      <c r="E835" s="2" t="s">
        <v>10267</v>
      </c>
    </row>
    <row r="836">
      <c r="A836" s="40" t="s">
        <v>10289</v>
      </c>
      <c r="B836" s="2" t="s">
        <v>10266</v>
      </c>
      <c r="D836" s="2" t="s">
        <v>4301</v>
      </c>
      <c r="E836" s="2" t="s">
        <v>10267</v>
      </c>
    </row>
    <row r="837">
      <c r="A837" s="40" t="s">
        <v>10290</v>
      </c>
      <c r="B837" s="2" t="s">
        <v>10266</v>
      </c>
      <c r="D837" s="2" t="s">
        <v>4301</v>
      </c>
      <c r="E837" s="2" t="s">
        <v>10267</v>
      </c>
    </row>
    <row r="838">
      <c r="A838" s="40" t="s">
        <v>10291</v>
      </c>
      <c r="B838" s="2" t="s">
        <v>10266</v>
      </c>
      <c r="D838" s="2" t="s">
        <v>4301</v>
      </c>
      <c r="E838" s="2" t="s">
        <v>10267</v>
      </c>
    </row>
    <row r="839">
      <c r="A839" s="2" t="s">
        <v>10292</v>
      </c>
      <c r="B839" s="2" t="s">
        <v>10266</v>
      </c>
      <c r="D839" s="2" t="s">
        <v>4301</v>
      </c>
      <c r="E839" s="2" t="s">
        <v>10267</v>
      </c>
    </row>
    <row r="840">
      <c r="A840" s="2" t="s">
        <v>1850</v>
      </c>
      <c r="B840" s="2" t="s">
        <v>10266</v>
      </c>
      <c r="D840" s="2" t="s">
        <v>4301</v>
      </c>
      <c r="E840" s="2" t="s">
        <v>10267</v>
      </c>
    </row>
    <row r="841">
      <c r="A841" s="40" t="s">
        <v>10293</v>
      </c>
      <c r="B841" s="2" t="s">
        <v>10266</v>
      </c>
      <c r="D841" s="2" t="s">
        <v>4301</v>
      </c>
      <c r="E841" s="2" t="s">
        <v>10267</v>
      </c>
    </row>
    <row r="842">
      <c r="A842" s="40" t="s">
        <v>10294</v>
      </c>
      <c r="B842" s="2" t="s">
        <v>10266</v>
      </c>
      <c r="D842" s="2" t="s">
        <v>4301</v>
      </c>
      <c r="E842" s="2" t="s">
        <v>10267</v>
      </c>
    </row>
    <row r="843">
      <c r="A843" s="40" t="s">
        <v>2140</v>
      </c>
      <c r="B843" s="2" t="s">
        <v>10266</v>
      </c>
      <c r="D843" s="2" t="s">
        <v>4301</v>
      </c>
      <c r="E843" s="2" t="s">
        <v>10267</v>
      </c>
    </row>
    <row r="844">
      <c r="A844" s="2" t="s">
        <v>10295</v>
      </c>
      <c r="B844" s="2" t="s">
        <v>10266</v>
      </c>
      <c r="D844" s="2" t="s">
        <v>4301</v>
      </c>
      <c r="E844" s="2" t="s">
        <v>10267</v>
      </c>
    </row>
    <row r="845">
      <c r="A845" s="2" t="s">
        <v>10296</v>
      </c>
      <c r="B845" s="2" t="s">
        <v>10266</v>
      </c>
      <c r="D845" s="2" t="s">
        <v>4301</v>
      </c>
      <c r="E845" s="2" t="s">
        <v>10267</v>
      </c>
    </row>
    <row r="846">
      <c r="A846" s="2" t="s">
        <v>2145</v>
      </c>
      <c r="B846" s="2" t="s">
        <v>10266</v>
      </c>
      <c r="D846" s="2" t="s">
        <v>4301</v>
      </c>
      <c r="E846" s="2" t="s">
        <v>10267</v>
      </c>
    </row>
    <row r="847">
      <c r="A847" s="40" t="s">
        <v>10297</v>
      </c>
      <c r="B847" s="2" t="s">
        <v>10266</v>
      </c>
      <c r="D847" s="2" t="s">
        <v>4301</v>
      </c>
      <c r="E847" s="2" t="s">
        <v>10267</v>
      </c>
    </row>
    <row r="848">
      <c r="A848" s="2" t="s">
        <v>10298</v>
      </c>
      <c r="B848" s="2" t="s">
        <v>10266</v>
      </c>
      <c r="D848" s="2" t="s">
        <v>4301</v>
      </c>
      <c r="E848" s="2" t="s">
        <v>10267</v>
      </c>
    </row>
    <row r="849">
      <c r="A849" s="2" t="s">
        <v>10299</v>
      </c>
      <c r="B849" s="2" t="s">
        <v>10266</v>
      </c>
      <c r="D849" s="2" t="s">
        <v>4301</v>
      </c>
      <c r="E849" s="2" t="s">
        <v>10267</v>
      </c>
    </row>
    <row r="850">
      <c r="A850" s="2" t="s">
        <v>10300</v>
      </c>
      <c r="B850" s="2" t="s">
        <v>10266</v>
      </c>
      <c r="D850" s="2" t="s">
        <v>4301</v>
      </c>
      <c r="E850" s="2" t="s">
        <v>10267</v>
      </c>
    </row>
    <row r="851">
      <c r="A851" s="2" t="s">
        <v>2150</v>
      </c>
      <c r="B851" s="2" t="s">
        <v>10266</v>
      </c>
      <c r="D851" s="2" t="s">
        <v>4301</v>
      </c>
      <c r="E851" s="2" t="s">
        <v>10267</v>
      </c>
    </row>
    <row r="852">
      <c r="A852" s="2" t="s">
        <v>10301</v>
      </c>
      <c r="B852" s="2" t="s">
        <v>10266</v>
      </c>
      <c r="D852" s="2" t="s">
        <v>4301</v>
      </c>
      <c r="E852" s="2" t="s">
        <v>10267</v>
      </c>
    </row>
    <row r="853">
      <c r="A853" s="2" t="s">
        <v>10302</v>
      </c>
      <c r="B853" s="2" t="s">
        <v>10266</v>
      </c>
      <c r="D853" s="2" t="s">
        <v>4301</v>
      </c>
      <c r="E853" s="2" t="s">
        <v>10267</v>
      </c>
    </row>
    <row r="854">
      <c r="A854" s="2" t="s">
        <v>10303</v>
      </c>
      <c r="B854" s="2" t="s">
        <v>10266</v>
      </c>
      <c r="D854" s="2" t="s">
        <v>4301</v>
      </c>
      <c r="E854" s="2" t="s">
        <v>10267</v>
      </c>
    </row>
    <row r="855">
      <c r="A855" s="2" t="s">
        <v>1865</v>
      </c>
      <c r="B855" s="2" t="s">
        <v>10266</v>
      </c>
      <c r="D855" s="2" t="s">
        <v>4301</v>
      </c>
      <c r="E855" s="2" t="s">
        <v>10267</v>
      </c>
    </row>
    <row r="856">
      <c r="A856" s="100" t="s">
        <v>2156</v>
      </c>
      <c r="B856" s="2" t="s">
        <v>10266</v>
      </c>
      <c r="D856" s="2" t="s">
        <v>4301</v>
      </c>
      <c r="E856" s="2" t="s">
        <v>10267</v>
      </c>
    </row>
    <row r="857">
      <c r="A857" s="101" t="s">
        <v>1249</v>
      </c>
      <c r="B857" s="2" t="s">
        <v>10266</v>
      </c>
      <c r="D857" s="2" t="s">
        <v>4301</v>
      </c>
      <c r="E857" s="2" t="s">
        <v>10267</v>
      </c>
    </row>
    <row r="858">
      <c r="A858" s="98" t="s">
        <v>1250</v>
      </c>
      <c r="B858" s="2" t="s">
        <v>10266</v>
      </c>
      <c r="D858" s="2" t="s">
        <v>4301</v>
      </c>
      <c r="E858" s="2" t="s">
        <v>10267</v>
      </c>
    </row>
    <row r="859">
      <c r="A859" s="40" t="s">
        <v>1251</v>
      </c>
      <c r="B859" s="2" t="s">
        <v>10266</v>
      </c>
      <c r="D859" s="2" t="s">
        <v>4301</v>
      </c>
      <c r="E859" s="2" t="s">
        <v>10267</v>
      </c>
    </row>
    <row r="860">
      <c r="A860" s="40" t="s">
        <v>2157</v>
      </c>
      <c r="B860" s="2" t="s">
        <v>10266</v>
      </c>
      <c r="D860" s="2" t="s">
        <v>4301</v>
      </c>
      <c r="E860" s="2" t="s">
        <v>10267</v>
      </c>
    </row>
    <row r="861">
      <c r="A861" s="40" t="s">
        <v>2158</v>
      </c>
      <c r="B861" s="2" t="s">
        <v>10266</v>
      </c>
      <c r="D861" s="2" t="s">
        <v>4301</v>
      </c>
      <c r="E861" s="2" t="s">
        <v>10267</v>
      </c>
    </row>
    <row r="862">
      <c r="A862" s="40" t="s">
        <v>2159</v>
      </c>
      <c r="B862" s="2" t="s">
        <v>10266</v>
      </c>
      <c r="D862" s="2" t="s">
        <v>4301</v>
      </c>
      <c r="E862" s="2" t="s">
        <v>10267</v>
      </c>
    </row>
    <row r="863">
      <c r="A863" s="40" t="s">
        <v>10304</v>
      </c>
      <c r="B863" s="2" t="s">
        <v>10266</v>
      </c>
      <c r="D863" s="2" t="s">
        <v>4301</v>
      </c>
      <c r="E863" s="2" t="s">
        <v>10267</v>
      </c>
    </row>
    <row r="864">
      <c r="A864" s="40" t="s">
        <v>1869</v>
      </c>
      <c r="B864" s="2" t="s">
        <v>10266</v>
      </c>
      <c r="D864" s="2" t="s">
        <v>4301</v>
      </c>
      <c r="E864" s="2" t="s">
        <v>10267</v>
      </c>
    </row>
    <row r="865">
      <c r="A865" s="41" t="s">
        <v>1252</v>
      </c>
      <c r="B865" s="2" t="s">
        <v>10266</v>
      </c>
      <c r="D865" s="2" t="s">
        <v>4301</v>
      </c>
      <c r="E865" s="2" t="s">
        <v>10267</v>
      </c>
    </row>
    <row r="866">
      <c r="A866" s="41" t="s">
        <v>2160</v>
      </c>
      <c r="B866" s="2" t="s">
        <v>10266</v>
      </c>
      <c r="D866" s="2" t="s">
        <v>4301</v>
      </c>
      <c r="E866" s="2" t="s">
        <v>10267</v>
      </c>
    </row>
    <row r="867">
      <c r="A867" s="41" t="s">
        <v>1253</v>
      </c>
      <c r="B867" s="2" t="s">
        <v>10266</v>
      </c>
      <c r="D867" s="2" t="s">
        <v>4301</v>
      </c>
      <c r="E867" s="2" t="s">
        <v>10267</v>
      </c>
    </row>
    <row r="868">
      <c r="A868" s="41" t="s">
        <v>1871</v>
      </c>
      <c r="B868" s="2" t="s">
        <v>10266</v>
      </c>
      <c r="D868" s="2" t="s">
        <v>4301</v>
      </c>
      <c r="E868" s="2" t="s">
        <v>10267</v>
      </c>
    </row>
    <row r="869">
      <c r="A869" s="40" t="s">
        <v>1873</v>
      </c>
      <c r="B869" s="2" t="s">
        <v>10266</v>
      </c>
      <c r="D869" s="2" t="s">
        <v>4301</v>
      </c>
      <c r="E869" s="2" t="s">
        <v>10267</v>
      </c>
    </row>
    <row r="870">
      <c r="A870" s="40" t="s">
        <v>1874</v>
      </c>
      <c r="B870" s="2" t="s">
        <v>10266</v>
      </c>
      <c r="D870" s="2" t="s">
        <v>4301</v>
      </c>
      <c r="E870" s="2" t="s">
        <v>10267</v>
      </c>
    </row>
    <row r="871">
      <c r="A871" s="40" t="s">
        <v>1875</v>
      </c>
      <c r="B871" s="2" t="s">
        <v>10266</v>
      </c>
      <c r="D871" s="2" t="s">
        <v>4301</v>
      </c>
      <c r="E871" s="2" t="s">
        <v>10267</v>
      </c>
    </row>
    <row r="872">
      <c r="A872" s="41" t="s">
        <v>2161</v>
      </c>
      <c r="B872" s="2" t="s">
        <v>10266</v>
      </c>
      <c r="D872" s="2" t="s">
        <v>4301</v>
      </c>
      <c r="E872" s="2" t="s">
        <v>10267</v>
      </c>
    </row>
    <row r="873">
      <c r="A873" s="40" t="s">
        <v>1877</v>
      </c>
      <c r="B873" s="2" t="s">
        <v>10266</v>
      </c>
      <c r="D873" s="2" t="s">
        <v>4301</v>
      </c>
      <c r="E873" s="2" t="s">
        <v>10267</v>
      </c>
    </row>
    <row r="874">
      <c r="A874" s="40" t="s">
        <v>2162</v>
      </c>
      <c r="B874" s="2" t="s">
        <v>10266</v>
      </c>
      <c r="D874" s="2" t="s">
        <v>4301</v>
      </c>
      <c r="E874" s="2" t="s">
        <v>10267</v>
      </c>
    </row>
    <row r="875">
      <c r="A875" s="40" t="s">
        <v>2163</v>
      </c>
      <c r="B875" s="2" t="s">
        <v>10266</v>
      </c>
      <c r="D875" s="2" t="s">
        <v>4301</v>
      </c>
      <c r="E875" s="2" t="s">
        <v>10267</v>
      </c>
    </row>
    <row r="876">
      <c r="A876" s="41" t="s">
        <v>1256</v>
      </c>
      <c r="B876" s="2" t="s">
        <v>10266</v>
      </c>
      <c r="D876" s="2" t="s">
        <v>4301</v>
      </c>
      <c r="E876" s="2" t="s">
        <v>10267</v>
      </c>
    </row>
    <row r="877">
      <c r="A877" s="41" t="s">
        <v>2164</v>
      </c>
      <c r="B877" s="2" t="s">
        <v>10266</v>
      </c>
      <c r="D877" s="2" t="s">
        <v>4301</v>
      </c>
      <c r="E877" s="2" t="s">
        <v>10267</v>
      </c>
    </row>
    <row r="878">
      <c r="A878" s="40" t="s">
        <v>2165</v>
      </c>
      <c r="B878" s="2" t="s">
        <v>10266</v>
      </c>
      <c r="D878" s="2" t="s">
        <v>4301</v>
      </c>
      <c r="E878" s="2" t="s">
        <v>10267</v>
      </c>
    </row>
    <row r="879">
      <c r="A879" s="40" t="s">
        <v>10305</v>
      </c>
      <c r="B879" s="2" t="s">
        <v>10306</v>
      </c>
      <c r="D879" s="2" t="s">
        <v>4301</v>
      </c>
      <c r="E879" s="38" t="s">
        <v>10307</v>
      </c>
    </row>
    <row r="880">
      <c r="A880" s="41" t="s">
        <v>10308</v>
      </c>
      <c r="B880" s="2" t="s">
        <v>10306</v>
      </c>
      <c r="D880" s="2" t="s">
        <v>4301</v>
      </c>
      <c r="E880" s="38" t="s">
        <v>10307</v>
      </c>
    </row>
    <row r="881">
      <c r="A881" s="40" t="s">
        <v>10309</v>
      </c>
      <c r="B881" s="2" t="s">
        <v>10306</v>
      </c>
      <c r="D881" s="2" t="s">
        <v>4301</v>
      </c>
      <c r="E881" s="2" t="s">
        <v>10307</v>
      </c>
    </row>
    <row r="882">
      <c r="A882" s="40" t="s">
        <v>10310</v>
      </c>
      <c r="B882" s="2" t="s">
        <v>10306</v>
      </c>
      <c r="D882" s="2" t="s">
        <v>4301</v>
      </c>
      <c r="E882" s="2" t="s">
        <v>10307</v>
      </c>
    </row>
    <row r="883">
      <c r="A883" s="40" t="s">
        <v>10311</v>
      </c>
      <c r="B883" s="2" t="s">
        <v>10306</v>
      </c>
      <c r="D883" s="2" t="s">
        <v>4301</v>
      </c>
      <c r="E883" s="2" t="s">
        <v>10307</v>
      </c>
    </row>
    <row r="884">
      <c r="A884" s="40" t="s">
        <v>10312</v>
      </c>
      <c r="B884" s="2" t="s">
        <v>10306</v>
      </c>
      <c r="D884" s="2" t="s">
        <v>4301</v>
      </c>
      <c r="E884" s="2" t="s">
        <v>10307</v>
      </c>
    </row>
    <row r="885">
      <c r="A885" s="40" t="s">
        <v>10313</v>
      </c>
      <c r="B885" s="2" t="s">
        <v>10306</v>
      </c>
      <c r="D885" s="2" t="s">
        <v>4301</v>
      </c>
      <c r="E885" s="2" t="s">
        <v>10307</v>
      </c>
    </row>
    <row r="886">
      <c r="A886" s="40" t="s">
        <v>10314</v>
      </c>
      <c r="B886" s="2" t="s">
        <v>10306</v>
      </c>
      <c r="D886" s="2" t="s">
        <v>4301</v>
      </c>
      <c r="E886" s="2" t="s">
        <v>10307</v>
      </c>
    </row>
    <row r="887">
      <c r="A887" s="40" t="s">
        <v>10315</v>
      </c>
      <c r="B887" s="2" t="s">
        <v>10306</v>
      </c>
      <c r="D887" s="2" t="s">
        <v>4301</v>
      </c>
      <c r="E887" s="2" t="s">
        <v>10307</v>
      </c>
    </row>
    <row r="888">
      <c r="A888" s="40" t="s">
        <v>10316</v>
      </c>
      <c r="B888" s="2" t="s">
        <v>10306</v>
      </c>
      <c r="D888" s="2" t="s">
        <v>4301</v>
      </c>
      <c r="E888" s="2" t="s">
        <v>10307</v>
      </c>
    </row>
    <row r="889">
      <c r="A889" s="40" t="s">
        <v>10317</v>
      </c>
      <c r="B889" s="2" t="s">
        <v>10306</v>
      </c>
      <c r="D889" s="2" t="s">
        <v>4301</v>
      </c>
      <c r="E889" s="2" t="s">
        <v>10307</v>
      </c>
    </row>
    <row r="890">
      <c r="A890" s="40" t="s">
        <v>10318</v>
      </c>
      <c r="B890" s="2" t="s">
        <v>10306</v>
      </c>
      <c r="D890" s="2" t="s">
        <v>4301</v>
      </c>
      <c r="E890" s="2" t="s">
        <v>10307</v>
      </c>
    </row>
    <row r="891">
      <c r="A891" s="2" t="s">
        <v>10319</v>
      </c>
      <c r="B891" s="2" t="s">
        <v>10306</v>
      </c>
      <c r="D891" s="2" t="s">
        <v>4301</v>
      </c>
      <c r="E891" s="2" t="s">
        <v>10307</v>
      </c>
    </row>
    <row r="892">
      <c r="A892" s="40" t="s">
        <v>10320</v>
      </c>
      <c r="B892" s="2" t="s">
        <v>10306</v>
      </c>
      <c r="D892" s="2" t="s">
        <v>4301</v>
      </c>
      <c r="E892" s="2" t="s">
        <v>10307</v>
      </c>
    </row>
    <row r="893">
      <c r="A893" s="2" t="s">
        <v>10321</v>
      </c>
      <c r="B893" s="2" t="s">
        <v>10306</v>
      </c>
      <c r="D893" s="2" t="s">
        <v>4301</v>
      </c>
      <c r="E893" s="2" t="s">
        <v>10307</v>
      </c>
    </row>
    <row r="894">
      <c r="A894" s="41" t="s">
        <v>1878</v>
      </c>
      <c r="B894" s="2" t="s">
        <v>10306</v>
      </c>
      <c r="D894" s="2" t="s">
        <v>4301</v>
      </c>
      <c r="E894" s="2" t="s">
        <v>10307</v>
      </c>
    </row>
    <row r="895">
      <c r="A895" s="40" t="s">
        <v>10322</v>
      </c>
      <c r="B895" s="2" t="s">
        <v>10306</v>
      </c>
      <c r="D895" s="2" t="s">
        <v>4301</v>
      </c>
      <c r="E895" s="2" t="s">
        <v>10307</v>
      </c>
    </row>
    <row r="896">
      <c r="A896" s="40" t="s">
        <v>2168</v>
      </c>
      <c r="B896" s="2" t="s">
        <v>10306</v>
      </c>
      <c r="D896" s="2" t="s">
        <v>4301</v>
      </c>
      <c r="E896" s="2" t="s">
        <v>10307</v>
      </c>
    </row>
    <row r="897">
      <c r="A897" s="2" t="s">
        <v>10323</v>
      </c>
      <c r="B897" s="2" t="s">
        <v>10306</v>
      </c>
      <c r="D897" s="2" t="s">
        <v>4301</v>
      </c>
      <c r="E897" s="2" t="s">
        <v>10307</v>
      </c>
    </row>
    <row r="898">
      <c r="A898" s="2" t="s">
        <v>10324</v>
      </c>
      <c r="B898" s="2" t="s">
        <v>10306</v>
      </c>
      <c r="D898" s="2" t="s">
        <v>4301</v>
      </c>
      <c r="E898" s="2" t="s">
        <v>10307</v>
      </c>
    </row>
    <row r="899">
      <c r="A899" s="2" t="s">
        <v>10325</v>
      </c>
      <c r="B899" s="2" t="s">
        <v>10306</v>
      </c>
      <c r="D899" s="2" t="s">
        <v>4301</v>
      </c>
      <c r="E899" s="2" t="s">
        <v>10307</v>
      </c>
    </row>
    <row r="900">
      <c r="A900" s="2" t="s">
        <v>10326</v>
      </c>
      <c r="B900" s="2" t="s">
        <v>10306</v>
      </c>
      <c r="D900" s="2" t="s">
        <v>4301</v>
      </c>
      <c r="E900" s="2" t="s">
        <v>10307</v>
      </c>
    </row>
    <row r="901">
      <c r="A901" s="2" t="s">
        <v>1893</v>
      </c>
      <c r="B901" s="2" t="s">
        <v>10306</v>
      </c>
      <c r="D901" s="2" t="s">
        <v>4301</v>
      </c>
      <c r="E901" s="2" t="s">
        <v>10307</v>
      </c>
    </row>
    <row r="902">
      <c r="A902" s="2" t="s">
        <v>10327</v>
      </c>
      <c r="B902" s="2" t="s">
        <v>10306</v>
      </c>
      <c r="D902" s="2" t="s">
        <v>4301</v>
      </c>
      <c r="E902" s="2" t="s">
        <v>10307</v>
      </c>
    </row>
    <row r="903">
      <c r="A903" s="2" t="s">
        <v>10328</v>
      </c>
      <c r="B903" s="2" t="s">
        <v>10306</v>
      </c>
      <c r="D903" s="2" t="s">
        <v>4301</v>
      </c>
      <c r="E903" s="2" t="s">
        <v>10307</v>
      </c>
    </row>
    <row r="904">
      <c r="A904" s="41" t="s">
        <v>1904</v>
      </c>
      <c r="B904" s="2" t="s">
        <v>10306</v>
      </c>
      <c r="D904" s="2" t="s">
        <v>4301</v>
      </c>
      <c r="E904" s="2" t="s">
        <v>10307</v>
      </c>
    </row>
    <row r="905">
      <c r="A905" s="40" t="s">
        <v>10329</v>
      </c>
      <c r="B905" s="2" t="s">
        <v>10306</v>
      </c>
      <c r="D905" s="2" t="s">
        <v>4301</v>
      </c>
      <c r="E905" s="2" t="s">
        <v>10307</v>
      </c>
    </row>
    <row r="906">
      <c r="A906" s="2" t="s">
        <v>10330</v>
      </c>
      <c r="B906" s="2" t="s">
        <v>10306</v>
      </c>
      <c r="D906" s="2" t="s">
        <v>4301</v>
      </c>
      <c r="E906" s="2" t="s">
        <v>10307</v>
      </c>
    </row>
    <row r="907">
      <c r="A907" s="2" t="s">
        <v>1913</v>
      </c>
      <c r="B907" s="2" t="s">
        <v>10306</v>
      </c>
      <c r="D907" s="2" t="s">
        <v>4301</v>
      </c>
      <c r="E907" s="2" t="s">
        <v>10307</v>
      </c>
    </row>
    <row r="908">
      <c r="A908" s="2" t="s">
        <v>10331</v>
      </c>
      <c r="B908" s="2" t="s">
        <v>10306</v>
      </c>
      <c r="D908" s="2" t="s">
        <v>4301</v>
      </c>
      <c r="E908" s="2" t="s">
        <v>10307</v>
      </c>
    </row>
    <row r="909">
      <c r="A909" s="2" t="s">
        <v>1918</v>
      </c>
      <c r="B909" s="2" t="s">
        <v>10306</v>
      </c>
      <c r="D909" s="2" t="s">
        <v>4301</v>
      </c>
      <c r="E909" s="2" t="s">
        <v>10307</v>
      </c>
    </row>
    <row r="910">
      <c r="A910" s="2" t="s">
        <v>2182</v>
      </c>
      <c r="B910" s="2" t="s">
        <v>10306</v>
      </c>
      <c r="D910" s="2" t="s">
        <v>4301</v>
      </c>
      <c r="E910" s="2" t="s">
        <v>10307</v>
      </c>
    </row>
    <row r="911">
      <c r="A911" s="2" t="s">
        <v>10332</v>
      </c>
      <c r="B911" s="2" t="s">
        <v>10306</v>
      </c>
      <c r="D911" s="2" t="s">
        <v>4301</v>
      </c>
      <c r="E911" s="2" t="s">
        <v>10307</v>
      </c>
    </row>
    <row r="912">
      <c r="A912" s="2" t="s">
        <v>1922</v>
      </c>
      <c r="B912" s="2" t="s">
        <v>10306</v>
      </c>
      <c r="D912" s="2" t="s">
        <v>4301</v>
      </c>
      <c r="E912" s="2" t="s">
        <v>10307</v>
      </c>
    </row>
    <row r="913">
      <c r="A913" s="2" t="s">
        <v>10333</v>
      </c>
      <c r="B913" s="2" t="s">
        <v>10306</v>
      </c>
      <c r="D913" s="2" t="s">
        <v>4301</v>
      </c>
      <c r="E913" s="2" t="s">
        <v>10307</v>
      </c>
    </row>
    <row r="914">
      <c r="A914" s="2" t="s">
        <v>10334</v>
      </c>
      <c r="B914" s="2" t="s">
        <v>10306</v>
      </c>
      <c r="D914" s="2" t="s">
        <v>4301</v>
      </c>
      <c r="E914" s="2" t="s">
        <v>10307</v>
      </c>
    </row>
    <row r="915">
      <c r="A915" s="2" t="s">
        <v>10335</v>
      </c>
      <c r="B915" s="2" t="s">
        <v>10306</v>
      </c>
      <c r="D915" s="2" t="s">
        <v>4301</v>
      </c>
      <c r="E915" s="2" t="s">
        <v>10307</v>
      </c>
    </row>
    <row r="916">
      <c r="A916" s="2" t="s">
        <v>2184</v>
      </c>
      <c r="B916" s="2" t="s">
        <v>10306</v>
      </c>
      <c r="D916" s="2" t="s">
        <v>4301</v>
      </c>
      <c r="E916" s="2" t="s">
        <v>10307</v>
      </c>
    </row>
    <row r="917">
      <c r="A917" s="2" t="s">
        <v>10336</v>
      </c>
      <c r="B917" s="2" t="s">
        <v>10306</v>
      </c>
      <c r="D917" s="2" t="s">
        <v>4301</v>
      </c>
      <c r="E917" s="2" t="s">
        <v>10307</v>
      </c>
    </row>
    <row r="918">
      <c r="A918" s="2" t="s">
        <v>2186</v>
      </c>
      <c r="B918" s="2" t="s">
        <v>10306</v>
      </c>
      <c r="D918" s="2" t="s">
        <v>4301</v>
      </c>
      <c r="E918" s="2" t="s">
        <v>10307</v>
      </c>
    </row>
    <row r="919">
      <c r="A919" s="2" t="s">
        <v>10337</v>
      </c>
      <c r="B919" s="2" t="s">
        <v>10306</v>
      </c>
      <c r="D919" s="2" t="s">
        <v>4301</v>
      </c>
      <c r="E919" s="2" t="s">
        <v>10307</v>
      </c>
    </row>
    <row r="920">
      <c r="A920" s="2" t="s">
        <v>10338</v>
      </c>
      <c r="B920" s="2" t="s">
        <v>10306</v>
      </c>
      <c r="D920" s="2" t="s">
        <v>4301</v>
      </c>
      <c r="E920" s="2" t="s">
        <v>10307</v>
      </c>
    </row>
    <row r="921">
      <c r="A921" s="2" t="s">
        <v>10339</v>
      </c>
      <c r="B921" s="2" t="s">
        <v>10306</v>
      </c>
      <c r="D921" s="2" t="s">
        <v>4301</v>
      </c>
      <c r="E921" s="2" t="s">
        <v>10307</v>
      </c>
    </row>
    <row r="922">
      <c r="A922" s="2" t="s">
        <v>10340</v>
      </c>
      <c r="B922" s="2" t="s">
        <v>10306</v>
      </c>
      <c r="D922" s="2" t="s">
        <v>4301</v>
      </c>
      <c r="E922" s="2" t="s">
        <v>10307</v>
      </c>
    </row>
    <row r="923">
      <c r="A923" s="2" t="s">
        <v>10341</v>
      </c>
      <c r="B923" s="2" t="s">
        <v>10306</v>
      </c>
      <c r="D923" s="2" t="s">
        <v>4301</v>
      </c>
      <c r="E923" s="2" t="s">
        <v>10307</v>
      </c>
    </row>
    <row r="924">
      <c r="A924" s="2" t="s">
        <v>2192</v>
      </c>
      <c r="B924" s="2" t="s">
        <v>10306</v>
      </c>
      <c r="D924" s="2" t="s">
        <v>4301</v>
      </c>
      <c r="E924" s="2" t="s">
        <v>10307</v>
      </c>
    </row>
    <row r="925">
      <c r="A925" s="2" t="s">
        <v>1946</v>
      </c>
      <c r="B925" s="2" t="s">
        <v>10306</v>
      </c>
      <c r="D925" s="2" t="s">
        <v>4301</v>
      </c>
      <c r="E925" s="2" t="s">
        <v>10307</v>
      </c>
    </row>
    <row r="926">
      <c r="A926" s="2" t="s">
        <v>10342</v>
      </c>
      <c r="B926" s="2" t="s">
        <v>10306</v>
      </c>
      <c r="D926" s="2" t="s">
        <v>4301</v>
      </c>
      <c r="E926" s="2" t="s">
        <v>10307</v>
      </c>
    </row>
    <row r="927">
      <c r="A927" s="2" t="s">
        <v>10343</v>
      </c>
      <c r="B927" s="2" t="s">
        <v>10306</v>
      </c>
      <c r="D927" s="2" t="s">
        <v>4301</v>
      </c>
      <c r="E927" s="2" t="s">
        <v>10307</v>
      </c>
    </row>
    <row r="928">
      <c r="A928" s="2" t="s">
        <v>10344</v>
      </c>
      <c r="B928" s="2" t="s">
        <v>10306</v>
      </c>
      <c r="D928" s="2" t="s">
        <v>4301</v>
      </c>
      <c r="E928" s="2" t="s">
        <v>10307</v>
      </c>
    </row>
    <row r="929">
      <c r="A929" s="2" t="s">
        <v>2196</v>
      </c>
      <c r="B929" s="2" t="s">
        <v>10306</v>
      </c>
      <c r="D929" s="2" t="s">
        <v>4301</v>
      </c>
      <c r="E929" s="2" t="s">
        <v>10307</v>
      </c>
    </row>
    <row r="930">
      <c r="A930" s="2" t="s">
        <v>10345</v>
      </c>
      <c r="B930" s="2" t="s">
        <v>10306</v>
      </c>
      <c r="D930" s="2" t="s">
        <v>4301</v>
      </c>
      <c r="E930" s="2" t="s">
        <v>10307</v>
      </c>
    </row>
    <row r="931">
      <c r="A931" s="2" t="s">
        <v>10346</v>
      </c>
      <c r="B931" s="2" t="s">
        <v>10306</v>
      </c>
      <c r="D931" s="2" t="s">
        <v>4301</v>
      </c>
      <c r="E931" s="2" t="s">
        <v>10307</v>
      </c>
    </row>
    <row r="932">
      <c r="A932" s="2" t="s">
        <v>10347</v>
      </c>
      <c r="B932" s="2" t="s">
        <v>10306</v>
      </c>
      <c r="D932" s="2" t="s">
        <v>4301</v>
      </c>
      <c r="E932" s="2" t="s">
        <v>10307</v>
      </c>
    </row>
    <row r="933">
      <c r="A933" s="2" t="s">
        <v>10348</v>
      </c>
      <c r="B933" s="2" t="s">
        <v>10306</v>
      </c>
      <c r="D933" s="2" t="s">
        <v>4301</v>
      </c>
      <c r="E933" s="2" t="s">
        <v>10307</v>
      </c>
    </row>
    <row r="934">
      <c r="A934" s="2" t="s">
        <v>10349</v>
      </c>
      <c r="B934" s="2" t="s">
        <v>10306</v>
      </c>
      <c r="D934" s="2" t="s">
        <v>4301</v>
      </c>
      <c r="E934" s="2" t="s">
        <v>10307</v>
      </c>
    </row>
    <row r="935">
      <c r="A935" s="2" t="s">
        <v>10350</v>
      </c>
      <c r="B935" s="2" t="s">
        <v>10306</v>
      </c>
      <c r="D935" s="2" t="s">
        <v>4301</v>
      </c>
      <c r="E935" s="2" t="s">
        <v>10307</v>
      </c>
    </row>
    <row r="936">
      <c r="A936" s="2" t="s">
        <v>20</v>
      </c>
      <c r="B936" s="2" t="s">
        <v>10306</v>
      </c>
      <c r="D936" s="2" t="s">
        <v>4301</v>
      </c>
      <c r="E936" s="2" t="s">
        <v>10307</v>
      </c>
    </row>
    <row r="937">
      <c r="A937" s="2" t="s">
        <v>1967</v>
      </c>
      <c r="B937" s="2" t="s">
        <v>10306</v>
      </c>
      <c r="D937" s="2" t="s">
        <v>4301</v>
      </c>
      <c r="E937" s="2" t="s">
        <v>10307</v>
      </c>
    </row>
    <row r="938">
      <c r="A938" s="2" t="s">
        <v>10351</v>
      </c>
      <c r="B938" s="2" t="s">
        <v>10306</v>
      </c>
      <c r="D938" s="2" t="s">
        <v>4301</v>
      </c>
      <c r="E938" s="2" t="s">
        <v>10307</v>
      </c>
    </row>
    <row r="939">
      <c r="A939" s="2" t="s">
        <v>2201</v>
      </c>
      <c r="B939" s="2" t="s">
        <v>10306</v>
      </c>
      <c r="D939" s="2" t="s">
        <v>4301</v>
      </c>
      <c r="E939" s="2" t="s">
        <v>10307</v>
      </c>
    </row>
    <row r="940">
      <c r="A940" s="2" t="s">
        <v>10352</v>
      </c>
      <c r="B940" s="2" t="s">
        <v>10306</v>
      </c>
      <c r="D940" s="2" t="s">
        <v>4301</v>
      </c>
      <c r="E940" s="2" t="s">
        <v>10307</v>
      </c>
    </row>
    <row r="941">
      <c r="A941" s="2" t="s">
        <v>10353</v>
      </c>
      <c r="B941" s="2" t="s">
        <v>10306</v>
      </c>
      <c r="D941" s="2" t="s">
        <v>4301</v>
      </c>
      <c r="E941" s="2" t="s">
        <v>10307</v>
      </c>
    </row>
    <row r="942">
      <c r="A942" s="2" t="s">
        <v>10354</v>
      </c>
      <c r="B942" s="2" t="s">
        <v>10306</v>
      </c>
      <c r="D942" s="2" t="s">
        <v>4301</v>
      </c>
      <c r="E942" s="2" t="s">
        <v>10307</v>
      </c>
    </row>
    <row r="943">
      <c r="A943" s="2" t="s">
        <v>1975</v>
      </c>
      <c r="B943" s="2" t="s">
        <v>10306</v>
      </c>
      <c r="D943" s="2" t="s">
        <v>4301</v>
      </c>
      <c r="E943" s="2" t="s">
        <v>10307</v>
      </c>
    </row>
    <row r="944">
      <c r="A944" s="2" t="s">
        <v>43</v>
      </c>
      <c r="B944" s="2" t="s">
        <v>10306</v>
      </c>
      <c r="D944" s="2" t="s">
        <v>4301</v>
      </c>
      <c r="E944" s="2" t="s">
        <v>10307</v>
      </c>
    </row>
    <row r="945">
      <c r="A945" s="2" t="s">
        <v>2204</v>
      </c>
      <c r="B945" s="2" t="s">
        <v>10306</v>
      </c>
      <c r="D945" s="2" t="s">
        <v>4301</v>
      </c>
      <c r="E945" s="2" t="s">
        <v>10307</v>
      </c>
    </row>
    <row r="946">
      <c r="A946" s="2" t="s">
        <v>1977</v>
      </c>
      <c r="B946" s="2" t="s">
        <v>10306</v>
      </c>
      <c r="D946" s="2" t="s">
        <v>4301</v>
      </c>
      <c r="E946" s="2" t="s">
        <v>10307</v>
      </c>
    </row>
    <row r="947">
      <c r="A947" s="2" t="s">
        <v>10355</v>
      </c>
      <c r="B947" s="2" t="s">
        <v>10306</v>
      </c>
      <c r="D947" s="2" t="s">
        <v>4301</v>
      </c>
      <c r="E947" s="2" t="s">
        <v>10307</v>
      </c>
    </row>
    <row r="948">
      <c r="A948" s="40" t="s">
        <v>10356</v>
      </c>
      <c r="B948" s="2" t="s">
        <v>10306</v>
      </c>
      <c r="D948" s="2" t="s">
        <v>4301</v>
      </c>
      <c r="E948" s="2" t="s">
        <v>10307</v>
      </c>
    </row>
    <row r="949">
      <c r="A949" s="4" t="s">
        <v>10357</v>
      </c>
      <c r="B949" s="2" t="s">
        <v>10306</v>
      </c>
      <c r="D949" s="2" t="s">
        <v>4301</v>
      </c>
      <c r="E949" s="2" t="s">
        <v>10307</v>
      </c>
    </row>
    <row r="950">
      <c r="A950" s="40" t="s">
        <v>1980</v>
      </c>
      <c r="B950" s="2" t="s">
        <v>10306</v>
      </c>
      <c r="D950" s="2" t="s">
        <v>4301</v>
      </c>
      <c r="E950" s="2" t="s">
        <v>10307</v>
      </c>
    </row>
    <row r="951">
      <c r="A951" s="41" t="s">
        <v>1278</v>
      </c>
      <c r="B951" s="2" t="s">
        <v>10306</v>
      </c>
      <c r="D951" s="2" t="s">
        <v>4301</v>
      </c>
      <c r="E951" s="2" t="s">
        <v>10307</v>
      </c>
    </row>
    <row r="952">
      <c r="A952" s="40" t="s">
        <v>1279</v>
      </c>
      <c r="B952" s="2" t="s">
        <v>10306</v>
      </c>
      <c r="D952" s="2" t="s">
        <v>4301</v>
      </c>
      <c r="E952" s="2" t="s">
        <v>10307</v>
      </c>
    </row>
    <row r="953">
      <c r="A953" s="40" t="s">
        <v>10358</v>
      </c>
      <c r="B953" s="2" t="s">
        <v>10306</v>
      </c>
      <c r="D953" s="2" t="s">
        <v>4301</v>
      </c>
      <c r="E953" s="2" t="s">
        <v>10307</v>
      </c>
    </row>
    <row r="954">
      <c r="A954" s="41" t="s">
        <v>1281</v>
      </c>
      <c r="B954" s="2" t="s">
        <v>10306</v>
      </c>
      <c r="D954" s="2" t="s">
        <v>4301</v>
      </c>
      <c r="E954" s="2" t="s">
        <v>10307</v>
      </c>
    </row>
    <row r="955">
      <c r="A955" s="41" t="s">
        <v>10359</v>
      </c>
      <c r="B955" s="2" t="s">
        <v>10306</v>
      </c>
      <c r="D955" s="2" t="s">
        <v>4301</v>
      </c>
      <c r="E955" s="2" t="s">
        <v>10307</v>
      </c>
    </row>
    <row r="956">
      <c r="A956" s="98" t="s">
        <v>10360</v>
      </c>
      <c r="B956" s="2" t="s">
        <v>10306</v>
      </c>
      <c r="D956" s="2" t="s">
        <v>4301</v>
      </c>
      <c r="E956" s="2" t="s">
        <v>10307</v>
      </c>
    </row>
    <row r="957">
      <c r="A957" s="40" t="s">
        <v>10361</v>
      </c>
      <c r="B957" s="2" t="s">
        <v>10306</v>
      </c>
      <c r="D957" s="2" t="s">
        <v>4301</v>
      </c>
      <c r="E957" s="2" t="s">
        <v>10307</v>
      </c>
    </row>
    <row r="958">
      <c r="A958" s="40" t="s">
        <v>2210</v>
      </c>
      <c r="B958" s="2" t="s">
        <v>10306</v>
      </c>
      <c r="D958" s="2" t="s">
        <v>4301</v>
      </c>
      <c r="E958" s="2" t="s">
        <v>10307</v>
      </c>
    </row>
    <row r="959">
      <c r="A959" s="2" t="s">
        <v>10362</v>
      </c>
      <c r="B959" s="2" t="s">
        <v>10306</v>
      </c>
      <c r="D959" s="2" t="s">
        <v>4301</v>
      </c>
      <c r="E959" s="2" t="s">
        <v>10307</v>
      </c>
    </row>
    <row r="960">
      <c r="A960" s="2" t="s">
        <v>2212</v>
      </c>
      <c r="B960" s="2" t="s">
        <v>10306</v>
      </c>
      <c r="D960" s="2" t="s">
        <v>4301</v>
      </c>
      <c r="E960" s="2" t="s">
        <v>10307</v>
      </c>
    </row>
    <row r="961">
      <c r="A961" s="40" t="s">
        <v>1993</v>
      </c>
      <c r="B961" s="2" t="s">
        <v>10306</v>
      </c>
      <c r="D961" s="2" t="s">
        <v>4301</v>
      </c>
      <c r="E961" s="2" t="s">
        <v>10307</v>
      </c>
    </row>
    <row r="962">
      <c r="A962" s="2" t="s">
        <v>69</v>
      </c>
      <c r="B962" s="2" t="s">
        <v>10306</v>
      </c>
      <c r="D962" s="2" t="s">
        <v>4301</v>
      </c>
      <c r="E962" s="2" t="s">
        <v>10307</v>
      </c>
    </row>
    <row r="963">
      <c r="A963" s="2" t="s">
        <v>1994</v>
      </c>
      <c r="B963" s="2" t="s">
        <v>10306</v>
      </c>
      <c r="D963" s="2" t="s">
        <v>4301</v>
      </c>
      <c r="E963" s="2" t="s">
        <v>10307</v>
      </c>
    </row>
    <row r="964">
      <c r="A964" s="2" t="s">
        <v>10363</v>
      </c>
      <c r="B964" s="2" t="s">
        <v>10306</v>
      </c>
      <c r="D964" s="2" t="s">
        <v>4301</v>
      </c>
      <c r="E964" s="2" t="s">
        <v>10307</v>
      </c>
    </row>
    <row r="965">
      <c r="A965" s="40" t="s">
        <v>1282</v>
      </c>
      <c r="B965" s="2" t="s">
        <v>10306</v>
      </c>
      <c r="D965" s="2" t="s">
        <v>4301</v>
      </c>
      <c r="E965" s="2" t="s">
        <v>10307</v>
      </c>
    </row>
    <row r="966">
      <c r="A966" s="40" t="s">
        <v>10364</v>
      </c>
      <c r="B966" s="2" t="s">
        <v>10306</v>
      </c>
      <c r="D966" s="2" t="s">
        <v>4301</v>
      </c>
      <c r="E966" s="2" t="s">
        <v>10307</v>
      </c>
    </row>
    <row r="967">
      <c r="A967" s="40" t="s">
        <v>2216</v>
      </c>
      <c r="B967" s="2" t="s">
        <v>10306</v>
      </c>
      <c r="D967" s="2" t="s">
        <v>4301</v>
      </c>
      <c r="E967" s="2" t="s">
        <v>10307</v>
      </c>
    </row>
    <row r="968">
      <c r="A968" s="40" t="s">
        <v>10365</v>
      </c>
      <c r="B968" s="2" t="s">
        <v>10306</v>
      </c>
      <c r="D968" s="2" t="s">
        <v>4301</v>
      </c>
      <c r="E968" s="2" t="s">
        <v>10307</v>
      </c>
    </row>
    <row r="969">
      <c r="A969" s="40" t="s">
        <v>2220</v>
      </c>
      <c r="B969" s="2" t="s">
        <v>10306</v>
      </c>
      <c r="D969" s="2" t="s">
        <v>4301</v>
      </c>
      <c r="E969" s="2" t="s">
        <v>10307</v>
      </c>
    </row>
    <row r="970">
      <c r="A970" s="2" t="s">
        <v>10366</v>
      </c>
      <c r="B970" s="2" t="s">
        <v>10306</v>
      </c>
      <c r="D970" s="2" t="s">
        <v>4301</v>
      </c>
      <c r="E970" s="2" t="s">
        <v>10307</v>
      </c>
    </row>
    <row r="971">
      <c r="A971" s="40" t="s">
        <v>1283</v>
      </c>
      <c r="B971" s="2" t="s">
        <v>10306</v>
      </c>
      <c r="D971" s="2" t="s">
        <v>4301</v>
      </c>
      <c r="E971" s="2" t="s">
        <v>10307</v>
      </c>
    </row>
    <row r="972">
      <c r="A972" s="40" t="s">
        <v>10367</v>
      </c>
      <c r="B972" s="2" t="s">
        <v>10306</v>
      </c>
      <c r="D972" s="2" t="s">
        <v>4301</v>
      </c>
      <c r="E972" s="2" t="s">
        <v>10307</v>
      </c>
    </row>
    <row r="973">
      <c r="A973" s="40" t="s">
        <v>2001</v>
      </c>
      <c r="B973" s="2" t="s">
        <v>10306</v>
      </c>
      <c r="D973" s="2" t="s">
        <v>4301</v>
      </c>
      <c r="E973" s="2" t="s">
        <v>10307</v>
      </c>
    </row>
    <row r="974">
      <c r="A974" s="40" t="s">
        <v>2003</v>
      </c>
      <c r="B974" s="2" t="s">
        <v>10306</v>
      </c>
      <c r="D974" s="2" t="s">
        <v>4301</v>
      </c>
      <c r="E974" s="2" t="s">
        <v>10307</v>
      </c>
    </row>
    <row r="975">
      <c r="A975" s="41" t="s">
        <v>10368</v>
      </c>
      <c r="B975" s="2" t="s">
        <v>10306</v>
      </c>
      <c r="D975" s="2" t="s">
        <v>4301</v>
      </c>
      <c r="E975" s="2" t="s">
        <v>10307</v>
      </c>
    </row>
    <row r="976">
      <c r="A976" s="41" t="s">
        <v>2005</v>
      </c>
      <c r="B976" s="2" t="s">
        <v>10306</v>
      </c>
      <c r="D976" s="2" t="s">
        <v>4301</v>
      </c>
      <c r="E976" s="2" t="s">
        <v>10307</v>
      </c>
    </row>
  </sheetData>
  <hyperlinks>
    <hyperlink r:id="rId1" ref="E2"/>
    <hyperlink r:id="rId2" ref="E3"/>
    <hyperlink r:id="rId3" ref="E18"/>
    <hyperlink r:id="rId4" ref="E19"/>
    <hyperlink r:id="rId5" ref="E67"/>
    <hyperlink r:id="rId6" ref="E68"/>
    <hyperlink r:id="rId7" ref="E128"/>
    <hyperlink r:id="rId8" ref="E129"/>
    <hyperlink r:id="rId9" ref="A496"/>
    <hyperlink r:id="rId10" ref="A505"/>
    <hyperlink r:id="rId11" ref="E548"/>
    <hyperlink r:id="rId12" ref="E549"/>
    <hyperlink r:id="rId13" ref="E560"/>
    <hyperlink r:id="rId14" ref="E561"/>
    <hyperlink r:id="rId15" ref="A568"/>
    <hyperlink r:id="rId16" ref="E572"/>
    <hyperlink r:id="rId17" ref="E573"/>
    <hyperlink r:id="rId18" ref="A575"/>
    <hyperlink r:id="rId19" ref="E578"/>
    <hyperlink r:id="rId20" ref="E579"/>
    <hyperlink r:id="rId21" ref="E595"/>
    <hyperlink r:id="rId22" ref="E596"/>
    <hyperlink r:id="rId23" ref="E628"/>
    <hyperlink r:id="rId24" ref="E669"/>
    <hyperlink r:id="rId25" ref="E728"/>
    <hyperlink r:id="rId26" ref="E729"/>
    <hyperlink r:id="rId27" ref="E736"/>
    <hyperlink r:id="rId28" ref="E737"/>
    <hyperlink r:id="rId29" ref="E738"/>
    <hyperlink r:id="rId30" ref="E739"/>
    <hyperlink r:id="rId31" ref="E740"/>
    <hyperlink r:id="rId32" ref="E741"/>
    <hyperlink r:id="rId33" ref="E742"/>
    <hyperlink r:id="rId34" ref="E743"/>
    <hyperlink r:id="rId35" ref="E744"/>
    <hyperlink r:id="rId36" ref="E745"/>
    <hyperlink r:id="rId37" ref="E746"/>
    <hyperlink r:id="rId38" ref="E747"/>
    <hyperlink r:id="rId39" ref="E748"/>
    <hyperlink r:id="rId40" ref="E749"/>
    <hyperlink r:id="rId41" ref="E750"/>
    <hyperlink r:id="rId42" ref="E751"/>
    <hyperlink r:id="rId43" ref="E752"/>
    <hyperlink r:id="rId44" ref="E753"/>
    <hyperlink r:id="rId45" ref="E754"/>
    <hyperlink r:id="rId46" ref="E755"/>
    <hyperlink r:id="rId47" ref="E756"/>
    <hyperlink r:id="rId48" ref="E757"/>
    <hyperlink r:id="rId49" ref="E758"/>
    <hyperlink r:id="rId50" ref="E759"/>
    <hyperlink r:id="rId51" ref="E780"/>
    <hyperlink r:id="rId52" ref="E781"/>
    <hyperlink r:id="rId53" ref="E782"/>
    <hyperlink r:id="rId54" ref="E783"/>
    <hyperlink r:id="rId55" ref="E784"/>
    <hyperlink r:id="rId56" ref="E785"/>
    <hyperlink r:id="rId57" ref="E786"/>
    <hyperlink r:id="rId58" ref="E787"/>
    <hyperlink r:id="rId59" ref="E788"/>
    <hyperlink r:id="rId60" ref="E789"/>
    <hyperlink r:id="rId61" ref="E790"/>
    <hyperlink r:id="rId62" ref="E804"/>
    <hyperlink r:id="rId63" ref="E805"/>
    <hyperlink r:id="rId64" ref="A809"/>
    <hyperlink r:id="rId65" ref="A856"/>
    <hyperlink r:id="rId66" ref="E879"/>
    <hyperlink r:id="rId67" ref="E880"/>
  </hyperlinks>
  <drawing r:id="rId68"/>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14.43"/>
    <col customWidth="1" min="2" max="2" width="31.29"/>
    <col customWidth="1" min="3" max="22" width="14.43"/>
  </cols>
  <sheetData>
    <row r="1" ht="15.75" customHeight="1">
      <c r="A1" s="61" t="s">
        <v>9974</v>
      </c>
      <c r="B1" s="61" t="s">
        <v>9975</v>
      </c>
      <c r="C1" s="61" t="s">
        <v>9976</v>
      </c>
      <c r="D1" s="61" t="s">
        <v>9977</v>
      </c>
      <c r="E1" s="61" t="s">
        <v>9978</v>
      </c>
    </row>
    <row r="2" ht="15.75" customHeight="1">
      <c r="A2" s="102" t="s">
        <v>10369</v>
      </c>
      <c r="B2" s="2" t="s">
        <v>10370</v>
      </c>
      <c r="C2" s="2" t="s">
        <v>10371</v>
      </c>
      <c r="D2" s="2" t="s">
        <v>4287</v>
      </c>
      <c r="E2" s="38" t="s">
        <v>10372</v>
      </c>
    </row>
    <row r="3" ht="15.75" customHeight="1">
      <c r="A3" s="102" t="s">
        <v>10373</v>
      </c>
      <c r="B3" s="2" t="s">
        <v>10370</v>
      </c>
      <c r="C3" s="2" t="s">
        <v>10371</v>
      </c>
      <c r="D3" s="2" t="s">
        <v>4287</v>
      </c>
      <c r="E3" s="38" t="s">
        <v>10372</v>
      </c>
    </row>
    <row r="4" ht="15.75" customHeight="1">
      <c r="A4" s="2" t="s">
        <v>10374</v>
      </c>
      <c r="B4" s="2" t="s">
        <v>10370</v>
      </c>
      <c r="C4" s="2" t="s">
        <v>10371</v>
      </c>
      <c r="D4" s="2" t="s">
        <v>4287</v>
      </c>
      <c r="E4" s="38" t="s">
        <v>10372</v>
      </c>
    </row>
    <row r="5" ht="15.75" customHeight="1">
      <c r="A5" s="2" t="s">
        <v>10375</v>
      </c>
      <c r="B5" s="2" t="s">
        <v>10370</v>
      </c>
      <c r="C5" s="2" t="s">
        <v>10371</v>
      </c>
      <c r="D5" s="2" t="s">
        <v>4287</v>
      </c>
      <c r="E5" s="38" t="s">
        <v>10372</v>
      </c>
    </row>
    <row r="6" ht="15.75" customHeight="1">
      <c r="A6" s="2" t="s">
        <v>10376</v>
      </c>
      <c r="B6" s="2" t="s">
        <v>10370</v>
      </c>
      <c r="C6" s="2" t="s">
        <v>10371</v>
      </c>
      <c r="D6" s="2" t="s">
        <v>4287</v>
      </c>
      <c r="E6" s="38" t="s">
        <v>10372</v>
      </c>
    </row>
    <row r="7" ht="15.75" customHeight="1">
      <c r="A7" s="2" t="s">
        <v>10377</v>
      </c>
      <c r="B7" s="2" t="s">
        <v>10370</v>
      </c>
      <c r="C7" s="2" t="s">
        <v>10371</v>
      </c>
      <c r="D7" s="2" t="s">
        <v>4287</v>
      </c>
      <c r="E7" s="38" t="s">
        <v>10372</v>
      </c>
    </row>
    <row r="8" ht="15.75" customHeight="1">
      <c r="A8" s="2" t="s">
        <v>2242</v>
      </c>
      <c r="B8" s="2" t="s">
        <v>10370</v>
      </c>
      <c r="C8" s="2" t="s">
        <v>10371</v>
      </c>
      <c r="D8" s="2" t="s">
        <v>4287</v>
      </c>
      <c r="E8" s="38" t="s">
        <v>10372</v>
      </c>
    </row>
    <row r="9" ht="15.75" customHeight="1">
      <c r="A9" s="2" t="s">
        <v>10378</v>
      </c>
      <c r="B9" s="2" t="s">
        <v>10370</v>
      </c>
      <c r="C9" s="2" t="s">
        <v>10371</v>
      </c>
      <c r="D9" s="2" t="s">
        <v>4287</v>
      </c>
      <c r="E9" s="38" t="s">
        <v>10372</v>
      </c>
    </row>
    <row r="10" ht="15.75" customHeight="1">
      <c r="A10" s="2" t="s">
        <v>10379</v>
      </c>
      <c r="B10" s="2" t="s">
        <v>10370</v>
      </c>
      <c r="C10" s="2" t="s">
        <v>10371</v>
      </c>
      <c r="D10" s="2" t="s">
        <v>4287</v>
      </c>
      <c r="E10" s="38" t="s">
        <v>10372</v>
      </c>
    </row>
    <row r="11" ht="15.75" customHeight="1">
      <c r="A11" s="2" t="s">
        <v>2248</v>
      </c>
      <c r="B11" s="2" t="s">
        <v>10370</v>
      </c>
      <c r="C11" s="2" t="s">
        <v>10371</v>
      </c>
      <c r="D11" s="2" t="s">
        <v>4287</v>
      </c>
      <c r="E11" s="38" t="s">
        <v>10372</v>
      </c>
    </row>
    <row r="12" ht="15.75" customHeight="1">
      <c r="A12" s="2" t="s">
        <v>2249</v>
      </c>
      <c r="B12" s="2" t="s">
        <v>10370</v>
      </c>
      <c r="C12" s="2" t="s">
        <v>10371</v>
      </c>
      <c r="D12" s="2" t="s">
        <v>4287</v>
      </c>
      <c r="E12" s="38" t="s">
        <v>10372</v>
      </c>
    </row>
    <row r="13" ht="15.75" customHeight="1">
      <c r="A13" s="2" t="s">
        <v>10380</v>
      </c>
      <c r="B13" s="2" t="s">
        <v>10370</v>
      </c>
      <c r="C13" s="2" t="s">
        <v>10371</v>
      </c>
      <c r="D13" s="2" t="s">
        <v>4287</v>
      </c>
      <c r="E13" s="38" t="s">
        <v>10372</v>
      </c>
    </row>
    <row r="14" ht="15.75" customHeight="1">
      <c r="A14" s="2" t="s">
        <v>10381</v>
      </c>
      <c r="B14" s="2" t="s">
        <v>10370</v>
      </c>
      <c r="C14" s="2" t="s">
        <v>10371</v>
      </c>
      <c r="D14" s="2" t="s">
        <v>4287</v>
      </c>
      <c r="E14" s="38" t="s">
        <v>10372</v>
      </c>
    </row>
    <row r="15" ht="15.75" customHeight="1">
      <c r="A15" s="2" t="s">
        <v>10382</v>
      </c>
      <c r="B15" s="2" t="s">
        <v>10370</v>
      </c>
      <c r="C15" s="2" t="s">
        <v>10371</v>
      </c>
      <c r="D15" s="2" t="s">
        <v>4287</v>
      </c>
      <c r="E15" s="38" t="s">
        <v>10372</v>
      </c>
    </row>
    <row r="16" ht="15.75" customHeight="1">
      <c r="A16" s="2" t="s">
        <v>10383</v>
      </c>
      <c r="B16" s="2" t="s">
        <v>10384</v>
      </c>
      <c r="C16" s="2" t="s">
        <v>10213</v>
      </c>
      <c r="D16" s="2" t="s">
        <v>4287</v>
      </c>
      <c r="E16" s="38" t="s">
        <v>10385</v>
      </c>
    </row>
    <row r="17" ht="15.75" customHeight="1">
      <c r="A17" s="2" t="s">
        <v>2262</v>
      </c>
      <c r="B17" s="2" t="s">
        <v>10384</v>
      </c>
      <c r="C17" s="2" t="s">
        <v>10213</v>
      </c>
      <c r="D17" s="2" t="s">
        <v>4287</v>
      </c>
      <c r="E17" s="38" t="s">
        <v>10385</v>
      </c>
    </row>
    <row r="18" ht="15.75" customHeight="1">
      <c r="A18" s="2" t="s">
        <v>10386</v>
      </c>
      <c r="B18" s="2" t="s">
        <v>10387</v>
      </c>
      <c r="C18" s="2" t="s">
        <v>10388</v>
      </c>
      <c r="D18" s="2" t="s">
        <v>4287</v>
      </c>
      <c r="E18" s="38" t="s">
        <v>10389</v>
      </c>
    </row>
    <row r="19" ht="15.75" customHeight="1">
      <c r="A19" s="2" t="s">
        <v>2268</v>
      </c>
      <c r="B19" s="2" t="s">
        <v>10387</v>
      </c>
      <c r="C19" s="2" t="s">
        <v>10388</v>
      </c>
      <c r="D19" s="2" t="s">
        <v>4287</v>
      </c>
      <c r="E19" s="38" t="s">
        <v>10389</v>
      </c>
    </row>
    <row r="20" ht="15.75" customHeight="1">
      <c r="A20" s="2" t="s">
        <v>10390</v>
      </c>
      <c r="B20" s="2" t="s">
        <v>10387</v>
      </c>
      <c r="C20" s="2" t="s">
        <v>10388</v>
      </c>
      <c r="D20" s="2" t="s">
        <v>4287</v>
      </c>
      <c r="E20" s="38" t="s">
        <v>10389</v>
      </c>
    </row>
    <row r="21" ht="15.75" customHeight="1">
      <c r="A21" s="2" t="s">
        <v>2273</v>
      </c>
      <c r="B21" s="2" t="s">
        <v>10387</v>
      </c>
      <c r="C21" s="2" t="s">
        <v>10388</v>
      </c>
      <c r="D21" s="2" t="s">
        <v>4287</v>
      </c>
      <c r="E21" s="38" t="s">
        <v>10389</v>
      </c>
    </row>
    <row r="22" ht="15.75" customHeight="1">
      <c r="A22" s="2" t="s">
        <v>10391</v>
      </c>
      <c r="B22" s="2" t="s">
        <v>10387</v>
      </c>
      <c r="C22" s="2" t="s">
        <v>10388</v>
      </c>
      <c r="D22" s="2" t="s">
        <v>4287</v>
      </c>
      <c r="E22" s="38" t="s">
        <v>10389</v>
      </c>
    </row>
    <row r="23" ht="15.75" customHeight="1">
      <c r="A23" s="2" t="s">
        <v>10392</v>
      </c>
      <c r="B23" s="2" t="s">
        <v>10387</v>
      </c>
      <c r="C23" s="2" t="s">
        <v>10388</v>
      </c>
      <c r="D23" s="2" t="s">
        <v>4287</v>
      </c>
      <c r="E23" s="38" t="s">
        <v>10389</v>
      </c>
    </row>
    <row r="24" ht="15.75" customHeight="1">
      <c r="A24" s="2" t="s">
        <v>2280</v>
      </c>
      <c r="B24" s="2" t="s">
        <v>10387</v>
      </c>
      <c r="C24" s="2" t="s">
        <v>10388</v>
      </c>
      <c r="D24" s="2" t="s">
        <v>4287</v>
      </c>
      <c r="E24" s="38" t="s">
        <v>10389</v>
      </c>
    </row>
    <row r="25" ht="15.75" customHeight="1">
      <c r="A25" s="2" t="s">
        <v>10393</v>
      </c>
      <c r="B25" s="2" t="s">
        <v>10387</v>
      </c>
      <c r="C25" s="2" t="s">
        <v>10388</v>
      </c>
      <c r="D25" s="2" t="s">
        <v>4287</v>
      </c>
      <c r="E25" s="38" t="s">
        <v>10389</v>
      </c>
    </row>
    <row r="26" ht="15.75" customHeight="1">
      <c r="A26" s="2" t="s">
        <v>2290</v>
      </c>
      <c r="B26" s="2" t="s">
        <v>10387</v>
      </c>
      <c r="C26" s="2" t="s">
        <v>10388</v>
      </c>
      <c r="D26" s="2" t="s">
        <v>4287</v>
      </c>
      <c r="E26" s="38" t="s">
        <v>10389</v>
      </c>
    </row>
    <row r="27" ht="15.75" customHeight="1">
      <c r="A27" s="2" t="s">
        <v>2291</v>
      </c>
      <c r="B27" s="2" t="s">
        <v>10387</v>
      </c>
      <c r="C27" s="2" t="s">
        <v>10388</v>
      </c>
      <c r="D27" s="2" t="s">
        <v>4287</v>
      </c>
      <c r="E27" s="38" t="s">
        <v>10389</v>
      </c>
    </row>
    <row r="28" ht="15.75" customHeight="1">
      <c r="A28" s="2" t="s">
        <v>2292</v>
      </c>
      <c r="B28" s="2" t="s">
        <v>10387</v>
      </c>
      <c r="C28" s="2" t="s">
        <v>10388</v>
      </c>
      <c r="D28" s="2" t="s">
        <v>4287</v>
      </c>
      <c r="E28" s="38" t="s">
        <v>10389</v>
      </c>
    </row>
    <row r="29" ht="15.75" customHeight="1">
      <c r="A29" s="2" t="s">
        <v>2293</v>
      </c>
      <c r="B29" s="2" t="s">
        <v>10387</v>
      </c>
      <c r="C29" s="2" t="s">
        <v>10388</v>
      </c>
      <c r="D29" s="2" t="s">
        <v>4287</v>
      </c>
      <c r="E29" s="38" t="s">
        <v>10389</v>
      </c>
    </row>
    <row r="30" ht="15.75" customHeight="1">
      <c r="A30" s="2" t="s">
        <v>10394</v>
      </c>
      <c r="B30" s="2" t="s">
        <v>10387</v>
      </c>
      <c r="C30" s="2" t="s">
        <v>10388</v>
      </c>
      <c r="D30" s="2" t="s">
        <v>4287</v>
      </c>
      <c r="E30" s="38" t="s">
        <v>10389</v>
      </c>
    </row>
    <row r="31" ht="15.75" customHeight="1">
      <c r="A31" s="2" t="s">
        <v>2299</v>
      </c>
      <c r="B31" s="2" t="s">
        <v>10387</v>
      </c>
      <c r="C31" s="2" t="s">
        <v>10388</v>
      </c>
      <c r="D31" s="2" t="s">
        <v>4287</v>
      </c>
      <c r="E31" s="38" t="s">
        <v>10389</v>
      </c>
    </row>
    <row r="32" ht="15.75" customHeight="1">
      <c r="A32" s="2" t="s">
        <v>10395</v>
      </c>
      <c r="B32" s="2" t="s">
        <v>10396</v>
      </c>
      <c r="C32" s="2" t="s">
        <v>10397</v>
      </c>
      <c r="D32" s="2" t="s">
        <v>4287</v>
      </c>
      <c r="E32" s="38" t="s">
        <v>10398</v>
      </c>
    </row>
    <row r="33" ht="15.75" customHeight="1">
      <c r="A33" s="2" t="s">
        <v>10399</v>
      </c>
      <c r="B33" s="2" t="s">
        <v>10396</v>
      </c>
      <c r="C33" s="2" t="s">
        <v>10397</v>
      </c>
      <c r="D33" s="2" t="s">
        <v>4287</v>
      </c>
      <c r="E33" s="38" t="s">
        <v>10398</v>
      </c>
    </row>
    <row r="34" ht="15.75" customHeight="1">
      <c r="A34" s="2" t="s">
        <v>10400</v>
      </c>
      <c r="B34" s="2" t="s">
        <v>10396</v>
      </c>
      <c r="C34" s="2" t="s">
        <v>10397</v>
      </c>
      <c r="D34" s="2" t="s">
        <v>4287</v>
      </c>
      <c r="E34" s="38" t="s">
        <v>10398</v>
      </c>
    </row>
    <row r="35" ht="15.75" customHeight="1">
      <c r="A35" s="2" t="s">
        <v>2310</v>
      </c>
      <c r="B35" s="2" t="s">
        <v>10396</v>
      </c>
      <c r="C35" s="2" t="s">
        <v>10397</v>
      </c>
      <c r="D35" s="2" t="s">
        <v>4287</v>
      </c>
      <c r="E35" s="38" t="s">
        <v>10398</v>
      </c>
    </row>
    <row r="36" ht="15.75" customHeight="1">
      <c r="A36" s="2" t="s">
        <v>2311</v>
      </c>
      <c r="B36" s="2" t="s">
        <v>10396</v>
      </c>
      <c r="C36" s="2" t="s">
        <v>10397</v>
      </c>
      <c r="D36" s="2" t="s">
        <v>4287</v>
      </c>
      <c r="E36" s="38" t="s">
        <v>10398</v>
      </c>
    </row>
    <row r="37" ht="15.75" customHeight="1">
      <c r="A37" s="2" t="s">
        <v>10401</v>
      </c>
      <c r="B37" s="2" t="s">
        <v>10396</v>
      </c>
      <c r="C37" s="2" t="s">
        <v>10397</v>
      </c>
      <c r="D37" s="2" t="s">
        <v>4287</v>
      </c>
      <c r="E37" s="38" t="s">
        <v>10398</v>
      </c>
    </row>
    <row r="38" ht="15.75" customHeight="1">
      <c r="A38" s="2" t="s">
        <v>10402</v>
      </c>
      <c r="B38" s="2" t="s">
        <v>10396</v>
      </c>
      <c r="C38" s="2" t="s">
        <v>10397</v>
      </c>
      <c r="D38" s="2" t="s">
        <v>4287</v>
      </c>
      <c r="E38" s="38" t="s">
        <v>10398</v>
      </c>
    </row>
    <row r="39" ht="15.75" customHeight="1">
      <c r="A39" s="2" t="s">
        <v>2317</v>
      </c>
      <c r="B39" s="2" t="s">
        <v>10396</v>
      </c>
      <c r="C39" s="2" t="s">
        <v>10397</v>
      </c>
      <c r="D39" s="2" t="s">
        <v>4287</v>
      </c>
      <c r="E39" s="38" t="s">
        <v>10398</v>
      </c>
    </row>
    <row r="40" ht="15.75" customHeight="1">
      <c r="A40" s="2" t="s">
        <v>10403</v>
      </c>
      <c r="B40" s="2" t="s">
        <v>10396</v>
      </c>
      <c r="C40" s="2" t="s">
        <v>10397</v>
      </c>
      <c r="D40" s="2" t="s">
        <v>4287</v>
      </c>
      <c r="E40" s="38" t="s">
        <v>10398</v>
      </c>
    </row>
    <row r="41" ht="15.75" customHeight="1">
      <c r="A41" s="2" t="s">
        <v>2321</v>
      </c>
      <c r="B41" s="2" t="s">
        <v>10396</v>
      </c>
      <c r="C41" s="2" t="s">
        <v>10397</v>
      </c>
      <c r="D41" s="2" t="s">
        <v>4287</v>
      </c>
      <c r="E41" s="38" t="s">
        <v>10398</v>
      </c>
    </row>
    <row r="42" ht="15.75" customHeight="1">
      <c r="A42" s="2" t="s">
        <v>2322</v>
      </c>
      <c r="B42" s="2" t="s">
        <v>10396</v>
      </c>
      <c r="C42" s="2" t="s">
        <v>10397</v>
      </c>
      <c r="D42" s="2" t="s">
        <v>4287</v>
      </c>
      <c r="E42" s="38" t="s">
        <v>10398</v>
      </c>
    </row>
    <row r="43" ht="15.75" customHeight="1">
      <c r="A43" s="2" t="s">
        <v>10404</v>
      </c>
      <c r="B43" s="2" t="s">
        <v>10396</v>
      </c>
      <c r="C43" s="2" t="s">
        <v>10397</v>
      </c>
      <c r="D43" s="2" t="s">
        <v>4287</v>
      </c>
      <c r="E43" s="38" t="s">
        <v>10398</v>
      </c>
    </row>
    <row r="44" ht="15.75" customHeight="1">
      <c r="A44" s="2" t="s">
        <v>10405</v>
      </c>
      <c r="B44" s="2" t="s">
        <v>10396</v>
      </c>
      <c r="C44" s="2" t="s">
        <v>10397</v>
      </c>
      <c r="D44" s="2" t="s">
        <v>4287</v>
      </c>
      <c r="E44" s="38" t="s">
        <v>10398</v>
      </c>
    </row>
    <row r="45" ht="15.75" customHeight="1">
      <c r="A45" s="2" t="s">
        <v>10406</v>
      </c>
      <c r="B45" s="2" t="s">
        <v>10407</v>
      </c>
      <c r="C45" s="2" t="s">
        <v>10397</v>
      </c>
      <c r="D45" s="2" t="s">
        <v>4287</v>
      </c>
      <c r="E45" s="38" t="s">
        <v>10408</v>
      </c>
    </row>
    <row r="46" ht="15.75" customHeight="1">
      <c r="A46" s="2" t="s">
        <v>10409</v>
      </c>
      <c r="B46" s="2" t="s">
        <v>10407</v>
      </c>
      <c r="C46" s="2" t="s">
        <v>10397</v>
      </c>
      <c r="D46" s="2" t="s">
        <v>4287</v>
      </c>
      <c r="E46" s="38" t="s">
        <v>10408</v>
      </c>
    </row>
    <row r="47" ht="15.75" customHeight="1">
      <c r="A47" s="2" t="s">
        <v>10410</v>
      </c>
      <c r="B47" s="2" t="s">
        <v>10407</v>
      </c>
      <c r="C47" s="2" t="s">
        <v>10397</v>
      </c>
      <c r="D47" s="2" t="s">
        <v>4287</v>
      </c>
      <c r="E47" s="38" t="s">
        <v>10408</v>
      </c>
    </row>
    <row r="48" ht="15.75" customHeight="1">
      <c r="A48" s="2" t="s">
        <v>10411</v>
      </c>
      <c r="B48" s="2" t="s">
        <v>10407</v>
      </c>
      <c r="C48" s="2" t="s">
        <v>10397</v>
      </c>
      <c r="D48" s="2" t="s">
        <v>4287</v>
      </c>
      <c r="E48" s="38" t="s">
        <v>10408</v>
      </c>
    </row>
    <row r="49" ht="15.75" customHeight="1">
      <c r="A49" s="2" t="s">
        <v>2346</v>
      </c>
      <c r="B49" s="2" t="s">
        <v>10407</v>
      </c>
      <c r="C49" s="2" t="s">
        <v>10397</v>
      </c>
      <c r="D49" s="2" t="s">
        <v>4287</v>
      </c>
      <c r="E49" s="38" t="s">
        <v>10408</v>
      </c>
    </row>
    <row r="50" ht="15.75" customHeight="1">
      <c r="A50" s="2" t="s">
        <v>10412</v>
      </c>
      <c r="B50" s="2" t="s">
        <v>10407</v>
      </c>
      <c r="C50" s="2" t="s">
        <v>10397</v>
      </c>
      <c r="D50" s="2" t="s">
        <v>4287</v>
      </c>
      <c r="E50" s="38" t="s">
        <v>10408</v>
      </c>
    </row>
    <row r="51" ht="15.75" customHeight="1">
      <c r="A51" s="2" t="s">
        <v>10413</v>
      </c>
      <c r="B51" s="2" t="s">
        <v>10407</v>
      </c>
      <c r="C51" s="2" t="s">
        <v>10397</v>
      </c>
      <c r="D51" s="2" t="s">
        <v>4287</v>
      </c>
      <c r="E51" s="38" t="s">
        <v>10408</v>
      </c>
    </row>
    <row r="52" ht="15.75" customHeight="1">
      <c r="A52" s="2" t="s">
        <v>10414</v>
      </c>
      <c r="B52" s="2" t="s">
        <v>10407</v>
      </c>
      <c r="C52" s="2" t="s">
        <v>10397</v>
      </c>
      <c r="D52" s="2" t="s">
        <v>4287</v>
      </c>
      <c r="E52" s="38" t="s">
        <v>10408</v>
      </c>
    </row>
    <row r="53" ht="15.75" customHeight="1">
      <c r="A53" s="2" t="s">
        <v>10415</v>
      </c>
      <c r="B53" s="2" t="s">
        <v>10407</v>
      </c>
      <c r="C53" s="2" t="s">
        <v>10397</v>
      </c>
      <c r="D53" s="2" t="s">
        <v>4287</v>
      </c>
      <c r="E53" s="38" t="s">
        <v>10408</v>
      </c>
    </row>
    <row r="54" ht="15.75" customHeight="1">
      <c r="A54" s="2" t="s">
        <v>10416</v>
      </c>
      <c r="B54" s="2" t="s">
        <v>10407</v>
      </c>
      <c r="C54" s="2" t="s">
        <v>10397</v>
      </c>
      <c r="D54" s="2" t="s">
        <v>4287</v>
      </c>
      <c r="E54" s="38" t="s">
        <v>10408</v>
      </c>
    </row>
    <row r="55" ht="15.75" customHeight="1">
      <c r="A55" s="2" t="s">
        <v>10417</v>
      </c>
      <c r="B55" s="2" t="s">
        <v>10407</v>
      </c>
      <c r="C55" s="2" t="s">
        <v>10397</v>
      </c>
      <c r="D55" s="2" t="s">
        <v>4287</v>
      </c>
      <c r="E55" s="38" t="s">
        <v>10408</v>
      </c>
    </row>
    <row r="56" ht="15.75" customHeight="1">
      <c r="A56" s="2" t="s">
        <v>2369</v>
      </c>
      <c r="B56" s="2" t="s">
        <v>10407</v>
      </c>
      <c r="C56" s="2" t="s">
        <v>10397</v>
      </c>
      <c r="D56" s="2" t="s">
        <v>4287</v>
      </c>
      <c r="E56" s="38" t="s">
        <v>10408</v>
      </c>
    </row>
    <row r="57" ht="15.75" customHeight="1">
      <c r="A57" s="2" t="s">
        <v>10418</v>
      </c>
      <c r="B57" s="2" t="s">
        <v>10407</v>
      </c>
      <c r="C57" s="2" t="s">
        <v>10397</v>
      </c>
      <c r="D57" s="2" t="s">
        <v>4287</v>
      </c>
      <c r="E57" s="38" t="s">
        <v>10408</v>
      </c>
    </row>
    <row r="58" ht="15.75" customHeight="1">
      <c r="A58" s="2" t="s">
        <v>10419</v>
      </c>
      <c r="B58" s="2" t="s">
        <v>10407</v>
      </c>
      <c r="C58" s="2" t="s">
        <v>10397</v>
      </c>
      <c r="D58" s="2" t="s">
        <v>4287</v>
      </c>
      <c r="E58" s="38" t="s">
        <v>10408</v>
      </c>
    </row>
    <row r="59" ht="15.75" customHeight="1">
      <c r="A59" s="2" t="s">
        <v>2384</v>
      </c>
      <c r="B59" s="2" t="s">
        <v>10407</v>
      </c>
      <c r="C59" s="2" t="s">
        <v>10397</v>
      </c>
      <c r="D59" s="2" t="s">
        <v>4287</v>
      </c>
      <c r="E59" s="38" t="s">
        <v>10408</v>
      </c>
    </row>
    <row r="60" ht="15.75" customHeight="1">
      <c r="A60" s="2" t="s">
        <v>10420</v>
      </c>
      <c r="B60" s="2" t="s">
        <v>10407</v>
      </c>
      <c r="C60" s="2" t="s">
        <v>10397</v>
      </c>
      <c r="D60" s="2" t="s">
        <v>4287</v>
      </c>
      <c r="E60" s="38" t="s">
        <v>10408</v>
      </c>
    </row>
    <row r="61" ht="15.75" customHeight="1">
      <c r="A61" s="2" t="s">
        <v>10421</v>
      </c>
      <c r="B61" s="2" t="s">
        <v>10407</v>
      </c>
      <c r="C61" s="2" t="s">
        <v>10397</v>
      </c>
      <c r="D61" s="2" t="s">
        <v>4287</v>
      </c>
      <c r="E61" s="38" t="s">
        <v>10408</v>
      </c>
    </row>
    <row r="62" ht="15.75" customHeight="1">
      <c r="A62" s="2" t="s">
        <v>10422</v>
      </c>
      <c r="B62" s="2" t="s">
        <v>10407</v>
      </c>
      <c r="C62" s="2" t="s">
        <v>10397</v>
      </c>
      <c r="D62" s="2" t="s">
        <v>4287</v>
      </c>
      <c r="E62" s="38" t="s">
        <v>10408</v>
      </c>
    </row>
    <row r="63" ht="15.75" customHeight="1">
      <c r="A63" s="2" t="s">
        <v>10423</v>
      </c>
      <c r="B63" s="2" t="s">
        <v>10407</v>
      </c>
      <c r="C63" s="2" t="s">
        <v>10397</v>
      </c>
      <c r="D63" s="2" t="s">
        <v>4287</v>
      </c>
      <c r="E63" s="38" t="s">
        <v>10408</v>
      </c>
    </row>
    <row r="64" ht="15.75" customHeight="1">
      <c r="A64" s="2" t="s">
        <v>10424</v>
      </c>
      <c r="B64" s="2" t="s">
        <v>10407</v>
      </c>
      <c r="C64" s="2" t="s">
        <v>10397</v>
      </c>
      <c r="D64" s="2" t="s">
        <v>4287</v>
      </c>
      <c r="E64" s="38" t="s">
        <v>10408</v>
      </c>
    </row>
    <row r="65" ht="15.75" customHeight="1">
      <c r="A65" s="2" t="s">
        <v>10425</v>
      </c>
      <c r="B65" s="2" t="s">
        <v>10407</v>
      </c>
      <c r="C65" s="2" t="s">
        <v>10397</v>
      </c>
      <c r="D65" s="2" t="s">
        <v>4287</v>
      </c>
      <c r="E65" s="38" t="s">
        <v>10408</v>
      </c>
    </row>
    <row r="66" ht="15.75" customHeight="1">
      <c r="A66" s="2" t="s">
        <v>2425</v>
      </c>
      <c r="B66" s="2" t="s">
        <v>10407</v>
      </c>
      <c r="C66" s="2" t="s">
        <v>10397</v>
      </c>
      <c r="D66" s="2" t="s">
        <v>4287</v>
      </c>
      <c r="E66" s="38" t="s">
        <v>10408</v>
      </c>
    </row>
    <row r="67" ht="15.75" customHeight="1">
      <c r="A67" s="2" t="s">
        <v>10426</v>
      </c>
      <c r="B67" s="2" t="s">
        <v>10407</v>
      </c>
      <c r="C67" s="2" t="s">
        <v>10397</v>
      </c>
      <c r="D67" s="2" t="s">
        <v>4287</v>
      </c>
      <c r="E67" s="38" t="s">
        <v>10408</v>
      </c>
    </row>
    <row r="68" ht="15.75" customHeight="1">
      <c r="A68" s="2" t="s">
        <v>2428</v>
      </c>
      <c r="B68" s="2" t="s">
        <v>10407</v>
      </c>
      <c r="C68" s="2" t="s">
        <v>10397</v>
      </c>
      <c r="D68" s="2" t="s">
        <v>4287</v>
      </c>
      <c r="E68" s="38" t="s">
        <v>10408</v>
      </c>
    </row>
    <row r="69" ht="15.75" customHeight="1">
      <c r="A69" s="2" t="s">
        <v>10427</v>
      </c>
      <c r="B69" s="2" t="s">
        <v>10407</v>
      </c>
      <c r="C69" s="2" t="s">
        <v>10397</v>
      </c>
      <c r="D69" s="2" t="s">
        <v>4287</v>
      </c>
      <c r="E69" s="38" t="s">
        <v>10408</v>
      </c>
    </row>
    <row r="70" ht="15.75" customHeight="1">
      <c r="A70" s="2" t="s">
        <v>10428</v>
      </c>
      <c r="B70" s="2" t="s">
        <v>10407</v>
      </c>
      <c r="C70" s="2" t="s">
        <v>10397</v>
      </c>
      <c r="D70" s="2" t="s">
        <v>4287</v>
      </c>
      <c r="E70" s="38" t="s">
        <v>10408</v>
      </c>
    </row>
    <row r="71" ht="15.75" customHeight="1">
      <c r="A71" s="2" t="s">
        <v>10429</v>
      </c>
      <c r="B71" s="2" t="s">
        <v>10407</v>
      </c>
      <c r="C71" s="2" t="s">
        <v>10397</v>
      </c>
      <c r="D71" s="2" t="s">
        <v>4287</v>
      </c>
      <c r="E71" s="38" t="s">
        <v>10408</v>
      </c>
    </row>
    <row r="72" ht="15.75" customHeight="1">
      <c r="A72" s="2" t="s">
        <v>10430</v>
      </c>
      <c r="B72" s="2" t="s">
        <v>10407</v>
      </c>
      <c r="C72" s="2" t="s">
        <v>10397</v>
      </c>
      <c r="D72" s="2" t="s">
        <v>4287</v>
      </c>
      <c r="E72" s="38" t="s">
        <v>10408</v>
      </c>
    </row>
    <row r="73" ht="15.75" customHeight="1">
      <c r="A73" s="2" t="s">
        <v>10431</v>
      </c>
      <c r="B73" s="2" t="s">
        <v>10407</v>
      </c>
      <c r="C73" s="2" t="s">
        <v>10397</v>
      </c>
      <c r="D73" s="2" t="s">
        <v>4287</v>
      </c>
      <c r="E73" s="38" t="s">
        <v>10408</v>
      </c>
    </row>
    <row r="74" ht="15.75" customHeight="1">
      <c r="A74" s="2" t="s">
        <v>10432</v>
      </c>
      <c r="B74" s="2" t="s">
        <v>10407</v>
      </c>
      <c r="C74" s="2" t="s">
        <v>10397</v>
      </c>
      <c r="D74" s="2" t="s">
        <v>4287</v>
      </c>
      <c r="E74" s="38" t="s">
        <v>10408</v>
      </c>
    </row>
    <row r="75" ht="15.75" customHeight="1">
      <c r="A75" s="2" t="s">
        <v>10433</v>
      </c>
      <c r="B75" s="2" t="s">
        <v>10434</v>
      </c>
      <c r="C75" s="2" t="s">
        <v>10213</v>
      </c>
      <c r="D75" s="2" t="s">
        <v>4287</v>
      </c>
      <c r="E75" s="38" t="s">
        <v>10435</v>
      </c>
    </row>
    <row r="76" ht="15.75" customHeight="1">
      <c r="A76" s="2" t="s">
        <v>10436</v>
      </c>
      <c r="B76" s="2" t="s">
        <v>10434</v>
      </c>
      <c r="C76" s="2" t="s">
        <v>10213</v>
      </c>
      <c r="D76" s="2" t="s">
        <v>4287</v>
      </c>
      <c r="E76" s="38" t="s">
        <v>10435</v>
      </c>
    </row>
    <row r="77" ht="15.75" customHeight="1">
      <c r="A77" s="2" t="s">
        <v>2467</v>
      </c>
      <c r="B77" s="2" t="s">
        <v>10434</v>
      </c>
      <c r="C77" s="2" t="s">
        <v>10213</v>
      </c>
      <c r="D77" s="2" t="s">
        <v>4287</v>
      </c>
      <c r="E77" s="38" t="s">
        <v>10435</v>
      </c>
    </row>
    <row r="78" ht="15.75" customHeight="1">
      <c r="A78" s="2" t="s">
        <v>2468</v>
      </c>
      <c r="B78" s="2" t="s">
        <v>10434</v>
      </c>
      <c r="C78" s="2" t="s">
        <v>10213</v>
      </c>
      <c r="D78" s="2" t="s">
        <v>4287</v>
      </c>
      <c r="E78" s="38" t="s">
        <v>10435</v>
      </c>
    </row>
    <row r="79" ht="15.75" customHeight="1">
      <c r="A79" s="2" t="s">
        <v>10437</v>
      </c>
      <c r="B79" s="2" t="s">
        <v>10434</v>
      </c>
      <c r="C79" s="2" t="s">
        <v>10213</v>
      </c>
      <c r="D79" s="2" t="s">
        <v>4287</v>
      </c>
      <c r="E79" s="38" t="s">
        <v>10435</v>
      </c>
    </row>
    <row r="80" ht="15.75" customHeight="1">
      <c r="A80" s="2" t="s">
        <v>2471</v>
      </c>
      <c r="B80" s="2" t="s">
        <v>10434</v>
      </c>
      <c r="C80" s="2" t="s">
        <v>10213</v>
      </c>
      <c r="D80" s="2" t="s">
        <v>4287</v>
      </c>
      <c r="E80" s="38" t="s">
        <v>10435</v>
      </c>
    </row>
    <row r="81" ht="15.75" customHeight="1">
      <c r="A81" s="2" t="s">
        <v>10438</v>
      </c>
      <c r="B81" s="2" t="s">
        <v>10434</v>
      </c>
      <c r="C81" s="2" t="s">
        <v>10213</v>
      </c>
      <c r="D81" s="2" t="s">
        <v>4287</v>
      </c>
      <c r="E81" s="38" t="s">
        <v>10435</v>
      </c>
    </row>
    <row r="82" ht="15.75" customHeight="1">
      <c r="A82" s="2" t="s">
        <v>2474</v>
      </c>
      <c r="B82" s="2" t="s">
        <v>10434</v>
      </c>
      <c r="C82" s="2" t="s">
        <v>10213</v>
      </c>
      <c r="D82" s="2" t="s">
        <v>4287</v>
      </c>
      <c r="E82" s="38" t="s">
        <v>10435</v>
      </c>
    </row>
    <row r="83" ht="15.75" customHeight="1">
      <c r="A83" s="2" t="s">
        <v>10439</v>
      </c>
      <c r="B83" s="2" t="s">
        <v>10434</v>
      </c>
      <c r="C83" s="2" t="s">
        <v>10213</v>
      </c>
      <c r="D83" s="2" t="s">
        <v>4287</v>
      </c>
      <c r="E83" s="38" t="s">
        <v>10435</v>
      </c>
    </row>
    <row r="84" ht="15.75" customHeight="1">
      <c r="A84" s="2" t="s">
        <v>2479</v>
      </c>
      <c r="B84" s="2" t="s">
        <v>10434</v>
      </c>
      <c r="C84" s="2" t="s">
        <v>10213</v>
      </c>
      <c r="D84" s="2" t="s">
        <v>4287</v>
      </c>
      <c r="E84" s="38" t="s">
        <v>10435</v>
      </c>
    </row>
    <row r="85" ht="15.75" customHeight="1">
      <c r="A85" s="2" t="s">
        <v>10440</v>
      </c>
      <c r="B85" s="2" t="s">
        <v>10434</v>
      </c>
      <c r="C85" s="2" t="s">
        <v>10213</v>
      </c>
      <c r="D85" s="2" t="s">
        <v>4287</v>
      </c>
      <c r="E85" s="38" t="s">
        <v>10435</v>
      </c>
    </row>
    <row r="86" ht="15.75" customHeight="1">
      <c r="A86" s="2" t="s">
        <v>2482</v>
      </c>
      <c r="B86" s="2" t="s">
        <v>10434</v>
      </c>
      <c r="C86" s="2" t="s">
        <v>10213</v>
      </c>
      <c r="D86" s="2" t="s">
        <v>4287</v>
      </c>
      <c r="E86" s="38" t="s">
        <v>10435</v>
      </c>
    </row>
    <row r="87" ht="15.75" customHeight="1">
      <c r="A87" s="2" t="s">
        <v>10441</v>
      </c>
      <c r="B87" s="2" t="s">
        <v>10434</v>
      </c>
      <c r="C87" s="2" t="s">
        <v>10213</v>
      </c>
      <c r="D87" s="2" t="s">
        <v>4287</v>
      </c>
      <c r="E87" s="38" t="s">
        <v>10435</v>
      </c>
    </row>
    <row r="88" ht="15.75" customHeight="1">
      <c r="A88" s="2" t="s">
        <v>10442</v>
      </c>
      <c r="B88" s="2" t="s">
        <v>10434</v>
      </c>
      <c r="C88" s="2" t="s">
        <v>10213</v>
      </c>
      <c r="D88" s="2" t="s">
        <v>4287</v>
      </c>
      <c r="E88" s="38" t="s">
        <v>10435</v>
      </c>
    </row>
    <row r="89" ht="15.75" customHeight="1">
      <c r="A89" s="2" t="s">
        <v>2488</v>
      </c>
      <c r="B89" s="2" t="s">
        <v>10434</v>
      </c>
      <c r="C89" s="2" t="s">
        <v>10213</v>
      </c>
      <c r="D89" s="2" t="s">
        <v>4287</v>
      </c>
      <c r="E89" s="38" t="s">
        <v>10435</v>
      </c>
    </row>
    <row r="90" ht="15.75" customHeight="1">
      <c r="A90" s="2" t="s">
        <v>2489</v>
      </c>
      <c r="B90" s="2" t="s">
        <v>10443</v>
      </c>
      <c r="C90" s="2" t="s">
        <v>10444</v>
      </c>
      <c r="D90" s="2" t="s">
        <v>4287</v>
      </c>
      <c r="E90" s="38" t="s">
        <v>10445</v>
      </c>
    </row>
    <row r="91" ht="15.75" customHeight="1">
      <c r="A91" s="2" t="s">
        <v>10446</v>
      </c>
      <c r="B91" s="2" t="s">
        <v>10443</v>
      </c>
      <c r="C91" s="2" t="s">
        <v>10444</v>
      </c>
      <c r="D91" s="2" t="s">
        <v>4287</v>
      </c>
      <c r="E91" s="38" t="s">
        <v>10445</v>
      </c>
    </row>
    <row r="92" ht="15.75" customHeight="1">
      <c r="A92" s="2" t="s">
        <v>10447</v>
      </c>
      <c r="B92" s="2" t="s">
        <v>10443</v>
      </c>
      <c r="C92" s="2" t="s">
        <v>10444</v>
      </c>
      <c r="D92" s="2" t="s">
        <v>4287</v>
      </c>
      <c r="E92" s="38" t="s">
        <v>10445</v>
      </c>
    </row>
    <row r="93" ht="15.75" customHeight="1">
      <c r="A93" s="2" t="s">
        <v>10448</v>
      </c>
      <c r="B93" s="2" t="s">
        <v>10443</v>
      </c>
      <c r="C93" s="2" t="s">
        <v>10444</v>
      </c>
      <c r="D93" s="2" t="s">
        <v>4287</v>
      </c>
      <c r="E93" s="38" t="s">
        <v>10445</v>
      </c>
    </row>
    <row r="94" ht="15.75" customHeight="1">
      <c r="A94" s="2" t="s">
        <v>10449</v>
      </c>
      <c r="B94" s="2" t="s">
        <v>10443</v>
      </c>
      <c r="C94" s="2" t="s">
        <v>10444</v>
      </c>
      <c r="D94" s="2" t="s">
        <v>4287</v>
      </c>
      <c r="E94" s="38" t="s">
        <v>10445</v>
      </c>
    </row>
    <row r="95" ht="15.75" customHeight="1">
      <c r="A95" s="2" t="s">
        <v>10450</v>
      </c>
      <c r="B95" s="2" t="s">
        <v>10443</v>
      </c>
      <c r="C95" s="2" t="s">
        <v>10444</v>
      </c>
      <c r="D95" s="2" t="s">
        <v>4287</v>
      </c>
      <c r="E95" s="38" t="s">
        <v>10445</v>
      </c>
    </row>
    <row r="96" ht="15.75" customHeight="1">
      <c r="A96" s="2" t="s">
        <v>10451</v>
      </c>
      <c r="B96" s="2" t="s">
        <v>10443</v>
      </c>
      <c r="C96" s="2" t="s">
        <v>10444</v>
      </c>
      <c r="D96" s="2" t="s">
        <v>4287</v>
      </c>
      <c r="E96" s="38" t="s">
        <v>10445</v>
      </c>
    </row>
    <row r="97" ht="15.75" customHeight="1">
      <c r="A97" s="2" t="s">
        <v>10452</v>
      </c>
      <c r="B97" s="2" t="s">
        <v>10443</v>
      </c>
      <c r="C97" s="2" t="s">
        <v>10444</v>
      </c>
      <c r="D97" s="2" t="s">
        <v>4287</v>
      </c>
      <c r="E97" s="38" t="s">
        <v>10445</v>
      </c>
    </row>
    <row r="98" ht="15.75" customHeight="1">
      <c r="A98" s="2" t="s">
        <v>10453</v>
      </c>
      <c r="B98" s="2" t="s">
        <v>10443</v>
      </c>
      <c r="C98" s="2" t="s">
        <v>10444</v>
      </c>
      <c r="D98" s="2" t="s">
        <v>4287</v>
      </c>
      <c r="E98" s="38" t="s">
        <v>10445</v>
      </c>
    </row>
    <row r="99" ht="15.75" customHeight="1">
      <c r="A99" s="2" t="s">
        <v>2940</v>
      </c>
      <c r="B99" s="2" t="s">
        <v>10443</v>
      </c>
      <c r="C99" s="2" t="s">
        <v>10444</v>
      </c>
      <c r="D99" s="2" t="s">
        <v>4287</v>
      </c>
      <c r="E99" s="38" t="s">
        <v>10445</v>
      </c>
    </row>
    <row r="100" ht="15.75" customHeight="1">
      <c r="A100" s="2" t="s">
        <v>10454</v>
      </c>
      <c r="B100" s="2" t="s">
        <v>10443</v>
      </c>
      <c r="C100" s="2" t="s">
        <v>10444</v>
      </c>
      <c r="D100" s="2" t="s">
        <v>4287</v>
      </c>
      <c r="E100" s="38" t="s">
        <v>10445</v>
      </c>
    </row>
    <row r="101" ht="15.75" customHeight="1">
      <c r="A101" s="2" t="s">
        <v>10455</v>
      </c>
      <c r="B101" s="2" t="s">
        <v>10456</v>
      </c>
      <c r="C101" s="2" t="s">
        <v>10457</v>
      </c>
      <c r="D101" s="2" t="s">
        <v>4287</v>
      </c>
      <c r="E101" s="38" t="s">
        <v>10445</v>
      </c>
    </row>
    <row r="102" ht="15.75" customHeight="1">
      <c r="A102" s="2" t="s">
        <v>10458</v>
      </c>
      <c r="B102" s="2" t="s">
        <v>10456</v>
      </c>
      <c r="C102" s="2" t="s">
        <v>10457</v>
      </c>
      <c r="D102" s="2" t="s">
        <v>4287</v>
      </c>
      <c r="E102" s="38" t="s">
        <v>10445</v>
      </c>
    </row>
    <row r="103" ht="15.75" customHeight="1">
      <c r="A103" s="2" t="s">
        <v>10459</v>
      </c>
      <c r="B103" s="2" t="s">
        <v>10456</v>
      </c>
      <c r="C103" s="2" t="s">
        <v>10457</v>
      </c>
      <c r="D103" s="2" t="s">
        <v>4287</v>
      </c>
      <c r="E103" s="38" t="s">
        <v>10445</v>
      </c>
    </row>
    <row r="104" ht="15.75" customHeight="1">
      <c r="A104" s="2" t="s">
        <v>2524</v>
      </c>
      <c r="B104" s="2" t="s">
        <v>10456</v>
      </c>
      <c r="C104" s="2" t="s">
        <v>10457</v>
      </c>
      <c r="D104" s="2" t="s">
        <v>4287</v>
      </c>
      <c r="E104" s="38" t="s">
        <v>10445</v>
      </c>
    </row>
    <row r="105" ht="15.75" customHeight="1">
      <c r="A105" s="2" t="s">
        <v>2802</v>
      </c>
      <c r="B105" s="2" t="s">
        <v>10460</v>
      </c>
      <c r="C105" s="2" t="s">
        <v>10213</v>
      </c>
      <c r="D105" s="2" t="s">
        <v>4287</v>
      </c>
      <c r="E105" s="38" t="s">
        <v>10461</v>
      </c>
    </row>
    <row r="106" ht="15.75" customHeight="1">
      <c r="A106" s="2" t="s">
        <v>10462</v>
      </c>
      <c r="B106" s="2" t="s">
        <v>10460</v>
      </c>
      <c r="C106" s="2" t="s">
        <v>10213</v>
      </c>
      <c r="D106" s="2" t="s">
        <v>4287</v>
      </c>
      <c r="E106" s="38" t="s">
        <v>10461</v>
      </c>
    </row>
    <row r="107" ht="15.75" customHeight="1">
      <c r="A107" s="2" t="s">
        <v>2961</v>
      </c>
      <c r="B107" s="2" t="s">
        <v>10460</v>
      </c>
      <c r="C107" s="2" t="s">
        <v>10213</v>
      </c>
      <c r="D107" s="2" t="s">
        <v>4287</v>
      </c>
      <c r="E107" s="38" t="s">
        <v>10461</v>
      </c>
    </row>
    <row r="108" ht="15.75" customHeight="1">
      <c r="A108" s="2" t="s">
        <v>2804</v>
      </c>
      <c r="B108" s="2" t="s">
        <v>10460</v>
      </c>
      <c r="C108" s="2" t="s">
        <v>10213</v>
      </c>
      <c r="D108" s="2" t="s">
        <v>4287</v>
      </c>
      <c r="E108" s="38" t="s">
        <v>10461</v>
      </c>
    </row>
    <row r="109" ht="15.75" customHeight="1">
      <c r="A109" s="2" t="s">
        <v>10463</v>
      </c>
      <c r="B109" s="2" t="s">
        <v>10460</v>
      </c>
      <c r="C109" s="2" t="s">
        <v>10213</v>
      </c>
      <c r="D109" s="2" t="s">
        <v>4287</v>
      </c>
      <c r="E109" s="38" t="s">
        <v>10461</v>
      </c>
    </row>
    <row r="110" ht="15.75" customHeight="1">
      <c r="A110" s="2" t="s">
        <v>10464</v>
      </c>
      <c r="B110" s="2" t="s">
        <v>10460</v>
      </c>
      <c r="C110" s="2" t="s">
        <v>10213</v>
      </c>
      <c r="D110" s="2" t="s">
        <v>4287</v>
      </c>
      <c r="E110" s="38" t="s">
        <v>10461</v>
      </c>
    </row>
    <row r="111" ht="15.75" customHeight="1">
      <c r="A111" s="2" t="s">
        <v>10465</v>
      </c>
      <c r="B111" s="2" t="s">
        <v>10460</v>
      </c>
      <c r="C111" s="2" t="s">
        <v>10213</v>
      </c>
      <c r="D111" s="2" t="s">
        <v>4287</v>
      </c>
      <c r="E111" s="38" t="s">
        <v>10461</v>
      </c>
    </row>
    <row r="112" ht="15.75" customHeight="1">
      <c r="A112" s="2" t="s">
        <v>10466</v>
      </c>
      <c r="B112" s="2" t="s">
        <v>10460</v>
      </c>
      <c r="C112" s="2" t="s">
        <v>10213</v>
      </c>
      <c r="D112" s="2" t="s">
        <v>4287</v>
      </c>
      <c r="E112" s="38" t="s">
        <v>10461</v>
      </c>
    </row>
    <row r="113" ht="15.75" customHeight="1">
      <c r="A113" s="2" t="s">
        <v>2527</v>
      </c>
      <c r="B113" s="2" t="s">
        <v>10460</v>
      </c>
      <c r="C113" s="2" t="s">
        <v>10213</v>
      </c>
      <c r="D113" s="2" t="s">
        <v>4287</v>
      </c>
      <c r="E113" s="38" t="s">
        <v>10461</v>
      </c>
    </row>
    <row r="114" ht="15.75" customHeight="1">
      <c r="A114" s="2" t="s">
        <v>10467</v>
      </c>
      <c r="B114" s="2" t="s">
        <v>10460</v>
      </c>
      <c r="C114" s="2" t="s">
        <v>10213</v>
      </c>
      <c r="D114" s="2" t="s">
        <v>4287</v>
      </c>
      <c r="E114" s="38" t="s">
        <v>10461</v>
      </c>
    </row>
    <row r="115" ht="15.75" customHeight="1">
      <c r="A115" s="2" t="s">
        <v>2997</v>
      </c>
      <c r="B115" s="2" t="s">
        <v>10460</v>
      </c>
      <c r="C115" s="2" t="s">
        <v>10213</v>
      </c>
      <c r="D115" s="2" t="s">
        <v>4287</v>
      </c>
      <c r="E115" s="38" t="s">
        <v>10461</v>
      </c>
    </row>
    <row r="116" ht="15.75" customHeight="1">
      <c r="A116" s="2" t="s">
        <v>10468</v>
      </c>
      <c r="B116" s="2" t="s">
        <v>10460</v>
      </c>
      <c r="C116" s="2" t="s">
        <v>10213</v>
      </c>
      <c r="D116" s="2" t="s">
        <v>4287</v>
      </c>
      <c r="E116" s="38" t="s">
        <v>10461</v>
      </c>
    </row>
    <row r="117" ht="15.75" customHeight="1">
      <c r="A117" s="2" t="s">
        <v>10469</v>
      </c>
      <c r="B117" s="2" t="s">
        <v>10460</v>
      </c>
      <c r="C117" s="2" t="s">
        <v>10213</v>
      </c>
      <c r="D117" s="2" t="s">
        <v>4287</v>
      </c>
      <c r="E117" s="38" t="s">
        <v>10461</v>
      </c>
    </row>
    <row r="118" ht="15.75" customHeight="1">
      <c r="A118" s="2" t="s">
        <v>10470</v>
      </c>
      <c r="B118" s="2" t="s">
        <v>10460</v>
      </c>
      <c r="C118" s="2" t="s">
        <v>10213</v>
      </c>
      <c r="D118" s="2" t="s">
        <v>4287</v>
      </c>
      <c r="E118" s="38" t="s">
        <v>10461</v>
      </c>
    </row>
    <row r="119" ht="15.75" customHeight="1">
      <c r="A119" s="2" t="s">
        <v>10471</v>
      </c>
      <c r="B119" s="2" t="s">
        <v>10460</v>
      </c>
      <c r="C119" s="2" t="s">
        <v>10213</v>
      </c>
      <c r="D119" s="2" t="s">
        <v>4287</v>
      </c>
      <c r="E119" s="38" t="s">
        <v>10461</v>
      </c>
    </row>
    <row r="120" ht="15.75" customHeight="1">
      <c r="A120" s="2" t="s">
        <v>2812</v>
      </c>
      <c r="B120" s="2" t="s">
        <v>10460</v>
      </c>
      <c r="C120" s="2" t="s">
        <v>10213</v>
      </c>
      <c r="D120" s="2" t="s">
        <v>4287</v>
      </c>
      <c r="E120" s="38" t="s">
        <v>10461</v>
      </c>
    </row>
    <row r="121" ht="15.75" customHeight="1">
      <c r="A121" s="2" t="s">
        <v>10472</v>
      </c>
      <c r="B121" s="2" t="s">
        <v>10473</v>
      </c>
      <c r="C121" s="2" t="s">
        <v>10474</v>
      </c>
      <c r="D121" s="2" t="s">
        <v>4287</v>
      </c>
      <c r="E121" s="38" t="s">
        <v>10475</v>
      </c>
    </row>
    <row r="122" ht="15.75" customHeight="1">
      <c r="A122" s="2" t="s">
        <v>10476</v>
      </c>
      <c r="B122" s="2" t="s">
        <v>10473</v>
      </c>
      <c r="C122" s="2" t="s">
        <v>10474</v>
      </c>
      <c r="D122" s="2" t="s">
        <v>4287</v>
      </c>
      <c r="E122" s="38" t="s">
        <v>10475</v>
      </c>
    </row>
    <row r="123" ht="15.75" customHeight="1">
      <c r="A123" s="2" t="s">
        <v>10477</v>
      </c>
      <c r="B123" s="2" t="s">
        <v>10473</v>
      </c>
      <c r="C123" s="2" t="s">
        <v>10474</v>
      </c>
      <c r="D123" s="2" t="s">
        <v>4287</v>
      </c>
      <c r="E123" s="38" t="s">
        <v>10475</v>
      </c>
    </row>
    <row r="124" ht="15.75" customHeight="1">
      <c r="A124" s="2" t="s">
        <v>10478</v>
      </c>
      <c r="B124" s="2" t="s">
        <v>10473</v>
      </c>
      <c r="C124" s="2" t="s">
        <v>10474</v>
      </c>
      <c r="D124" s="2" t="s">
        <v>4287</v>
      </c>
      <c r="E124" s="38" t="s">
        <v>10475</v>
      </c>
    </row>
    <row r="125" ht="15.75" customHeight="1">
      <c r="A125" s="2" t="s">
        <v>3040</v>
      </c>
      <c r="B125" s="2" t="s">
        <v>10473</v>
      </c>
      <c r="C125" s="2" t="s">
        <v>10474</v>
      </c>
      <c r="D125" s="2" t="s">
        <v>4287</v>
      </c>
      <c r="E125" s="38" t="s">
        <v>10475</v>
      </c>
    </row>
    <row r="126" ht="15.75" customHeight="1">
      <c r="A126" s="2" t="s">
        <v>10479</v>
      </c>
      <c r="B126" s="2" t="s">
        <v>10473</v>
      </c>
      <c r="C126" s="2" t="s">
        <v>10474</v>
      </c>
      <c r="D126" s="2" t="s">
        <v>4287</v>
      </c>
      <c r="E126" s="38" t="s">
        <v>10475</v>
      </c>
    </row>
    <row r="127" ht="15.75" customHeight="1">
      <c r="A127" s="2" t="s">
        <v>3047</v>
      </c>
      <c r="B127" s="2" t="s">
        <v>10473</v>
      </c>
      <c r="C127" s="2" t="s">
        <v>10474</v>
      </c>
      <c r="D127" s="2" t="s">
        <v>4287</v>
      </c>
      <c r="E127" s="38" t="s">
        <v>10475</v>
      </c>
    </row>
    <row r="128" ht="15.75" customHeight="1">
      <c r="A128" s="2" t="s">
        <v>2529</v>
      </c>
      <c r="B128" s="2" t="s">
        <v>10473</v>
      </c>
      <c r="C128" s="2" t="s">
        <v>10474</v>
      </c>
      <c r="D128" s="2" t="s">
        <v>4287</v>
      </c>
      <c r="E128" s="38" t="s">
        <v>10475</v>
      </c>
    </row>
    <row r="129" ht="15.75" customHeight="1">
      <c r="A129" s="2" t="s">
        <v>10480</v>
      </c>
      <c r="B129" s="2" t="s">
        <v>10473</v>
      </c>
      <c r="C129" s="2" t="s">
        <v>10474</v>
      </c>
      <c r="D129" s="2" t="s">
        <v>4287</v>
      </c>
      <c r="E129" s="38" t="s">
        <v>10475</v>
      </c>
    </row>
    <row r="130" ht="15.75" customHeight="1">
      <c r="A130" s="2" t="s">
        <v>10481</v>
      </c>
      <c r="B130" s="2" t="s">
        <v>10473</v>
      </c>
      <c r="C130" s="2" t="s">
        <v>10474</v>
      </c>
      <c r="D130" s="2" t="s">
        <v>4287</v>
      </c>
      <c r="E130" s="38" t="s">
        <v>10475</v>
      </c>
    </row>
    <row r="131" ht="15.75" customHeight="1">
      <c r="A131" s="2" t="s">
        <v>10482</v>
      </c>
      <c r="B131" s="2" t="s">
        <v>5542</v>
      </c>
      <c r="C131" s="2" t="s">
        <v>10483</v>
      </c>
      <c r="D131" s="2" t="s">
        <v>4287</v>
      </c>
      <c r="E131" s="38" t="s">
        <v>10484</v>
      </c>
    </row>
    <row r="132" ht="15.75" customHeight="1">
      <c r="A132" s="2" t="s">
        <v>10485</v>
      </c>
      <c r="B132" s="2" t="s">
        <v>5542</v>
      </c>
      <c r="C132" s="2" t="s">
        <v>10483</v>
      </c>
      <c r="D132" s="2" t="s">
        <v>4287</v>
      </c>
      <c r="E132" s="38" t="s">
        <v>10484</v>
      </c>
    </row>
    <row r="133" ht="15.75" customHeight="1">
      <c r="A133" s="2" t="s">
        <v>3437</v>
      </c>
      <c r="B133" s="2" t="s">
        <v>5542</v>
      </c>
      <c r="C133" s="2" t="s">
        <v>10483</v>
      </c>
      <c r="D133" s="2" t="s">
        <v>4287</v>
      </c>
      <c r="E133" s="38" t="s">
        <v>10484</v>
      </c>
    </row>
    <row r="134" ht="15.75" customHeight="1">
      <c r="A134" s="2" t="s">
        <v>3438</v>
      </c>
      <c r="B134" s="2" t="s">
        <v>5542</v>
      </c>
      <c r="C134" s="2" t="s">
        <v>10483</v>
      </c>
      <c r="D134" s="2" t="s">
        <v>4287</v>
      </c>
      <c r="E134" s="38" t="s">
        <v>10484</v>
      </c>
    </row>
    <row r="135" ht="15.75" customHeight="1">
      <c r="A135" s="2" t="s">
        <v>3439</v>
      </c>
      <c r="B135" s="2" t="s">
        <v>5542</v>
      </c>
      <c r="C135" s="2" t="s">
        <v>10483</v>
      </c>
      <c r="D135" s="2" t="s">
        <v>4287</v>
      </c>
      <c r="E135" s="38" t="s">
        <v>10484</v>
      </c>
    </row>
    <row r="136" ht="15.75" customHeight="1">
      <c r="A136" s="2" t="s">
        <v>10486</v>
      </c>
      <c r="B136" s="2" t="s">
        <v>5542</v>
      </c>
      <c r="C136" s="2" t="s">
        <v>10483</v>
      </c>
      <c r="D136" s="2" t="s">
        <v>4287</v>
      </c>
      <c r="E136" s="38" t="s">
        <v>10484</v>
      </c>
    </row>
    <row r="137" ht="15.75" customHeight="1">
      <c r="A137" s="38" t="s">
        <v>2532</v>
      </c>
      <c r="B137" s="2" t="s">
        <v>5542</v>
      </c>
      <c r="C137" s="2" t="s">
        <v>10483</v>
      </c>
      <c r="D137" s="2" t="s">
        <v>4287</v>
      </c>
      <c r="E137" s="38" t="s">
        <v>10484</v>
      </c>
    </row>
    <row r="138" ht="15.75" customHeight="1">
      <c r="A138" s="2" t="s">
        <v>10487</v>
      </c>
      <c r="B138" s="2" t="s">
        <v>9353</v>
      </c>
      <c r="C138" s="2" t="s">
        <v>10488</v>
      </c>
      <c r="D138" s="2" t="s">
        <v>4287</v>
      </c>
      <c r="E138" s="38" t="s">
        <v>10489</v>
      </c>
    </row>
    <row r="139" ht="15.75" customHeight="1">
      <c r="A139" s="2" t="s">
        <v>2825</v>
      </c>
      <c r="B139" s="2" t="s">
        <v>9353</v>
      </c>
      <c r="C139" s="2" t="s">
        <v>10488</v>
      </c>
      <c r="D139" s="2" t="s">
        <v>4287</v>
      </c>
      <c r="E139" s="38" t="s">
        <v>10489</v>
      </c>
    </row>
    <row r="140" ht="15.75" customHeight="1">
      <c r="A140" s="2" t="s">
        <v>10490</v>
      </c>
      <c r="B140" s="2" t="s">
        <v>9353</v>
      </c>
      <c r="C140" s="2" t="s">
        <v>10488</v>
      </c>
      <c r="D140" s="2" t="s">
        <v>4287</v>
      </c>
      <c r="E140" s="38" t="s">
        <v>10489</v>
      </c>
    </row>
    <row r="141" ht="15.75" customHeight="1">
      <c r="A141" s="2" t="s">
        <v>2826</v>
      </c>
      <c r="B141" s="2" t="s">
        <v>9353</v>
      </c>
      <c r="C141" s="2" t="s">
        <v>10488</v>
      </c>
      <c r="D141" s="2" t="s">
        <v>4287</v>
      </c>
      <c r="E141" s="38" t="s">
        <v>10489</v>
      </c>
    </row>
    <row r="142" ht="15.75" customHeight="1">
      <c r="A142" s="2" t="s">
        <v>10491</v>
      </c>
      <c r="B142" s="2" t="s">
        <v>9354</v>
      </c>
      <c r="C142" s="2" t="s">
        <v>10492</v>
      </c>
      <c r="D142" s="2" t="s">
        <v>4287</v>
      </c>
      <c r="E142" s="38" t="s">
        <v>10493</v>
      </c>
    </row>
    <row r="143" ht="15.75" customHeight="1">
      <c r="A143" s="2" t="s">
        <v>10494</v>
      </c>
      <c r="B143" s="2" t="s">
        <v>9354</v>
      </c>
      <c r="C143" s="2" t="s">
        <v>10492</v>
      </c>
      <c r="D143" s="2" t="s">
        <v>4287</v>
      </c>
      <c r="E143" s="38" t="s">
        <v>10493</v>
      </c>
    </row>
    <row r="144" ht="15.75" customHeight="1">
      <c r="A144" s="2" t="s">
        <v>3452</v>
      </c>
      <c r="B144" s="2" t="s">
        <v>9354</v>
      </c>
      <c r="C144" s="2" t="s">
        <v>10492</v>
      </c>
      <c r="D144" s="2" t="s">
        <v>4287</v>
      </c>
      <c r="E144" s="38" t="s">
        <v>10493</v>
      </c>
    </row>
    <row r="145" ht="15.75" customHeight="1">
      <c r="A145" s="2" t="s">
        <v>3453</v>
      </c>
      <c r="B145" s="2" t="s">
        <v>9354</v>
      </c>
      <c r="C145" s="2" t="s">
        <v>10492</v>
      </c>
      <c r="D145" s="2" t="s">
        <v>4287</v>
      </c>
      <c r="E145" s="38" t="s">
        <v>10493</v>
      </c>
    </row>
    <row r="146" ht="15.75" customHeight="1">
      <c r="A146" s="2" t="s">
        <v>10495</v>
      </c>
      <c r="B146" s="2" t="s">
        <v>9354</v>
      </c>
      <c r="C146" s="2" t="s">
        <v>10492</v>
      </c>
      <c r="D146" s="2" t="s">
        <v>4287</v>
      </c>
      <c r="E146" s="38" t="s">
        <v>10493</v>
      </c>
    </row>
    <row r="147" ht="15.75" customHeight="1">
      <c r="A147" s="2" t="s">
        <v>3463</v>
      </c>
      <c r="B147" s="2" t="s">
        <v>9354</v>
      </c>
      <c r="C147" s="2" t="s">
        <v>10492</v>
      </c>
      <c r="D147" s="2" t="s">
        <v>4287</v>
      </c>
      <c r="E147" s="38" t="s">
        <v>10493</v>
      </c>
    </row>
    <row r="148" ht="15.75" customHeight="1">
      <c r="A148" s="2" t="s">
        <v>10496</v>
      </c>
      <c r="B148" s="2" t="s">
        <v>9354</v>
      </c>
      <c r="C148" s="2" t="s">
        <v>10492</v>
      </c>
      <c r="D148" s="2" t="s">
        <v>4287</v>
      </c>
      <c r="E148" s="38" t="s">
        <v>10493</v>
      </c>
    </row>
    <row r="149" ht="15.75" customHeight="1">
      <c r="A149" s="2" t="s">
        <v>2533</v>
      </c>
      <c r="B149" s="2" t="s">
        <v>10497</v>
      </c>
      <c r="C149" s="2" t="s">
        <v>9426</v>
      </c>
      <c r="D149" s="2" t="s">
        <v>4287</v>
      </c>
      <c r="E149" s="38" t="s">
        <v>10498</v>
      </c>
    </row>
    <row r="150" ht="15.75" customHeight="1">
      <c r="A150" s="2" t="s">
        <v>2832</v>
      </c>
      <c r="B150" s="2" t="s">
        <v>10497</v>
      </c>
      <c r="C150" s="2" t="s">
        <v>9426</v>
      </c>
      <c r="D150" s="2" t="s">
        <v>4287</v>
      </c>
      <c r="E150" s="38" t="s">
        <v>10498</v>
      </c>
    </row>
    <row r="151" ht="15.75" customHeight="1">
      <c r="A151" s="2" t="s">
        <v>10499</v>
      </c>
      <c r="B151" s="2" t="s">
        <v>10497</v>
      </c>
      <c r="C151" s="2" t="s">
        <v>9426</v>
      </c>
      <c r="D151" s="2" t="s">
        <v>4287</v>
      </c>
      <c r="E151" s="38" t="s">
        <v>10498</v>
      </c>
    </row>
    <row r="152" ht="15.75" customHeight="1">
      <c r="A152" s="2" t="s">
        <v>10500</v>
      </c>
      <c r="B152" s="2" t="s">
        <v>10497</v>
      </c>
      <c r="C152" s="2" t="s">
        <v>9426</v>
      </c>
      <c r="D152" s="2" t="s">
        <v>4287</v>
      </c>
      <c r="E152" s="38" t="s">
        <v>10498</v>
      </c>
    </row>
    <row r="153" ht="15.75" customHeight="1">
      <c r="A153" s="2" t="s">
        <v>10501</v>
      </c>
      <c r="B153" s="2" t="s">
        <v>10497</v>
      </c>
      <c r="C153" s="2" t="s">
        <v>9426</v>
      </c>
      <c r="D153" s="2" t="s">
        <v>4287</v>
      </c>
      <c r="E153" s="38" t="s">
        <v>10498</v>
      </c>
    </row>
    <row r="154" ht="15.75" customHeight="1">
      <c r="A154" s="103" t="s">
        <v>2838</v>
      </c>
      <c r="B154" s="2" t="s">
        <v>10497</v>
      </c>
      <c r="C154" s="2" t="s">
        <v>9426</v>
      </c>
      <c r="D154" s="2" t="s">
        <v>4287</v>
      </c>
      <c r="E154" s="38" t="s">
        <v>10498</v>
      </c>
    </row>
    <row r="155" ht="15.75" customHeight="1">
      <c r="A155" s="103" t="s">
        <v>10502</v>
      </c>
      <c r="B155" s="2" t="s">
        <v>10497</v>
      </c>
      <c r="C155" s="2" t="s">
        <v>9426</v>
      </c>
      <c r="D155" s="2" t="s">
        <v>4287</v>
      </c>
      <c r="E155" s="38" t="s">
        <v>10498</v>
      </c>
    </row>
    <row r="156" ht="15.75" customHeight="1">
      <c r="A156" s="2" t="s">
        <v>10503</v>
      </c>
      <c r="B156" s="2" t="s">
        <v>10497</v>
      </c>
      <c r="C156" s="2" t="s">
        <v>9426</v>
      </c>
      <c r="D156" s="2" t="s">
        <v>4287</v>
      </c>
      <c r="E156" s="38" t="s">
        <v>10498</v>
      </c>
    </row>
    <row r="157" ht="15.75" customHeight="1">
      <c r="A157" s="2" t="s">
        <v>10504</v>
      </c>
      <c r="B157" s="2" t="s">
        <v>10497</v>
      </c>
      <c r="C157" s="2" t="s">
        <v>9426</v>
      </c>
      <c r="D157" s="2" t="s">
        <v>4287</v>
      </c>
      <c r="E157" s="38" t="s">
        <v>10498</v>
      </c>
    </row>
    <row r="158" ht="15.75" customHeight="1">
      <c r="A158" s="2" t="s">
        <v>3475</v>
      </c>
      <c r="B158" s="2" t="s">
        <v>10497</v>
      </c>
      <c r="C158" s="2" t="s">
        <v>9426</v>
      </c>
      <c r="D158" s="2" t="s">
        <v>4287</v>
      </c>
      <c r="E158" s="38" t="s">
        <v>10498</v>
      </c>
    </row>
    <row r="159" ht="15.75" customHeight="1">
      <c r="A159" s="2" t="s">
        <v>10505</v>
      </c>
      <c r="B159" s="2" t="s">
        <v>10497</v>
      </c>
      <c r="C159" s="2" t="s">
        <v>9426</v>
      </c>
      <c r="D159" s="2" t="s">
        <v>4287</v>
      </c>
      <c r="E159" s="38" t="s">
        <v>10498</v>
      </c>
    </row>
    <row r="160" ht="15.75" customHeight="1">
      <c r="A160" s="2" t="s">
        <v>10506</v>
      </c>
      <c r="B160" s="2" t="s">
        <v>10497</v>
      </c>
      <c r="C160" s="2" t="s">
        <v>9426</v>
      </c>
      <c r="D160" s="2" t="s">
        <v>4287</v>
      </c>
      <c r="E160" s="38" t="s">
        <v>10498</v>
      </c>
    </row>
    <row r="161" ht="15.75" customHeight="1">
      <c r="A161" s="2" t="s">
        <v>2535</v>
      </c>
      <c r="B161" s="2" t="s">
        <v>10497</v>
      </c>
      <c r="C161" s="2" t="s">
        <v>9426</v>
      </c>
      <c r="D161" s="2" t="s">
        <v>4287</v>
      </c>
      <c r="E161" s="38" t="s">
        <v>10498</v>
      </c>
    </row>
    <row r="162" ht="15.75" customHeight="1">
      <c r="A162" s="2" t="s">
        <v>10507</v>
      </c>
      <c r="B162" s="2" t="s">
        <v>10497</v>
      </c>
      <c r="C162" s="2" t="s">
        <v>9426</v>
      </c>
      <c r="D162" s="2" t="s">
        <v>4287</v>
      </c>
      <c r="E162" s="38" t="s">
        <v>10498</v>
      </c>
    </row>
    <row r="163" ht="15.75" customHeight="1">
      <c r="A163" s="2" t="s">
        <v>10508</v>
      </c>
      <c r="B163" s="2" t="s">
        <v>10497</v>
      </c>
      <c r="C163" s="2" t="s">
        <v>9426</v>
      </c>
      <c r="D163" s="2" t="s">
        <v>4287</v>
      </c>
      <c r="E163" s="38" t="s">
        <v>10498</v>
      </c>
    </row>
    <row r="164" ht="15.75" customHeight="1">
      <c r="A164" s="2" t="s">
        <v>10509</v>
      </c>
      <c r="B164" s="2" t="s">
        <v>10497</v>
      </c>
      <c r="C164" s="2" t="s">
        <v>9426</v>
      </c>
      <c r="D164" s="2" t="s">
        <v>4287</v>
      </c>
      <c r="E164" s="38" t="s">
        <v>10498</v>
      </c>
    </row>
    <row r="165" ht="15.75" customHeight="1">
      <c r="A165" s="2" t="s">
        <v>10510</v>
      </c>
      <c r="B165" s="2" t="s">
        <v>10497</v>
      </c>
      <c r="C165" s="2" t="s">
        <v>9426</v>
      </c>
      <c r="D165" s="2" t="s">
        <v>4287</v>
      </c>
      <c r="E165" s="38" t="s">
        <v>10498</v>
      </c>
    </row>
    <row r="166" ht="15.75" customHeight="1">
      <c r="A166" s="2" t="s">
        <v>10511</v>
      </c>
      <c r="B166" s="2" t="s">
        <v>10497</v>
      </c>
      <c r="C166" s="2" t="s">
        <v>9426</v>
      </c>
      <c r="D166" s="2" t="s">
        <v>4287</v>
      </c>
      <c r="E166" s="38" t="s">
        <v>10498</v>
      </c>
    </row>
    <row r="167" ht="15.75" customHeight="1">
      <c r="A167" s="2" t="s">
        <v>3490</v>
      </c>
      <c r="B167" s="2" t="s">
        <v>10497</v>
      </c>
      <c r="C167" s="2" t="s">
        <v>9426</v>
      </c>
      <c r="D167" s="2" t="s">
        <v>4287</v>
      </c>
      <c r="E167" s="38" t="s">
        <v>10498</v>
      </c>
    </row>
    <row r="168" ht="15.75" customHeight="1">
      <c r="A168" s="2" t="s">
        <v>10512</v>
      </c>
      <c r="B168" s="2" t="s">
        <v>5749</v>
      </c>
      <c r="C168" s="2" t="s">
        <v>10513</v>
      </c>
      <c r="D168" s="2" t="s">
        <v>4287</v>
      </c>
      <c r="E168" s="38" t="s">
        <v>10514</v>
      </c>
    </row>
    <row r="169" ht="15.75" customHeight="1">
      <c r="A169" s="2" t="s">
        <v>2851</v>
      </c>
      <c r="B169" s="2" t="s">
        <v>5749</v>
      </c>
      <c r="C169" s="2" t="s">
        <v>10513</v>
      </c>
      <c r="D169" s="2" t="s">
        <v>4287</v>
      </c>
      <c r="E169" s="38" t="s">
        <v>10514</v>
      </c>
    </row>
    <row r="170" ht="15.75" customHeight="1">
      <c r="A170" s="2" t="s">
        <v>3493</v>
      </c>
      <c r="B170" s="2" t="s">
        <v>5749</v>
      </c>
      <c r="C170" s="2" t="s">
        <v>10513</v>
      </c>
      <c r="D170" s="2" t="s">
        <v>4287</v>
      </c>
      <c r="E170" s="38" t="s">
        <v>10514</v>
      </c>
    </row>
    <row r="171" ht="15.75" customHeight="1">
      <c r="A171" s="2" t="s">
        <v>10515</v>
      </c>
      <c r="B171" s="2" t="s">
        <v>5749</v>
      </c>
      <c r="C171" s="2" t="s">
        <v>10513</v>
      </c>
      <c r="D171" s="2" t="s">
        <v>4287</v>
      </c>
      <c r="E171" s="38" t="s">
        <v>10514</v>
      </c>
    </row>
    <row r="172" ht="15.75" customHeight="1">
      <c r="A172" s="2" t="s">
        <v>10516</v>
      </c>
      <c r="B172" s="2" t="s">
        <v>5749</v>
      </c>
      <c r="C172" s="2" t="s">
        <v>10513</v>
      </c>
      <c r="D172" s="2" t="s">
        <v>4287</v>
      </c>
      <c r="E172" s="38" t="s">
        <v>10514</v>
      </c>
    </row>
    <row r="173" ht="15.75" customHeight="1">
      <c r="A173" s="2" t="s">
        <v>10517</v>
      </c>
      <c r="B173" s="2" t="s">
        <v>5749</v>
      </c>
      <c r="C173" s="2" t="s">
        <v>10513</v>
      </c>
      <c r="D173" s="2" t="s">
        <v>4287</v>
      </c>
      <c r="E173" s="38" t="s">
        <v>10514</v>
      </c>
    </row>
    <row r="174" ht="15.75" customHeight="1">
      <c r="A174" s="2" t="s">
        <v>2855</v>
      </c>
      <c r="B174" s="2" t="s">
        <v>5749</v>
      </c>
      <c r="C174" s="2" t="s">
        <v>10513</v>
      </c>
      <c r="D174" s="2" t="s">
        <v>4287</v>
      </c>
      <c r="E174" s="38" t="s">
        <v>10514</v>
      </c>
    </row>
    <row r="175" ht="15.75" customHeight="1">
      <c r="A175" s="2" t="s">
        <v>10518</v>
      </c>
      <c r="B175" s="2" t="s">
        <v>5749</v>
      </c>
      <c r="C175" s="2" t="s">
        <v>10513</v>
      </c>
      <c r="D175" s="2" t="s">
        <v>4287</v>
      </c>
      <c r="E175" s="38" t="s">
        <v>10514</v>
      </c>
    </row>
    <row r="176" ht="15.75" customHeight="1">
      <c r="A176" s="2" t="s">
        <v>10519</v>
      </c>
      <c r="B176" s="2" t="s">
        <v>5749</v>
      </c>
      <c r="C176" s="2" t="s">
        <v>10513</v>
      </c>
      <c r="D176" s="2" t="s">
        <v>4287</v>
      </c>
      <c r="E176" s="38" t="s">
        <v>10514</v>
      </c>
    </row>
    <row r="177" ht="15.75" customHeight="1">
      <c r="A177" s="2" t="s">
        <v>10520</v>
      </c>
      <c r="B177" s="2" t="s">
        <v>5749</v>
      </c>
      <c r="C177" s="2" t="s">
        <v>10513</v>
      </c>
      <c r="D177" s="2" t="s">
        <v>4287</v>
      </c>
      <c r="E177" s="38" t="s">
        <v>10514</v>
      </c>
    </row>
    <row r="178" ht="15.75" customHeight="1">
      <c r="A178" s="2" t="s">
        <v>2863</v>
      </c>
      <c r="B178" s="2" t="s">
        <v>5749</v>
      </c>
      <c r="C178" s="2" t="s">
        <v>10513</v>
      </c>
      <c r="D178" s="2" t="s">
        <v>4287</v>
      </c>
      <c r="E178" s="38" t="s">
        <v>10514</v>
      </c>
    </row>
    <row r="179" ht="15.75" customHeight="1">
      <c r="A179" s="2" t="s">
        <v>10521</v>
      </c>
      <c r="B179" s="2" t="s">
        <v>5749</v>
      </c>
      <c r="C179" s="2" t="s">
        <v>10513</v>
      </c>
      <c r="D179" s="2" t="s">
        <v>4287</v>
      </c>
      <c r="E179" s="38" t="s">
        <v>10514</v>
      </c>
    </row>
    <row r="180" ht="15.75" customHeight="1">
      <c r="A180" s="2" t="s">
        <v>3504</v>
      </c>
      <c r="B180" s="2" t="s">
        <v>5749</v>
      </c>
      <c r="C180" s="2" t="s">
        <v>10513</v>
      </c>
      <c r="D180" s="2" t="s">
        <v>4287</v>
      </c>
      <c r="E180" s="38" t="s">
        <v>10514</v>
      </c>
    </row>
    <row r="181" ht="15.75" customHeight="1">
      <c r="A181" s="2" t="s">
        <v>10522</v>
      </c>
      <c r="B181" s="2" t="s">
        <v>5805</v>
      </c>
      <c r="C181" s="2" t="s">
        <v>10513</v>
      </c>
      <c r="D181" s="2" t="s">
        <v>4287</v>
      </c>
      <c r="E181" s="38" t="s">
        <v>10523</v>
      </c>
    </row>
    <row r="182" ht="15.75" customHeight="1">
      <c r="A182" s="2" t="s">
        <v>3507</v>
      </c>
      <c r="B182" s="2" t="s">
        <v>5805</v>
      </c>
      <c r="C182" s="2" t="s">
        <v>10513</v>
      </c>
      <c r="D182" s="2" t="s">
        <v>4287</v>
      </c>
      <c r="E182" s="38" t="s">
        <v>10523</v>
      </c>
    </row>
    <row r="183" ht="15.75" customHeight="1">
      <c r="A183" s="2" t="s">
        <v>3508</v>
      </c>
      <c r="B183" s="2" t="s">
        <v>5805</v>
      </c>
      <c r="C183" s="2" t="s">
        <v>10513</v>
      </c>
      <c r="D183" s="2" t="s">
        <v>4287</v>
      </c>
      <c r="E183" s="38" t="s">
        <v>10523</v>
      </c>
    </row>
    <row r="184" ht="15.75" customHeight="1">
      <c r="A184" s="2" t="s">
        <v>3509</v>
      </c>
      <c r="B184" s="2" t="s">
        <v>5805</v>
      </c>
      <c r="C184" s="2" t="s">
        <v>10513</v>
      </c>
      <c r="D184" s="2" t="s">
        <v>4287</v>
      </c>
      <c r="E184" s="38" t="s">
        <v>10523</v>
      </c>
    </row>
    <row r="185" ht="15.75" customHeight="1">
      <c r="A185" s="2" t="s">
        <v>10524</v>
      </c>
      <c r="B185" s="2" t="s">
        <v>5805</v>
      </c>
      <c r="C185" s="2" t="s">
        <v>10513</v>
      </c>
      <c r="D185" s="2" t="s">
        <v>4287</v>
      </c>
      <c r="E185" s="38" t="s">
        <v>10523</v>
      </c>
    </row>
    <row r="186" ht="15.75" customHeight="1">
      <c r="A186" s="2" t="s">
        <v>10525</v>
      </c>
      <c r="B186" s="2" t="s">
        <v>10526</v>
      </c>
      <c r="C186" s="2" t="s">
        <v>10513</v>
      </c>
      <c r="D186" s="2" t="s">
        <v>4287</v>
      </c>
      <c r="E186" s="38" t="s">
        <v>10527</v>
      </c>
    </row>
    <row r="187" ht="15.75" customHeight="1">
      <c r="A187" s="2" t="s">
        <v>10528</v>
      </c>
      <c r="B187" s="2" t="s">
        <v>10526</v>
      </c>
      <c r="C187" s="2" t="s">
        <v>10513</v>
      </c>
      <c r="D187" s="2" t="s">
        <v>4287</v>
      </c>
      <c r="E187" s="38" t="s">
        <v>10527</v>
      </c>
    </row>
    <row r="188" ht="15.75" customHeight="1">
      <c r="A188" s="2" t="s">
        <v>10529</v>
      </c>
      <c r="B188" s="2" t="s">
        <v>10526</v>
      </c>
      <c r="C188" s="2" t="s">
        <v>10513</v>
      </c>
      <c r="D188" s="2" t="s">
        <v>4287</v>
      </c>
      <c r="E188" s="38" t="s">
        <v>10527</v>
      </c>
    </row>
    <row r="189" ht="15.75" customHeight="1">
      <c r="A189" s="2" t="s">
        <v>10530</v>
      </c>
      <c r="B189" s="2" t="s">
        <v>10531</v>
      </c>
      <c r="C189" s="2" t="s">
        <v>10532</v>
      </c>
      <c r="D189" s="2" t="s">
        <v>4287</v>
      </c>
      <c r="E189" s="38" t="s">
        <v>10533</v>
      </c>
    </row>
    <row r="190" ht="15.75" customHeight="1">
      <c r="A190" s="2" t="s">
        <v>10534</v>
      </c>
      <c r="B190" s="2" t="s">
        <v>10531</v>
      </c>
      <c r="C190" s="2" t="s">
        <v>10532</v>
      </c>
      <c r="D190" s="2" t="s">
        <v>4287</v>
      </c>
      <c r="E190" s="38" t="s">
        <v>10533</v>
      </c>
    </row>
    <row r="191" ht="15.75" customHeight="1">
      <c r="A191" s="2" t="s">
        <v>3523</v>
      </c>
      <c r="B191" s="2" t="s">
        <v>10531</v>
      </c>
      <c r="C191" s="2" t="s">
        <v>10532</v>
      </c>
      <c r="D191" s="2" t="s">
        <v>4287</v>
      </c>
      <c r="E191" s="38" t="s">
        <v>10533</v>
      </c>
    </row>
    <row r="192" ht="15.75" customHeight="1">
      <c r="A192" s="2" t="s">
        <v>2873</v>
      </c>
      <c r="B192" s="2" t="s">
        <v>10531</v>
      </c>
      <c r="C192" s="2" t="s">
        <v>10532</v>
      </c>
      <c r="D192" s="2" t="s">
        <v>4287</v>
      </c>
      <c r="E192" s="38" t="s">
        <v>10533</v>
      </c>
    </row>
    <row r="193" ht="15.75" customHeight="1">
      <c r="A193" s="2" t="s">
        <v>3524</v>
      </c>
      <c r="B193" s="2" t="s">
        <v>10531</v>
      </c>
      <c r="C193" s="2" t="s">
        <v>10532</v>
      </c>
      <c r="D193" s="2" t="s">
        <v>4287</v>
      </c>
      <c r="E193" s="38" t="s">
        <v>10533</v>
      </c>
    </row>
    <row r="194" ht="15.75" customHeight="1">
      <c r="A194" s="2" t="s">
        <v>10535</v>
      </c>
      <c r="B194" s="2" t="s">
        <v>10531</v>
      </c>
      <c r="C194" s="2" t="s">
        <v>10532</v>
      </c>
      <c r="D194" s="2" t="s">
        <v>4287</v>
      </c>
      <c r="E194" s="38" t="s">
        <v>10533</v>
      </c>
    </row>
    <row r="195" ht="15.75" customHeight="1">
      <c r="A195" s="2" t="s">
        <v>10536</v>
      </c>
      <c r="B195" s="2" t="s">
        <v>10531</v>
      </c>
      <c r="C195" s="2" t="s">
        <v>10532</v>
      </c>
      <c r="D195" s="2" t="s">
        <v>4287</v>
      </c>
      <c r="E195" s="38" t="s">
        <v>10533</v>
      </c>
    </row>
    <row r="196" ht="15.75" customHeight="1">
      <c r="A196" s="2" t="s">
        <v>10537</v>
      </c>
      <c r="B196" s="2" t="s">
        <v>10531</v>
      </c>
      <c r="C196" s="2" t="s">
        <v>10532</v>
      </c>
      <c r="D196" s="2" t="s">
        <v>4287</v>
      </c>
      <c r="E196" s="38" t="s">
        <v>10533</v>
      </c>
    </row>
    <row r="197" ht="15.75" customHeight="1">
      <c r="A197" s="2" t="s">
        <v>10538</v>
      </c>
      <c r="B197" s="2" t="s">
        <v>10531</v>
      </c>
      <c r="C197" s="2" t="s">
        <v>10532</v>
      </c>
      <c r="D197" s="2" t="s">
        <v>4287</v>
      </c>
      <c r="E197" s="38" t="s">
        <v>10533</v>
      </c>
    </row>
    <row r="198" ht="15.75" customHeight="1">
      <c r="A198" s="2" t="s">
        <v>10539</v>
      </c>
      <c r="B198" s="2" t="s">
        <v>10531</v>
      </c>
      <c r="C198" s="2" t="s">
        <v>10532</v>
      </c>
      <c r="D198" s="2" t="s">
        <v>4287</v>
      </c>
      <c r="E198" s="38" t="s">
        <v>10533</v>
      </c>
    </row>
    <row r="199" ht="15.75" customHeight="1">
      <c r="A199" s="2" t="s">
        <v>3546</v>
      </c>
      <c r="B199" s="2" t="s">
        <v>10531</v>
      </c>
      <c r="C199" s="2" t="s">
        <v>10532</v>
      </c>
      <c r="D199" s="2" t="s">
        <v>4287</v>
      </c>
      <c r="E199" s="38" t="s">
        <v>10533</v>
      </c>
    </row>
    <row r="200" ht="15.75" customHeight="1">
      <c r="A200" s="2" t="s">
        <v>2883</v>
      </c>
      <c r="B200" s="2" t="s">
        <v>10531</v>
      </c>
      <c r="C200" s="2" t="s">
        <v>10532</v>
      </c>
      <c r="D200" s="2" t="s">
        <v>4287</v>
      </c>
      <c r="E200" s="38" t="s">
        <v>10533</v>
      </c>
    </row>
    <row r="201" ht="15.75" customHeight="1">
      <c r="A201" s="2" t="s">
        <v>2884</v>
      </c>
      <c r="B201" s="2" t="s">
        <v>10540</v>
      </c>
      <c r="C201" s="2" t="s">
        <v>10213</v>
      </c>
      <c r="D201" s="2" t="s">
        <v>4287</v>
      </c>
      <c r="E201" s="38" t="s">
        <v>10541</v>
      </c>
    </row>
    <row r="202" ht="15.75" customHeight="1">
      <c r="A202" s="2" t="s">
        <v>10542</v>
      </c>
      <c r="B202" s="2" t="s">
        <v>10540</v>
      </c>
      <c r="C202" s="2" t="s">
        <v>10213</v>
      </c>
      <c r="D202" s="2" t="s">
        <v>4287</v>
      </c>
      <c r="E202" s="38" t="s">
        <v>10541</v>
      </c>
    </row>
    <row r="203" ht="15.75" customHeight="1">
      <c r="A203" s="2" t="s">
        <v>3548</v>
      </c>
      <c r="B203" s="2" t="s">
        <v>10540</v>
      </c>
      <c r="C203" s="2" t="s">
        <v>10213</v>
      </c>
      <c r="D203" s="2" t="s">
        <v>4287</v>
      </c>
      <c r="E203" s="38" t="s">
        <v>10541</v>
      </c>
    </row>
    <row r="204" ht="15.75" customHeight="1">
      <c r="A204" s="2" t="s">
        <v>10543</v>
      </c>
      <c r="B204" s="2" t="s">
        <v>10540</v>
      </c>
      <c r="C204" s="2" t="s">
        <v>10213</v>
      </c>
      <c r="D204" s="2" t="s">
        <v>4287</v>
      </c>
      <c r="E204" s="38" t="s">
        <v>10541</v>
      </c>
    </row>
    <row r="205" ht="15.75" customHeight="1">
      <c r="A205" s="2" t="s">
        <v>3549</v>
      </c>
      <c r="B205" s="2" t="s">
        <v>10540</v>
      </c>
      <c r="C205" s="2" t="s">
        <v>10213</v>
      </c>
      <c r="D205" s="2" t="s">
        <v>4287</v>
      </c>
      <c r="E205" s="38" t="s">
        <v>10541</v>
      </c>
    </row>
    <row r="206" ht="15.75" customHeight="1">
      <c r="A206" s="2" t="s">
        <v>2548</v>
      </c>
      <c r="B206" s="2" t="s">
        <v>10540</v>
      </c>
      <c r="C206" s="2" t="s">
        <v>10213</v>
      </c>
      <c r="D206" s="2" t="s">
        <v>4287</v>
      </c>
      <c r="E206" s="38" t="s">
        <v>10541</v>
      </c>
    </row>
    <row r="207" ht="15.75" customHeight="1">
      <c r="A207" s="2" t="s">
        <v>3550</v>
      </c>
      <c r="B207" s="2" t="s">
        <v>10540</v>
      </c>
      <c r="C207" s="2" t="s">
        <v>10213</v>
      </c>
      <c r="D207" s="2" t="s">
        <v>4287</v>
      </c>
      <c r="E207" s="38" t="s">
        <v>10541</v>
      </c>
    </row>
    <row r="208" ht="15.75" customHeight="1">
      <c r="A208" s="2" t="s">
        <v>10544</v>
      </c>
      <c r="B208" s="2" t="s">
        <v>10540</v>
      </c>
      <c r="C208" s="2" t="s">
        <v>10213</v>
      </c>
      <c r="D208" s="2" t="s">
        <v>4287</v>
      </c>
      <c r="E208" s="38" t="s">
        <v>10541</v>
      </c>
    </row>
    <row r="209" ht="15.75" customHeight="1">
      <c r="A209" s="2" t="s">
        <v>10545</v>
      </c>
      <c r="B209" s="2" t="s">
        <v>9355</v>
      </c>
      <c r="C209" s="2" t="s">
        <v>9426</v>
      </c>
      <c r="D209" s="2" t="s">
        <v>4287</v>
      </c>
      <c r="E209" s="38" t="s">
        <v>10546</v>
      </c>
    </row>
    <row r="210" ht="15.75" customHeight="1">
      <c r="A210" s="2" t="s">
        <v>10547</v>
      </c>
      <c r="B210" s="2" t="s">
        <v>9355</v>
      </c>
      <c r="C210" s="2" t="s">
        <v>9426</v>
      </c>
      <c r="D210" s="2" t="s">
        <v>4287</v>
      </c>
      <c r="E210" s="38" t="s">
        <v>10546</v>
      </c>
    </row>
    <row r="211" ht="15.75" customHeight="1">
      <c r="A211" s="2" t="s">
        <v>3561</v>
      </c>
      <c r="B211" s="2" t="s">
        <v>9355</v>
      </c>
      <c r="C211" s="2" t="s">
        <v>9426</v>
      </c>
      <c r="D211" s="2" t="s">
        <v>4287</v>
      </c>
      <c r="E211" s="38" t="s">
        <v>10546</v>
      </c>
    </row>
    <row r="212" ht="15.75" customHeight="1">
      <c r="A212" s="2" t="s">
        <v>3562</v>
      </c>
      <c r="B212" s="2" t="s">
        <v>9355</v>
      </c>
      <c r="C212" s="2" t="s">
        <v>9426</v>
      </c>
      <c r="D212" s="2" t="s">
        <v>4287</v>
      </c>
      <c r="E212" s="38" t="s">
        <v>10546</v>
      </c>
    </row>
    <row r="213" ht="15.75" customHeight="1">
      <c r="A213" s="2" t="s">
        <v>3563</v>
      </c>
      <c r="B213" s="2" t="s">
        <v>9355</v>
      </c>
      <c r="C213" s="2" t="s">
        <v>9426</v>
      </c>
      <c r="D213" s="2" t="s">
        <v>4287</v>
      </c>
      <c r="E213" s="38" t="s">
        <v>10546</v>
      </c>
    </row>
    <row r="214" ht="15.75" customHeight="1">
      <c r="A214" s="2" t="s">
        <v>10548</v>
      </c>
      <c r="B214" s="2" t="s">
        <v>9355</v>
      </c>
      <c r="C214" s="2" t="s">
        <v>9426</v>
      </c>
      <c r="D214" s="2" t="s">
        <v>4287</v>
      </c>
      <c r="E214" s="38" t="s">
        <v>10546</v>
      </c>
    </row>
    <row r="215" ht="15.75" customHeight="1">
      <c r="A215" s="2" t="s">
        <v>10549</v>
      </c>
      <c r="B215" s="2" t="s">
        <v>9355</v>
      </c>
      <c r="C215" s="2" t="s">
        <v>9426</v>
      </c>
      <c r="D215" s="2" t="s">
        <v>4287</v>
      </c>
      <c r="E215" s="38" t="s">
        <v>10546</v>
      </c>
    </row>
    <row r="216" ht="15.75" customHeight="1">
      <c r="A216" s="2" t="s">
        <v>3567</v>
      </c>
      <c r="B216" s="2" t="s">
        <v>9355</v>
      </c>
      <c r="C216" s="2" t="s">
        <v>9426</v>
      </c>
      <c r="D216" s="2" t="s">
        <v>4287</v>
      </c>
      <c r="E216" s="38" t="s">
        <v>10546</v>
      </c>
    </row>
    <row r="217" ht="15.75" customHeight="1">
      <c r="A217" s="2" t="s">
        <v>3568</v>
      </c>
      <c r="B217" s="2" t="s">
        <v>9355</v>
      </c>
      <c r="C217" s="2" t="s">
        <v>9426</v>
      </c>
      <c r="D217" s="2" t="s">
        <v>4287</v>
      </c>
      <c r="E217" s="38" t="s">
        <v>10546</v>
      </c>
    </row>
    <row r="218" ht="15.75" customHeight="1">
      <c r="A218" s="2" t="s">
        <v>10550</v>
      </c>
      <c r="B218" s="2" t="s">
        <v>9355</v>
      </c>
      <c r="C218" s="2" t="s">
        <v>9426</v>
      </c>
      <c r="D218" s="2" t="s">
        <v>4287</v>
      </c>
      <c r="E218" s="38" t="s">
        <v>10546</v>
      </c>
    </row>
    <row r="219" ht="15.75" customHeight="1">
      <c r="A219" s="2" t="s">
        <v>3569</v>
      </c>
      <c r="B219" s="2" t="s">
        <v>9355</v>
      </c>
      <c r="C219" s="2" t="s">
        <v>9426</v>
      </c>
      <c r="D219" s="2" t="s">
        <v>4287</v>
      </c>
      <c r="E219" s="38" t="s">
        <v>10546</v>
      </c>
    </row>
    <row r="220" ht="15.75" customHeight="1">
      <c r="A220" s="2" t="s">
        <v>10551</v>
      </c>
      <c r="B220" s="2" t="s">
        <v>9355</v>
      </c>
      <c r="C220" s="2" t="s">
        <v>9426</v>
      </c>
      <c r="D220" s="2" t="s">
        <v>4287</v>
      </c>
      <c r="E220" s="38" t="s">
        <v>10546</v>
      </c>
    </row>
    <row r="221" ht="15.75" customHeight="1">
      <c r="A221" s="2" t="s">
        <v>10552</v>
      </c>
      <c r="B221" s="2" t="s">
        <v>9355</v>
      </c>
      <c r="C221" s="2" t="s">
        <v>9426</v>
      </c>
      <c r="D221" s="2" t="s">
        <v>4287</v>
      </c>
      <c r="E221" s="38" t="s">
        <v>10546</v>
      </c>
    </row>
    <row r="222" ht="15.75" customHeight="1">
      <c r="A222" s="2" t="s">
        <v>3577</v>
      </c>
      <c r="B222" s="2" t="s">
        <v>9355</v>
      </c>
      <c r="C222" s="2" t="s">
        <v>9426</v>
      </c>
      <c r="D222" s="2" t="s">
        <v>4287</v>
      </c>
      <c r="E222" s="38" t="s">
        <v>10546</v>
      </c>
    </row>
    <row r="223" ht="15.75" customHeight="1">
      <c r="A223" s="2" t="s">
        <v>3578</v>
      </c>
      <c r="B223" s="2" t="s">
        <v>9355</v>
      </c>
      <c r="C223" s="2" t="s">
        <v>9426</v>
      </c>
      <c r="D223" s="2" t="s">
        <v>4287</v>
      </c>
      <c r="E223" s="38" t="s">
        <v>10546</v>
      </c>
    </row>
    <row r="224" ht="15.75" customHeight="1">
      <c r="A224" s="2" t="s">
        <v>3579</v>
      </c>
      <c r="B224" s="2" t="s">
        <v>9355</v>
      </c>
      <c r="C224" s="2" t="s">
        <v>9426</v>
      </c>
      <c r="D224" s="2" t="s">
        <v>4287</v>
      </c>
      <c r="E224" s="38" t="s">
        <v>10546</v>
      </c>
    </row>
    <row r="225" ht="15.75" customHeight="1">
      <c r="A225" s="2" t="s">
        <v>10553</v>
      </c>
      <c r="B225" s="2" t="s">
        <v>9355</v>
      </c>
      <c r="C225" s="2" t="s">
        <v>9426</v>
      </c>
      <c r="D225" s="2" t="s">
        <v>4287</v>
      </c>
      <c r="E225" s="38" t="s">
        <v>10546</v>
      </c>
    </row>
    <row r="226" ht="15.75" customHeight="1">
      <c r="A226" s="2" t="s">
        <v>3583</v>
      </c>
      <c r="B226" s="2" t="s">
        <v>9355</v>
      </c>
      <c r="C226" s="2" t="s">
        <v>9426</v>
      </c>
      <c r="D226" s="2" t="s">
        <v>4287</v>
      </c>
      <c r="E226" s="38" t="s">
        <v>10546</v>
      </c>
    </row>
    <row r="227" ht="15.75" customHeight="1">
      <c r="A227" s="2" t="s">
        <v>2892</v>
      </c>
      <c r="B227" s="2" t="s">
        <v>9355</v>
      </c>
      <c r="C227" s="2" t="s">
        <v>9426</v>
      </c>
      <c r="D227" s="2" t="s">
        <v>4287</v>
      </c>
      <c r="E227" s="38" t="s">
        <v>10546</v>
      </c>
    </row>
    <row r="228" ht="15.75" customHeight="1">
      <c r="A228" s="2" t="s">
        <v>3584</v>
      </c>
      <c r="B228" s="2" t="s">
        <v>9355</v>
      </c>
      <c r="C228" s="2" t="s">
        <v>9426</v>
      </c>
      <c r="D228" s="2" t="s">
        <v>4287</v>
      </c>
      <c r="E228" s="38" t="s">
        <v>10546</v>
      </c>
    </row>
    <row r="229" ht="15.75" customHeight="1">
      <c r="A229" s="2" t="s">
        <v>2551</v>
      </c>
      <c r="B229" s="2" t="s">
        <v>9355</v>
      </c>
      <c r="C229" s="2" t="s">
        <v>9426</v>
      </c>
      <c r="D229" s="2" t="s">
        <v>4287</v>
      </c>
      <c r="E229" s="38" t="s">
        <v>10546</v>
      </c>
    </row>
    <row r="230" ht="15.75" customHeight="1">
      <c r="A230" s="2" t="s">
        <v>2893</v>
      </c>
      <c r="B230" s="2" t="s">
        <v>9355</v>
      </c>
      <c r="C230" s="2" t="s">
        <v>9426</v>
      </c>
      <c r="D230" s="2" t="s">
        <v>4287</v>
      </c>
      <c r="E230" s="38" t="s">
        <v>10546</v>
      </c>
    </row>
    <row r="231" ht="15.75" customHeight="1">
      <c r="A231" s="2" t="s">
        <v>10554</v>
      </c>
      <c r="B231" s="2" t="s">
        <v>9355</v>
      </c>
      <c r="C231" s="2" t="s">
        <v>9426</v>
      </c>
      <c r="D231" s="2" t="s">
        <v>4287</v>
      </c>
      <c r="E231" s="38" t="s">
        <v>10546</v>
      </c>
    </row>
    <row r="232" ht="15.75" customHeight="1">
      <c r="A232" s="2" t="s">
        <v>3587</v>
      </c>
      <c r="B232" s="2" t="s">
        <v>9355</v>
      </c>
      <c r="C232" s="2" t="s">
        <v>9426</v>
      </c>
      <c r="D232" s="2" t="s">
        <v>4287</v>
      </c>
      <c r="E232" s="38" t="s">
        <v>10546</v>
      </c>
    </row>
    <row r="233" ht="15.75" customHeight="1">
      <c r="A233" s="2" t="s">
        <v>10555</v>
      </c>
      <c r="B233" s="2" t="s">
        <v>9355</v>
      </c>
      <c r="C233" s="2" t="s">
        <v>9426</v>
      </c>
      <c r="D233" s="2" t="s">
        <v>4287</v>
      </c>
      <c r="E233" s="38" t="s">
        <v>10546</v>
      </c>
    </row>
    <row r="234" ht="15.75" customHeight="1">
      <c r="A234" s="2" t="s">
        <v>3589</v>
      </c>
      <c r="B234" s="2" t="s">
        <v>9355</v>
      </c>
      <c r="C234" s="2" t="s">
        <v>9426</v>
      </c>
      <c r="D234" s="2" t="s">
        <v>4287</v>
      </c>
      <c r="E234" s="38" t="s">
        <v>10546</v>
      </c>
    </row>
    <row r="235" ht="15.75" customHeight="1">
      <c r="A235" s="2" t="s">
        <v>10556</v>
      </c>
      <c r="B235" s="2" t="s">
        <v>9355</v>
      </c>
      <c r="C235" s="2" t="s">
        <v>9426</v>
      </c>
      <c r="D235" s="2" t="s">
        <v>4287</v>
      </c>
      <c r="E235" s="38" t="s">
        <v>10546</v>
      </c>
    </row>
    <row r="236" ht="15.75" customHeight="1">
      <c r="A236" s="2" t="s">
        <v>3591</v>
      </c>
      <c r="B236" s="2" t="s">
        <v>9355</v>
      </c>
      <c r="C236" s="2" t="s">
        <v>9426</v>
      </c>
      <c r="D236" s="2" t="s">
        <v>4287</v>
      </c>
      <c r="E236" s="38" t="s">
        <v>10546</v>
      </c>
    </row>
    <row r="237" ht="15.75" customHeight="1">
      <c r="A237" s="2" t="s">
        <v>10557</v>
      </c>
      <c r="B237" s="2" t="s">
        <v>9355</v>
      </c>
      <c r="C237" s="2" t="s">
        <v>9426</v>
      </c>
      <c r="D237" s="2" t="s">
        <v>4287</v>
      </c>
      <c r="E237" s="38" t="s">
        <v>10546</v>
      </c>
    </row>
    <row r="238" ht="15.75" customHeight="1">
      <c r="A238" s="2" t="s">
        <v>3598</v>
      </c>
      <c r="B238" s="2" t="s">
        <v>9355</v>
      </c>
      <c r="C238" s="2" t="s">
        <v>9426</v>
      </c>
      <c r="D238" s="2" t="s">
        <v>4287</v>
      </c>
      <c r="E238" s="38" t="s">
        <v>10546</v>
      </c>
    </row>
    <row r="239" ht="15.75" customHeight="1">
      <c r="A239" s="2" t="s">
        <v>3599</v>
      </c>
      <c r="B239" s="2" t="s">
        <v>9355</v>
      </c>
      <c r="C239" s="2" t="s">
        <v>9426</v>
      </c>
      <c r="D239" s="2" t="s">
        <v>4287</v>
      </c>
      <c r="E239" s="38" t="s">
        <v>10546</v>
      </c>
    </row>
    <row r="240" ht="15.75" customHeight="1">
      <c r="A240" s="2" t="s">
        <v>3600</v>
      </c>
      <c r="B240" s="2" t="s">
        <v>9355</v>
      </c>
      <c r="C240" s="2" t="s">
        <v>9426</v>
      </c>
      <c r="D240" s="2" t="s">
        <v>4287</v>
      </c>
      <c r="E240" s="38" t="s">
        <v>10546</v>
      </c>
    </row>
    <row r="241" ht="15.75" customHeight="1">
      <c r="A241" s="2" t="s">
        <v>3601</v>
      </c>
      <c r="B241" s="2" t="s">
        <v>9355</v>
      </c>
      <c r="C241" s="2" t="s">
        <v>9426</v>
      </c>
      <c r="D241" s="2" t="s">
        <v>4287</v>
      </c>
      <c r="E241" s="38" t="s">
        <v>10546</v>
      </c>
    </row>
    <row r="242" ht="15.75" customHeight="1">
      <c r="A242" s="2" t="s">
        <v>10558</v>
      </c>
      <c r="B242" s="2" t="s">
        <v>9355</v>
      </c>
      <c r="C242" s="2" t="s">
        <v>9426</v>
      </c>
      <c r="D242" s="2" t="s">
        <v>4287</v>
      </c>
      <c r="E242" s="38" t="s">
        <v>10546</v>
      </c>
    </row>
    <row r="243" ht="15.75" customHeight="1">
      <c r="A243" s="2" t="s">
        <v>3604</v>
      </c>
      <c r="B243" s="2" t="s">
        <v>9355</v>
      </c>
      <c r="C243" s="2" t="s">
        <v>9426</v>
      </c>
      <c r="D243" s="2" t="s">
        <v>4287</v>
      </c>
      <c r="E243" s="38" t="s">
        <v>10546</v>
      </c>
    </row>
    <row r="244" ht="15.75" customHeight="1">
      <c r="A244" s="2" t="s">
        <v>3605</v>
      </c>
      <c r="B244" s="2" t="s">
        <v>9355</v>
      </c>
      <c r="C244" s="2" t="s">
        <v>9426</v>
      </c>
      <c r="D244" s="2" t="s">
        <v>4287</v>
      </c>
      <c r="E244" s="38" t="s">
        <v>10546</v>
      </c>
    </row>
    <row r="245" ht="15.75" customHeight="1">
      <c r="A245" s="2" t="s">
        <v>10559</v>
      </c>
      <c r="B245" s="2" t="s">
        <v>9355</v>
      </c>
      <c r="C245" s="2" t="s">
        <v>9426</v>
      </c>
      <c r="D245" s="2" t="s">
        <v>4287</v>
      </c>
      <c r="E245" s="38" t="s">
        <v>10546</v>
      </c>
    </row>
    <row r="246" ht="15.75" customHeight="1">
      <c r="A246" s="2" t="s">
        <v>3609</v>
      </c>
      <c r="B246" s="2" t="s">
        <v>9355</v>
      </c>
      <c r="C246" s="2" t="s">
        <v>9426</v>
      </c>
      <c r="D246" s="2" t="s">
        <v>4287</v>
      </c>
      <c r="E246" s="38" t="s">
        <v>10546</v>
      </c>
    </row>
    <row r="247" ht="15.75" customHeight="1">
      <c r="A247" s="2" t="s">
        <v>10560</v>
      </c>
      <c r="B247" s="2" t="s">
        <v>9355</v>
      </c>
      <c r="C247" s="2" t="s">
        <v>9426</v>
      </c>
      <c r="D247" s="2" t="s">
        <v>4287</v>
      </c>
      <c r="E247" s="38" t="s">
        <v>10546</v>
      </c>
    </row>
    <row r="248" ht="15.75" customHeight="1">
      <c r="A248" s="2" t="s">
        <v>3612</v>
      </c>
      <c r="B248" s="2" t="s">
        <v>9355</v>
      </c>
      <c r="C248" s="2" t="s">
        <v>9426</v>
      </c>
      <c r="D248" s="2" t="s">
        <v>4287</v>
      </c>
      <c r="E248" s="38" t="s">
        <v>10546</v>
      </c>
    </row>
    <row r="249" ht="15.75" customHeight="1">
      <c r="A249" s="2" t="s">
        <v>3613</v>
      </c>
      <c r="B249" s="2" t="s">
        <v>9355</v>
      </c>
      <c r="C249" s="2" t="s">
        <v>9426</v>
      </c>
      <c r="D249" s="2" t="s">
        <v>4287</v>
      </c>
      <c r="E249" s="38" t="s">
        <v>10546</v>
      </c>
    </row>
    <row r="250" ht="15.75" customHeight="1">
      <c r="A250" s="2" t="s">
        <v>3614</v>
      </c>
      <c r="B250" s="2" t="s">
        <v>9355</v>
      </c>
      <c r="C250" s="2" t="s">
        <v>9426</v>
      </c>
      <c r="D250" s="2" t="s">
        <v>4287</v>
      </c>
      <c r="E250" s="38" t="s">
        <v>10546</v>
      </c>
    </row>
    <row r="251" ht="15.75" customHeight="1">
      <c r="A251" s="2" t="s">
        <v>10561</v>
      </c>
      <c r="B251" s="2" t="s">
        <v>9355</v>
      </c>
      <c r="C251" s="2" t="s">
        <v>9426</v>
      </c>
      <c r="D251" s="2" t="s">
        <v>4287</v>
      </c>
      <c r="E251" s="38" t="s">
        <v>10546</v>
      </c>
    </row>
    <row r="252" ht="15.75" customHeight="1">
      <c r="A252" s="2" t="s">
        <v>3617</v>
      </c>
      <c r="B252" s="2" t="s">
        <v>9355</v>
      </c>
      <c r="C252" s="2" t="s">
        <v>9426</v>
      </c>
      <c r="D252" s="2" t="s">
        <v>4287</v>
      </c>
      <c r="E252" s="38" t="s">
        <v>10546</v>
      </c>
    </row>
    <row r="253" ht="15.75" customHeight="1">
      <c r="A253" s="2" t="s">
        <v>3618</v>
      </c>
      <c r="B253" s="2" t="s">
        <v>9355</v>
      </c>
      <c r="C253" s="2" t="s">
        <v>9426</v>
      </c>
      <c r="D253" s="2" t="s">
        <v>4287</v>
      </c>
      <c r="E253" s="38" t="s">
        <v>10546</v>
      </c>
    </row>
    <row r="254" ht="15.75" customHeight="1">
      <c r="A254" s="2" t="s">
        <v>3619</v>
      </c>
      <c r="B254" s="2" t="s">
        <v>9355</v>
      </c>
      <c r="C254" s="2" t="s">
        <v>9426</v>
      </c>
      <c r="D254" s="2" t="s">
        <v>4287</v>
      </c>
      <c r="E254" s="38" t="s">
        <v>10546</v>
      </c>
    </row>
    <row r="255" ht="15.75" customHeight="1">
      <c r="A255" s="2" t="s">
        <v>10562</v>
      </c>
      <c r="B255" s="2" t="s">
        <v>9355</v>
      </c>
      <c r="C255" s="2" t="s">
        <v>9426</v>
      </c>
      <c r="D255" s="2" t="s">
        <v>4287</v>
      </c>
      <c r="E255" s="38" t="s">
        <v>10546</v>
      </c>
    </row>
    <row r="256" ht="15.75" customHeight="1">
      <c r="A256" s="2" t="s">
        <v>3621</v>
      </c>
      <c r="B256" s="2" t="s">
        <v>9355</v>
      </c>
      <c r="C256" s="2" t="s">
        <v>9426</v>
      </c>
      <c r="D256" s="2" t="s">
        <v>4287</v>
      </c>
      <c r="E256" s="38" t="s">
        <v>10546</v>
      </c>
    </row>
    <row r="257" ht="15.75" customHeight="1">
      <c r="A257" s="2" t="s">
        <v>10563</v>
      </c>
      <c r="B257" s="2" t="s">
        <v>9355</v>
      </c>
      <c r="C257" s="2" t="s">
        <v>9426</v>
      </c>
      <c r="D257" s="2" t="s">
        <v>4287</v>
      </c>
      <c r="E257" s="38" t="s">
        <v>10546</v>
      </c>
    </row>
    <row r="258" ht="15.75" customHeight="1">
      <c r="A258" s="2" t="s">
        <v>10564</v>
      </c>
      <c r="B258" s="2" t="s">
        <v>9355</v>
      </c>
      <c r="C258" s="2" t="s">
        <v>9426</v>
      </c>
      <c r="D258" s="2" t="s">
        <v>4287</v>
      </c>
      <c r="E258" s="38" t="s">
        <v>10546</v>
      </c>
    </row>
    <row r="259" ht="15.75" customHeight="1">
      <c r="A259" s="2" t="s">
        <v>3622</v>
      </c>
      <c r="B259" s="2" t="s">
        <v>9355</v>
      </c>
      <c r="C259" s="2" t="s">
        <v>9426</v>
      </c>
      <c r="D259" s="2" t="s">
        <v>4287</v>
      </c>
      <c r="E259" s="38" t="s">
        <v>10546</v>
      </c>
    </row>
    <row r="260" ht="15.75" customHeight="1">
      <c r="A260" s="2" t="s">
        <v>10565</v>
      </c>
      <c r="B260" s="2" t="s">
        <v>9355</v>
      </c>
      <c r="C260" s="2" t="s">
        <v>9426</v>
      </c>
      <c r="D260" s="2" t="s">
        <v>4287</v>
      </c>
      <c r="E260" s="38" t="s">
        <v>10546</v>
      </c>
    </row>
    <row r="261" ht="15.75" customHeight="1">
      <c r="A261" s="2" t="s">
        <v>3625</v>
      </c>
      <c r="B261" s="2" t="s">
        <v>9355</v>
      </c>
      <c r="C261" s="2" t="s">
        <v>9426</v>
      </c>
      <c r="D261" s="2" t="s">
        <v>4287</v>
      </c>
      <c r="E261" s="38" t="s">
        <v>10546</v>
      </c>
    </row>
    <row r="262" ht="15.75" customHeight="1">
      <c r="A262" s="2" t="s">
        <v>3626</v>
      </c>
      <c r="B262" s="2" t="s">
        <v>9355</v>
      </c>
      <c r="C262" s="2" t="s">
        <v>9426</v>
      </c>
      <c r="D262" s="2" t="s">
        <v>4287</v>
      </c>
      <c r="E262" s="38" t="s">
        <v>10546</v>
      </c>
    </row>
    <row r="263" ht="15.75" customHeight="1">
      <c r="A263" s="2" t="s">
        <v>10566</v>
      </c>
      <c r="B263" s="2" t="s">
        <v>9355</v>
      </c>
      <c r="C263" s="2" t="s">
        <v>9426</v>
      </c>
      <c r="D263" s="2" t="s">
        <v>4287</v>
      </c>
      <c r="E263" s="38" t="s">
        <v>10546</v>
      </c>
    </row>
    <row r="264" ht="15.75" customHeight="1">
      <c r="A264" s="2" t="s">
        <v>3629</v>
      </c>
      <c r="B264" s="2" t="s">
        <v>9355</v>
      </c>
      <c r="C264" s="2" t="s">
        <v>9426</v>
      </c>
      <c r="D264" s="2" t="s">
        <v>4287</v>
      </c>
      <c r="E264" s="38" t="s">
        <v>10546</v>
      </c>
    </row>
    <row r="265" ht="15.75" customHeight="1">
      <c r="A265" s="2" t="s">
        <v>3630</v>
      </c>
      <c r="B265" s="2" t="s">
        <v>9355</v>
      </c>
      <c r="C265" s="2" t="s">
        <v>9426</v>
      </c>
      <c r="D265" s="2" t="s">
        <v>4287</v>
      </c>
      <c r="E265" s="38" t="s">
        <v>10546</v>
      </c>
    </row>
    <row r="266" ht="15.75" customHeight="1">
      <c r="A266" s="2" t="s">
        <v>10567</v>
      </c>
      <c r="B266" s="2" t="s">
        <v>9355</v>
      </c>
      <c r="C266" s="2" t="s">
        <v>9426</v>
      </c>
      <c r="D266" s="2" t="s">
        <v>4287</v>
      </c>
      <c r="E266" s="38" t="s">
        <v>10546</v>
      </c>
    </row>
    <row r="267" ht="15.75" customHeight="1">
      <c r="A267" s="2" t="s">
        <v>10568</v>
      </c>
      <c r="B267" s="2" t="s">
        <v>9355</v>
      </c>
      <c r="C267" s="2" t="s">
        <v>9426</v>
      </c>
      <c r="D267" s="2" t="s">
        <v>4287</v>
      </c>
      <c r="E267" s="38" t="s">
        <v>10546</v>
      </c>
    </row>
    <row r="268" ht="15.75" customHeight="1">
      <c r="A268" s="2" t="s">
        <v>2554</v>
      </c>
      <c r="B268" s="2" t="s">
        <v>9355</v>
      </c>
      <c r="C268" s="2" t="s">
        <v>9426</v>
      </c>
      <c r="D268" s="2" t="s">
        <v>4287</v>
      </c>
      <c r="E268" s="38" t="s">
        <v>10546</v>
      </c>
    </row>
    <row r="269" ht="15.75" customHeight="1">
      <c r="A269" s="2" t="s">
        <v>3637</v>
      </c>
      <c r="B269" s="2" t="s">
        <v>9355</v>
      </c>
      <c r="C269" s="2" t="s">
        <v>9426</v>
      </c>
      <c r="D269" s="2" t="s">
        <v>4287</v>
      </c>
      <c r="E269" s="38" t="s">
        <v>10546</v>
      </c>
    </row>
    <row r="270" ht="15.75" customHeight="1">
      <c r="A270" s="2" t="s">
        <v>10569</v>
      </c>
      <c r="B270" s="2" t="s">
        <v>9355</v>
      </c>
      <c r="C270" s="2" t="s">
        <v>9426</v>
      </c>
      <c r="D270" s="2" t="s">
        <v>4287</v>
      </c>
      <c r="E270" s="38" t="s">
        <v>10546</v>
      </c>
    </row>
    <row r="271" ht="15.75" customHeight="1">
      <c r="A271" s="2" t="s">
        <v>3640</v>
      </c>
      <c r="B271" s="2" t="s">
        <v>10570</v>
      </c>
      <c r="C271" s="2" t="s">
        <v>4292</v>
      </c>
      <c r="D271" s="2" t="s">
        <v>4287</v>
      </c>
      <c r="E271" s="38" t="s">
        <v>10571</v>
      </c>
    </row>
    <row r="272" ht="15.75" customHeight="1">
      <c r="A272" s="2" t="s">
        <v>10572</v>
      </c>
      <c r="B272" s="2" t="s">
        <v>10570</v>
      </c>
      <c r="C272" s="2" t="s">
        <v>4292</v>
      </c>
      <c r="D272" s="2" t="s">
        <v>4287</v>
      </c>
      <c r="E272" s="38" t="s">
        <v>10571</v>
      </c>
    </row>
    <row r="273" ht="15.75" customHeight="1">
      <c r="A273" s="2" t="s">
        <v>3641</v>
      </c>
      <c r="B273" s="2" t="s">
        <v>10570</v>
      </c>
      <c r="C273" s="2" t="s">
        <v>4292</v>
      </c>
      <c r="D273" s="2" t="s">
        <v>4287</v>
      </c>
      <c r="E273" s="38" t="s">
        <v>10571</v>
      </c>
    </row>
    <row r="274" ht="15.75" customHeight="1">
      <c r="A274" s="2" t="s">
        <v>10573</v>
      </c>
      <c r="B274" s="2" t="s">
        <v>10570</v>
      </c>
      <c r="C274" s="2" t="s">
        <v>4292</v>
      </c>
      <c r="D274" s="2" t="s">
        <v>4287</v>
      </c>
      <c r="E274" s="38" t="s">
        <v>10571</v>
      </c>
    </row>
    <row r="275" ht="15.75" customHeight="1">
      <c r="A275" s="2" t="s">
        <v>10574</v>
      </c>
      <c r="B275" s="2" t="s">
        <v>10570</v>
      </c>
      <c r="C275" s="2" t="s">
        <v>4292</v>
      </c>
      <c r="D275" s="2" t="s">
        <v>4287</v>
      </c>
      <c r="E275" s="38" t="s">
        <v>10571</v>
      </c>
    </row>
    <row r="276" ht="15.75" customHeight="1">
      <c r="A276" s="2" t="s">
        <v>3644</v>
      </c>
      <c r="B276" s="2" t="s">
        <v>10570</v>
      </c>
      <c r="C276" s="2" t="s">
        <v>4292</v>
      </c>
      <c r="D276" s="2" t="s">
        <v>4287</v>
      </c>
      <c r="E276" s="38" t="s">
        <v>10571</v>
      </c>
    </row>
    <row r="277" ht="15.75" customHeight="1">
      <c r="A277" s="2" t="s">
        <v>10575</v>
      </c>
      <c r="B277" s="2" t="s">
        <v>10570</v>
      </c>
      <c r="C277" s="2" t="s">
        <v>4292</v>
      </c>
      <c r="D277" s="2" t="s">
        <v>4287</v>
      </c>
      <c r="E277" s="38" t="s">
        <v>10571</v>
      </c>
    </row>
    <row r="278" ht="15.75" customHeight="1">
      <c r="A278" s="2" t="s">
        <v>3647</v>
      </c>
      <c r="B278" s="2" t="s">
        <v>10570</v>
      </c>
      <c r="C278" s="2" t="s">
        <v>4292</v>
      </c>
      <c r="D278" s="2" t="s">
        <v>4287</v>
      </c>
      <c r="E278" s="38" t="s">
        <v>10571</v>
      </c>
    </row>
    <row r="279" ht="15.75" customHeight="1">
      <c r="A279" s="2" t="s">
        <v>10576</v>
      </c>
      <c r="B279" s="2" t="s">
        <v>10570</v>
      </c>
      <c r="C279" s="2" t="s">
        <v>4292</v>
      </c>
      <c r="D279" s="2" t="s">
        <v>4287</v>
      </c>
      <c r="E279" s="38" t="s">
        <v>10571</v>
      </c>
    </row>
    <row r="280" ht="15.75" customHeight="1">
      <c r="A280" s="2" t="s">
        <v>2560</v>
      </c>
      <c r="B280" s="2" t="s">
        <v>10570</v>
      </c>
      <c r="C280" s="2" t="s">
        <v>4292</v>
      </c>
      <c r="D280" s="2" t="s">
        <v>4287</v>
      </c>
      <c r="E280" s="38" t="s">
        <v>10571</v>
      </c>
    </row>
    <row r="281" ht="15.75" customHeight="1">
      <c r="A281" s="2" t="s">
        <v>2561</v>
      </c>
      <c r="B281" s="2" t="s">
        <v>10570</v>
      </c>
      <c r="C281" s="2" t="s">
        <v>4292</v>
      </c>
      <c r="D281" s="2" t="s">
        <v>4287</v>
      </c>
      <c r="E281" s="38" t="s">
        <v>10571</v>
      </c>
    </row>
    <row r="282" ht="15.75" customHeight="1">
      <c r="A282" s="2" t="s">
        <v>3649</v>
      </c>
      <c r="B282" s="2" t="s">
        <v>10570</v>
      </c>
      <c r="C282" s="2" t="s">
        <v>4292</v>
      </c>
      <c r="D282" s="2" t="s">
        <v>4287</v>
      </c>
      <c r="E282" s="38" t="s">
        <v>10571</v>
      </c>
    </row>
    <row r="283" ht="15.75" customHeight="1">
      <c r="A283" s="2" t="s">
        <v>10577</v>
      </c>
      <c r="B283" s="2" t="s">
        <v>10570</v>
      </c>
      <c r="C283" s="2" t="s">
        <v>4292</v>
      </c>
      <c r="D283" s="2" t="s">
        <v>4287</v>
      </c>
      <c r="E283" s="38" t="s">
        <v>10571</v>
      </c>
    </row>
    <row r="284" ht="15.75" customHeight="1">
      <c r="A284" s="2" t="s">
        <v>10578</v>
      </c>
      <c r="B284" s="2" t="s">
        <v>10570</v>
      </c>
      <c r="C284" s="2" t="s">
        <v>4292</v>
      </c>
      <c r="D284" s="2" t="s">
        <v>4287</v>
      </c>
      <c r="E284" s="38" t="s">
        <v>10571</v>
      </c>
    </row>
    <row r="285" ht="15.75" customHeight="1">
      <c r="A285" s="2" t="s">
        <v>3656</v>
      </c>
      <c r="B285" s="2" t="s">
        <v>10570</v>
      </c>
      <c r="C285" s="2" t="s">
        <v>4292</v>
      </c>
      <c r="D285" s="2" t="s">
        <v>4287</v>
      </c>
      <c r="E285" s="38" t="s">
        <v>10571</v>
      </c>
    </row>
    <row r="286" ht="15.75" customHeight="1">
      <c r="A286" s="2" t="s">
        <v>10579</v>
      </c>
      <c r="B286" s="2" t="s">
        <v>10570</v>
      </c>
      <c r="C286" s="2" t="s">
        <v>4292</v>
      </c>
      <c r="D286" s="2" t="s">
        <v>4287</v>
      </c>
      <c r="E286" s="38" t="s">
        <v>10571</v>
      </c>
    </row>
    <row r="287" ht="15.75" customHeight="1">
      <c r="A287" s="2" t="s">
        <v>3658</v>
      </c>
      <c r="B287" s="2" t="s">
        <v>10570</v>
      </c>
      <c r="C287" s="2" t="s">
        <v>4292</v>
      </c>
      <c r="D287" s="2" t="s">
        <v>4287</v>
      </c>
      <c r="E287" s="38" t="s">
        <v>10571</v>
      </c>
    </row>
    <row r="288" ht="15.75" customHeight="1">
      <c r="A288" s="2" t="s">
        <v>10580</v>
      </c>
      <c r="B288" s="2" t="s">
        <v>10570</v>
      </c>
      <c r="C288" s="2" t="s">
        <v>4292</v>
      </c>
      <c r="D288" s="2" t="s">
        <v>4287</v>
      </c>
      <c r="E288" s="38" t="s">
        <v>10571</v>
      </c>
    </row>
    <row r="289" ht="15.75" customHeight="1">
      <c r="A289" s="2" t="s">
        <v>10581</v>
      </c>
      <c r="B289" s="2" t="s">
        <v>10570</v>
      </c>
      <c r="C289" s="2" t="s">
        <v>4292</v>
      </c>
      <c r="D289" s="2" t="s">
        <v>4287</v>
      </c>
      <c r="E289" s="38" t="s">
        <v>10571</v>
      </c>
    </row>
    <row r="290" ht="15.75" customHeight="1">
      <c r="A290" s="2" t="s">
        <v>10582</v>
      </c>
      <c r="B290" s="2" t="s">
        <v>10570</v>
      </c>
      <c r="C290" s="2" t="s">
        <v>4292</v>
      </c>
      <c r="D290" s="2" t="s">
        <v>4287</v>
      </c>
      <c r="E290" s="38" t="s">
        <v>10571</v>
      </c>
    </row>
    <row r="291" ht="15.75" customHeight="1">
      <c r="A291" s="2" t="s">
        <v>10583</v>
      </c>
      <c r="B291" s="2" t="s">
        <v>10570</v>
      </c>
      <c r="C291" s="2" t="s">
        <v>4292</v>
      </c>
      <c r="D291" s="2" t="s">
        <v>4287</v>
      </c>
      <c r="E291" s="38" t="s">
        <v>10571</v>
      </c>
    </row>
    <row r="292" ht="15.75" customHeight="1">
      <c r="A292" s="2" t="s">
        <v>10584</v>
      </c>
      <c r="B292" s="2" t="s">
        <v>10570</v>
      </c>
      <c r="C292" s="2" t="s">
        <v>4292</v>
      </c>
      <c r="D292" s="2" t="s">
        <v>4287</v>
      </c>
      <c r="E292" s="38" t="s">
        <v>10571</v>
      </c>
    </row>
    <row r="293" ht="15.75" customHeight="1">
      <c r="A293" s="2" t="s">
        <v>10585</v>
      </c>
      <c r="B293" s="2" t="s">
        <v>10570</v>
      </c>
      <c r="C293" s="2" t="s">
        <v>4292</v>
      </c>
      <c r="D293" s="2" t="s">
        <v>4287</v>
      </c>
      <c r="E293" s="38" t="s">
        <v>10571</v>
      </c>
    </row>
    <row r="294" ht="15.75" customHeight="1">
      <c r="A294" s="2" t="s">
        <v>2568</v>
      </c>
      <c r="B294" s="2" t="s">
        <v>10570</v>
      </c>
      <c r="C294" s="2" t="s">
        <v>4292</v>
      </c>
      <c r="D294" s="2" t="s">
        <v>4287</v>
      </c>
      <c r="E294" s="38" t="s">
        <v>10571</v>
      </c>
    </row>
    <row r="295" ht="15.75" customHeight="1">
      <c r="A295" s="2" t="s">
        <v>10586</v>
      </c>
      <c r="B295" s="2" t="s">
        <v>10570</v>
      </c>
      <c r="C295" s="2" t="s">
        <v>4292</v>
      </c>
      <c r="D295" s="2" t="s">
        <v>4287</v>
      </c>
      <c r="E295" s="38" t="s">
        <v>10571</v>
      </c>
    </row>
    <row r="296" ht="15.75" customHeight="1">
      <c r="A296" s="2" t="s">
        <v>10587</v>
      </c>
      <c r="B296" s="2" t="s">
        <v>10588</v>
      </c>
      <c r="C296" s="2" t="s">
        <v>7605</v>
      </c>
      <c r="D296" s="2" t="s">
        <v>4287</v>
      </c>
      <c r="E296" s="38" t="s">
        <v>10589</v>
      </c>
    </row>
    <row r="297" ht="15.75" customHeight="1">
      <c r="A297" s="2" t="s">
        <v>10590</v>
      </c>
      <c r="B297" s="2" t="s">
        <v>10588</v>
      </c>
      <c r="C297" s="2" t="s">
        <v>7605</v>
      </c>
      <c r="D297" s="2" t="s">
        <v>4287</v>
      </c>
      <c r="E297" s="38" t="s">
        <v>10589</v>
      </c>
    </row>
    <row r="298" ht="15.75" customHeight="1">
      <c r="A298" s="2" t="s">
        <v>10591</v>
      </c>
      <c r="B298" s="2" t="s">
        <v>10588</v>
      </c>
      <c r="C298" s="2" t="s">
        <v>7605</v>
      </c>
      <c r="D298" s="2" t="s">
        <v>4287</v>
      </c>
      <c r="E298" s="38" t="s">
        <v>10589</v>
      </c>
    </row>
    <row r="299" ht="15.75" customHeight="1">
      <c r="A299" s="2" t="s">
        <v>10592</v>
      </c>
      <c r="B299" s="2" t="s">
        <v>10588</v>
      </c>
      <c r="C299" s="2" t="s">
        <v>7605</v>
      </c>
      <c r="D299" s="2" t="s">
        <v>4287</v>
      </c>
      <c r="E299" s="38" t="s">
        <v>10589</v>
      </c>
    </row>
    <row r="300" ht="15.75" customHeight="1">
      <c r="A300" s="2" t="s">
        <v>3676</v>
      </c>
      <c r="B300" s="2" t="s">
        <v>10588</v>
      </c>
      <c r="C300" s="2" t="s">
        <v>7605</v>
      </c>
      <c r="D300" s="2" t="s">
        <v>4287</v>
      </c>
      <c r="E300" s="38" t="s">
        <v>10589</v>
      </c>
    </row>
    <row r="301" ht="15.75" customHeight="1">
      <c r="A301" s="2" t="s">
        <v>3677</v>
      </c>
      <c r="B301" s="2" t="s">
        <v>10588</v>
      </c>
      <c r="C301" s="2" t="s">
        <v>7605</v>
      </c>
      <c r="D301" s="2" t="s">
        <v>4287</v>
      </c>
      <c r="E301" s="38" t="s">
        <v>10589</v>
      </c>
    </row>
    <row r="302" ht="15.75" customHeight="1">
      <c r="A302" s="2" t="s">
        <v>3678</v>
      </c>
      <c r="B302" s="2" t="s">
        <v>10588</v>
      </c>
      <c r="C302" s="2" t="s">
        <v>7605</v>
      </c>
      <c r="D302" s="2" t="s">
        <v>4287</v>
      </c>
      <c r="E302" s="38" t="s">
        <v>10589</v>
      </c>
    </row>
    <row r="303" ht="15.75" customHeight="1">
      <c r="A303" s="2" t="s">
        <v>10593</v>
      </c>
      <c r="B303" s="2" t="s">
        <v>10588</v>
      </c>
      <c r="C303" s="2" t="s">
        <v>7605</v>
      </c>
      <c r="D303" s="2" t="s">
        <v>4287</v>
      </c>
      <c r="E303" s="38" t="s">
        <v>10589</v>
      </c>
    </row>
    <row r="304" ht="15.75" customHeight="1">
      <c r="A304" s="2" t="s">
        <v>3681</v>
      </c>
      <c r="B304" s="2" t="s">
        <v>10588</v>
      </c>
      <c r="C304" s="2" t="s">
        <v>7605</v>
      </c>
      <c r="D304" s="2" t="s">
        <v>4287</v>
      </c>
      <c r="E304" s="38" t="s">
        <v>10589</v>
      </c>
    </row>
    <row r="305" ht="15.75" customHeight="1">
      <c r="A305" s="2" t="s">
        <v>10594</v>
      </c>
      <c r="B305" s="2" t="s">
        <v>10588</v>
      </c>
      <c r="C305" s="2" t="s">
        <v>7605</v>
      </c>
      <c r="D305" s="2" t="s">
        <v>4287</v>
      </c>
      <c r="E305" s="38" t="s">
        <v>10589</v>
      </c>
    </row>
    <row r="306" ht="15.75" customHeight="1">
      <c r="A306" s="2" t="s">
        <v>3683</v>
      </c>
      <c r="B306" s="2" t="s">
        <v>10588</v>
      </c>
      <c r="C306" s="2" t="s">
        <v>7605</v>
      </c>
      <c r="D306" s="2" t="s">
        <v>4287</v>
      </c>
      <c r="E306" s="38" t="s">
        <v>10589</v>
      </c>
    </row>
    <row r="307" ht="15.75" customHeight="1">
      <c r="A307" s="2" t="s">
        <v>3684</v>
      </c>
      <c r="B307" s="2" t="s">
        <v>10588</v>
      </c>
      <c r="C307" s="2" t="s">
        <v>7605</v>
      </c>
      <c r="D307" s="2" t="s">
        <v>4287</v>
      </c>
      <c r="E307" s="38" t="s">
        <v>10589</v>
      </c>
    </row>
    <row r="308" ht="15.75" customHeight="1">
      <c r="A308" s="2" t="s">
        <v>3685</v>
      </c>
      <c r="B308" s="2" t="s">
        <v>10595</v>
      </c>
      <c r="C308" s="2" t="s">
        <v>4301</v>
      </c>
      <c r="D308" s="2" t="s">
        <v>4287</v>
      </c>
      <c r="E308" s="38" t="s">
        <v>10596</v>
      </c>
    </row>
    <row r="309" ht="15.75" customHeight="1">
      <c r="A309" s="2" t="s">
        <v>10597</v>
      </c>
      <c r="B309" s="2" t="s">
        <v>10595</v>
      </c>
      <c r="C309" s="2" t="s">
        <v>4301</v>
      </c>
      <c r="D309" s="2" t="s">
        <v>4287</v>
      </c>
      <c r="E309" s="38" t="s">
        <v>10596</v>
      </c>
    </row>
    <row r="310" ht="15.75" customHeight="1">
      <c r="A310" s="2" t="s">
        <v>10598</v>
      </c>
      <c r="B310" s="2" t="s">
        <v>10595</v>
      </c>
      <c r="C310" s="2" t="s">
        <v>4301</v>
      </c>
      <c r="D310" s="2" t="s">
        <v>4287</v>
      </c>
      <c r="E310" s="38" t="s">
        <v>10596</v>
      </c>
    </row>
    <row r="311" ht="15.75" customHeight="1">
      <c r="A311" s="2" t="s">
        <v>3702</v>
      </c>
      <c r="B311" s="2" t="s">
        <v>10595</v>
      </c>
      <c r="C311" s="2" t="s">
        <v>4301</v>
      </c>
      <c r="D311" s="2" t="s">
        <v>4287</v>
      </c>
      <c r="E311" s="38" t="s">
        <v>10596</v>
      </c>
    </row>
    <row r="312" ht="15.75" customHeight="1">
      <c r="A312" s="2" t="s">
        <v>10599</v>
      </c>
      <c r="B312" s="2" t="s">
        <v>10595</v>
      </c>
      <c r="C312" s="2" t="s">
        <v>4301</v>
      </c>
      <c r="D312" s="2" t="s">
        <v>4287</v>
      </c>
      <c r="E312" s="38" t="s">
        <v>10596</v>
      </c>
    </row>
    <row r="313" ht="15.75" customHeight="1">
      <c r="A313" s="2" t="s">
        <v>3706</v>
      </c>
      <c r="B313" s="2" t="s">
        <v>10595</v>
      </c>
      <c r="C313" s="2" t="s">
        <v>4301</v>
      </c>
      <c r="D313" s="2" t="s">
        <v>4287</v>
      </c>
      <c r="E313" s="38" t="s">
        <v>10596</v>
      </c>
    </row>
    <row r="314" ht="15.75" customHeight="1">
      <c r="A314" s="2" t="s">
        <v>10600</v>
      </c>
      <c r="B314" s="2" t="s">
        <v>10595</v>
      </c>
      <c r="C314" s="2" t="s">
        <v>4301</v>
      </c>
      <c r="D314" s="2" t="s">
        <v>4287</v>
      </c>
      <c r="E314" s="38" t="s">
        <v>10596</v>
      </c>
    </row>
    <row r="315" ht="15.75" customHeight="1">
      <c r="A315" s="2" t="s">
        <v>10601</v>
      </c>
      <c r="B315" s="2" t="s">
        <v>10595</v>
      </c>
      <c r="C315" s="2" t="s">
        <v>4301</v>
      </c>
      <c r="D315" s="2" t="s">
        <v>4287</v>
      </c>
      <c r="E315" s="38" t="s">
        <v>10596</v>
      </c>
    </row>
    <row r="316" ht="15.75" customHeight="1">
      <c r="A316" s="2" t="s">
        <v>10602</v>
      </c>
      <c r="B316" s="2" t="s">
        <v>10595</v>
      </c>
      <c r="C316" s="2" t="s">
        <v>4301</v>
      </c>
      <c r="D316" s="2" t="s">
        <v>4287</v>
      </c>
      <c r="E316" s="38" t="s">
        <v>10596</v>
      </c>
    </row>
    <row r="317" ht="15.75" customHeight="1">
      <c r="A317" s="2" t="s">
        <v>3713</v>
      </c>
      <c r="B317" s="2" t="s">
        <v>10595</v>
      </c>
      <c r="C317" s="2" t="s">
        <v>4301</v>
      </c>
      <c r="D317" s="2" t="s">
        <v>4287</v>
      </c>
      <c r="E317" s="38" t="s">
        <v>10596</v>
      </c>
    </row>
    <row r="318" ht="15.75" customHeight="1">
      <c r="A318" s="2" t="s">
        <v>3714</v>
      </c>
      <c r="B318" s="2" t="s">
        <v>10595</v>
      </c>
      <c r="C318" s="2" t="s">
        <v>4301</v>
      </c>
      <c r="D318" s="2" t="s">
        <v>4287</v>
      </c>
      <c r="E318" s="38" t="s">
        <v>10596</v>
      </c>
    </row>
    <row r="319" ht="15.75" customHeight="1">
      <c r="A319" s="2" t="s">
        <v>3715</v>
      </c>
      <c r="B319" s="2" t="s">
        <v>10595</v>
      </c>
      <c r="C319" s="2" t="s">
        <v>4301</v>
      </c>
      <c r="D319" s="2" t="s">
        <v>4287</v>
      </c>
      <c r="E319" s="38" t="s">
        <v>10596</v>
      </c>
    </row>
    <row r="320" ht="15.75" customHeight="1">
      <c r="A320" s="2" t="s">
        <v>10603</v>
      </c>
      <c r="B320" s="2" t="s">
        <v>10595</v>
      </c>
      <c r="C320" s="2" t="s">
        <v>4301</v>
      </c>
      <c r="D320" s="2" t="s">
        <v>4287</v>
      </c>
      <c r="E320" s="38" t="s">
        <v>10596</v>
      </c>
    </row>
    <row r="321" ht="15.75" customHeight="1">
      <c r="A321" s="2" t="s">
        <v>10604</v>
      </c>
      <c r="B321" s="2" t="s">
        <v>10595</v>
      </c>
      <c r="C321" s="2" t="s">
        <v>4301</v>
      </c>
      <c r="D321" s="2" t="s">
        <v>4287</v>
      </c>
      <c r="E321" s="38" t="s">
        <v>10596</v>
      </c>
    </row>
    <row r="322" ht="15.75" customHeight="1">
      <c r="A322" s="2" t="s">
        <v>10605</v>
      </c>
      <c r="B322" s="2" t="s">
        <v>10595</v>
      </c>
      <c r="C322" s="2" t="s">
        <v>4301</v>
      </c>
      <c r="D322" s="2" t="s">
        <v>4287</v>
      </c>
      <c r="E322" s="38" t="s">
        <v>10596</v>
      </c>
    </row>
    <row r="323" ht="15.75" customHeight="1">
      <c r="A323" s="2" t="s">
        <v>10606</v>
      </c>
      <c r="B323" s="2" t="s">
        <v>10595</v>
      </c>
      <c r="C323" s="2" t="s">
        <v>4301</v>
      </c>
      <c r="D323" s="2" t="s">
        <v>4287</v>
      </c>
      <c r="E323" s="38" t="s">
        <v>10596</v>
      </c>
    </row>
    <row r="324" ht="15.75" customHeight="1">
      <c r="A324" s="2" t="s">
        <v>10607</v>
      </c>
      <c r="B324" s="2" t="s">
        <v>10608</v>
      </c>
      <c r="C324" s="2" t="s">
        <v>9426</v>
      </c>
      <c r="D324" s="2" t="s">
        <v>4287</v>
      </c>
      <c r="E324" s="38" t="s">
        <v>10609</v>
      </c>
    </row>
    <row r="325" ht="15.75" customHeight="1">
      <c r="A325" s="2" t="s">
        <v>10610</v>
      </c>
      <c r="B325" s="2" t="s">
        <v>10608</v>
      </c>
      <c r="C325" s="2" t="s">
        <v>9426</v>
      </c>
      <c r="D325" s="2" t="s">
        <v>4287</v>
      </c>
      <c r="E325" s="38" t="s">
        <v>10609</v>
      </c>
    </row>
    <row r="326" ht="15.75" customHeight="1">
      <c r="A326" s="2" t="s">
        <v>10611</v>
      </c>
      <c r="B326" s="2" t="s">
        <v>10608</v>
      </c>
      <c r="C326" s="2" t="s">
        <v>9426</v>
      </c>
      <c r="D326" s="2" t="s">
        <v>4287</v>
      </c>
      <c r="E326" s="38" t="s">
        <v>10609</v>
      </c>
    </row>
    <row r="327" ht="15.75" customHeight="1">
      <c r="A327" s="2" t="s">
        <v>3729</v>
      </c>
      <c r="B327" s="2" t="s">
        <v>10608</v>
      </c>
      <c r="C327" s="2" t="s">
        <v>9426</v>
      </c>
      <c r="D327" s="2" t="s">
        <v>4287</v>
      </c>
      <c r="E327" s="38" t="s">
        <v>10609</v>
      </c>
    </row>
    <row r="328" ht="15.75" customHeight="1">
      <c r="A328" s="2" t="s">
        <v>10612</v>
      </c>
      <c r="B328" s="2" t="s">
        <v>10608</v>
      </c>
      <c r="C328" s="2" t="s">
        <v>9426</v>
      </c>
      <c r="D328" s="2" t="s">
        <v>4287</v>
      </c>
      <c r="E328" s="38" t="s">
        <v>10609</v>
      </c>
    </row>
    <row r="329" ht="15.75" customHeight="1">
      <c r="A329" s="2" t="s">
        <v>3731</v>
      </c>
      <c r="B329" s="2" t="s">
        <v>10608</v>
      </c>
      <c r="C329" s="2" t="s">
        <v>9426</v>
      </c>
      <c r="D329" s="2" t="s">
        <v>4287</v>
      </c>
      <c r="E329" s="38" t="s">
        <v>10609</v>
      </c>
    </row>
    <row r="330" ht="15.75" customHeight="1">
      <c r="A330" s="2" t="s">
        <v>2943</v>
      </c>
      <c r="B330" s="2" t="s">
        <v>10608</v>
      </c>
      <c r="C330" s="2" t="s">
        <v>9426</v>
      </c>
      <c r="D330" s="2" t="s">
        <v>4287</v>
      </c>
      <c r="E330" s="38" t="s">
        <v>10609</v>
      </c>
    </row>
    <row r="331" ht="15.75" customHeight="1">
      <c r="A331" s="2" t="s">
        <v>10613</v>
      </c>
      <c r="B331" s="2" t="s">
        <v>10608</v>
      </c>
      <c r="C331" s="2" t="s">
        <v>9426</v>
      </c>
      <c r="D331" s="2" t="s">
        <v>4287</v>
      </c>
      <c r="E331" s="38" t="s">
        <v>10609</v>
      </c>
    </row>
    <row r="332" ht="15.75" customHeight="1">
      <c r="A332" s="2" t="s">
        <v>2944</v>
      </c>
      <c r="B332" s="2" t="s">
        <v>10608</v>
      </c>
      <c r="C332" s="2" t="s">
        <v>9426</v>
      </c>
      <c r="D332" s="2" t="s">
        <v>4287</v>
      </c>
      <c r="E332" s="38" t="s">
        <v>10609</v>
      </c>
    </row>
    <row r="333" ht="15.75" customHeight="1">
      <c r="A333" s="2" t="s">
        <v>10614</v>
      </c>
      <c r="B333" s="2" t="s">
        <v>10608</v>
      </c>
      <c r="C333" s="2" t="s">
        <v>9426</v>
      </c>
      <c r="D333" s="2" t="s">
        <v>4287</v>
      </c>
      <c r="E333" s="38" t="s">
        <v>10609</v>
      </c>
    </row>
    <row r="334" ht="15.75" customHeight="1">
      <c r="A334" s="2" t="s">
        <v>10615</v>
      </c>
      <c r="B334" s="2" t="s">
        <v>10608</v>
      </c>
      <c r="C334" s="2" t="s">
        <v>9426</v>
      </c>
      <c r="D334" s="2" t="s">
        <v>4287</v>
      </c>
      <c r="E334" s="38" t="s">
        <v>10609</v>
      </c>
    </row>
    <row r="335" ht="15.75" customHeight="1">
      <c r="A335" s="2" t="s">
        <v>2953</v>
      </c>
      <c r="B335" s="2" t="s">
        <v>10608</v>
      </c>
      <c r="C335" s="2" t="s">
        <v>9426</v>
      </c>
      <c r="D335" s="2" t="s">
        <v>4287</v>
      </c>
      <c r="E335" s="38" t="s">
        <v>10609</v>
      </c>
    </row>
    <row r="336" ht="15.75" customHeight="1">
      <c r="A336" s="2" t="s">
        <v>10616</v>
      </c>
      <c r="B336" s="2" t="s">
        <v>10608</v>
      </c>
      <c r="C336" s="2" t="s">
        <v>9426</v>
      </c>
      <c r="D336" s="2" t="s">
        <v>4287</v>
      </c>
      <c r="E336" s="38" t="s">
        <v>10609</v>
      </c>
    </row>
    <row r="337" ht="15.75" customHeight="1">
      <c r="A337" s="2" t="s">
        <v>10617</v>
      </c>
      <c r="B337" s="2" t="s">
        <v>10608</v>
      </c>
      <c r="C337" s="2" t="s">
        <v>9426</v>
      </c>
      <c r="D337" s="2" t="s">
        <v>4287</v>
      </c>
      <c r="E337" s="38" t="s">
        <v>10609</v>
      </c>
    </row>
    <row r="338" ht="15.75" customHeight="1">
      <c r="A338" s="2" t="s">
        <v>2957</v>
      </c>
      <c r="B338" s="2" t="s">
        <v>10608</v>
      </c>
      <c r="C338" s="2" t="s">
        <v>9426</v>
      </c>
      <c r="D338" s="2" t="s">
        <v>4287</v>
      </c>
      <c r="E338" s="38" t="s">
        <v>10609</v>
      </c>
    </row>
    <row r="339" ht="15.75" customHeight="1">
      <c r="A339" s="2" t="s">
        <v>2959</v>
      </c>
      <c r="B339" s="2" t="s">
        <v>10618</v>
      </c>
      <c r="C339" s="2" t="s">
        <v>10619</v>
      </c>
      <c r="D339" s="2" t="s">
        <v>4287</v>
      </c>
      <c r="E339" s="38" t="s">
        <v>10620</v>
      </c>
    </row>
    <row r="340" ht="15.75" customHeight="1">
      <c r="A340" s="2" t="s">
        <v>10621</v>
      </c>
      <c r="B340" s="2" t="s">
        <v>10618</v>
      </c>
      <c r="C340" s="2" t="s">
        <v>10619</v>
      </c>
      <c r="D340" s="2" t="s">
        <v>4287</v>
      </c>
      <c r="E340" s="38" t="s">
        <v>10620</v>
      </c>
    </row>
    <row r="341" ht="15.75" customHeight="1">
      <c r="A341" s="2" t="s">
        <v>10622</v>
      </c>
      <c r="B341" s="2" t="s">
        <v>10618</v>
      </c>
      <c r="C341" s="2" t="s">
        <v>10619</v>
      </c>
      <c r="D341" s="2" t="s">
        <v>4287</v>
      </c>
      <c r="E341" s="38" t="s">
        <v>10620</v>
      </c>
    </row>
    <row r="342" ht="15.75" customHeight="1">
      <c r="A342" s="2" t="s">
        <v>3745</v>
      </c>
      <c r="B342" s="2" t="s">
        <v>10618</v>
      </c>
      <c r="C342" s="2" t="s">
        <v>10619</v>
      </c>
      <c r="D342" s="2" t="s">
        <v>4287</v>
      </c>
      <c r="E342" s="38" t="s">
        <v>10620</v>
      </c>
    </row>
    <row r="343" ht="15.75" customHeight="1">
      <c r="A343" s="2" t="s">
        <v>10623</v>
      </c>
      <c r="B343" s="2" t="s">
        <v>10618</v>
      </c>
      <c r="C343" s="2" t="s">
        <v>10619</v>
      </c>
      <c r="D343" s="2" t="s">
        <v>4287</v>
      </c>
      <c r="E343" s="38" t="s">
        <v>10620</v>
      </c>
    </row>
    <row r="344" ht="15.75" customHeight="1">
      <c r="A344" s="2" t="s">
        <v>10624</v>
      </c>
      <c r="B344" s="2" t="s">
        <v>10618</v>
      </c>
      <c r="C344" s="2" t="s">
        <v>10619</v>
      </c>
      <c r="D344" s="2" t="s">
        <v>4287</v>
      </c>
      <c r="E344" s="38" t="s">
        <v>10620</v>
      </c>
    </row>
    <row r="345" ht="15.75" customHeight="1">
      <c r="A345" s="2" t="s">
        <v>2420</v>
      </c>
      <c r="B345" s="2" t="s">
        <v>10618</v>
      </c>
      <c r="C345" s="2" t="s">
        <v>10619</v>
      </c>
      <c r="D345" s="2" t="s">
        <v>4287</v>
      </c>
      <c r="E345" s="38" t="s">
        <v>10620</v>
      </c>
    </row>
    <row r="346" ht="15.75" customHeight="1">
      <c r="A346" s="2" t="s">
        <v>10625</v>
      </c>
      <c r="B346" s="2" t="s">
        <v>10618</v>
      </c>
      <c r="C346" s="2" t="s">
        <v>10619</v>
      </c>
      <c r="D346" s="2" t="s">
        <v>4287</v>
      </c>
      <c r="E346" s="38" t="s">
        <v>10620</v>
      </c>
    </row>
    <row r="347" ht="15.75" customHeight="1">
      <c r="A347" s="2" t="s">
        <v>10626</v>
      </c>
      <c r="B347" s="2" t="s">
        <v>10618</v>
      </c>
      <c r="C347" s="2" t="s">
        <v>10619</v>
      </c>
      <c r="D347" s="2" t="s">
        <v>4287</v>
      </c>
      <c r="E347" s="38" t="s">
        <v>10620</v>
      </c>
    </row>
    <row r="348" ht="15.75" customHeight="1">
      <c r="A348" s="2" t="s">
        <v>3755</v>
      </c>
      <c r="B348" s="2" t="s">
        <v>10618</v>
      </c>
      <c r="C348" s="2" t="s">
        <v>10619</v>
      </c>
      <c r="D348" s="2" t="s">
        <v>4287</v>
      </c>
      <c r="E348" s="38" t="s">
        <v>10620</v>
      </c>
    </row>
    <row r="349" ht="15.75" customHeight="1">
      <c r="A349" s="2" t="s">
        <v>10627</v>
      </c>
      <c r="B349" s="2" t="s">
        <v>10618</v>
      </c>
      <c r="C349" s="2" t="s">
        <v>10619</v>
      </c>
      <c r="D349" s="2" t="s">
        <v>4287</v>
      </c>
      <c r="E349" s="38" t="s">
        <v>10620</v>
      </c>
    </row>
    <row r="350" ht="15.75" customHeight="1">
      <c r="A350" s="2" t="s">
        <v>3757</v>
      </c>
      <c r="B350" s="2" t="s">
        <v>10618</v>
      </c>
      <c r="C350" s="2" t="s">
        <v>10619</v>
      </c>
      <c r="D350" s="2" t="s">
        <v>4287</v>
      </c>
      <c r="E350" s="38" t="s">
        <v>10620</v>
      </c>
    </row>
    <row r="351" ht="15.75" customHeight="1">
      <c r="A351" s="2" t="s">
        <v>10628</v>
      </c>
      <c r="B351" s="2" t="s">
        <v>10618</v>
      </c>
      <c r="C351" s="2" t="s">
        <v>10619</v>
      </c>
      <c r="D351" s="2" t="s">
        <v>4287</v>
      </c>
      <c r="E351" s="38" t="s">
        <v>10620</v>
      </c>
    </row>
    <row r="352" ht="15.75" customHeight="1">
      <c r="A352" s="2" t="s">
        <v>3760</v>
      </c>
      <c r="B352" s="2" t="s">
        <v>10618</v>
      </c>
      <c r="C352" s="2" t="s">
        <v>10619</v>
      </c>
      <c r="D352" s="2" t="s">
        <v>4287</v>
      </c>
      <c r="E352" s="38" t="s">
        <v>10620</v>
      </c>
    </row>
    <row r="353" ht="15.75" customHeight="1">
      <c r="A353" s="2" t="s">
        <v>10629</v>
      </c>
      <c r="B353" s="2" t="s">
        <v>10618</v>
      </c>
      <c r="C353" s="2" t="s">
        <v>10619</v>
      </c>
      <c r="D353" s="2" t="s">
        <v>4287</v>
      </c>
      <c r="E353" s="38" t="s">
        <v>10620</v>
      </c>
    </row>
    <row r="354" ht="15.75" customHeight="1">
      <c r="A354" s="2" t="s">
        <v>10630</v>
      </c>
      <c r="B354" s="2" t="s">
        <v>10618</v>
      </c>
      <c r="C354" s="2" t="s">
        <v>10619</v>
      </c>
      <c r="D354" s="2" t="s">
        <v>4287</v>
      </c>
      <c r="E354" s="38" t="s">
        <v>10620</v>
      </c>
    </row>
    <row r="355" ht="15.75" customHeight="1">
      <c r="A355" s="2" t="s">
        <v>10631</v>
      </c>
      <c r="B355" s="2" t="s">
        <v>10618</v>
      </c>
      <c r="C355" s="2" t="s">
        <v>10619</v>
      </c>
      <c r="D355" s="2" t="s">
        <v>4287</v>
      </c>
      <c r="E355" s="38" t="s">
        <v>10620</v>
      </c>
    </row>
    <row r="356" ht="15.75" customHeight="1">
      <c r="A356" s="2" t="s">
        <v>10632</v>
      </c>
      <c r="B356" s="2" t="s">
        <v>10633</v>
      </c>
      <c r="C356" s="2" t="s">
        <v>4301</v>
      </c>
      <c r="D356" s="2" t="s">
        <v>4287</v>
      </c>
      <c r="E356" s="38" t="s">
        <v>10634</v>
      </c>
    </row>
    <row r="357" ht="15.75" customHeight="1">
      <c r="A357" s="2" t="s">
        <v>10635</v>
      </c>
      <c r="B357" s="2" t="s">
        <v>10633</v>
      </c>
      <c r="C357" s="2" t="s">
        <v>4301</v>
      </c>
      <c r="D357" s="2" t="s">
        <v>4287</v>
      </c>
      <c r="E357" s="38" t="s">
        <v>10634</v>
      </c>
    </row>
    <row r="358" ht="15.75" customHeight="1">
      <c r="A358" s="2" t="s">
        <v>10636</v>
      </c>
      <c r="B358" s="2" t="s">
        <v>10633</v>
      </c>
      <c r="C358" s="2" t="s">
        <v>4301</v>
      </c>
      <c r="D358" s="2" t="s">
        <v>4287</v>
      </c>
      <c r="E358" s="38" t="s">
        <v>10634</v>
      </c>
    </row>
    <row r="359" ht="15.75" customHeight="1">
      <c r="A359" s="2" t="s">
        <v>10637</v>
      </c>
      <c r="B359" s="2" t="s">
        <v>10633</v>
      </c>
      <c r="C359" s="2" t="s">
        <v>4301</v>
      </c>
      <c r="D359" s="2" t="s">
        <v>4287</v>
      </c>
      <c r="E359" s="38" t="s">
        <v>10634</v>
      </c>
    </row>
    <row r="360" ht="15.75" customHeight="1">
      <c r="A360" s="2" t="s">
        <v>10638</v>
      </c>
      <c r="B360" s="2" t="s">
        <v>10633</v>
      </c>
      <c r="C360" s="2" t="s">
        <v>4301</v>
      </c>
      <c r="D360" s="2" t="s">
        <v>4287</v>
      </c>
      <c r="E360" s="38" t="s">
        <v>10634</v>
      </c>
    </row>
    <row r="361" ht="15.75" customHeight="1">
      <c r="A361" s="2" t="s">
        <v>10639</v>
      </c>
      <c r="B361" s="2" t="s">
        <v>10633</v>
      </c>
      <c r="C361" s="2" t="s">
        <v>4301</v>
      </c>
      <c r="D361" s="2" t="s">
        <v>4287</v>
      </c>
      <c r="E361" s="38" t="s">
        <v>10634</v>
      </c>
    </row>
    <row r="362" ht="15.75" customHeight="1">
      <c r="A362" s="2" t="s">
        <v>10640</v>
      </c>
      <c r="B362" s="2" t="s">
        <v>10633</v>
      </c>
      <c r="C362" s="2" t="s">
        <v>4301</v>
      </c>
      <c r="D362" s="2" t="s">
        <v>4287</v>
      </c>
      <c r="E362" s="38" t="s">
        <v>10634</v>
      </c>
    </row>
    <row r="363" ht="15.75" customHeight="1">
      <c r="A363" s="2" t="s">
        <v>10641</v>
      </c>
      <c r="B363" s="2" t="s">
        <v>10633</v>
      </c>
      <c r="C363" s="2" t="s">
        <v>4301</v>
      </c>
      <c r="D363" s="2" t="s">
        <v>4287</v>
      </c>
      <c r="E363" s="38" t="s">
        <v>10634</v>
      </c>
    </row>
    <row r="364" ht="15.75" customHeight="1">
      <c r="A364" s="2" t="s">
        <v>2582</v>
      </c>
      <c r="B364" s="2" t="s">
        <v>10633</v>
      </c>
      <c r="C364" s="2" t="s">
        <v>4301</v>
      </c>
      <c r="D364" s="2" t="s">
        <v>4287</v>
      </c>
      <c r="E364" s="38" t="s">
        <v>10634</v>
      </c>
    </row>
    <row r="365" ht="15.75" customHeight="1">
      <c r="A365" s="2" t="s">
        <v>3787</v>
      </c>
      <c r="B365" s="2" t="s">
        <v>10633</v>
      </c>
      <c r="C365" s="2" t="s">
        <v>4301</v>
      </c>
      <c r="D365" s="2" t="s">
        <v>4287</v>
      </c>
      <c r="E365" s="38" t="s">
        <v>10634</v>
      </c>
    </row>
    <row r="366" ht="15.75" customHeight="1">
      <c r="A366" s="2" t="s">
        <v>3788</v>
      </c>
      <c r="B366" s="2" t="s">
        <v>10633</v>
      </c>
      <c r="C366" s="2" t="s">
        <v>4301</v>
      </c>
      <c r="D366" s="2" t="s">
        <v>4287</v>
      </c>
      <c r="E366" s="38" t="s">
        <v>10634</v>
      </c>
    </row>
    <row r="367" ht="15.75" customHeight="1">
      <c r="A367" s="2" t="s">
        <v>3789</v>
      </c>
      <c r="B367" s="2" t="s">
        <v>10633</v>
      </c>
      <c r="C367" s="2" t="s">
        <v>4301</v>
      </c>
      <c r="D367" s="2" t="s">
        <v>4287</v>
      </c>
      <c r="E367" s="38" t="s">
        <v>10634</v>
      </c>
    </row>
    <row r="368" ht="15.75" customHeight="1">
      <c r="A368" s="2" t="s">
        <v>2583</v>
      </c>
      <c r="B368" s="2" t="s">
        <v>10633</v>
      </c>
      <c r="C368" s="2" t="s">
        <v>4301</v>
      </c>
      <c r="D368" s="2" t="s">
        <v>4287</v>
      </c>
      <c r="E368" s="38" t="s">
        <v>10634</v>
      </c>
    </row>
    <row r="369" ht="15.75" customHeight="1">
      <c r="A369" s="2" t="s">
        <v>10642</v>
      </c>
      <c r="B369" s="2" t="s">
        <v>10633</v>
      </c>
      <c r="C369" s="2" t="s">
        <v>4301</v>
      </c>
      <c r="D369" s="2" t="s">
        <v>4287</v>
      </c>
      <c r="E369" s="38" t="s">
        <v>10634</v>
      </c>
    </row>
    <row r="370" ht="15.75" customHeight="1">
      <c r="A370" s="2" t="s">
        <v>2420</v>
      </c>
      <c r="B370" s="2" t="s">
        <v>10633</v>
      </c>
      <c r="C370" s="2" t="s">
        <v>4301</v>
      </c>
      <c r="D370" s="2" t="s">
        <v>4287</v>
      </c>
      <c r="E370" s="38" t="s">
        <v>10634</v>
      </c>
    </row>
    <row r="371" ht="15.75" customHeight="1">
      <c r="A371" s="2" t="s">
        <v>3791</v>
      </c>
      <c r="B371" s="2" t="s">
        <v>10633</v>
      </c>
      <c r="C371" s="2" t="s">
        <v>4301</v>
      </c>
      <c r="D371" s="2" t="s">
        <v>4287</v>
      </c>
      <c r="E371" s="38" t="s">
        <v>10634</v>
      </c>
    </row>
    <row r="372" ht="15.75" customHeight="1">
      <c r="A372" s="2" t="s">
        <v>3792</v>
      </c>
      <c r="B372" s="2" t="s">
        <v>10633</v>
      </c>
      <c r="C372" s="2" t="s">
        <v>4301</v>
      </c>
      <c r="D372" s="2" t="s">
        <v>4287</v>
      </c>
      <c r="E372" s="38" t="s">
        <v>10634</v>
      </c>
    </row>
    <row r="373" ht="15.75" customHeight="1">
      <c r="A373" s="2" t="s">
        <v>10643</v>
      </c>
      <c r="B373" s="2" t="s">
        <v>10633</v>
      </c>
      <c r="C373" s="2" t="s">
        <v>4301</v>
      </c>
      <c r="D373" s="2" t="s">
        <v>4287</v>
      </c>
      <c r="E373" s="38" t="s">
        <v>10634</v>
      </c>
    </row>
    <row r="374">
      <c r="A374" s="2" t="s">
        <v>10644</v>
      </c>
      <c r="B374" s="2" t="s">
        <v>10633</v>
      </c>
      <c r="C374" s="2" t="s">
        <v>4301</v>
      </c>
      <c r="D374" s="2" t="s">
        <v>4287</v>
      </c>
      <c r="E374" s="38" t="s">
        <v>10634</v>
      </c>
    </row>
    <row r="375">
      <c r="A375" s="2" t="s">
        <v>10645</v>
      </c>
      <c r="B375" s="2" t="s">
        <v>10633</v>
      </c>
      <c r="C375" s="2" t="s">
        <v>4301</v>
      </c>
      <c r="D375" s="2" t="s">
        <v>4287</v>
      </c>
      <c r="E375" s="38" t="s">
        <v>10634</v>
      </c>
    </row>
    <row r="376">
      <c r="A376" s="2" t="s">
        <v>3002</v>
      </c>
      <c r="B376" s="2" t="s">
        <v>10633</v>
      </c>
      <c r="C376" s="2" t="s">
        <v>4301</v>
      </c>
      <c r="D376" s="2" t="s">
        <v>4287</v>
      </c>
      <c r="E376" s="38" t="s">
        <v>10634</v>
      </c>
    </row>
    <row r="377">
      <c r="A377" s="2" t="s">
        <v>10646</v>
      </c>
      <c r="B377" s="2" t="s">
        <v>10633</v>
      </c>
      <c r="C377" s="2" t="s">
        <v>4301</v>
      </c>
      <c r="D377" s="2" t="s">
        <v>4287</v>
      </c>
      <c r="E377" s="38" t="s">
        <v>10634</v>
      </c>
    </row>
    <row r="378">
      <c r="A378" s="2" t="s">
        <v>10647</v>
      </c>
      <c r="B378" s="2" t="s">
        <v>10648</v>
      </c>
      <c r="C378" s="2" t="s">
        <v>10649</v>
      </c>
      <c r="D378" s="2" t="s">
        <v>4287</v>
      </c>
      <c r="E378" s="38" t="s">
        <v>10650</v>
      </c>
    </row>
    <row r="379">
      <c r="A379" s="2" t="s">
        <v>10651</v>
      </c>
      <c r="B379" s="2" t="s">
        <v>10648</v>
      </c>
      <c r="C379" s="2" t="s">
        <v>10649</v>
      </c>
      <c r="D379" s="2" t="s">
        <v>4287</v>
      </c>
      <c r="E379" s="38" t="s">
        <v>10650</v>
      </c>
    </row>
    <row r="380">
      <c r="A380" s="2" t="s">
        <v>3804</v>
      </c>
      <c r="B380" s="2" t="s">
        <v>10648</v>
      </c>
      <c r="C380" s="2" t="s">
        <v>10649</v>
      </c>
      <c r="D380" s="2" t="s">
        <v>4287</v>
      </c>
      <c r="E380" s="38" t="s">
        <v>10650</v>
      </c>
    </row>
    <row r="381">
      <c r="A381" s="2" t="s">
        <v>10652</v>
      </c>
      <c r="B381" s="2" t="s">
        <v>10648</v>
      </c>
      <c r="C381" s="2" t="s">
        <v>10649</v>
      </c>
      <c r="D381" s="2" t="s">
        <v>4287</v>
      </c>
      <c r="E381" s="38" t="s">
        <v>10650</v>
      </c>
    </row>
    <row r="382">
      <c r="A382" s="2" t="s">
        <v>10653</v>
      </c>
      <c r="B382" s="2" t="s">
        <v>10648</v>
      </c>
      <c r="C382" s="2" t="s">
        <v>10649</v>
      </c>
      <c r="D382" s="2" t="s">
        <v>4287</v>
      </c>
      <c r="E382" s="38" t="s">
        <v>10650</v>
      </c>
    </row>
    <row r="383">
      <c r="A383" s="2" t="s">
        <v>10654</v>
      </c>
      <c r="B383" s="2" t="s">
        <v>10648</v>
      </c>
      <c r="C383" s="2" t="s">
        <v>10649</v>
      </c>
      <c r="D383" s="2" t="s">
        <v>4287</v>
      </c>
      <c r="E383" s="38" t="s">
        <v>10650</v>
      </c>
    </row>
    <row r="384">
      <c r="A384" s="2" t="s">
        <v>10655</v>
      </c>
      <c r="B384" s="2" t="s">
        <v>10648</v>
      </c>
      <c r="C384" s="2" t="s">
        <v>10649</v>
      </c>
      <c r="D384" s="2" t="s">
        <v>4287</v>
      </c>
      <c r="E384" s="38" t="s">
        <v>10650</v>
      </c>
    </row>
    <row r="385">
      <c r="A385" s="2" t="s">
        <v>10656</v>
      </c>
      <c r="B385" s="2" t="s">
        <v>10648</v>
      </c>
      <c r="C385" s="2" t="s">
        <v>10649</v>
      </c>
      <c r="D385" s="2" t="s">
        <v>4287</v>
      </c>
      <c r="E385" s="38" t="s">
        <v>10650</v>
      </c>
    </row>
    <row r="386">
      <c r="A386" s="2" t="s">
        <v>10657</v>
      </c>
      <c r="B386" s="2" t="s">
        <v>10648</v>
      </c>
      <c r="C386" s="2" t="s">
        <v>10649</v>
      </c>
      <c r="D386" s="2" t="s">
        <v>4287</v>
      </c>
      <c r="E386" s="38" t="s">
        <v>10650</v>
      </c>
    </row>
    <row r="387">
      <c r="A387" s="2" t="s">
        <v>3827</v>
      </c>
      <c r="B387" s="2" t="s">
        <v>10648</v>
      </c>
      <c r="C387" s="2" t="s">
        <v>10649</v>
      </c>
      <c r="D387" s="2" t="s">
        <v>4287</v>
      </c>
      <c r="E387" s="38" t="s">
        <v>10650</v>
      </c>
    </row>
    <row r="388">
      <c r="A388" s="2" t="s">
        <v>10658</v>
      </c>
      <c r="B388" s="2" t="s">
        <v>10648</v>
      </c>
      <c r="C388" s="2" t="s">
        <v>10649</v>
      </c>
      <c r="D388" s="2" t="s">
        <v>4287</v>
      </c>
      <c r="E388" s="38" t="s">
        <v>10650</v>
      </c>
    </row>
    <row r="389">
      <c r="A389" s="2" t="s">
        <v>10659</v>
      </c>
      <c r="B389" s="2" t="s">
        <v>10648</v>
      </c>
      <c r="C389" s="2" t="s">
        <v>10649</v>
      </c>
      <c r="D389" s="2" t="s">
        <v>4287</v>
      </c>
      <c r="E389" s="38" t="s">
        <v>10650</v>
      </c>
    </row>
    <row r="390">
      <c r="A390" s="2" t="s">
        <v>3834</v>
      </c>
      <c r="B390" s="2" t="s">
        <v>10648</v>
      </c>
      <c r="C390" s="2" t="s">
        <v>10649</v>
      </c>
      <c r="D390" s="2" t="s">
        <v>4287</v>
      </c>
      <c r="E390" s="38" t="s">
        <v>10650</v>
      </c>
    </row>
    <row r="391">
      <c r="A391" s="2" t="s">
        <v>2589</v>
      </c>
      <c r="B391" s="2" t="s">
        <v>10648</v>
      </c>
      <c r="C391" s="2" t="s">
        <v>10649</v>
      </c>
      <c r="D391" s="2" t="s">
        <v>4287</v>
      </c>
      <c r="E391" s="38" t="s">
        <v>10650</v>
      </c>
    </row>
    <row r="392">
      <c r="A392" s="2" t="s">
        <v>10660</v>
      </c>
      <c r="B392" s="2" t="s">
        <v>10648</v>
      </c>
      <c r="C392" s="2" t="s">
        <v>10649</v>
      </c>
      <c r="D392" s="2" t="s">
        <v>4287</v>
      </c>
      <c r="E392" s="38" t="s">
        <v>10650</v>
      </c>
    </row>
    <row r="393">
      <c r="A393" s="2" t="s">
        <v>10661</v>
      </c>
      <c r="B393" s="2" t="s">
        <v>10648</v>
      </c>
      <c r="C393" s="2" t="s">
        <v>10649</v>
      </c>
      <c r="D393" s="2" t="s">
        <v>4287</v>
      </c>
      <c r="E393" s="38" t="s">
        <v>10650</v>
      </c>
    </row>
    <row r="394">
      <c r="A394" s="2" t="s">
        <v>10662</v>
      </c>
      <c r="B394" s="2" t="s">
        <v>10648</v>
      </c>
      <c r="C394" s="2" t="s">
        <v>10649</v>
      </c>
      <c r="D394" s="2" t="s">
        <v>4287</v>
      </c>
      <c r="E394" s="38" t="s">
        <v>10650</v>
      </c>
    </row>
    <row r="395">
      <c r="A395" s="2" t="s">
        <v>4211</v>
      </c>
      <c r="B395" s="2" t="s">
        <v>10648</v>
      </c>
      <c r="C395" s="2" t="s">
        <v>10649</v>
      </c>
      <c r="D395" s="2" t="s">
        <v>4287</v>
      </c>
      <c r="E395" s="38" t="s">
        <v>10650</v>
      </c>
    </row>
    <row r="396">
      <c r="A396" s="2" t="s">
        <v>10663</v>
      </c>
      <c r="B396" s="2" t="s">
        <v>10664</v>
      </c>
      <c r="C396" s="2" t="s">
        <v>10213</v>
      </c>
      <c r="D396" s="2" t="s">
        <v>4287</v>
      </c>
      <c r="E396" s="38" t="s">
        <v>10665</v>
      </c>
    </row>
    <row r="397">
      <c r="A397" s="2" t="s">
        <v>10666</v>
      </c>
      <c r="B397" s="2" t="s">
        <v>10664</v>
      </c>
      <c r="C397" s="2" t="s">
        <v>10213</v>
      </c>
      <c r="D397" s="2" t="s">
        <v>4287</v>
      </c>
      <c r="E397" s="38" t="s">
        <v>10665</v>
      </c>
    </row>
    <row r="398">
      <c r="A398" s="2" t="s">
        <v>10667</v>
      </c>
      <c r="B398" s="2" t="s">
        <v>10664</v>
      </c>
      <c r="C398" s="2" t="s">
        <v>10213</v>
      </c>
      <c r="D398" s="2" t="s">
        <v>4287</v>
      </c>
      <c r="E398" s="38" t="s">
        <v>10665</v>
      </c>
    </row>
    <row r="399">
      <c r="A399" s="2" t="s">
        <v>3026</v>
      </c>
      <c r="B399" s="2" t="s">
        <v>10664</v>
      </c>
      <c r="C399" s="2" t="s">
        <v>10213</v>
      </c>
      <c r="D399" s="2" t="s">
        <v>4287</v>
      </c>
      <c r="E399" s="38" t="s">
        <v>10665</v>
      </c>
    </row>
    <row r="400">
      <c r="A400" s="2" t="s">
        <v>10668</v>
      </c>
      <c r="B400" s="2" t="s">
        <v>10664</v>
      </c>
      <c r="C400" s="2" t="s">
        <v>10213</v>
      </c>
      <c r="D400" s="2" t="s">
        <v>4287</v>
      </c>
      <c r="E400" s="38" t="s">
        <v>10665</v>
      </c>
    </row>
    <row r="401">
      <c r="A401" s="2" t="s">
        <v>10669</v>
      </c>
      <c r="B401" s="2" t="s">
        <v>10664</v>
      </c>
      <c r="C401" s="2" t="s">
        <v>10213</v>
      </c>
      <c r="D401" s="2" t="s">
        <v>4287</v>
      </c>
      <c r="E401" s="38" t="s">
        <v>10665</v>
      </c>
    </row>
    <row r="402">
      <c r="A402" s="2" t="s">
        <v>10670</v>
      </c>
      <c r="B402" s="2" t="s">
        <v>10664</v>
      </c>
      <c r="C402" s="2" t="s">
        <v>10213</v>
      </c>
      <c r="D402" s="2" t="s">
        <v>4287</v>
      </c>
      <c r="E402" s="38" t="s">
        <v>10665</v>
      </c>
    </row>
    <row r="403">
      <c r="A403" s="2" t="s">
        <v>10671</v>
      </c>
      <c r="B403" s="2" t="s">
        <v>10664</v>
      </c>
      <c r="C403" s="2" t="s">
        <v>10213</v>
      </c>
      <c r="D403" s="2" t="s">
        <v>4287</v>
      </c>
      <c r="E403" s="38" t="s">
        <v>10665</v>
      </c>
    </row>
    <row r="404">
      <c r="A404" s="2" t="s">
        <v>10672</v>
      </c>
      <c r="B404" s="2" t="s">
        <v>10664</v>
      </c>
      <c r="C404" s="2" t="s">
        <v>10213</v>
      </c>
      <c r="D404" s="2" t="s">
        <v>4287</v>
      </c>
      <c r="E404" s="38" t="s">
        <v>10665</v>
      </c>
    </row>
    <row r="405">
      <c r="A405" s="2" t="s">
        <v>10673</v>
      </c>
      <c r="B405" s="2" t="s">
        <v>10664</v>
      </c>
      <c r="C405" s="2" t="s">
        <v>10213</v>
      </c>
      <c r="D405" s="2" t="s">
        <v>4287</v>
      </c>
      <c r="E405" s="38" t="s">
        <v>10665</v>
      </c>
    </row>
    <row r="406">
      <c r="A406" s="2" t="s">
        <v>10674</v>
      </c>
      <c r="B406" s="2" t="s">
        <v>10664</v>
      </c>
      <c r="C406" s="2" t="s">
        <v>10213</v>
      </c>
      <c r="D406" s="2" t="s">
        <v>4287</v>
      </c>
      <c r="E406" s="38" t="s">
        <v>10665</v>
      </c>
    </row>
    <row r="407">
      <c r="A407" s="2" t="s">
        <v>10675</v>
      </c>
      <c r="B407" s="2" t="s">
        <v>10664</v>
      </c>
      <c r="C407" s="2" t="s">
        <v>10213</v>
      </c>
      <c r="D407" s="2" t="s">
        <v>4287</v>
      </c>
      <c r="E407" s="38" t="s">
        <v>10665</v>
      </c>
    </row>
    <row r="408">
      <c r="A408" s="2" t="s">
        <v>10676</v>
      </c>
      <c r="B408" s="2" t="s">
        <v>10664</v>
      </c>
      <c r="C408" s="2" t="s">
        <v>10213</v>
      </c>
      <c r="D408" s="2" t="s">
        <v>4287</v>
      </c>
      <c r="E408" s="38" t="s">
        <v>10665</v>
      </c>
    </row>
    <row r="409">
      <c r="A409" s="2" t="s">
        <v>10677</v>
      </c>
      <c r="B409" s="2" t="s">
        <v>10664</v>
      </c>
      <c r="C409" s="2" t="s">
        <v>10213</v>
      </c>
      <c r="D409" s="2" t="s">
        <v>4287</v>
      </c>
      <c r="E409" s="38" t="s">
        <v>10665</v>
      </c>
    </row>
    <row r="410">
      <c r="A410" s="2" t="s">
        <v>10678</v>
      </c>
      <c r="B410" s="2" t="s">
        <v>10664</v>
      </c>
      <c r="C410" s="2" t="s">
        <v>10213</v>
      </c>
      <c r="D410" s="2" t="s">
        <v>4287</v>
      </c>
      <c r="E410" s="38" t="s">
        <v>10665</v>
      </c>
    </row>
    <row r="411">
      <c r="A411" s="2" t="s">
        <v>3064</v>
      </c>
      <c r="B411" s="2" t="s">
        <v>10664</v>
      </c>
      <c r="C411" s="2" t="s">
        <v>10213</v>
      </c>
      <c r="D411" s="2" t="s">
        <v>4287</v>
      </c>
      <c r="E411" s="38" t="s">
        <v>10665</v>
      </c>
    </row>
    <row r="412">
      <c r="A412" s="2" t="s">
        <v>10679</v>
      </c>
      <c r="B412" s="2" t="s">
        <v>10664</v>
      </c>
      <c r="C412" s="2" t="s">
        <v>10213</v>
      </c>
      <c r="D412" s="2" t="s">
        <v>4287</v>
      </c>
      <c r="E412" s="38" t="s">
        <v>10665</v>
      </c>
    </row>
    <row r="413">
      <c r="A413" s="2" t="s">
        <v>10680</v>
      </c>
      <c r="B413" s="2" t="s">
        <v>10664</v>
      </c>
      <c r="C413" s="2" t="s">
        <v>10213</v>
      </c>
      <c r="D413" s="2" t="s">
        <v>4287</v>
      </c>
      <c r="E413" s="38" t="s">
        <v>10665</v>
      </c>
    </row>
    <row r="414">
      <c r="A414" s="2" t="s">
        <v>10681</v>
      </c>
      <c r="B414" s="2" t="s">
        <v>10664</v>
      </c>
      <c r="C414" s="2" t="s">
        <v>10213</v>
      </c>
      <c r="D414" s="2" t="s">
        <v>4287</v>
      </c>
      <c r="E414" s="38" t="s">
        <v>10665</v>
      </c>
    </row>
    <row r="415">
      <c r="A415" s="2" t="s">
        <v>10682</v>
      </c>
      <c r="B415" s="2" t="s">
        <v>10664</v>
      </c>
      <c r="C415" s="2" t="s">
        <v>10213</v>
      </c>
      <c r="D415" s="2" t="s">
        <v>4287</v>
      </c>
      <c r="E415" s="38" t="s">
        <v>10665</v>
      </c>
    </row>
    <row r="416">
      <c r="A416" s="2" t="s">
        <v>3900</v>
      </c>
      <c r="B416" s="2" t="s">
        <v>10664</v>
      </c>
      <c r="C416" s="2" t="s">
        <v>10213</v>
      </c>
      <c r="D416" s="2" t="s">
        <v>4287</v>
      </c>
      <c r="E416" s="38" t="s">
        <v>10665</v>
      </c>
    </row>
    <row r="417">
      <c r="A417" s="2" t="s">
        <v>10683</v>
      </c>
      <c r="B417" s="2" t="s">
        <v>10664</v>
      </c>
      <c r="C417" s="2" t="s">
        <v>10213</v>
      </c>
      <c r="D417" s="2" t="s">
        <v>4287</v>
      </c>
      <c r="E417" s="38" t="s">
        <v>10665</v>
      </c>
    </row>
    <row r="418">
      <c r="A418" s="2" t="s">
        <v>10684</v>
      </c>
      <c r="B418" s="2" t="s">
        <v>10664</v>
      </c>
      <c r="C418" s="2" t="s">
        <v>10213</v>
      </c>
      <c r="D418" s="2" t="s">
        <v>4287</v>
      </c>
      <c r="E418" s="38" t="s">
        <v>10665</v>
      </c>
    </row>
    <row r="419">
      <c r="A419" s="2" t="s">
        <v>10685</v>
      </c>
      <c r="B419" s="2" t="s">
        <v>10664</v>
      </c>
      <c r="C419" s="2" t="s">
        <v>10213</v>
      </c>
      <c r="D419" s="2" t="s">
        <v>4287</v>
      </c>
      <c r="E419" s="38" t="s">
        <v>10665</v>
      </c>
    </row>
    <row r="420">
      <c r="A420" s="2" t="s">
        <v>4238</v>
      </c>
      <c r="B420" s="2" t="s">
        <v>10664</v>
      </c>
      <c r="C420" s="2" t="s">
        <v>10213</v>
      </c>
      <c r="D420" s="2" t="s">
        <v>4287</v>
      </c>
      <c r="E420" s="38" t="s">
        <v>10665</v>
      </c>
    </row>
    <row r="421">
      <c r="A421" s="2" t="s">
        <v>10686</v>
      </c>
      <c r="B421" s="2" t="s">
        <v>10664</v>
      </c>
      <c r="C421" s="2" t="s">
        <v>10213</v>
      </c>
      <c r="D421" s="2" t="s">
        <v>4287</v>
      </c>
      <c r="E421" s="38" t="s">
        <v>10665</v>
      </c>
    </row>
    <row r="422">
      <c r="A422" s="2" t="s">
        <v>10687</v>
      </c>
      <c r="B422" s="2" t="s">
        <v>10664</v>
      </c>
      <c r="C422" s="2" t="s">
        <v>10213</v>
      </c>
      <c r="D422" s="2" t="s">
        <v>4287</v>
      </c>
      <c r="E422" s="38" t="s">
        <v>10665</v>
      </c>
    </row>
    <row r="423">
      <c r="A423" s="2" t="s">
        <v>3909</v>
      </c>
      <c r="B423" s="2" t="s">
        <v>10664</v>
      </c>
      <c r="C423" s="2" t="s">
        <v>10213</v>
      </c>
      <c r="D423" s="2" t="s">
        <v>4287</v>
      </c>
      <c r="E423" s="38" t="s">
        <v>10665</v>
      </c>
    </row>
    <row r="424">
      <c r="A424" s="2" t="s">
        <v>10688</v>
      </c>
      <c r="B424" s="2" t="s">
        <v>10664</v>
      </c>
      <c r="C424" s="2" t="s">
        <v>10213</v>
      </c>
      <c r="D424" s="2" t="s">
        <v>4287</v>
      </c>
      <c r="E424" s="38" t="s">
        <v>10665</v>
      </c>
    </row>
    <row r="425">
      <c r="A425" s="2" t="s">
        <v>10689</v>
      </c>
      <c r="B425" s="2" t="s">
        <v>10690</v>
      </c>
      <c r="C425" s="2" t="s">
        <v>10691</v>
      </c>
      <c r="D425" s="2" t="s">
        <v>4287</v>
      </c>
      <c r="E425" s="38" t="s">
        <v>10692</v>
      </c>
    </row>
    <row r="426">
      <c r="A426" s="2" t="s">
        <v>3914</v>
      </c>
      <c r="B426" s="2" t="s">
        <v>10690</v>
      </c>
      <c r="C426" s="2" t="s">
        <v>10691</v>
      </c>
      <c r="D426" s="2" t="s">
        <v>4287</v>
      </c>
      <c r="E426" s="38" t="s">
        <v>10692</v>
      </c>
    </row>
    <row r="427">
      <c r="A427" s="2" t="s">
        <v>10693</v>
      </c>
      <c r="B427" s="2" t="s">
        <v>10690</v>
      </c>
      <c r="C427" s="2" t="s">
        <v>10691</v>
      </c>
      <c r="D427" s="2" t="s">
        <v>4287</v>
      </c>
      <c r="E427" s="38" t="s">
        <v>10692</v>
      </c>
    </row>
    <row r="428">
      <c r="A428" s="2" t="s">
        <v>3916</v>
      </c>
      <c r="B428" s="2" t="s">
        <v>10690</v>
      </c>
      <c r="C428" s="2" t="s">
        <v>10691</v>
      </c>
      <c r="D428" s="2" t="s">
        <v>4287</v>
      </c>
      <c r="E428" s="38" t="s">
        <v>10692</v>
      </c>
    </row>
    <row r="429">
      <c r="A429" s="2" t="s">
        <v>10694</v>
      </c>
      <c r="B429" s="2" t="s">
        <v>10690</v>
      </c>
      <c r="C429" s="2" t="s">
        <v>10691</v>
      </c>
      <c r="D429" s="2" t="s">
        <v>4287</v>
      </c>
      <c r="E429" s="38" t="s">
        <v>10692</v>
      </c>
    </row>
    <row r="430">
      <c r="A430" s="2" t="s">
        <v>10695</v>
      </c>
      <c r="B430" s="2" t="s">
        <v>10690</v>
      </c>
      <c r="C430" s="2" t="s">
        <v>10691</v>
      </c>
      <c r="D430" s="2" t="s">
        <v>4287</v>
      </c>
      <c r="E430" s="38" t="s">
        <v>10692</v>
      </c>
    </row>
    <row r="431">
      <c r="A431" s="2" t="s">
        <v>10696</v>
      </c>
      <c r="B431" s="2" t="s">
        <v>10690</v>
      </c>
      <c r="C431" s="2" t="s">
        <v>10691</v>
      </c>
      <c r="D431" s="2" t="s">
        <v>4287</v>
      </c>
      <c r="E431" s="38" t="s">
        <v>10692</v>
      </c>
    </row>
    <row r="432">
      <c r="A432" s="2" t="s">
        <v>10697</v>
      </c>
      <c r="B432" s="2" t="s">
        <v>10690</v>
      </c>
      <c r="C432" s="2" t="s">
        <v>10691</v>
      </c>
      <c r="D432" s="2" t="s">
        <v>4287</v>
      </c>
      <c r="E432" s="38" t="s">
        <v>10692</v>
      </c>
    </row>
    <row r="433">
      <c r="A433" s="2" t="s">
        <v>10698</v>
      </c>
      <c r="B433" s="2" t="s">
        <v>10690</v>
      </c>
      <c r="C433" s="2" t="s">
        <v>10691</v>
      </c>
      <c r="D433" s="2" t="s">
        <v>4287</v>
      </c>
      <c r="E433" s="38" t="s">
        <v>10692</v>
      </c>
    </row>
    <row r="434">
      <c r="A434" s="2" t="s">
        <v>3085</v>
      </c>
      <c r="B434" s="2" t="s">
        <v>10690</v>
      </c>
      <c r="C434" s="2" t="s">
        <v>10691</v>
      </c>
      <c r="D434" s="2" t="s">
        <v>4287</v>
      </c>
      <c r="E434" s="38" t="s">
        <v>10692</v>
      </c>
    </row>
    <row r="435">
      <c r="A435" s="2" t="s">
        <v>10699</v>
      </c>
      <c r="B435" s="2" t="s">
        <v>10690</v>
      </c>
      <c r="C435" s="2" t="s">
        <v>10691</v>
      </c>
      <c r="D435" s="2" t="s">
        <v>4287</v>
      </c>
      <c r="E435" s="38" t="s">
        <v>10692</v>
      </c>
    </row>
    <row r="436">
      <c r="A436" s="2" t="s">
        <v>3931</v>
      </c>
      <c r="B436" s="2" t="s">
        <v>10690</v>
      </c>
      <c r="C436" s="2" t="s">
        <v>10691</v>
      </c>
      <c r="D436" s="2" t="s">
        <v>4287</v>
      </c>
      <c r="E436" s="38" t="s">
        <v>10692</v>
      </c>
    </row>
    <row r="437">
      <c r="A437" s="2" t="s">
        <v>10700</v>
      </c>
      <c r="B437" s="2" t="s">
        <v>10701</v>
      </c>
      <c r="C437" s="2" t="s">
        <v>10702</v>
      </c>
      <c r="D437" s="2" t="s">
        <v>4287</v>
      </c>
      <c r="E437" s="38" t="s">
        <v>10703</v>
      </c>
    </row>
    <row r="438">
      <c r="A438" s="2" t="s">
        <v>10704</v>
      </c>
      <c r="B438" s="2" t="s">
        <v>10701</v>
      </c>
      <c r="C438" s="2" t="s">
        <v>10702</v>
      </c>
      <c r="D438" s="2" t="s">
        <v>4287</v>
      </c>
      <c r="E438" s="38" t="s">
        <v>10703</v>
      </c>
    </row>
    <row r="439">
      <c r="A439" s="2" t="s">
        <v>10705</v>
      </c>
      <c r="B439" s="2" t="s">
        <v>10701</v>
      </c>
      <c r="C439" s="2" t="s">
        <v>10702</v>
      </c>
      <c r="D439" s="2" t="s">
        <v>4287</v>
      </c>
      <c r="E439" s="38" t="s">
        <v>10703</v>
      </c>
    </row>
    <row r="440">
      <c r="A440" s="2" t="s">
        <v>3088</v>
      </c>
      <c r="B440" s="2" t="s">
        <v>10701</v>
      </c>
      <c r="C440" s="2" t="s">
        <v>10702</v>
      </c>
      <c r="D440" s="2" t="s">
        <v>4287</v>
      </c>
      <c r="E440" s="38" t="s">
        <v>10703</v>
      </c>
    </row>
    <row r="441">
      <c r="A441" s="2" t="s">
        <v>10706</v>
      </c>
      <c r="B441" s="2" t="s">
        <v>10701</v>
      </c>
      <c r="C441" s="2" t="s">
        <v>10702</v>
      </c>
      <c r="D441" s="2" t="s">
        <v>4287</v>
      </c>
      <c r="E441" s="38" t="s">
        <v>10703</v>
      </c>
    </row>
    <row r="442">
      <c r="A442" s="2" t="s">
        <v>10707</v>
      </c>
      <c r="B442" s="2" t="s">
        <v>10701</v>
      </c>
      <c r="C442" s="2" t="s">
        <v>10702</v>
      </c>
      <c r="D442" s="2" t="s">
        <v>4287</v>
      </c>
      <c r="E442" s="38" t="s">
        <v>10703</v>
      </c>
    </row>
    <row r="443">
      <c r="A443" s="2" t="s">
        <v>10708</v>
      </c>
      <c r="B443" s="2" t="s">
        <v>10701</v>
      </c>
      <c r="C443" s="2" t="s">
        <v>10702</v>
      </c>
      <c r="D443" s="2" t="s">
        <v>4287</v>
      </c>
      <c r="E443" s="38" t="s">
        <v>10703</v>
      </c>
    </row>
    <row r="444">
      <c r="A444" s="2" t="s">
        <v>3951</v>
      </c>
      <c r="B444" s="2" t="s">
        <v>10701</v>
      </c>
      <c r="C444" s="2" t="s">
        <v>10702</v>
      </c>
      <c r="D444" s="2" t="s">
        <v>4287</v>
      </c>
      <c r="E444" s="38" t="s">
        <v>10703</v>
      </c>
    </row>
    <row r="445">
      <c r="A445" s="2" t="s">
        <v>3952</v>
      </c>
      <c r="B445" s="2" t="s">
        <v>10701</v>
      </c>
      <c r="C445" s="2" t="s">
        <v>10702</v>
      </c>
      <c r="D445" s="2" t="s">
        <v>4287</v>
      </c>
      <c r="E445" s="38" t="s">
        <v>10703</v>
      </c>
    </row>
    <row r="446">
      <c r="A446" s="2" t="s">
        <v>3953</v>
      </c>
      <c r="B446" s="2" t="s">
        <v>10701</v>
      </c>
      <c r="C446" s="2" t="s">
        <v>10702</v>
      </c>
      <c r="D446" s="2" t="s">
        <v>4287</v>
      </c>
      <c r="E446" s="38" t="s">
        <v>10703</v>
      </c>
    </row>
    <row r="447">
      <c r="A447" s="2" t="s">
        <v>2601</v>
      </c>
      <c r="B447" s="2" t="s">
        <v>10701</v>
      </c>
      <c r="C447" s="2" t="s">
        <v>10702</v>
      </c>
      <c r="D447" s="2" t="s">
        <v>4287</v>
      </c>
      <c r="E447" s="38" t="s">
        <v>10703</v>
      </c>
    </row>
    <row r="448">
      <c r="A448" s="2" t="s">
        <v>2602</v>
      </c>
      <c r="B448" s="2" t="s">
        <v>10701</v>
      </c>
      <c r="C448" s="2" t="s">
        <v>10702</v>
      </c>
      <c r="D448" s="2" t="s">
        <v>4287</v>
      </c>
      <c r="E448" s="38" t="s">
        <v>10703</v>
      </c>
    </row>
    <row r="449">
      <c r="A449" s="2" t="s">
        <v>3089</v>
      </c>
      <c r="B449" s="2" t="s">
        <v>10701</v>
      </c>
      <c r="C449" s="2" t="s">
        <v>10702</v>
      </c>
      <c r="D449" s="2" t="s">
        <v>4287</v>
      </c>
      <c r="E449" s="38" t="s">
        <v>10703</v>
      </c>
    </row>
    <row r="450">
      <c r="A450" s="2" t="s">
        <v>2603</v>
      </c>
      <c r="B450" s="2" t="s">
        <v>10701</v>
      </c>
      <c r="C450" s="2" t="s">
        <v>10702</v>
      </c>
      <c r="D450" s="2" t="s">
        <v>4287</v>
      </c>
      <c r="E450" s="38" t="s">
        <v>10703</v>
      </c>
    </row>
    <row r="451">
      <c r="A451" s="2" t="s">
        <v>10709</v>
      </c>
      <c r="B451" s="2" t="s">
        <v>10701</v>
      </c>
      <c r="C451" s="2" t="s">
        <v>10702</v>
      </c>
      <c r="D451" s="2" t="s">
        <v>4287</v>
      </c>
      <c r="E451" s="38" t="s">
        <v>10703</v>
      </c>
    </row>
    <row r="452">
      <c r="A452" s="2" t="s">
        <v>3090</v>
      </c>
      <c r="B452" s="2" t="s">
        <v>10701</v>
      </c>
      <c r="C452" s="2" t="s">
        <v>10702</v>
      </c>
      <c r="D452" s="2" t="s">
        <v>4287</v>
      </c>
      <c r="E452" s="38" t="s">
        <v>10703</v>
      </c>
    </row>
    <row r="453">
      <c r="A453" s="2" t="s">
        <v>10710</v>
      </c>
      <c r="B453" s="2" t="s">
        <v>10701</v>
      </c>
      <c r="C453" s="2" t="s">
        <v>10702</v>
      </c>
      <c r="D453" s="2" t="s">
        <v>4287</v>
      </c>
      <c r="E453" s="38" t="s">
        <v>10703</v>
      </c>
    </row>
    <row r="454">
      <c r="A454" s="2" t="s">
        <v>3957</v>
      </c>
      <c r="B454" s="2" t="s">
        <v>10701</v>
      </c>
      <c r="C454" s="2" t="s">
        <v>10702</v>
      </c>
      <c r="D454" s="2" t="s">
        <v>4287</v>
      </c>
      <c r="E454" s="38" t="s">
        <v>10703</v>
      </c>
    </row>
    <row r="455">
      <c r="A455" s="2" t="s">
        <v>10711</v>
      </c>
      <c r="B455" s="2" t="s">
        <v>10701</v>
      </c>
      <c r="C455" s="2" t="s">
        <v>10702</v>
      </c>
      <c r="D455" s="2" t="s">
        <v>4287</v>
      </c>
      <c r="E455" s="38" t="s">
        <v>10703</v>
      </c>
    </row>
    <row r="456">
      <c r="A456" s="2" t="s">
        <v>3958</v>
      </c>
      <c r="B456" s="2" t="s">
        <v>10712</v>
      </c>
      <c r="C456" s="2" t="s">
        <v>4287</v>
      </c>
      <c r="D456" s="2" t="s">
        <v>4287</v>
      </c>
      <c r="E456" s="38" t="s">
        <v>10713</v>
      </c>
    </row>
    <row r="457">
      <c r="A457" s="2" t="s">
        <v>4251</v>
      </c>
      <c r="B457" s="2" t="s">
        <v>10712</v>
      </c>
      <c r="C457" s="2" t="s">
        <v>4287</v>
      </c>
      <c r="D457" s="2" t="s">
        <v>4287</v>
      </c>
      <c r="E457" s="38" t="s">
        <v>10713</v>
      </c>
    </row>
    <row r="458">
      <c r="A458" s="2" t="s">
        <v>10714</v>
      </c>
      <c r="B458" s="2" t="s">
        <v>10712</v>
      </c>
      <c r="C458" s="2" t="s">
        <v>4287</v>
      </c>
      <c r="D458" s="2" t="s">
        <v>4287</v>
      </c>
      <c r="E458" s="38" t="s">
        <v>10713</v>
      </c>
    </row>
    <row r="459">
      <c r="A459" s="2" t="s">
        <v>10715</v>
      </c>
      <c r="B459" s="2" t="s">
        <v>10712</v>
      </c>
      <c r="C459" s="2" t="s">
        <v>4287</v>
      </c>
      <c r="D459" s="2" t="s">
        <v>4287</v>
      </c>
      <c r="E459" s="38" t="s">
        <v>10713</v>
      </c>
    </row>
    <row r="460">
      <c r="A460" s="2" t="s">
        <v>10716</v>
      </c>
      <c r="B460" s="2" t="s">
        <v>10712</v>
      </c>
      <c r="C460" s="2" t="s">
        <v>4287</v>
      </c>
      <c r="D460" s="2" t="s">
        <v>4287</v>
      </c>
      <c r="E460" s="38" t="s">
        <v>10713</v>
      </c>
    </row>
    <row r="461">
      <c r="A461" s="2" t="s">
        <v>10717</v>
      </c>
      <c r="B461" s="2" t="s">
        <v>10712</v>
      </c>
      <c r="C461" s="2" t="s">
        <v>4287</v>
      </c>
      <c r="D461" s="2" t="s">
        <v>4287</v>
      </c>
      <c r="E461" s="38" t="s">
        <v>10713</v>
      </c>
    </row>
    <row r="462">
      <c r="A462" s="2" t="s">
        <v>2609</v>
      </c>
      <c r="B462" s="2" t="s">
        <v>10712</v>
      </c>
      <c r="C462" s="2" t="s">
        <v>4287</v>
      </c>
      <c r="D462" s="2" t="s">
        <v>4287</v>
      </c>
      <c r="E462" s="38" t="s">
        <v>10713</v>
      </c>
    </row>
    <row r="463">
      <c r="A463" s="2" t="s">
        <v>10718</v>
      </c>
      <c r="B463" s="2" t="s">
        <v>10712</v>
      </c>
      <c r="C463" s="2" t="s">
        <v>4287</v>
      </c>
      <c r="D463" s="2" t="s">
        <v>4287</v>
      </c>
      <c r="E463" s="38" t="s">
        <v>10713</v>
      </c>
    </row>
    <row r="464">
      <c r="A464" s="2" t="s">
        <v>10719</v>
      </c>
      <c r="B464" s="2" t="s">
        <v>10712</v>
      </c>
      <c r="C464" s="2" t="s">
        <v>4287</v>
      </c>
      <c r="D464" s="2" t="s">
        <v>4287</v>
      </c>
      <c r="E464" s="38" t="s">
        <v>10713</v>
      </c>
    </row>
    <row r="465">
      <c r="A465" s="2" t="s">
        <v>3968</v>
      </c>
      <c r="B465" s="2" t="s">
        <v>10712</v>
      </c>
      <c r="C465" s="2" t="s">
        <v>4287</v>
      </c>
      <c r="D465" s="2" t="s">
        <v>4287</v>
      </c>
      <c r="E465" s="38" t="s">
        <v>10713</v>
      </c>
    </row>
    <row r="466">
      <c r="A466" s="2" t="s">
        <v>2611</v>
      </c>
      <c r="B466" s="2" t="s">
        <v>10712</v>
      </c>
      <c r="C466" s="2" t="s">
        <v>4287</v>
      </c>
      <c r="D466" s="2" t="s">
        <v>4287</v>
      </c>
      <c r="E466" s="38" t="s">
        <v>10713</v>
      </c>
    </row>
    <row r="467">
      <c r="A467" s="2" t="s">
        <v>10720</v>
      </c>
      <c r="B467" s="2" t="s">
        <v>10712</v>
      </c>
      <c r="C467" s="2" t="s">
        <v>4287</v>
      </c>
      <c r="D467" s="2" t="s">
        <v>4287</v>
      </c>
      <c r="E467" s="38" t="s">
        <v>10713</v>
      </c>
    </row>
    <row r="468">
      <c r="A468" s="2" t="s">
        <v>10721</v>
      </c>
      <c r="B468" s="2" t="s">
        <v>10712</v>
      </c>
      <c r="C468" s="2" t="s">
        <v>4287</v>
      </c>
      <c r="D468" s="2" t="s">
        <v>4287</v>
      </c>
      <c r="E468" s="38" t="s">
        <v>10713</v>
      </c>
    </row>
    <row r="469">
      <c r="A469" s="2" t="s">
        <v>3969</v>
      </c>
      <c r="B469" s="2" t="s">
        <v>10712</v>
      </c>
      <c r="C469" s="2" t="s">
        <v>4287</v>
      </c>
      <c r="D469" s="2" t="s">
        <v>4287</v>
      </c>
      <c r="E469" s="38" t="s">
        <v>10713</v>
      </c>
    </row>
    <row r="470">
      <c r="A470" s="2" t="s">
        <v>10722</v>
      </c>
      <c r="B470" s="2" t="s">
        <v>10712</v>
      </c>
      <c r="C470" s="2" t="s">
        <v>4287</v>
      </c>
      <c r="D470" s="2" t="s">
        <v>4287</v>
      </c>
      <c r="E470" s="38" t="s">
        <v>10713</v>
      </c>
    </row>
    <row r="471">
      <c r="A471" s="2" t="s">
        <v>3107</v>
      </c>
      <c r="B471" s="2" t="s">
        <v>10712</v>
      </c>
      <c r="C471" s="2" t="s">
        <v>4287</v>
      </c>
      <c r="D471" s="2" t="s">
        <v>4287</v>
      </c>
      <c r="E471" s="38" t="s">
        <v>10713</v>
      </c>
    </row>
    <row r="472">
      <c r="A472" s="2" t="s">
        <v>10723</v>
      </c>
      <c r="B472" s="2" t="s">
        <v>10712</v>
      </c>
      <c r="C472" s="2" t="s">
        <v>4287</v>
      </c>
      <c r="D472" s="2" t="s">
        <v>4287</v>
      </c>
      <c r="E472" s="38" t="s">
        <v>10713</v>
      </c>
    </row>
    <row r="473">
      <c r="A473" s="2" t="s">
        <v>10724</v>
      </c>
      <c r="B473" s="2" t="s">
        <v>10712</v>
      </c>
      <c r="C473" s="2" t="s">
        <v>4287</v>
      </c>
      <c r="D473" s="2" t="s">
        <v>4287</v>
      </c>
      <c r="E473" s="38" t="s">
        <v>10713</v>
      </c>
    </row>
    <row r="474">
      <c r="A474" s="2" t="s">
        <v>10725</v>
      </c>
      <c r="B474" s="2" t="s">
        <v>10712</v>
      </c>
      <c r="C474" s="2" t="s">
        <v>4287</v>
      </c>
      <c r="D474" s="2" t="s">
        <v>4287</v>
      </c>
      <c r="E474" s="38" t="s">
        <v>10713</v>
      </c>
    </row>
    <row r="475">
      <c r="A475" s="2" t="s">
        <v>10726</v>
      </c>
      <c r="B475" s="2" t="s">
        <v>10712</v>
      </c>
      <c r="C475" s="2" t="s">
        <v>4287</v>
      </c>
      <c r="D475" s="2" t="s">
        <v>4287</v>
      </c>
      <c r="E475" s="38" t="s">
        <v>10713</v>
      </c>
    </row>
    <row r="476">
      <c r="A476" s="2" t="s">
        <v>10727</v>
      </c>
      <c r="B476" s="2" t="s">
        <v>10712</v>
      </c>
      <c r="C476" s="2" t="s">
        <v>4287</v>
      </c>
      <c r="D476" s="2" t="s">
        <v>4287</v>
      </c>
      <c r="E476" s="38" t="s">
        <v>10713</v>
      </c>
    </row>
    <row r="477">
      <c r="A477" s="2" t="s">
        <v>10728</v>
      </c>
      <c r="B477" s="2" t="s">
        <v>10729</v>
      </c>
      <c r="C477" s="2" t="s">
        <v>10513</v>
      </c>
      <c r="D477" s="2" t="s">
        <v>4287</v>
      </c>
      <c r="E477" s="38" t="s">
        <v>10730</v>
      </c>
    </row>
    <row r="478">
      <c r="A478" s="2" t="s">
        <v>10731</v>
      </c>
      <c r="B478" s="2" t="s">
        <v>10729</v>
      </c>
      <c r="C478" s="2" t="s">
        <v>10513</v>
      </c>
      <c r="D478" s="2" t="s">
        <v>4287</v>
      </c>
      <c r="E478" s="38" t="s">
        <v>10730</v>
      </c>
    </row>
    <row r="479">
      <c r="A479" s="2" t="s">
        <v>10732</v>
      </c>
      <c r="B479" s="2" t="s">
        <v>10729</v>
      </c>
      <c r="C479" s="2" t="s">
        <v>10513</v>
      </c>
      <c r="D479" s="2" t="s">
        <v>4287</v>
      </c>
      <c r="E479" s="38" t="s">
        <v>10730</v>
      </c>
    </row>
    <row r="480">
      <c r="A480" s="2" t="s">
        <v>2420</v>
      </c>
      <c r="B480" s="2" t="s">
        <v>10729</v>
      </c>
      <c r="C480" s="2" t="s">
        <v>10513</v>
      </c>
      <c r="D480" s="2" t="s">
        <v>4287</v>
      </c>
      <c r="E480" s="38" t="s">
        <v>10730</v>
      </c>
    </row>
    <row r="481">
      <c r="A481" s="2" t="s">
        <v>10733</v>
      </c>
      <c r="B481" s="2" t="s">
        <v>10729</v>
      </c>
      <c r="C481" s="2" t="s">
        <v>10513</v>
      </c>
      <c r="D481" s="2" t="s">
        <v>4287</v>
      </c>
      <c r="E481" s="38" t="s">
        <v>10730</v>
      </c>
    </row>
    <row r="482">
      <c r="A482" s="2" t="s">
        <v>10734</v>
      </c>
      <c r="B482" s="2" t="s">
        <v>10729</v>
      </c>
      <c r="C482" s="2" t="s">
        <v>10513</v>
      </c>
      <c r="D482" s="2" t="s">
        <v>4287</v>
      </c>
      <c r="E482" s="38" t="s">
        <v>10730</v>
      </c>
    </row>
    <row r="483">
      <c r="A483" s="2" t="s">
        <v>10735</v>
      </c>
      <c r="B483" s="2" t="s">
        <v>10729</v>
      </c>
      <c r="C483" s="2" t="s">
        <v>10513</v>
      </c>
      <c r="D483" s="2" t="s">
        <v>4287</v>
      </c>
      <c r="E483" s="38" t="s">
        <v>10730</v>
      </c>
    </row>
    <row r="484">
      <c r="A484" s="2" t="s">
        <v>10736</v>
      </c>
      <c r="B484" s="2" t="s">
        <v>10729</v>
      </c>
      <c r="C484" s="2" t="s">
        <v>10513</v>
      </c>
      <c r="D484" s="2" t="s">
        <v>4287</v>
      </c>
      <c r="E484" s="38" t="s">
        <v>10730</v>
      </c>
    </row>
    <row r="485">
      <c r="A485" s="2" t="s">
        <v>10737</v>
      </c>
      <c r="B485" s="2" t="s">
        <v>10729</v>
      </c>
      <c r="C485" s="2" t="s">
        <v>10513</v>
      </c>
      <c r="D485" s="2" t="s">
        <v>4287</v>
      </c>
      <c r="E485" s="38" t="s">
        <v>10730</v>
      </c>
    </row>
    <row r="486">
      <c r="A486" s="2" t="s">
        <v>10738</v>
      </c>
      <c r="B486" s="2" t="s">
        <v>10729</v>
      </c>
      <c r="C486" s="2" t="s">
        <v>10513</v>
      </c>
      <c r="D486" s="2" t="s">
        <v>4287</v>
      </c>
      <c r="E486" s="38" t="s">
        <v>10730</v>
      </c>
    </row>
    <row r="487">
      <c r="A487" s="2" t="s">
        <v>10739</v>
      </c>
      <c r="B487" s="2" t="s">
        <v>10729</v>
      </c>
      <c r="C487" s="2" t="s">
        <v>10513</v>
      </c>
      <c r="D487" s="2" t="s">
        <v>4287</v>
      </c>
      <c r="E487" s="38" t="s">
        <v>10730</v>
      </c>
    </row>
    <row r="488">
      <c r="A488" s="2" t="s">
        <v>10740</v>
      </c>
      <c r="B488" s="2" t="s">
        <v>10729</v>
      </c>
      <c r="C488" s="2" t="s">
        <v>10513</v>
      </c>
      <c r="D488" s="2" t="s">
        <v>4287</v>
      </c>
      <c r="E488" s="38" t="s">
        <v>10730</v>
      </c>
    </row>
    <row r="489">
      <c r="A489" s="2" t="s">
        <v>4281</v>
      </c>
      <c r="B489" s="2" t="s">
        <v>10729</v>
      </c>
      <c r="C489" s="2" t="s">
        <v>10513</v>
      </c>
      <c r="D489" s="2" t="s">
        <v>4287</v>
      </c>
      <c r="E489" s="38" t="s">
        <v>10730</v>
      </c>
    </row>
    <row r="490">
      <c r="A490" s="2" t="s">
        <v>10741</v>
      </c>
      <c r="B490" s="2" t="s">
        <v>10729</v>
      </c>
      <c r="C490" s="2" t="s">
        <v>10513</v>
      </c>
      <c r="D490" s="2" t="s">
        <v>4287</v>
      </c>
      <c r="E490" s="38" t="s">
        <v>10730</v>
      </c>
    </row>
    <row r="491">
      <c r="A491" s="2" t="s">
        <v>10742</v>
      </c>
      <c r="B491" s="2" t="s">
        <v>10729</v>
      </c>
      <c r="C491" s="2" t="s">
        <v>10513</v>
      </c>
      <c r="D491" s="2" t="s">
        <v>4287</v>
      </c>
      <c r="E491" s="38" t="s">
        <v>10730</v>
      </c>
    </row>
    <row r="492">
      <c r="A492" s="2" t="s">
        <v>10743</v>
      </c>
      <c r="B492" s="2" t="s">
        <v>10729</v>
      </c>
      <c r="C492" s="2" t="s">
        <v>10513</v>
      </c>
      <c r="D492" s="2" t="s">
        <v>4287</v>
      </c>
      <c r="E492" s="38" t="s">
        <v>10730</v>
      </c>
    </row>
    <row r="493">
      <c r="A493" s="2" t="s">
        <v>2621</v>
      </c>
      <c r="B493" s="2" t="s">
        <v>10729</v>
      </c>
      <c r="C493" s="2" t="s">
        <v>10513</v>
      </c>
      <c r="D493" s="2" t="s">
        <v>4287</v>
      </c>
      <c r="E493" s="38" t="s">
        <v>10730</v>
      </c>
    </row>
    <row r="494">
      <c r="A494" s="2" t="s">
        <v>10744</v>
      </c>
      <c r="B494" s="2" t="s">
        <v>10729</v>
      </c>
      <c r="C494" s="2" t="s">
        <v>10513</v>
      </c>
      <c r="D494" s="2" t="s">
        <v>4287</v>
      </c>
      <c r="E494" s="38" t="s">
        <v>10730</v>
      </c>
    </row>
    <row r="495">
      <c r="A495" s="2" t="s">
        <v>4286</v>
      </c>
      <c r="B495" s="2" t="s">
        <v>10729</v>
      </c>
      <c r="C495" s="2" t="s">
        <v>10513</v>
      </c>
      <c r="D495" s="2" t="s">
        <v>4287</v>
      </c>
      <c r="E495" s="38" t="s">
        <v>10730</v>
      </c>
    </row>
    <row r="496">
      <c r="A496" s="2" t="s">
        <v>10745</v>
      </c>
      <c r="B496" s="2" t="s">
        <v>10729</v>
      </c>
      <c r="C496" s="2" t="s">
        <v>10513</v>
      </c>
      <c r="D496" s="2" t="s">
        <v>4287</v>
      </c>
      <c r="E496" s="38" t="s">
        <v>10730</v>
      </c>
    </row>
    <row r="497">
      <c r="A497" s="2" t="s">
        <v>10746</v>
      </c>
      <c r="B497" s="2" t="s">
        <v>10729</v>
      </c>
      <c r="C497" s="2" t="s">
        <v>10513</v>
      </c>
      <c r="D497" s="2" t="s">
        <v>4287</v>
      </c>
      <c r="E497" s="38" t="s">
        <v>10730</v>
      </c>
    </row>
    <row r="498">
      <c r="A498" s="2" t="s">
        <v>10747</v>
      </c>
      <c r="B498" s="2" t="s">
        <v>10729</v>
      </c>
      <c r="C498" s="2" t="s">
        <v>10513</v>
      </c>
      <c r="D498" s="2" t="s">
        <v>4287</v>
      </c>
      <c r="E498" s="38" t="s">
        <v>10730</v>
      </c>
    </row>
    <row r="499">
      <c r="A499" s="2" t="s">
        <v>10748</v>
      </c>
      <c r="B499" s="2" t="s">
        <v>10729</v>
      </c>
      <c r="C499" s="2" t="s">
        <v>10513</v>
      </c>
      <c r="D499" s="2" t="s">
        <v>4287</v>
      </c>
      <c r="E499" s="38" t="s">
        <v>10730</v>
      </c>
    </row>
    <row r="500">
      <c r="A500" s="2" t="s">
        <v>10749</v>
      </c>
      <c r="B500" s="2" t="s">
        <v>10729</v>
      </c>
      <c r="C500" s="2" t="s">
        <v>10513</v>
      </c>
      <c r="D500" s="2" t="s">
        <v>4287</v>
      </c>
      <c r="E500" s="38" t="s">
        <v>10730</v>
      </c>
    </row>
    <row r="501">
      <c r="A501" s="2" t="s">
        <v>10750</v>
      </c>
      <c r="B501" s="2" t="s">
        <v>10729</v>
      </c>
      <c r="C501" s="2" t="s">
        <v>10513</v>
      </c>
      <c r="D501" s="2" t="s">
        <v>4287</v>
      </c>
      <c r="E501" s="38" t="s">
        <v>10730</v>
      </c>
    </row>
    <row r="502">
      <c r="A502" s="2" t="s">
        <v>10751</v>
      </c>
      <c r="B502" s="2" t="s">
        <v>10729</v>
      </c>
      <c r="C502" s="2" t="s">
        <v>10513</v>
      </c>
      <c r="D502" s="2" t="s">
        <v>4287</v>
      </c>
      <c r="E502" s="38" t="s">
        <v>10730</v>
      </c>
    </row>
    <row r="503">
      <c r="A503" s="2" t="s">
        <v>4019</v>
      </c>
      <c r="B503" s="2" t="s">
        <v>10729</v>
      </c>
      <c r="C503" s="2" t="s">
        <v>10513</v>
      </c>
      <c r="D503" s="2" t="s">
        <v>4287</v>
      </c>
      <c r="E503" s="38" t="s">
        <v>10730</v>
      </c>
    </row>
    <row r="504">
      <c r="A504" s="2" t="s">
        <v>4020</v>
      </c>
      <c r="B504" s="2" t="s">
        <v>10729</v>
      </c>
      <c r="C504" s="2" t="s">
        <v>10513</v>
      </c>
      <c r="D504" s="2" t="s">
        <v>4287</v>
      </c>
      <c r="E504" s="38" t="s">
        <v>10730</v>
      </c>
    </row>
    <row r="505">
      <c r="A505" s="2" t="s">
        <v>10752</v>
      </c>
      <c r="B505" s="2" t="s">
        <v>10729</v>
      </c>
      <c r="C505" s="2" t="s">
        <v>10513</v>
      </c>
      <c r="D505" s="2" t="s">
        <v>4287</v>
      </c>
      <c r="E505" s="38" t="s">
        <v>10730</v>
      </c>
    </row>
    <row r="506">
      <c r="A506" s="2" t="s">
        <v>10753</v>
      </c>
      <c r="B506" s="2" t="s">
        <v>10729</v>
      </c>
      <c r="C506" s="2" t="s">
        <v>10513</v>
      </c>
      <c r="D506" s="2" t="s">
        <v>4287</v>
      </c>
      <c r="E506" s="38" t="s">
        <v>10730</v>
      </c>
    </row>
    <row r="507">
      <c r="A507" s="2" t="s">
        <v>4294</v>
      </c>
      <c r="B507" s="2" t="s">
        <v>10729</v>
      </c>
      <c r="C507" s="2" t="s">
        <v>10513</v>
      </c>
      <c r="D507" s="2" t="s">
        <v>4287</v>
      </c>
      <c r="E507" s="38" t="s">
        <v>10730</v>
      </c>
    </row>
    <row r="508">
      <c r="A508" s="2" t="s">
        <v>4295</v>
      </c>
      <c r="B508" s="2" t="s">
        <v>10729</v>
      </c>
      <c r="C508" s="2" t="s">
        <v>10513</v>
      </c>
      <c r="D508" s="2" t="s">
        <v>4287</v>
      </c>
      <c r="E508" s="38" t="s">
        <v>10730</v>
      </c>
    </row>
    <row r="509">
      <c r="A509" s="2" t="s">
        <v>4296</v>
      </c>
      <c r="B509" s="2" t="s">
        <v>10729</v>
      </c>
      <c r="C509" s="2" t="s">
        <v>10513</v>
      </c>
      <c r="D509" s="2" t="s">
        <v>4287</v>
      </c>
      <c r="E509" s="38" t="s">
        <v>10730</v>
      </c>
    </row>
    <row r="510">
      <c r="A510" s="2" t="s">
        <v>2420</v>
      </c>
      <c r="B510" s="2" t="s">
        <v>10729</v>
      </c>
      <c r="C510" s="2" t="s">
        <v>10513</v>
      </c>
      <c r="D510" s="2" t="s">
        <v>4287</v>
      </c>
      <c r="E510" s="38" t="s">
        <v>10730</v>
      </c>
    </row>
    <row r="511">
      <c r="A511" s="2" t="s">
        <v>4027</v>
      </c>
      <c r="B511" s="2" t="s">
        <v>10729</v>
      </c>
      <c r="C511" s="2" t="s">
        <v>10513</v>
      </c>
      <c r="D511" s="2" t="s">
        <v>4287</v>
      </c>
      <c r="E511" s="38" t="s">
        <v>10730</v>
      </c>
    </row>
    <row r="512">
      <c r="A512" s="2" t="s">
        <v>3138</v>
      </c>
      <c r="B512" s="2" t="s">
        <v>10729</v>
      </c>
      <c r="C512" s="2" t="s">
        <v>10513</v>
      </c>
      <c r="D512" s="2" t="s">
        <v>4287</v>
      </c>
      <c r="E512" s="38" t="s">
        <v>10730</v>
      </c>
    </row>
    <row r="513">
      <c r="A513" s="2" t="s">
        <v>4297</v>
      </c>
      <c r="B513" s="2" t="s">
        <v>10729</v>
      </c>
      <c r="C513" s="2" t="s">
        <v>10513</v>
      </c>
      <c r="D513" s="2" t="s">
        <v>4287</v>
      </c>
      <c r="E513" s="38" t="s">
        <v>10730</v>
      </c>
    </row>
    <row r="514">
      <c r="A514" s="2" t="s">
        <v>10754</v>
      </c>
      <c r="B514" s="2" t="s">
        <v>10729</v>
      </c>
      <c r="C514" s="2" t="s">
        <v>10513</v>
      </c>
      <c r="D514" s="2" t="s">
        <v>4287</v>
      </c>
      <c r="E514" s="38" t="s">
        <v>10730</v>
      </c>
    </row>
    <row r="515">
      <c r="A515" s="2" t="s">
        <v>10755</v>
      </c>
      <c r="B515" s="2" t="s">
        <v>10729</v>
      </c>
      <c r="C515" s="2" t="s">
        <v>10513</v>
      </c>
      <c r="D515" s="2" t="s">
        <v>4287</v>
      </c>
      <c r="E515" s="38" t="s">
        <v>10730</v>
      </c>
    </row>
    <row r="516">
      <c r="A516" s="2" t="s">
        <v>2625</v>
      </c>
      <c r="B516" s="2" t="s">
        <v>10729</v>
      </c>
      <c r="C516" s="2" t="s">
        <v>10513</v>
      </c>
      <c r="D516" s="2" t="s">
        <v>4287</v>
      </c>
      <c r="E516" s="38" t="s">
        <v>10730</v>
      </c>
    </row>
    <row r="517">
      <c r="A517" s="2" t="s">
        <v>10756</v>
      </c>
      <c r="B517" s="2" t="s">
        <v>10729</v>
      </c>
      <c r="C517" s="2" t="s">
        <v>10513</v>
      </c>
      <c r="D517" s="2" t="s">
        <v>4287</v>
      </c>
      <c r="E517" s="38" t="s">
        <v>10730</v>
      </c>
    </row>
    <row r="518">
      <c r="A518" s="2" t="s">
        <v>10757</v>
      </c>
      <c r="B518" s="2" t="s">
        <v>10729</v>
      </c>
      <c r="C518" s="2" t="s">
        <v>10513</v>
      </c>
      <c r="D518" s="2" t="s">
        <v>4287</v>
      </c>
      <c r="E518" s="38" t="s">
        <v>10730</v>
      </c>
    </row>
    <row r="519">
      <c r="A519" s="2" t="s">
        <v>10758</v>
      </c>
      <c r="B519" s="2" t="s">
        <v>10759</v>
      </c>
      <c r="C519" s="2" t="s">
        <v>4287</v>
      </c>
      <c r="D519" s="2" t="s">
        <v>4287</v>
      </c>
      <c r="E519" s="38" t="s">
        <v>10760</v>
      </c>
    </row>
    <row r="520">
      <c r="A520" s="2" t="s">
        <v>4036</v>
      </c>
      <c r="B520" s="2" t="s">
        <v>10759</v>
      </c>
      <c r="C520" s="2" t="s">
        <v>4287</v>
      </c>
      <c r="D520" s="2" t="s">
        <v>4287</v>
      </c>
      <c r="E520" s="38" t="s">
        <v>10760</v>
      </c>
    </row>
    <row r="521">
      <c r="A521" s="2" t="s">
        <v>3146</v>
      </c>
      <c r="B521" s="2" t="s">
        <v>10759</v>
      </c>
      <c r="C521" s="2" t="s">
        <v>4287</v>
      </c>
      <c r="D521" s="2" t="s">
        <v>4287</v>
      </c>
      <c r="E521" s="38" t="s">
        <v>10760</v>
      </c>
    </row>
    <row r="522">
      <c r="A522" s="2" t="s">
        <v>4302</v>
      </c>
      <c r="B522" s="2" t="s">
        <v>10759</v>
      </c>
      <c r="C522" s="2" t="s">
        <v>4287</v>
      </c>
      <c r="D522" s="2" t="s">
        <v>4287</v>
      </c>
      <c r="E522" s="38" t="s">
        <v>10760</v>
      </c>
    </row>
    <row r="523">
      <c r="A523" s="2" t="s">
        <v>10761</v>
      </c>
      <c r="B523" s="2" t="s">
        <v>10759</v>
      </c>
      <c r="C523" s="2" t="s">
        <v>4287</v>
      </c>
      <c r="D523" s="2" t="s">
        <v>4287</v>
      </c>
      <c r="E523" s="38" t="s">
        <v>10760</v>
      </c>
    </row>
    <row r="524">
      <c r="A524" s="2" t="s">
        <v>3147</v>
      </c>
      <c r="B524" s="2" t="s">
        <v>10759</v>
      </c>
      <c r="C524" s="2" t="s">
        <v>4287</v>
      </c>
      <c r="D524" s="2" t="s">
        <v>4287</v>
      </c>
      <c r="E524" s="38" t="s">
        <v>10760</v>
      </c>
    </row>
    <row r="525">
      <c r="A525" s="2" t="s">
        <v>10762</v>
      </c>
      <c r="B525" s="2" t="s">
        <v>10759</v>
      </c>
      <c r="C525" s="2" t="s">
        <v>4287</v>
      </c>
      <c r="D525" s="2" t="s">
        <v>4287</v>
      </c>
      <c r="E525" s="38" t="s">
        <v>10760</v>
      </c>
    </row>
    <row r="526">
      <c r="A526" s="2" t="s">
        <v>4042</v>
      </c>
      <c r="B526" s="2" t="s">
        <v>10759</v>
      </c>
      <c r="C526" s="2" t="s">
        <v>4287</v>
      </c>
      <c r="D526" s="2" t="s">
        <v>4287</v>
      </c>
      <c r="E526" s="38" t="s">
        <v>10760</v>
      </c>
    </row>
    <row r="527">
      <c r="A527" s="2" t="s">
        <v>4043</v>
      </c>
      <c r="B527" s="2" t="s">
        <v>10759</v>
      </c>
      <c r="C527" s="2" t="s">
        <v>4287</v>
      </c>
      <c r="D527" s="2" t="s">
        <v>4287</v>
      </c>
      <c r="E527" s="38" t="s">
        <v>10760</v>
      </c>
    </row>
    <row r="528">
      <c r="A528" s="2" t="s">
        <v>4044</v>
      </c>
      <c r="B528" s="2" t="s">
        <v>10759</v>
      </c>
      <c r="C528" s="2" t="s">
        <v>4287</v>
      </c>
      <c r="D528" s="2" t="s">
        <v>4287</v>
      </c>
      <c r="E528" s="38" t="s">
        <v>10760</v>
      </c>
    </row>
    <row r="529">
      <c r="A529" s="2" t="s">
        <v>10763</v>
      </c>
      <c r="B529" s="2" t="s">
        <v>10759</v>
      </c>
      <c r="C529" s="2" t="s">
        <v>4287</v>
      </c>
      <c r="D529" s="2" t="s">
        <v>4287</v>
      </c>
      <c r="E529" s="38" t="s">
        <v>10760</v>
      </c>
    </row>
    <row r="530">
      <c r="A530" s="2" t="s">
        <v>10764</v>
      </c>
      <c r="B530" s="2" t="s">
        <v>10759</v>
      </c>
      <c r="C530" s="2" t="s">
        <v>4287</v>
      </c>
      <c r="D530" s="2" t="s">
        <v>4287</v>
      </c>
      <c r="E530" s="38" t="s">
        <v>10760</v>
      </c>
    </row>
    <row r="531">
      <c r="A531" s="2" t="s">
        <v>10765</v>
      </c>
      <c r="B531" s="2" t="s">
        <v>10759</v>
      </c>
      <c r="C531" s="2" t="s">
        <v>4287</v>
      </c>
      <c r="D531" s="2" t="s">
        <v>4287</v>
      </c>
      <c r="E531" s="38" t="s">
        <v>10760</v>
      </c>
    </row>
    <row r="532">
      <c r="A532" s="2" t="s">
        <v>10766</v>
      </c>
      <c r="B532" s="2" t="s">
        <v>10759</v>
      </c>
      <c r="C532" s="2" t="s">
        <v>4287</v>
      </c>
      <c r="D532" s="2" t="s">
        <v>4287</v>
      </c>
      <c r="E532" s="38" t="s">
        <v>10760</v>
      </c>
    </row>
    <row r="533">
      <c r="A533" s="2" t="s">
        <v>4055</v>
      </c>
      <c r="B533" s="2" t="s">
        <v>10759</v>
      </c>
      <c r="C533" s="2" t="s">
        <v>4287</v>
      </c>
      <c r="D533" s="2" t="s">
        <v>4287</v>
      </c>
      <c r="E533" s="38" t="s">
        <v>10760</v>
      </c>
    </row>
    <row r="534">
      <c r="A534" s="2" t="s">
        <v>10767</v>
      </c>
      <c r="B534" s="2" t="s">
        <v>10759</v>
      </c>
      <c r="C534" s="2" t="s">
        <v>4287</v>
      </c>
      <c r="D534" s="2" t="s">
        <v>4287</v>
      </c>
      <c r="E534" s="38" t="s">
        <v>10760</v>
      </c>
    </row>
    <row r="535">
      <c r="A535" s="2" t="s">
        <v>10768</v>
      </c>
      <c r="B535" s="2" t="s">
        <v>10759</v>
      </c>
      <c r="C535" s="2" t="s">
        <v>4287</v>
      </c>
      <c r="D535" s="2" t="s">
        <v>4287</v>
      </c>
      <c r="E535" s="38" t="s">
        <v>10760</v>
      </c>
    </row>
    <row r="536">
      <c r="A536" s="2" t="s">
        <v>3156</v>
      </c>
      <c r="B536" s="2" t="s">
        <v>10759</v>
      </c>
      <c r="C536" s="2" t="s">
        <v>4287</v>
      </c>
      <c r="D536" s="2" t="s">
        <v>4287</v>
      </c>
      <c r="E536" s="38" t="s">
        <v>10760</v>
      </c>
    </row>
    <row r="537">
      <c r="A537" s="2" t="s">
        <v>2633</v>
      </c>
      <c r="B537" s="2" t="s">
        <v>10759</v>
      </c>
      <c r="C537" s="2" t="s">
        <v>4287</v>
      </c>
      <c r="D537" s="2" t="s">
        <v>4287</v>
      </c>
      <c r="E537" s="38" t="s">
        <v>10760</v>
      </c>
    </row>
    <row r="538">
      <c r="A538" s="2" t="s">
        <v>10769</v>
      </c>
      <c r="B538" s="2" t="s">
        <v>10759</v>
      </c>
      <c r="C538" s="2" t="s">
        <v>4287</v>
      </c>
      <c r="D538" s="2" t="s">
        <v>4287</v>
      </c>
      <c r="E538" s="38" t="s">
        <v>10760</v>
      </c>
    </row>
    <row r="539">
      <c r="A539" s="2" t="s">
        <v>10770</v>
      </c>
      <c r="B539" s="2" t="s">
        <v>10759</v>
      </c>
      <c r="C539" s="2" t="s">
        <v>4287</v>
      </c>
      <c r="D539" s="2" t="s">
        <v>4287</v>
      </c>
      <c r="E539" s="38" t="s">
        <v>10760</v>
      </c>
    </row>
    <row r="540">
      <c r="A540" s="2" t="s">
        <v>10771</v>
      </c>
      <c r="B540" s="2" t="s">
        <v>10759</v>
      </c>
      <c r="C540" s="2" t="s">
        <v>4287</v>
      </c>
      <c r="D540" s="2" t="s">
        <v>4287</v>
      </c>
      <c r="E540" s="38" t="s">
        <v>10760</v>
      </c>
    </row>
    <row r="541">
      <c r="A541" s="2" t="s">
        <v>10772</v>
      </c>
      <c r="B541" s="2" t="s">
        <v>10759</v>
      </c>
      <c r="C541" s="2" t="s">
        <v>4287</v>
      </c>
      <c r="D541" s="2" t="s">
        <v>4287</v>
      </c>
      <c r="E541" s="38" t="s">
        <v>10760</v>
      </c>
    </row>
    <row r="542">
      <c r="A542" s="2" t="s">
        <v>10773</v>
      </c>
      <c r="B542" s="2" t="s">
        <v>10759</v>
      </c>
      <c r="C542" s="2" t="s">
        <v>4287</v>
      </c>
      <c r="D542" s="2" t="s">
        <v>4287</v>
      </c>
      <c r="E542" s="38" t="s">
        <v>10760</v>
      </c>
    </row>
    <row r="543">
      <c r="A543" s="2" t="s">
        <v>10774</v>
      </c>
      <c r="B543" s="2" t="s">
        <v>10759</v>
      </c>
      <c r="C543" s="2" t="s">
        <v>4287</v>
      </c>
      <c r="D543" s="2" t="s">
        <v>4287</v>
      </c>
      <c r="E543" s="38" t="s">
        <v>10760</v>
      </c>
    </row>
    <row r="544">
      <c r="A544" s="2" t="s">
        <v>10775</v>
      </c>
      <c r="B544" s="2" t="s">
        <v>10759</v>
      </c>
      <c r="C544" s="2" t="s">
        <v>4287</v>
      </c>
      <c r="D544" s="2" t="s">
        <v>4287</v>
      </c>
      <c r="E544" s="38" t="s">
        <v>10760</v>
      </c>
    </row>
    <row r="545">
      <c r="A545" s="2" t="s">
        <v>10776</v>
      </c>
      <c r="B545" s="2" t="s">
        <v>10759</v>
      </c>
      <c r="C545" s="2" t="s">
        <v>4287</v>
      </c>
      <c r="D545" s="2" t="s">
        <v>4287</v>
      </c>
      <c r="E545" s="38" t="s">
        <v>10760</v>
      </c>
    </row>
    <row r="546">
      <c r="A546" s="2" t="s">
        <v>4070</v>
      </c>
      <c r="B546" s="2" t="s">
        <v>10759</v>
      </c>
      <c r="C546" s="2" t="s">
        <v>4287</v>
      </c>
      <c r="D546" s="2" t="s">
        <v>4287</v>
      </c>
      <c r="E546" s="38" t="s">
        <v>10760</v>
      </c>
    </row>
    <row r="547">
      <c r="A547" s="2" t="s">
        <v>10777</v>
      </c>
      <c r="B547" s="2" t="s">
        <v>10759</v>
      </c>
      <c r="C547" s="2" t="s">
        <v>4287</v>
      </c>
      <c r="D547" s="2" t="s">
        <v>4287</v>
      </c>
      <c r="E547" s="38" t="s">
        <v>10760</v>
      </c>
    </row>
    <row r="548">
      <c r="A548" s="2" t="s">
        <v>10778</v>
      </c>
      <c r="B548" s="2" t="s">
        <v>10759</v>
      </c>
      <c r="C548" s="2" t="s">
        <v>4287</v>
      </c>
      <c r="D548" s="2" t="s">
        <v>4287</v>
      </c>
      <c r="E548" s="38" t="s">
        <v>10760</v>
      </c>
    </row>
    <row r="549">
      <c r="A549" s="2" t="s">
        <v>10779</v>
      </c>
      <c r="B549" s="2" t="s">
        <v>10759</v>
      </c>
      <c r="C549" s="2" t="s">
        <v>4287</v>
      </c>
      <c r="D549" s="2" t="s">
        <v>4287</v>
      </c>
      <c r="E549" s="38" t="s">
        <v>10760</v>
      </c>
    </row>
    <row r="550">
      <c r="A550" s="2" t="s">
        <v>4078</v>
      </c>
      <c r="B550" s="2" t="s">
        <v>10759</v>
      </c>
      <c r="C550" s="2" t="s">
        <v>4287</v>
      </c>
      <c r="D550" s="2" t="s">
        <v>4287</v>
      </c>
      <c r="E550" s="38" t="s">
        <v>10760</v>
      </c>
    </row>
    <row r="551">
      <c r="A551" s="2" t="s">
        <v>10780</v>
      </c>
      <c r="B551" s="2" t="s">
        <v>10759</v>
      </c>
      <c r="C551" s="2" t="s">
        <v>4287</v>
      </c>
      <c r="D551" s="2" t="s">
        <v>4287</v>
      </c>
      <c r="E551" s="38" t="s">
        <v>10760</v>
      </c>
    </row>
    <row r="552">
      <c r="A552" s="2" t="s">
        <v>4081</v>
      </c>
      <c r="B552" s="2" t="s">
        <v>10759</v>
      </c>
      <c r="C552" s="2" t="s">
        <v>4287</v>
      </c>
      <c r="D552" s="2" t="s">
        <v>4287</v>
      </c>
      <c r="E552" s="38" t="s">
        <v>10760</v>
      </c>
    </row>
    <row r="553">
      <c r="A553" s="2" t="s">
        <v>10781</v>
      </c>
      <c r="B553" s="2" t="s">
        <v>10759</v>
      </c>
      <c r="C553" s="2" t="s">
        <v>4287</v>
      </c>
      <c r="D553" s="2" t="s">
        <v>4287</v>
      </c>
      <c r="E553" s="38" t="s">
        <v>10760</v>
      </c>
    </row>
    <row r="554">
      <c r="A554" s="2" t="s">
        <v>2648</v>
      </c>
      <c r="B554" s="2" t="s">
        <v>10759</v>
      </c>
      <c r="C554" s="2" t="s">
        <v>4287</v>
      </c>
      <c r="D554" s="2" t="s">
        <v>4287</v>
      </c>
      <c r="E554" s="38" t="s">
        <v>10760</v>
      </c>
    </row>
    <row r="555">
      <c r="A555" s="2" t="s">
        <v>3173</v>
      </c>
      <c r="B555" s="2" t="s">
        <v>10759</v>
      </c>
      <c r="C555" s="2" t="s">
        <v>4287</v>
      </c>
      <c r="D555" s="2" t="s">
        <v>4287</v>
      </c>
      <c r="E555" s="38" t="s">
        <v>10760</v>
      </c>
    </row>
    <row r="556">
      <c r="A556" s="2" t="s">
        <v>10782</v>
      </c>
      <c r="B556" s="2" t="s">
        <v>10759</v>
      </c>
      <c r="C556" s="2" t="s">
        <v>4287</v>
      </c>
      <c r="D556" s="2" t="s">
        <v>4287</v>
      </c>
      <c r="E556" s="38" t="s">
        <v>10760</v>
      </c>
    </row>
    <row r="557">
      <c r="A557" s="2" t="s">
        <v>10783</v>
      </c>
      <c r="B557" s="2" t="s">
        <v>10759</v>
      </c>
      <c r="C557" s="2" t="s">
        <v>4287</v>
      </c>
      <c r="D557" s="2" t="s">
        <v>4287</v>
      </c>
      <c r="E557" s="38" t="s">
        <v>10760</v>
      </c>
    </row>
    <row r="558">
      <c r="A558" s="2" t="s">
        <v>10784</v>
      </c>
      <c r="B558" s="2" t="s">
        <v>10759</v>
      </c>
      <c r="C558" s="2" t="s">
        <v>4287</v>
      </c>
      <c r="D558" s="2" t="s">
        <v>4287</v>
      </c>
      <c r="E558" s="38" t="s">
        <v>10760</v>
      </c>
    </row>
    <row r="559">
      <c r="A559" s="2" t="s">
        <v>10785</v>
      </c>
      <c r="B559" s="2" t="s">
        <v>10759</v>
      </c>
      <c r="C559" s="2" t="s">
        <v>4287</v>
      </c>
      <c r="D559" s="2" t="s">
        <v>4287</v>
      </c>
      <c r="E559" s="38" t="s">
        <v>10760</v>
      </c>
    </row>
    <row r="560">
      <c r="A560" s="2" t="s">
        <v>4087</v>
      </c>
      <c r="B560" s="2" t="s">
        <v>10759</v>
      </c>
      <c r="C560" s="2" t="s">
        <v>4287</v>
      </c>
      <c r="D560" s="2" t="s">
        <v>4287</v>
      </c>
      <c r="E560" s="38" t="s">
        <v>10760</v>
      </c>
    </row>
    <row r="561">
      <c r="A561" s="2" t="s">
        <v>4088</v>
      </c>
      <c r="B561" s="2" t="s">
        <v>10759</v>
      </c>
      <c r="C561" s="2" t="s">
        <v>4287</v>
      </c>
      <c r="D561" s="2" t="s">
        <v>4287</v>
      </c>
      <c r="E561" s="38" t="s">
        <v>10760</v>
      </c>
    </row>
    <row r="562">
      <c r="A562" s="2" t="s">
        <v>10786</v>
      </c>
      <c r="B562" s="2" t="s">
        <v>10759</v>
      </c>
      <c r="C562" s="2" t="s">
        <v>4287</v>
      </c>
      <c r="D562" s="2" t="s">
        <v>4287</v>
      </c>
      <c r="E562" s="38" t="s">
        <v>10760</v>
      </c>
    </row>
    <row r="563">
      <c r="A563" s="2" t="s">
        <v>10787</v>
      </c>
      <c r="B563" s="2" t="s">
        <v>10759</v>
      </c>
      <c r="C563" s="2" t="s">
        <v>4287</v>
      </c>
      <c r="D563" s="2" t="s">
        <v>4287</v>
      </c>
      <c r="E563" s="38" t="s">
        <v>10760</v>
      </c>
    </row>
    <row r="564">
      <c r="A564" s="2" t="s">
        <v>10788</v>
      </c>
      <c r="B564" s="2" t="s">
        <v>10759</v>
      </c>
      <c r="C564" s="2" t="s">
        <v>4287</v>
      </c>
      <c r="D564" s="2" t="s">
        <v>4287</v>
      </c>
      <c r="E564" s="38" t="s">
        <v>10760</v>
      </c>
    </row>
    <row r="565">
      <c r="A565" s="2" t="s">
        <v>10789</v>
      </c>
      <c r="B565" s="2" t="s">
        <v>10759</v>
      </c>
      <c r="C565" s="2" t="s">
        <v>4287</v>
      </c>
      <c r="D565" s="2" t="s">
        <v>4287</v>
      </c>
      <c r="E565" s="38" t="s">
        <v>10760</v>
      </c>
    </row>
    <row r="566">
      <c r="A566" s="2" t="s">
        <v>3185</v>
      </c>
      <c r="B566" s="2" t="s">
        <v>10790</v>
      </c>
      <c r="C566" s="2" t="s">
        <v>4301</v>
      </c>
      <c r="D566" s="2" t="s">
        <v>4287</v>
      </c>
      <c r="E566" s="38" t="s">
        <v>10791</v>
      </c>
    </row>
    <row r="567">
      <c r="A567" s="2" t="s">
        <v>2653</v>
      </c>
      <c r="B567" s="2" t="s">
        <v>10790</v>
      </c>
      <c r="C567" s="2" t="s">
        <v>4301</v>
      </c>
      <c r="D567" s="2" t="s">
        <v>4287</v>
      </c>
      <c r="E567" s="38" t="s">
        <v>10791</v>
      </c>
    </row>
    <row r="568">
      <c r="A568" s="2" t="s">
        <v>4091</v>
      </c>
      <c r="B568" s="2" t="s">
        <v>10790</v>
      </c>
      <c r="C568" s="2" t="s">
        <v>4301</v>
      </c>
      <c r="D568" s="2" t="s">
        <v>4287</v>
      </c>
      <c r="E568" s="38" t="s">
        <v>10791</v>
      </c>
    </row>
    <row r="569">
      <c r="A569" s="2" t="s">
        <v>10792</v>
      </c>
      <c r="B569" s="2" t="s">
        <v>10790</v>
      </c>
      <c r="C569" s="2" t="s">
        <v>4301</v>
      </c>
      <c r="D569" s="2" t="s">
        <v>4287</v>
      </c>
      <c r="E569" s="38" t="s">
        <v>10791</v>
      </c>
    </row>
    <row r="570">
      <c r="A570" s="2" t="s">
        <v>10793</v>
      </c>
      <c r="B570" s="2" t="s">
        <v>10790</v>
      </c>
      <c r="C570" s="2" t="s">
        <v>4301</v>
      </c>
      <c r="D570" s="2" t="s">
        <v>4287</v>
      </c>
      <c r="E570" s="38" t="s">
        <v>10791</v>
      </c>
    </row>
    <row r="571">
      <c r="A571" s="2" t="s">
        <v>10794</v>
      </c>
      <c r="B571" s="2" t="s">
        <v>10790</v>
      </c>
      <c r="C571" s="2" t="s">
        <v>4301</v>
      </c>
      <c r="D571" s="2" t="s">
        <v>4287</v>
      </c>
      <c r="E571" s="38" t="s">
        <v>10791</v>
      </c>
    </row>
    <row r="572">
      <c r="A572" s="2" t="s">
        <v>10795</v>
      </c>
      <c r="B572" s="2" t="s">
        <v>10790</v>
      </c>
      <c r="C572" s="2" t="s">
        <v>4301</v>
      </c>
      <c r="D572" s="2" t="s">
        <v>4287</v>
      </c>
      <c r="E572" s="38" t="s">
        <v>10791</v>
      </c>
    </row>
    <row r="573">
      <c r="A573" s="2" t="s">
        <v>10796</v>
      </c>
      <c r="B573" s="2" t="s">
        <v>10790</v>
      </c>
      <c r="C573" s="2" t="s">
        <v>4301</v>
      </c>
      <c r="D573" s="2" t="s">
        <v>4287</v>
      </c>
      <c r="E573" s="38" t="s">
        <v>10791</v>
      </c>
    </row>
    <row r="574">
      <c r="A574" s="2" t="s">
        <v>10797</v>
      </c>
      <c r="B574" s="2" t="s">
        <v>10790</v>
      </c>
      <c r="C574" s="2" t="s">
        <v>4301</v>
      </c>
      <c r="D574" s="2" t="s">
        <v>4287</v>
      </c>
      <c r="E574" s="38" t="s">
        <v>10791</v>
      </c>
    </row>
    <row r="575">
      <c r="A575" s="2" t="s">
        <v>10798</v>
      </c>
      <c r="B575" s="2" t="s">
        <v>10790</v>
      </c>
      <c r="C575" s="2" t="s">
        <v>4301</v>
      </c>
      <c r="D575" s="2" t="s">
        <v>4287</v>
      </c>
      <c r="E575" s="38" t="s">
        <v>10791</v>
      </c>
    </row>
    <row r="576">
      <c r="A576" s="2" t="s">
        <v>3194</v>
      </c>
      <c r="B576" s="2" t="s">
        <v>10790</v>
      </c>
      <c r="C576" s="2" t="s">
        <v>4301</v>
      </c>
      <c r="D576" s="2" t="s">
        <v>4287</v>
      </c>
      <c r="E576" s="38" t="s">
        <v>10791</v>
      </c>
    </row>
    <row r="577">
      <c r="A577" s="2" t="s">
        <v>3195</v>
      </c>
      <c r="B577" s="2" t="s">
        <v>10790</v>
      </c>
      <c r="C577" s="2" t="s">
        <v>4301</v>
      </c>
      <c r="D577" s="2" t="s">
        <v>4287</v>
      </c>
      <c r="E577" s="38" t="s">
        <v>10791</v>
      </c>
    </row>
    <row r="578">
      <c r="A578" s="2" t="s">
        <v>10799</v>
      </c>
      <c r="B578" s="2" t="s">
        <v>10790</v>
      </c>
      <c r="C578" s="2" t="s">
        <v>4301</v>
      </c>
      <c r="D578" s="2" t="s">
        <v>4287</v>
      </c>
      <c r="E578" s="38" t="s">
        <v>10791</v>
      </c>
    </row>
    <row r="579">
      <c r="A579" s="2" t="s">
        <v>4102</v>
      </c>
      <c r="B579" s="2" t="s">
        <v>10790</v>
      </c>
      <c r="C579" s="2" t="s">
        <v>4301</v>
      </c>
      <c r="D579" s="2" t="s">
        <v>4287</v>
      </c>
      <c r="E579" s="38" t="s">
        <v>10791</v>
      </c>
    </row>
    <row r="580">
      <c r="A580" s="2" t="s">
        <v>10800</v>
      </c>
      <c r="B580" s="2" t="s">
        <v>10790</v>
      </c>
      <c r="C580" s="2" t="s">
        <v>4301</v>
      </c>
      <c r="D580" s="2" t="s">
        <v>4287</v>
      </c>
      <c r="E580" s="38" t="s">
        <v>10791</v>
      </c>
    </row>
    <row r="581">
      <c r="A581" s="2" t="s">
        <v>10801</v>
      </c>
      <c r="B581" s="2" t="s">
        <v>10790</v>
      </c>
      <c r="C581" s="2" t="s">
        <v>4301</v>
      </c>
      <c r="D581" s="2" t="s">
        <v>4287</v>
      </c>
      <c r="E581" s="38" t="s">
        <v>10791</v>
      </c>
    </row>
    <row r="582">
      <c r="A582" s="2" t="s">
        <v>3198</v>
      </c>
      <c r="B582" s="2" t="s">
        <v>10790</v>
      </c>
      <c r="C582" s="2" t="s">
        <v>4301</v>
      </c>
      <c r="D582" s="2" t="s">
        <v>4287</v>
      </c>
      <c r="E582" s="38" t="s">
        <v>10791</v>
      </c>
    </row>
    <row r="583">
      <c r="A583" s="2" t="s">
        <v>10802</v>
      </c>
      <c r="B583" s="2" t="s">
        <v>10790</v>
      </c>
      <c r="C583" s="2" t="s">
        <v>4301</v>
      </c>
      <c r="D583" s="2" t="s">
        <v>4287</v>
      </c>
      <c r="E583" s="38" t="s">
        <v>10791</v>
      </c>
    </row>
    <row r="584">
      <c r="A584" s="2" t="s">
        <v>4110</v>
      </c>
      <c r="B584" s="2" t="s">
        <v>10790</v>
      </c>
      <c r="C584" s="2" t="s">
        <v>4301</v>
      </c>
      <c r="D584" s="2" t="s">
        <v>4287</v>
      </c>
      <c r="E584" s="38" t="s">
        <v>10791</v>
      </c>
    </row>
    <row r="585">
      <c r="A585" s="2" t="s">
        <v>2656</v>
      </c>
      <c r="B585" s="2" t="s">
        <v>10790</v>
      </c>
      <c r="C585" s="2" t="s">
        <v>4301</v>
      </c>
      <c r="D585" s="2" t="s">
        <v>4287</v>
      </c>
      <c r="E585" s="38" t="s">
        <v>10791</v>
      </c>
    </row>
    <row r="586">
      <c r="A586" s="2" t="s">
        <v>10803</v>
      </c>
      <c r="B586" s="2" t="s">
        <v>10790</v>
      </c>
      <c r="C586" s="2" t="s">
        <v>4301</v>
      </c>
      <c r="D586" s="2" t="s">
        <v>4287</v>
      </c>
      <c r="E586" s="38" t="s">
        <v>10791</v>
      </c>
    </row>
    <row r="587">
      <c r="A587" s="2" t="s">
        <v>10804</v>
      </c>
      <c r="B587" s="2" t="s">
        <v>10790</v>
      </c>
      <c r="C587" s="2" t="s">
        <v>4301</v>
      </c>
      <c r="D587" s="2" t="s">
        <v>4287</v>
      </c>
      <c r="E587" s="38" t="s">
        <v>10791</v>
      </c>
    </row>
    <row r="588">
      <c r="A588" s="2" t="s">
        <v>4113</v>
      </c>
      <c r="B588" s="2" t="s">
        <v>10805</v>
      </c>
      <c r="C588" s="2" t="s">
        <v>10649</v>
      </c>
      <c r="D588" s="2" t="s">
        <v>4287</v>
      </c>
      <c r="E588" s="38" t="s">
        <v>10806</v>
      </c>
    </row>
    <row r="589">
      <c r="A589" s="2" t="s">
        <v>10807</v>
      </c>
      <c r="B589" s="2" t="s">
        <v>10805</v>
      </c>
      <c r="C589" s="2" t="s">
        <v>10649</v>
      </c>
      <c r="D589" s="2" t="s">
        <v>4287</v>
      </c>
      <c r="E589" s="38" t="s">
        <v>10806</v>
      </c>
    </row>
    <row r="590">
      <c r="A590" s="2" t="s">
        <v>10808</v>
      </c>
      <c r="B590" s="2" t="s">
        <v>10805</v>
      </c>
      <c r="C590" s="2" t="s">
        <v>10649</v>
      </c>
      <c r="D590" s="2" t="s">
        <v>4287</v>
      </c>
      <c r="E590" s="38" t="s">
        <v>10806</v>
      </c>
    </row>
    <row r="591">
      <c r="A591" s="2" t="s">
        <v>10809</v>
      </c>
      <c r="B591" s="2" t="s">
        <v>10805</v>
      </c>
      <c r="C591" s="2" t="s">
        <v>10649</v>
      </c>
      <c r="D591" s="2" t="s">
        <v>4287</v>
      </c>
      <c r="E591" s="38" t="s">
        <v>10806</v>
      </c>
    </row>
    <row r="592">
      <c r="A592" s="2" t="s">
        <v>10810</v>
      </c>
      <c r="B592" s="2" t="s">
        <v>10805</v>
      </c>
      <c r="C592" s="2" t="s">
        <v>10649</v>
      </c>
      <c r="D592" s="2" t="s">
        <v>4287</v>
      </c>
      <c r="E592" s="38" t="s">
        <v>10806</v>
      </c>
    </row>
    <row r="593">
      <c r="A593" s="2" t="s">
        <v>10811</v>
      </c>
      <c r="B593" s="2" t="s">
        <v>10805</v>
      </c>
      <c r="C593" s="2" t="s">
        <v>10649</v>
      </c>
      <c r="D593" s="2" t="s">
        <v>4287</v>
      </c>
      <c r="E593" s="38" t="s">
        <v>10806</v>
      </c>
    </row>
    <row r="594">
      <c r="A594" s="2" t="s">
        <v>10812</v>
      </c>
      <c r="B594" s="2" t="s">
        <v>10805</v>
      </c>
      <c r="C594" s="2" t="s">
        <v>10649</v>
      </c>
      <c r="D594" s="2" t="s">
        <v>4287</v>
      </c>
      <c r="E594" s="38" t="s">
        <v>10806</v>
      </c>
    </row>
    <row r="595">
      <c r="A595" s="2" t="s">
        <v>10813</v>
      </c>
      <c r="B595" s="2" t="s">
        <v>10805</v>
      </c>
      <c r="C595" s="2" t="s">
        <v>10649</v>
      </c>
      <c r="D595" s="2" t="s">
        <v>4287</v>
      </c>
      <c r="E595" s="38" t="s">
        <v>10806</v>
      </c>
    </row>
    <row r="596">
      <c r="A596" s="2" t="s">
        <v>10814</v>
      </c>
      <c r="B596" s="2" t="s">
        <v>10805</v>
      </c>
      <c r="C596" s="2" t="s">
        <v>10649</v>
      </c>
      <c r="D596" s="2" t="s">
        <v>4287</v>
      </c>
      <c r="E596" s="38" t="s">
        <v>10806</v>
      </c>
    </row>
    <row r="597">
      <c r="A597" s="2" t="s">
        <v>10815</v>
      </c>
      <c r="B597" s="2" t="s">
        <v>10805</v>
      </c>
      <c r="C597" s="2" t="s">
        <v>10649</v>
      </c>
      <c r="D597" s="2" t="s">
        <v>4287</v>
      </c>
      <c r="E597" s="38" t="s">
        <v>10806</v>
      </c>
    </row>
    <row r="598">
      <c r="A598" s="2" t="s">
        <v>10816</v>
      </c>
      <c r="B598" s="2" t="s">
        <v>10805</v>
      </c>
      <c r="C598" s="2" t="s">
        <v>10649</v>
      </c>
      <c r="D598" s="2" t="s">
        <v>4287</v>
      </c>
      <c r="E598" s="38" t="s">
        <v>10806</v>
      </c>
    </row>
    <row r="599">
      <c r="A599" s="2" t="s">
        <v>10817</v>
      </c>
      <c r="B599" s="2" t="s">
        <v>10805</v>
      </c>
      <c r="C599" s="2" t="s">
        <v>10649</v>
      </c>
      <c r="D599" s="2" t="s">
        <v>4287</v>
      </c>
      <c r="E599" s="38" t="s">
        <v>10806</v>
      </c>
    </row>
    <row r="600">
      <c r="A600" s="2" t="s">
        <v>4340</v>
      </c>
      <c r="B600" s="2" t="s">
        <v>10805</v>
      </c>
      <c r="C600" s="2" t="s">
        <v>10649</v>
      </c>
      <c r="D600" s="2" t="s">
        <v>4287</v>
      </c>
      <c r="E600" s="38" t="s">
        <v>10806</v>
      </c>
    </row>
    <row r="601">
      <c r="A601" s="2" t="s">
        <v>10818</v>
      </c>
      <c r="B601" s="2" t="s">
        <v>10805</v>
      </c>
      <c r="C601" s="2" t="s">
        <v>10649</v>
      </c>
      <c r="D601" s="2" t="s">
        <v>4287</v>
      </c>
      <c r="E601" s="38" t="s">
        <v>10806</v>
      </c>
    </row>
    <row r="602">
      <c r="A602" s="2" t="s">
        <v>10819</v>
      </c>
      <c r="B602" s="2" t="s">
        <v>10805</v>
      </c>
      <c r="C602" s="2" t="s">
        <v>10649</v>
      </c>
      <c r="D602" s="2" t="s">
        <v>4287</v>
      </c>
      <c r="E602" s="38" t="s">
        <v>10806</v>
      </c>
    </row>
    <row r="603">
      <c r="A603" s="2" t="s">
        <v>10820</v>
      </c>
      <c r="B603" s="2" t="s">
        <v>10805</v>
      </c>
      <c r="C603" s="2" t="s">
        <v>10649</v>
      </c>
      <c r="D603" s="2" t="s">
        <v>4287</v>
      </c>
      <c r="E603" s="38" t="s">
        <v>10806</v>
      </c>
    </row>
    <row r="604">
      <c r="A604" s="2" t="s">
        <v>10821</v>
      </c>
      <c r="B604" s="2" t="s">
        <v>10805</v>
      </c>
      <c r="C604" s="2" t="s">
        <v>10649</v>
      </c>
      <c r="D604" s="2" t="s">
        <v>4287</v>
      </c>
      <c r="E604" s="38" t="s">
        <v>10806</v>
      </c>
    </row>
    <row r="605">
      <c r="A605" s="2" t="s">
        <v>10822</v>
      </c>
      <c r="B605" s="2" t="s">
        <v>10805</v>
      </c>
      <c r="C605" s="2" t="s">
        <v>10649</v>
      </c>
      <c r="D605" s="2" t="s">
        <v>4287</v>
      </c>
      <c r="E605" s="38" t="s">
        <v>10806</v>
      </c>
    </row>
    <row r="606">
      <c r="A606" s="2" t="s">
        <v>10823</v>
      </c>
      <c r="B606" s="2" t="s">
        <v>10805</v>
      </c>
      <c r="C606" s="2" t="s">
        <v>10649</v>
      </c>
      <c r="D606" s="2" t="s">
        <v>4287</v>
      </c>
      <c r="E606" s="38" t="s">
        <v>10806</v>
      </c>
    </row>
    <row r="607">
      <c r="A607" s="2" t="s">
        <v>4346</v>
      </c>
      <c r="B607" s="2" t="s">
        <v>10805</v>
      </c>
      <c r="C607" s="2" t="s">
        <v>10649</v>
      </c>
      <c r="D607" s="2" t="s">
        <v>4287</v>
      </c>
      <c r="E607" s="38" t="s">
        <v>10806</v>
      </c>
    </row>
    <row r="608">
      <c r="A608" s="2" t="s">
        <v>10824</v>
      </c>
      <c r="B608" s="2" t="s">
        <v>10805</v>
      </c>
      <c r="C608" s="2" t="s">
        <v>10649</v>
      </c>
      <c r="D608" s="2" t="s">
        <v>4287</v>
      </c>
      <c r="E608" s="38" t="s">
        <v>10806</v>
      </c>
    </row>
    <row r="609">
      <c r="A609" s="2" t="s">
        <v>10825</v>
      </c>
      <c r="B609" s="2" t="s">
        <v>10805</v>
      </c>
      <c r="C609" s="2" t="s">
        <v>10649</v>
      </c>
      <c r="D609" s="2" t="s">
        <v>4287</v>
      </c>
      <c r="E609" s="38" t="s">
        <v>10806</v>
      </c>
    </row>
    <row r="610">
      <c r="A610" s="2" t="s">
        <v>10826</v>
      </c>
      <c r="B610" s="2" t="s">
        <v>10805</v>
      </c>
      <c r="C610" s="2" t="s">
        <v>10649</v>
      </c>
      <c r="D610" s="2" t="s">
        <v>4287</v>
      </c>
      <c r="E610" s="38" t="s">
        <v>10806</v>
      </c>
    </row>
    <row r="611">
      <c r="A611" s="2" t="s">
        <v>10827</v>
      </c>
      <c r="B611" s="2" t="s">
        <v>10805</v>
      </c>
      <c r="C611" s="2" t="s">
        <v>10649</v>
      </c>
      <c r="D611" s="2" t="s">
        <v>4287</v>
      </c>
      <c r="E611" s="38" t="s">
        <v>10806</v>
      </c>
    </row>
    <row r="612">
      <c r="A612" s="2" t="s">
        <v>10828</v>
      </c>
      <c r="B612" s="2" t="s">
        <v>10805</v>
      </c>
      <c r="C612" s="2" t="s">
        <v>10649</v>
      </c>
      <c r="D612" s="2" t="s">
        <v>4287</v>
      </c>
      <c r="E612" s="38" t="s">
        <v>10806</v>
      </c>
    </row>
    <row r="613">
      <c r="A613" s="2" t="s">
        <v>3223</v>
      </c>
      <c r="B613" s="2" t="s">
        <v>10805</v>
      </c>
      <c r="C613" s="2" t="s">
        <v>10649</v>
      </c>
      <c r="D613" s="2" t="s">
        <v>4287</v>
      </c>
      <c r="E613" s="38" t="s">
        <v>10806</v>
      </c>
    </row>
    <row r="614">
      <c r="A614" s="2" t="s">
        <v>10829</v>
      </c>
      <c r="B614" s="2" t="s">
        <v>10805</v>
      </c>
      <c r="C614" s="2" t="s">
        <v>10649</v>
      </c>
      <c r="D614" s="2" t="s">
        <v>4287</v>
      </c>
      <c r="E614" s="38" t="s">
        <v>10806</v>
      </c>
    </row>
    <row r="615">
      <c r="A615" s="2" t="s">
        <v>10830</v>
      </c>
      <c r="B615" s="2" t="s">
        <v>10805</v>
      </c>
      <c r="C615" s="2" t="s">
        <v>10649</v>
      </c>
      <c r="D615" s="2" t="s">
        <v>4287</v>
      </c>
      <c r="E615" s="38" t="s">
        <v>10806</v>
      </c>
    </row>
    <row r="616">
      <c r="A616" s="2" t="s">
        <v>2664</v>
      </c>
      <c r="B616" s="2" t="s">
        <v>10805</v>
      </c>
      <c r="C616" s="2" t="s">
        <v>10649</v>
      </c>
      <c r="D616" s="2" t="s">
        <v>4287</v>
      </c>
      <c r="E616" s="38" t="s">
        <v>10806</v>
      </c>
    </row>
    <row r="617">
      <c r="A617" s="2" t="s">
        <v>10831</v>
      </c>
      <c r="B617" s="2" t="s">
        <v>10805</v>
      </c>
      <c r="C617" s="2" t="s">
        <v>10649</v>
      </c>
      <c r="D617" s="2" t="s">
        <v>4287</v>
      </c>
      <c r="E617" s="38" t="s">
        <v>10806</v>
      </c>
    </row>
    <row r="618">
      <c r="A618" s="2" t="s">
        <v>10832</v>
      </c>
      <c r="B618" s="2" t="s">
        <v>10805</v>
      </c>
      <c r="C618" s="2" t="s">
        <v>10649</v>
      </c>
      <c r="D618" s="2" t="s">
        <v>4287</v>
      </c>
      <c r="E618" s="38" t="s">
        <v>10806</v>
      </c>
    </row>
    <row r="619">
      <c r="A619" s="2" t="s">
        <v>4635</v>
      </c>
      <c r="B619" s="2" t="s">
        <v>10805</v>
      </c>
      <c r="C619" s="2" t="s">
        <v>10649</v>
      </c>
      <c r="D619" s="2" t="s">
        <v>4287</v>
      </c>
      <c r="E619" s="38" t="s">
        <v>10806</v>
      </c>
    </row>
    <row r="620">
      <c r="A620" s="2" t="s">
        <v>4636</v>
      </c>
      <c r="B620" s="2" t="s">
        <v>10805</v>
      </c>
      <c r="C620" s="2" t="s">
        <v>10649</v>
      </c>
      <c r="D620" s="2" t="s">
        <v>4287</v>
      </c>
      <c r="E620" s="38" t="s">
        <v>10806</v>
      </c>
    </row>
    <row r="621">
      <c r="A621" s="2" t="s">
        <v>10833</v>
      </c>
      <c r="B621" s="2" t="s">
        <v>10805</v>
      </c>
      <c r="C621" s="2" t="s">
        <v>10649</v>
      </c>
      <c r="D621" s="2" t="s">
        <v>4287</v>
      </c>
      <c r="E621" s="38" t="s">
        <v>10806</v>
      </c>
    </row>
    <row r="622">
      <c r="A622" s="2" t="s">
        <v>10834</v>
      </c>
      <c r="B622" s="2" t="s">
        <v>10805</v>
      </c>
      <c r="C622" s="2" t="s">
        <v>10649</v>
      </c>
      <c r="D622" s="2" t="s">
        <v>4287</v>
      </c>
      <c r="E622" s="38" t="s">
        <v>10806</v>
      </c>
    </row>
    <row r="623">
      <c r="A623" s="2" t="s">
        <v>10835</v>
      </c>
      <c r="B623" s="2" t="s">
        <v>10805</v>
      </c>
      <c r="C623" s="2" t="s">
        <v>10649</v>
      </c>
      <c r="D623" s="2" t="s">
        <v>4287</v>
      </c>
      <c r="E623" s="38" t="s">
        <v>10806</v>
      </c>
    </row>
    <row r="624">
      <c r="A624" s="2" t="s">
        <v>10836</v>
      </c>
      <c r="B624" s="2" t="s">
        <v>10805</v>
      </c>
      <c r="C624" s="2" t="s">
        <v>10649</v>
      </c>
      <c r="D624" s="2" t="s">
        <v>4287</v>
      </c>
      <c r="E624" s="38" t="s">
        <v>10806</v>
      </c>
    </row>
    <row r="625">
      <c r="A625" s="2" t="s">
        <v>10837</v>
      </c>
      <c r="B625" s="2" t="s">
        <v>10805</v>
      </c>
      <c r="C625" s="2" t="s">
        <v>10649</v>
      </c>
      <c r="D625" s="2" t="s">
        <v>4287</v>
      </c>
      <c r="E625" s="38" t="s">
        <v>10806</v>
      </c>
    </row>
    <row r="626">
      <c r="A626" s="2" t="s">
        <v>10838</v>
      </c>
      <c r="B626" s="2" t="s">
        <v>10805</v>
      </c>
      <c r="C626" s="2" t="s">
        <v>10649</v>
      </c>
      <c r="D626" s="2" t="s">
        <v>4287</v>
      </c>
      <c r="E626" s="38" t="s">
        <v>10806</v>
      </c>
    </row>
    <row r="627">
      <c r="A627" s="2" t="s">
        <v>4665</v>
      </c>
      <c r="B627" s="2" t="s">
        <v>10805</v>
      </c>
      <c r="C627" s="2" t="s">
        <v>10649</v>
      </c>
      <c r="D627" s="2" t="s">
        <v>4287</v>
      </c>
      <c r="E627" s="38" t="s">
        <v>10806</v>
      </c>
    </row>
    <row r="628">
      <c r="A628" s="2" t="s">
        <v>10839</v>
      </c>
      <c r="B628" s="2" t="s">
        <v>10805</v>
      </c>
      <c r="C628" s="2" t="s">
        <v>10649</v>
      </c>
      <c r="D628" s="2" t="s">
        <v>4287</v>
      </c>
      <c r="E628" s="38" t="s">
        <v>10806</v>
      </c>
    </row>
    <row r="629">
      <c r="A629" s="2" t="s">
        <v>4668</v>
      </c>
      <c r="B629" s="2" t="s">
        <v>10805</v>
      </c>
      <c r="C629" s="2" t="s">
        <v>10649</v>
      </c>
      <c r="D629" s="2" t="s">
        <v>4287</v>
      </c>
      <c r="E629" s="38" t="s">
        <v>10806</v>
      </c>
    </row>
    <row r="630">
      <c r="A630" s="2" t="s">
        <v>10840</v>
      </c>
      <c r="B630" s="2" t="s">
        <v>10805</v>
      </c>
      <c r="C630" s="2" t="s">
        <v>10649</v>
      </c>
      <c r="D630" s="2" t="s">
        <v>4287</v>
      </c>
      <c r="E630" s="38" t="s">
        <v>10806</v>
      </c>
    </row>
    <row r="631">
      <c r="A631" s="2" t="s">
        <v>10841</v>
      </c>
      <c r="B631" s="2" t="s">
        <v>10805</v>
      </c>
      <c r="C631" s="2" t="s">
        <v>10649</v>
      </c>
      <c r="D631" s="2" t="s">
        <v>4287</v>
      </c>
      <c r="E631" s="38" t="s">
        <v>10806</v>
      </c>
    </row>
    <row r="632">
      <c r="A632" s="2" t="s">
        <v>10842</v>
      </c>
      <c r="B632" s="2" t="s">
        <v>10805</v>
      </c>
      <c r="C632" s="2" t="s">
        <v>10649</v>
      </c>
      <c r="D632" s="2" t="s">
        <v>4287</v>
      </c>
      <c r="E632" s="38" t="s">
        <v>10806</v>
      </c>
    </row>
    <row r="633">
      <c r="A633" s="2" t="s">
        <v>10843</v>
      </c>
      <c r="B633" s="2" t="s">
        <v>10805</v>
      </c>
      <c r="C633" s="2" t="s">
        <v>10649</v>
      </c>
      <c r="D633" s="2" t="s">
        <v>4287</v>
      </c>
      <c r="E633" s="38" t="s">
        <v>10806</v>
      </c>
    </row>
    <row r="634">
      <c r="A634" s="2" t="s">
        <v>10844</v>
      </c>
      <c r="B634" s="2" t="s">
        <v>10805</v>
      </c>
      <c r="C634" s="2" t="s">
        <v>10649</v>
      </c>
      <c r="D634" s="2" t="s">
        <v>4287</v>
      </c>
      <c r="E634" s="38" t="s">
        <v>10806</v>
      </c>
    </row>
    <row r="635">
      <c r="A635" s="2" t="s">
        <v>4696</v>
      </c>
      <c r="B635" s="2" t="s">
        <v>10805</v>
      </c>
      <c r="C635" s="2" t="s">
        <v>10649</v>
      </c>
      <c r="D635" s="2" t="s">
        <v>4287</v>
      </c>
      <c r="E635" s="38" t="s">
        <v>10806</v>
      </c>
    </row>
    <row r="636">
      <c r="A636" s="2" t="s">
        <v>4698</v>
      </c>
      <c r="B636" s="2" t="s">
        <v>10805</v>
      </c>
      <c r="C636" s="2" t="s">
        <v>10649</v>
      </c>
      <c r="D636" s="2" t="s">
        <v>4287</v>
      </c>
      <c r="E636" s="38" t="s">
        <v>10806</v>
      </c>
    </row>
    <row r="637">
      <c r="A637" s="2" t="s">
        <v>2669</v>
      </c>
      <c r="B637" s="2" t="s">
        <v>10805</v>
      </c>
      <c r="C637" s="2" t="s">
        <v>10649</v>
      </c>
      <c r="D637" s="2" t="s">
        <v>4287</v>
      </c>
      <c r="E637" s="38" t="s">
        <v>10806</v>
      </c>
    </row>
    <row r="638">
      <c r="A638" s="2" t="s">
        <v>4171</v>
      </c>
      <c r="B638" s="2" t="s">
        <v>10805</v>
      </c>
      <c r="C638" s="2" t="s">
        <v>10649</v>
      </c>
      <c r="D638" s="2" t="s">
        <v>4287</v>
      </c>
      <c r="E638" s="38" t="s">
        <v>10806</v>
      </c>
    </row>
    <row r="639">
      <c r="A639" s="2" t="s">
        <v>10845</v>
      </c>
      <c r="B639" s="2" t="s">
        <v>10805</v>
      </c>
      <c r="C639" s="2" t="s">
        <v>10649</v>
      </c>
      <c r="D639" s="2" t="s">
        <v>4287</v>
      </c>
      <c r="E639" s="38" t="s">
        <v>10806</v>
      </c>
    </row>
    <row r="640">
      <c r="A640" s="2" t="s">
        <v>10846</v>
      </c>
      <c r="B640" s="2" t="s">
        <v>10805</v>
      </c>
      <c r="C640" s="2" t="s">
        <v>10649</v>
      </c>
      <c r="D640" s="2" t="s">
        <v>4287</v>
      </c>
      <c r="E640" s="38" t="s">
        <v>10806</v>
      </c>
    </row>
    <row r="641">
      <c r="A641" s="2" t="s">
        <v>10847</v>
      </c>
      <c r="B641" s="2" t="s">
        <v>10805</v>
      </c>
      <c r="C641" s="2" t="s">
        <v>10649</v>
      </c>
      <c r="D641" s="2" t="s">
        <v>4287</v>
      </c>
      <c r="E641" s="38" t="s">
        <v>10806</v>
      </c>
    </row>
    <row r="642">
      <c r="A642" s="2" t="s">
        <v>3249</v>
      </c>
      <c r="B642" s="2" t="s">
        <v>10805</v>
      </c>
      <c r="C642" s="2" t="s">
        <v>10649</v>
      </c>
      <c r="D642" s="2" t="s">
        <v>4287</v>
      </c>
      <c r="E642" s="38" t="s">
        <v>10806</v>
      </c>
    </row>
    <row r="643">
      <c r="A643" s="2" t="s">
        <v>3250</v>
      </c>
      <c r="B643" s="2" t="s">
        <v>10805</v>
      </c>
      <c r="C643" s="2" t="s">
        <v>10649</v>
      </c>
      <c r="D643" s="2" t="s">
        <v>4287</v>
      </c>
      <c r="E643" s="38" t="s">
        <v>10806</v>
      </c>
    </row>
    <row r="644">
      <c r="A644" s="2" t="s">
        <v>3251</v>
      </c>
      <c r="B644" s="2" t="s">
        <v>10805</v>
      </c>
      <c r="C644" s="2" t="s">
        <v>10649</v>
      </c>
      <c r="D644" s="2" t="s">
        <v>4287</v>
      </c>
      <c r="E644" s="38" t="s">
        <v>10806</v>
      </c>
    </row>
    <row r="645">
      <c r="A645" s="2" t="s">
        <v>10848</v>
      </c>
      <c r="B645" s="2" t="s">
        <v>10805</v>
      </c>
      <c r="C645" s="2" t="s">
        <v>10649</v>
      </c>
      <c r="D645" s="2" t="s">
        <v>4287</v>
      </c>
      <c r="E645" s="38" t="s">
        <v>10806</v>
      </c>
    </row>
    <row r="646">
      <c r="A646" s="2" t="s">
        <v>10849</v>
      </c>
      <c r="B646" s="2" t="s">
        <v>10805</v>
      </c>
      <c r="C646" s="2" t="s">
        <v>10649</v>
      </c>
      <c r="D646" s="2" t="s">
        <v>4287</v>
      </c>
      <c r="E646" s="38" t="s">
        <v>10806</v>
      </c>
    </row>
    <row r="647">
      <c r="A647" s="2" t="s">
        <v>10850</v>
      </c>
      <c r="B647" s="2" t="s">
        <v>10805</v>
      </c>
      <c r="C647" s="2" t="s">
        <v>10649</v>
      </c>
      <c r="D647" s="2" t="s">
        <v>4287</v>
      </c>
      <c r="E647" s="38" t="s">
        <v>10806</v>
      </c>
    </row>
    <row r="648">
      <c r="A648" s="2" t="s">
        <v>3253</v>
      </c>
      <c r="B648" s="2" t="s">
        <v>10805</v>
      </c>
      <c r="C648" s="2" t="s">
        <v>10649</v>
      </c>
      <c r="D648" s="2" t="s">
        <v>4287</v>
      </c>
      <c r="E648" s="38" t="s">
        <v>10806</v>
      </c>
    </row>
    <row r="649">
      <c r="A649" s="2" t="s">
        <v>10851</v>
      </c>
      <c r="B649" s="2" t="s">
        <v>10805</v>
      </c>
      <c r="C649" s="2" t="s">
        <v>10649</v>
      </c>
      <c r="D649" s="2" t="s">
        <v>4287</v>
      </c>
      <c r="E649" s="38" t="s">
        <v>10806</v>
      </c>
    </row>
    <row r="650">
      <c r="A650" s="2" t="s">
        <v>10852</v>
      </c>
      <c r="B650" s="2" t="s">
        <v>10805</v>
      </c>
      <c r="C650" s="2" t="s">
        <v>10649</v>
      </c>
      <c r="D650" s="2" t="s">
        <v>4287</v>
      </c>
      <c r="E650" s="38" t="s">
        <v>10806</v>
      </c>
    </row>
    <row r="651">
      <c r="A651" s="2" t="s">
        <v>10853</v>
      </c>
      <c r="B651" s="2" t="s">
        <v>10805</v>
      </c>
      <c r="C651" s="2" t="s">
        <v>10649</v>
      </c>
      <c r="D651" s="2" t="s">
        <v>4287</v>
      </c>
      <c r="E651" s="38" t="s">
        <v>10806</v>
      </c>
    </row>
    <row r="652">
      <c r="A652" s="2" t="s">
        <v>3256</v>
      </c>
      <c r="B652" s="2" t="s">
        <v>10805</v>
      </c>
      <c r="C652" s="2" t="s">
        <v>10649</v>
      </c>
      <c r="D652" s="2" t="s">
        <v>4287</v>
      </c>
      <c r="E652" s="38" t="s">
        <v>10806</v>
      </c>
    </row>
    <row r="653">
      <c r="A653" s="2" t="s">
        <v>10854</v>
      </c>
      <c r="B653" s="2" t="s">
        <v>10805</v>
      </c>
      <c r="C653" s="2" t="s">
        <v>10649</v>
      </c>
      <c r="D653" s="2" t="s">
        <v>4287</v>
      </c>
      <c r="E653" s="38" t="s">
        <v>10806</v>
      </c>
    </row>
    <row r="654">
      <c r="A654" s="2" t="s">
        <v>10855</v>
      </c>
      <c r="B654" s="2" t="s">
        <v>10805</v>
      </c>
      <c r="C654" s="2" t="s">
        <v>10649</v>
      </c>
      <c r="D654" s="2" t="s">
        <v>4287</v>
      </c>
      <c r="E654" s="38" t="s">
        <v>10806</v>
      </c>
    </row>
    <row r="655">
      <c r="A655" s="2" t="s">
        <v>10856</v>
      </c>
      <c r="B655" s="2" t="s">
        <v>10857</v>
      </c>
      <c r="C655" s="2" t="s">
        <v>10858</v>
      </c>
      <c r="D655" s="2" t="s">
        <v>4287</v>
      </c>
      <c r="E655" s="38" t="s">
        <v>10859</v>
      </c>
    </row>
    <row r="656">
      <c r="A656" s="2" t="s">
        <v>10860</v>
      </c>
      <c r="B656" s="2" t="s">
        <v>10857</v>
      </c>
      <c r="C656" s="2" t="s">
        <v>10858</v>
      </c>
      <c r="D656" s="2" t="s">
        <v>4287</v>
      </c>
      <c r="E656" s="38" t="s">
        <v>10859</v>
      </c>
    </row>
    <row r="657">
      <c r="A657" s="2" t="s">
        <v>10861</v>
      </c>
      <c r="B657" s="2" t="s">
        <v>10857</v>
      </c>
      <c r="C657" s="2" t="s">
        <v>10858</v>
      </c>
      <c r="D657" s="2" t="s">
        <v>4287</v>
      </c>
      <c r="E657" s="38" t="s">
        <v>10859</v>
      </c>
    </row>
    <row r="658">
      <c r="A658" s="2" t="s">
        <v>3263</v>
      </c>
      <c r="B658" s="2" t="s">
        <v>10857</v>
      </c>
      <c r="C658" s="2" t="s">
        <v>10858</v>
      </c>
      <c r="D658" s="2" t="s">
        <v>4287</v>
      </c>
      <c r="E658" s="38" t="s">
        <v>10859</v>
      </c>
    </row>
    <row r="659">
      <c r="A659" s="2" t="s">
        <v>3264</v>
      </c>
      <c r="B659" s="2" t="s">
        <v>10857</v>
      </c>
      <c r="C659" s="2" t="s">
        <v>10858</v>
      </c>
      <c r="D659" s="2" t="s">
        <v>4287</v>
      </c>
      <c r="E659" s="38" t="s">
        <v>10859</v>
      </c>
    </row>
    <row r="660">
      <c r="A660" s="2" t="s">
        <v>2675</v>
      </c>
      <c r="B660" s="2" t="s">
        <v>10857</v>
      </c>
      <c r="C660" s="2" t="s">
        <v>10858</v>
      </c>
      <c r="D660" s="2" t="s">
        <v>4287</v>
      </c>
      <c r="E660" s="38" t="s">
        <v>10859</v>
      </c>
    </row>
    <row r="661">
      <c r="A661" s="2" t="s">
        <v>10862</v>
      </c>
      <c r="B661" s="2" t="s">
        <v>10857</v>
      </c>
      <c r="C661" s="2" t="s">
        <v>10858</v>
      </c>
      <c r="D661" s="2" t="s">
        <v>4287</v>
      </c>
      <c r="E661" s="38" t="s">
        <v>10859</v>
      </c>
    </row>
    <row r="662">
      <c r="A662" s="2" t="s">
        <v>3266</v>
      </c>
      <c r="B662" s="2" t="s">
        <v>10857</v>
      </c>
      <c r="C662" s="2" t="s">
        <v>10858</v>
      </c>
      <c r="D662" s="2" t="s">
        <v>4287</v>
      </c>
      <c r="E662" s="38" t="s">
        <v>10859</v>
      </c>
    </row>
    <row r="663">
      <c r="A663" s="2" t="s">
        <v>10863</v>
      </c>
      <c r="B663" s="2" t="s">
        <v>10857</v>
      </c>
      <c r="C663" s="2" t="s">
        <v>10858</v>
      </c>
      <c r="D663" s="2" t="s">
        <v>4287</v>
      </c>
      <c r="E663" s="38" t="s">
        <v>10859</v>
      </c>
    </row>
    <row r="664">
      <c r="A664" s="2" t="s">
        <v>10864</v>
      </c>
      <c r="B664" s="2" t="s">
        <v>10857</v>
      </c>
      <c r="C664" s="2" t="s">
        <v>10858</v>
      </c>
      <c r="D664" s="2" t="s">
        <v>4287</v>
      </c>
      <c r="E664" s="38" t="s">
        <v>10859</v>
      </c>
    </row>
    <row r="665">
      <c r="A665" s="2" t="s">
        <v>4194</v>
      </c>
      <c r="B665" s="2" t="s">
        <v>10857</v>
      </c>
      <c r="C665" s="2" t="s">
        <v>10858</v>
      </c>
      <c r="D665" s="2" t="s">
        <v>4287</v>
      </c>
      <c r="E665" s="38" t="s">
        <v>10859</v>
      </c>
    </row>
    <row r="666">
      <c r="A666" s="2" t="s">
        <v>10865</v>
      </c>
      <c r="B666" s="2" t="s">
        <v>10857</v>
      </c>
      <c r="C666" s="2" t="s">
        <v>10858</v>
      </c>
      <c r="D666" s="2" t="s">
        <v>4287</v>
      </c>
      <c r="E666" s="38" t="s">
        <v>10859</v>
      </c>
    </row>
    <row r="667">
      <c r="A667" s="2" t="s">
        <v>10866</v>
      </c>
      <c r="B667" s="2" t="s">
        <v>10867</v>
      </c>
      <c r="C667" s="2" t="s">
        <v>9426</v>
      </c>
      <c r="D667" s="2" t="s">
        <v>4287</v>
      </c>
      <c r="E667" s="38" t="s">
        <v>10868</v>
      </c>
    </row>
    <row r="668">
      <c r="A668" s="2" t="s">
        <v>10869</v>
      </c>
      <c r="B668" s="2" t="s">
        <v>10867</v>
      </c>
      <c r="C668" s="2" t="s">
        <v>9426</v>
      </c>
      <c r="D668" s="2" t="s">
        <v>4287</v>
      </c>
      <c r="E668" s="38" t="s">
        <v>10868</v>
      </c>
    </row>
    <row r="669">
      <c r="A669" s="2" t="s">
        <v>3283</v>
      </c>
      <c r="B669" s="2" t="s">
        <v>10867</v>
      </c>
      <c r="C669" s="2" t="s">
        <v>9426</v>
      </c>
      <c r="D669" s="2" t="s">
        <v>4287</v>
      </c>
      <c r="E669" s="38" t="s">
        <v>10868</v>
      </c>
    </row>
    <row r="670">
      <c r="A670" s="2" t="s">
        <v>4736</v>
      </c>
      <c r="B670" s="2" t="s">
        <v>10867</v>
      </c>
      <c r="C670" s="2" t="s">
        <v>9426</v>
      </c>
      <c r="D670" s="2" t="s">
        <v>4287</v>
      </c>
      <c r="E670" s="38" t="s">
        <v>10868</v>
      </c>
    </row>
    <row r="671">
      <c r="A671" s="2" t="s">
        <v>10870</v>
      </c>
      <c r="B671" s="2" t="s">
        <v>10867</v>
      </c>
      <c r="C671" s="2" t="s">
        <v>9426</v>
      </c>
      <c r="D671" s="2" t="s">
        <v>4287</v>
      </c>
      <c r="E671" s="38" t="s">
        <v>10868</v>
      </c>
    </row>
    <row r="672">
      <c r="A672" s="2" t="s">
        <v>4737</v>
      </c>
      <c r="B672" s="2" t="s">
        <v>10867</v>
      </c>
      <c r="C672" s="2" t="s">
        <v>9426</v>
      </c>
      <c r="D672" s="2" t="s">
        <v>4287</v>
      </c>
      <c r="E672" s="38" t="s">
        <v>10868</v>
      </c>
    </row>
    <row r="673">
      <c r="A673" s="2" t="s">
        <v>4205</v>
      </c>
      <c r="B673" s="2" t="s">
        <v>10867</v>
      </c>
      <c r="C673" s="2" t="s">
        <v>9426</v>
      </c>
      <c r="D673" s="2" t="s">
        <v>4287</v>
      </c>
      <c r="E673" s="38" t="s">
        <v>10868</v>
      </c>
    </row>
    <row r="674">
      <c r="A674" s="2" t="s">
        <v>10871</v>
      </c>
      <c r="B674" s="2" t="s">
        <v>10867</v>
      </c>
      <c r="C674" s="2" t="s">
        <v>9426</v>
      </c>
      <c r="D674" s="2" t="s">
        <v>4287</v>
      </c>
      <c r="E674" s="38" t="s">
        <v>10868</v>
      </c>
    </row>
    <row r="675">
      <c r="A675" s="2" t="s">
        <v>10872</v>
      </c>
      <c r="B675" s="2" t="s">
        <v>10873</v>
      </c>
      <c r="C675" s="2" t="s">
        <v>4287</v>
      </c>
      <c r="D675" s="2" t="s">
        <v>4287</v>
      </c>
      <c r="E675" s="38" t="s">
        <v>10874</v>
      </c>
    </row>
    <row r="676">
      <c r="A676" s="2" t="s">
        <v>10875</v>
      </c>
      <c r="B676" s="2" t="s">
        <v>10873</v>
      </c>
      <c r="C676" s="2" t="s">
        <v>4287</v>
      </c>
      <c r="D676" s="2" t="s">
        <v>4287</v>
      </c>
      <c r="E676" s="38" t="s">
        <v>10874</v>
      </c>
    </row>
    <row r="677">
      <c r="A677" s="2" t="s">
        <v>4738</v>
      </c>
      <c r="B677" s="2" t="s">
        <v>10873</v>
      </c>
      <c r="C677" s="2" t="s">
        <v>4287</v>
      </c>
      <c r="D677" s="2" t="s">
        <v>4287</v>
      </c>
      <c r="E677" s="38" t="s">
        <v>10874</v>
      </c>
    </row>
    <row r="678">
      <c r="A678" s="2" t="s">
        <v>10876</v>
      </c>
      <c r="B678" s="2" t="s">
        <v>10873</v>
      </c>
      <c r="C678" s="2" t="s">
        <v>4287</v>
      </c>
      <c r="D678" s="2" t="s">
        <v>4287</v>
      </c>
      <c r="E678" s="38" t="s">
        <v>10874</v>
      </c>
    </row>
    <row r="679">
      <c r="A679" s="2" t="s">
        <v>10877</v>
      </c>
      <c r="B679" s="2" t="s">
        <v>10873</v>
      </c>
      <c r="C679" s="2" t="s">
        <v>4287</v>
      </c>
      <c r="D679" s="2" t="s">
        <v>4287</v>
      </c>
      <c r="E679" s="38" t="s">
        <v>10874</v>
      </c>
    </row>
    <row r="680">
      <c r="A680" s="2" t="s">
        <v>10878</v>
      </c>
      <c r="B680" s="2" t="s">
        <v>10873</v>
      </c>
      <c r="C680" s="2" t="s">
        <v>4287</v>
      </c>
      <c r="D680" s="2" t="s">
        <v>4287</v>
      </c>
      <c r="E680" s="38" t="s">
        <v>10874</v>
      </c>
    </row>
    <row r="681">
      <c r="A681" s="2" t="s">
        <v>4358</v>
      </c>
      <c r="B681" s="2" t="s">
        <v>10873</v>
      </c>
      <c r="C681" s="2" t="s">
        <v>4287</v>
      </c>
      <c r="D681" s="2" t="s">
        <v>4287</v>
      </c>
      <c r="E681" s="38" t="s">
        <v>10874</v>
      </c>
    </row>
    <row r="682">
      <c r="A682" s="2" t="s">
        <v>2682</v>
      </c>
      <c r="B682" s="2" t="s">
        <v>10873</v>
      </c>
      <c r="C682" s="2" t="s">
        <v>4287</v>
      </c>
      <c r="D682" s="2" t="s">
        <v>4287</v>
      </c>
      <c r="E682" s="38" t="s">
        <v>10874</v>
      </c>
    </row>
    <row r="683">
      <c r="A683" s="2" t="s">
        <v>4359</v>
      </c>
      <c r="B683" s="2" t="s">
        <v>10873</v>
      </c>
      <c r="C683" s="2" t="s">
        <v>4287</v>
      </c>
      <c r="D683" s="2" t="s">
        <v>4287</v>
      </c>
      <c r="E683" s="38" t="s">
        <v>10874</v>
      </c>
    </row>
    <row r="684">
      <c r="A684" s="2" t="s">
        <v>10879</v>
      </c>
      <c r="B684" s="2" t="s">
        <v>10873</v>
      </c>
      <c r="C684" s="2" t="s">
        <v>4287</v>
      </c>
      <c r="D684" s="2" t="s">
        <v>4287</v>
      </c>
      <c r="E684" s="38" t="s">
        <v>10874</v>
      </c>
    </row>
    <row r="685">
      <c r="A685" s="2" t="s">
        <v>10880</v>
      </c>
      <c r="B685" s="2" t="s">
        <v>10873</v>
      </c>
      <c r="C685" s="2" t="s">
        <v>4287</v>
      </c>
      <c r="D685" s="2" t="s">
        <v>4287</v>
      </c>
      <c r="E685" s="38" t="s">
        <v>10874</v>
      </c>
    </row>
    <row r="686">
      <c r="A686" s="2" t="s">
        <v>10881</v>
      </c>
      <c r="B686" s="2" t="s">
        <v>10873</v>
      </c>
      <c r="C686" s="2" t="s">
        <v>4287</v>
      </c>
      <c r="D686" s="2" t="s">
        <v>4287</v>
      </c>
      <c r="E686" s="38" t="s">
        <v>10874</v>
      </c>
    </row>
    <row r="687">
      <c r="A687" s="2" t="s">
        <v>10882</v>
      </c>
      <c r="B687" s="2" t="s">
        <v>10873</v>
      </c>
      <c r="C687" s="2" t="s">
        <v>4287</v>
      </c>
      <c r="D687" s="2" t="s">
        <v>4287</v>
      </c>
      <c r="E687" s="38" t="s">
        <v>10874</v>
      </c>
    </row>
    <row r="688">
      <c r="A688" s="2" t="s">
        <v>4365</v>
      </c>
      <c r="B688" s="2" t="s">
        <v>10873</v>
      </c>
      <c r="C688" s="2" t="s">
        <v>4287</v>
      </c>
      <c r="D688" s="2" t="s">
        <v>4287</v>
      </c>
      <c r="E688" s="38" t="s">
        <v>10874</v>
      </c>
    </row>
    <row r="689">
      <c r="A689" s="2" t="s">
        <v>4366</v>
      </c>
      <c r="B689" s="2" t="s">
        <v>10873</v>
      </c>
      <c r="C689" s="2" t="s">
        <v>4287</v>
      </c>
      <c r="D689" s="2" t="s">
        <v>4287</v>
      </c>
      <c r="E689" s="38" t="s">
        <v>10874</v>
      </c>
    </row>
    <row r="690">
      <c r="A690" s="2" t="s">
        <v>3291</v>
      </c>
      <c r="B690" s="2" t="s">
        <v>10873</v>
      </c>
      <c r="C690" s="2" t="s">
        <v>4287</v>
      </c>
      <c r="D690" s="2" t="s">
        <v>4287</v>
      </c>
      <c r="E690" s="38" t="s">
        <v>10874</v>
      </c>
    </row>
    <row r="691">
      <c r="A691" s="2" t="s">
        <v>3292</v>
      </c>
      <c r="B691" s="2" t="s">
        <v>10873</v>
      </c>
      <c r="C691" s="2" t="s">
        <v>4287</v>
      </c>
      <c r="D691" s="2" t="s">
        <v>4287</v>
      </c>
      <c r="E691" s="38" t="s">
        <v>10874</v>
      </c>
    </row>
    <row r="692">
      <c r="A692" s="2" t="s">
        <v>4742</v>
      </c>
      <c r="B692" s="2" t="s">
        <v>10873</v>
      </c>
      <c r="C692" s="2" t="s">
        <v>4287</v>
      </c>
      <c r="D692" s="2" t="s">
        <v>4287</v>
      </c>
      <c r="E692" s="38" t="s">
        <v>10874</v>
      </c>
    </row>
    <row r="693">
      <c r="A693" s="2" t="s">
        <v>4743</v>
      </c>
      <c r="B693" s="2" t="s">
        <v>10873</v>
      </c>
      <c r="C693" s="2" t="s">
        <v>4287</v>
      </c>
      <c r="D693" s="2" t="s">
        <v>4287</v>
      </c>
      <c r="E693" s="38" t="s">
        <v>10874</v>
      </c>
    </row>
    <row r="694">
      <c r="A694" s="2" t="s">
        <v>10883</v>
      </c>
      <c r="B694" s="2" t="s">
        <v>10873</v>
      </c>
      <c r="C694" s="2" t="s">
        <v>4287</v>
      </c>
      <c r="D694" s="2" t="s">
        <v>4287</v>
      </c>
      <c r="E694" s="38" t="s">
        <v>10874</v>
      </c>
    </row>
    <row r="695">
      <c r="A695" s="2" t="s">
        <v>10884</v>
      </c>
      <c r="B695" s="2" t="s">
        <v>10873</v>
      </c>
      <c r="C695" s="2" t="s">
        <v>4287</v>
      </c>
      <c r="D695" s="2" t="s">
        <v>4287</v>
      </c>
      <c r="E695" s="38" t="s">
        <v>10874</v>
      </c>
    </row>
    <row r="696">
      <c r="A696" s="2" t="s">
        <v>10885</v>
      </c>
      <c r="B696" s="2" t="s">
        <v>10873</v>
      </c>
      <c r="C696" s="2" t="s">
        <v>4287</v>
      </c>
      <c r="D696" s="2" t="s">
        <v>4287</v>
      </c>
      <c r="E696" s="38" t="s">
        <v>10874</v>
      </c>
    </row>
    <row r="697">
      <c r="A697" s="2" t="s">
        <v>3294</v>
      </c>
      <c r="B697" s="2" t="s">
        <v>10873</v>
      </c>
      <c r="C697" s="2" t="s">
        <v>4287</v>
      </c>
      <c r="D697" s="2" t="s">
        <v>4287</v>
      </c>
      <c r="E697" s="38" t="s">
        <v>10874</v>
      </c>
    </row>
    <row r="698">
      <c r="A698" s="2" t="s">
        <v>4369</v>
      </c>
      <c r="B698" s="2" t="s">
        <v>10873</v>
      </c>
      <c r="C698" s="2" t="s">
        <v>4287</v>
      </c>
      <c r="D698" s="2" t="s">
        <v>4287</v>
      </c>
      <c r="E698" s="38" t="s">
        <v>10874</v>
      </c>
    </row>
    <row r="699">
      <c r="A699" s="2" t="s">
        <v>4370</v>
      </c>
      <c r="B699" s="2" t="s">
        <v>10873</v>
      </c>
      <c r="C699" s="2" t="s">
        <v>4287</v>
      </c>
      <c r="D699" s="2" t="s">
        <v>4287</v>
      </c>
      <c r="E699" s="38" t="s">
        <v>10874</v>
      </c>
    </row>
    <row r="700">
      <c r="A700" s="2" t="s">
        <v>2687</v>
      </c>
      <c r="B700" s="2" t="s">
        <v>10873</v>
      </c>
      <c r="C700" s="2" t="s">
        <v>4287</v>
      </c>
      <c r="D700" s="2" t="s">
        <v>4287</v>
      </c>
      <c r="E700" s="38" t="s">
        <v>10874</v>
      </c>
    </row>
    <row r="701">
      <c r="A701" s="2" t="s">
        <v>4745</v>
      </c>
      <c r="B701" s="2" t="s">
        <v>10873</v>
      </c>
      <c r="C701" s="2" t="s">
        <v>4287</v>
      </c>
      <c r="D701" s="2" t="s">
        <v>4287</v>
      </c>
      <c r="E701" s="38" t="s">
        <v>10874</v>
      </c>
    </row>
    <row r="702">
      <c r="A702" s="2" t="s">
        <v>4371</v>
      </c>
      <c r="B702" s="2" t="s">
        <v>10873</v>
      </c>
      <c r="C702" s="2" t="s">
        <v>4287</v>
      </c>
      <c r="D702" s="2" t="s">
        <v>4287</v>
      </c>
      <c r="E702" s="38" t="s">
        <v>10874</v>
      </c>
    </row>
    <row r="703">
      <c r="A703" s="2" t="s">
        <v>4372</v>
      </c>
      <c r="B703" s="2" t="s">
        <v>10873</v>
      </c>
      <c r="C703" s="2" t="s">
        <v>4287</v>
      </c>
      <c r="D703" s="2" t="s">
        <v>4287</v>
      </c>
      <c r="E703" s="38" t="s">
        <v>10874</v>
      </c>
    </row>
    <row r="704">
      <c r="A704" s="2" t="s">
        <v>10886</v>
      </c>
      <c r="B704" s="2" t="s">
        <v>10873</v>
      </c>
      <c r="C704" s="2" t="s">
        <v>4287</v>
      </c>
      <c r="D704" s="2" t="s">
        <v>4287</v>
      </c>
      <c r="E704" s="38" t="s">
        <v>10874</v>
      </c>
    </row>
    <row r="705">
      <c r="A705" s="2" t="s">
        <v>4375</v>
      </c>
      <c r="B705" s="2" t="s">
        <v>10873</v>
      </c>
      <c r="C705" s="2" t="s">
        <v>4287</v>
      </c>
      <c r="D705" s="2" t="s">
        <v>4287</v>
      </c>
      <c r="E705" s="38" t="s">
        <v>10874</v>
      </c>
    </row>
    <row r="706">
      <c r="A706" s="2" t="s">
        <v>2688</v>
      </c>
      <c r="B706" s="2" t="s">
        <v>10873</v>
      </c>
      <c r="C706" s="2" t="s">
        <v>4287</v>
      </c>
      <c r="D706" s="2" t="s">
        <v>4287</v>
      </c>
      <c r="E706" s="38" t="s">
        <v>10874</v>
      </c>
    </row>
    <row r="707">
      <c r="A707" s="2" t="s">
        <v>10887</v>
      </c>
      <c r="B707" s="2" t="s">
        <v>10873</v>
      </c>
      <c r="C707" s="2" t="s">
        <v>4287</v>
      </c>
      <c r="D707" s="2" t="s">
        <v>4287</v>
      </c>
      <c r="E707" s="38" t="s">
        <v>10874</v>
      </c>
    </row>
    <row r="708">
      <c r="A708" s="2" t="s">
        <v>4377</v>
      </c>
      <c r="B708" s="2" t="s">
        <v>10873</v>
      </c>
      <c r="C708" s="2" t="s">
        <v>4287</v>
      </c>
      <c r="D708" s="2" t="s">
        <v>4287</v>
      </c>
      <c r="E708" s="38" t="s">
        <v>10874</v>
      </c>
    </row>
    <row r="709">
      <c r="A709" s="2" t="s">
        <v>4378</v>
      </c>
      <c r="B709" s="2" t="s">
        <v>10888</v>
      </c>
      <c r="C709" s="2" t="s">
        <v>10474</v>
      </c>
      <c r="D709" s="2" t="s">
        <v>4287</v>
      </c>
      <c r="E709" s="38" t="s">
        <v>10889</v>
      </c>
    </row>
    <row r="710">
      <c r="A710" s="2" t="s">
        <v>10890</v>
      </c>
      <c r="B710" s="2" t="s">
        <v>10888</v>
      </c>
      <c r="C710" s="2" t="s">
        <v>10474</v>
      </c>
      <c r="D710" s="2" t="s">
        <v>4287</v>
      </c>
      <c r="E710" s="38" t="s">
        <v>10889</v>
      </c>
    </row>
    <row r="711">
      <c r="A711" s="2" t="s">
        <v>2689</v>
      </c>
      <c r="B711" s="2" t="s">
        <v>10888</v>
      </c>
      <c r="C711" s="2" t="s">
        <v>10474</v>
      </c>
      <c r="D711" s="2" t="s">
        <v>4287</v>
      </c>
      <c r="E711" s="38" t="s">
        <v>10889</v>
      </c>
    </row>
    <row r="712">
      <c r="A712" s="2" t="s">
        <v>10891</v>
      </c>
      <c r="B712" s="2" t="s">
        <v>10888</v>
      </c>
      <c r="C712" s="2" t="s">
        <v>10474</v>
      </c>
      <c r="D712" s="2" t="s">
        <v>4287</v>
      </c>
      <c r="E712" s="38" t="s">
        <v>10889</v>
      </c>
    </row>
    <row r="713">
      <c r="A713" s="2" t="s">
        <v>2691</v>
      </c>
      <c r="B713" s="2" t="s">
        <v>10888</v>
      </c>
      <c r="C713" s="2" t="s">
        <v>10474</v>
      </c>
      <c r="D713" s="2" t="s">
        <v>4287</v>
      </c>
      <c r="E713" s="38" t="s">
        <v>10889</v>
      </c>
    </row>
    <row r="714">
      <c r="A714" s="2" t="s">
        <v>10892</v>
      </c>
      <c r="B714" s="2" t="s">
        <v>10888</v>
      </c>
      <c r="C714" s="2" t="s">
        <v>10474</v>
      </c>
      <c r="D714" s="2" t="s">
        <v>4287</v>
      </c>
      <c r="E714" s="38" t="s">
        <v>10889</v>
      </c>
    </row>
    <row r="715">
      <c r="A715" s="2" t="s">
        <v>10893</v>
      </c>
      <c r="B715" s="2" t="s">
        <v>10888</v>
      </c>
      <c r="C715" s="2" t="s">
        <v>10474</v>
      </c>
      <c r="D715" s="2" t="s">
        <v>4287</v>
      </c>
      <c r="E715" s="38" t="s">
        <v>10889</v>
      </c>
    </row>
    <row r="716">
      <c r="A716" s="2" t="s">
        <v>10894</v>
      </c>
      <c r="B716" s="2" t="s">
        <v>10888</v>
      </c>
      <c r="C716" s="2" t="s">
        <v>10474</v>
      </c>
      <c r="D716" s="2" t="s">
        <v>4287</v>
      </c>
      <c r="E716" s="38" t="s">
        <v>10889</v>
      </c>
    </row>
    <row r="717">
      <c r="A717" s="2" t="s">
        <v>4386</v>
      </c>
      <c r="B717" s="2" t="s">
        <v>10888</v>
      </c>
      <c r="C717" s="2" t="s">
        <v>10474</v>
      </c>
      <c r="D717" s="2" t="s">
        <v>4287</v>
      </c>
      <c r="E717" s="38" t="s">
        <v>10889</v>
      </c>
    </row>
    <row r="718">
      <c r="A718" s="2" t="s">
        <v>2697</v>
      </c>
      <c r="B718" s="2" t="s">
        <v>10888</v>
      </c>
      <c r="C718" s="2" t="s">
        <v>10474</v>
      </c>
      <c r="D718" s="2" t="s">
        <v>4287</v>
      </c>
      <c r="E718" s="38" t="s">
        <v>10889</v>
      </c>
    </row>
    <row r="719">
      <c r="A719" s="2" t="s">
        <v>10895</v>
      </c>
      <c r="B719" s="2" t="s">
        <v>10888</v>
      </c>
      <c r="C719" s="2" t="s">
        <v>10474</v>
      </c>
      <c r="D719" s="2" t="s">
        <v>4287</v>
      </c>
      <c r="E719" s="38" t="s">
        <v>10889</v>
      </c>
    </row>
    <row r="720">
      <c r="A720" s="2" t="s">
        <v>10896</v>
      </c>
      <c r="B720" s="2" t="s">
        <v>10888</v>
      </c>
      <c r="C720" s="2" t="s">
        <v>10474</v>
      </c>
      <c r="D720" s="2" t="s">
        <v>4287</v>
      </c>
      <c r="E720" s="38" t="s">
        <v>10889</v>
      </c>
    </row>
    <row r="721">
      <c r="A721" s="2" t="s">
        <v>10897</v>
      </c>
      <c r="B721" s="2" t="s">
        <v>10888</v>
      </c>
      <c r="C721" s="2" t="s">
        <v>10474</v>
      </c>
      <c r="D721" s="2" t="s">
        <v>4287</v>
      </c>
      <c r="E721" s="38" t="s">
        <v>10889</v>
      </c>
    </row>
    <row r="722">
      <c r="A722" s="2" t="s">
        <v>3301</v>
      </c>
      <c r="B722" s="2" t="s">
        <v>10888</v>
      </c>
      <c r="C722" s="2" t="s">
        <v>10474</v>
      </c>
      <c r="D722" s="2" t="s">
        <v>4287</v>
      </c>
      <c r="E722" s="38" t="s">
        <v>10889</v>
      </c>
    </row>
    <row r="723">
      <c r="A723" s="2" t="s">
        <v>10898</v>
      </c>
      <c r="B723" s="2" t="s">
        <v>10888</v>
      </c>
      <c r="C723" s="2" t="s">
        <v>10474</v>
      </c>
      <c r="D723" s="2" t="s">
        <v>4287</v>
      </c>
      <c r="E723" s="38" t="s">
        <v>10889</v>
      </c>
    </row>
    <row r="724">
      <c r="A724" s="2" t="s">
        <v>10899</v>
      </c>
      <c r="B724" s="2" t="s">
        <v>10888</v>
      </c>
      <c r="C724" s="2" t="s">
        <v>10474</v>
      </c>
      <c r="D724" s="2" t="s">
        <v>4287</v>
      </c>
      <c r="E724" s="38" t="s">
        <v>10889</v>
      </c>
    </row>
    <row r="725">
      <c r="A725" s="2" t="s">
        <v>10900</v>
      </c>
      <c r="B725" s="2" t="s">
        <v>10888</v>
      </c>
      <c r="C725" s="2" t="s">
        <v>10474</v>
      </c>
      <c r="D725" s="2" t="s">
        <v>4287</v>
      </c>
      <c r="E725" s="38" t="s">
        <v>10889</v>
      </c>
    </row>
    <row r="726">
      <c r="A726" s="2" t="s">
        <v>2701</v>
      </c>
      <c r="B726" s="2" t="s">
        <v>10888</v>
      </c>
      <c r="C726" s="2" t="s">
        <v>10474</v>
      </c>
      <c r="D726" s="2" t="s">
        <v>4287</v>
      </c>
      <c r="E726" s="38" t="s">
        <v>10889</v>
      </c>
    </row>
    <row r="727">
      <c r="A727" s="2" t="s">
        <v>4394</v>
      </c>
      <c r="B727" s="2" t="s">
        <v>10901</v>
      </c>
      <c r="C727" s="2" t="s">
        <v>10513</v>
      </c>
      <c r="D727" s="2" t="s">
        <v>4287</v>
      </c>
      <c r="E727" s="38" t="s">
        <v>10902</v>
      </c>
    </row>
    <row r="728">
      <c r="A728" s="2" t="s">
        <v>10903</v>
      </c>
      <c r="B728" s="2" t="s">
        <v>10901</v>
      </c>
      <c r="C728" s="2" t="s">
        <v>10513</v>
      </c>
      <c r="D728" s="2" t="s">
        <v>4287</v>
      </c>
      <c r="E728" s="38" t="s">
        <v>10902</v>
      </c>
    </row>
    <row r="729">
      <c r="A729" s="2" t="s">
        <v>10904</v>
      </c>
      <c r="B729" s="2" t="s">
        <v>10901</v>
      </c>
      <c r="C729" s="2" t="s">
        <v>10513</v>
      </c>
      <c r="D729" s="2" t="s">
        <v>4287</v>
      </c>
      <c r="E729" s="38" t="s">
        <v>10902</v>
      </c>
    </row>
    <row r="730">
      <c r="A730" s="2" t="s">
        <v>3308</v>
      </c>
      <c r="B730" s="2" t="s">
        <v>10901</v>
      </c>
      <c r="C730" s="2" t="s">
        <v>10513</v>
      </c>
      <c r="D730" s="2" t="s">
        <v>4287</v>
      </c>
      <c r="E730" s="38" t="s">
        <v>10902</v>
      </c>
    </row>
    <row r="731">
      <c r="A731" s="2" t="s">
        <v>10905</v>
      </c>
      <c r="B731" s="104" t="s">
        <v>10906</v>
      </c>
      <c r="C731" s="104" t="s">
        <v>10397</v>
      </c>
      <c r="D731" s="104" t="s">
        <v>4287</v>
      </c>
      <c r="E731" s="38" t="s">
        <v>10907</v>
      </c>
    </row>
    <row r="732">
      <c r="A732" s="2" t="s">
        <v>10908</v>
      </c>
      <c r="B732" s="104" t="s">
        <v>10906</v>
      </c>
      <c r="C732" s="104" t="s">
        <v>10397</v>
      </c>
      <c r="D732" s="104" t="s">
        <v>4287</v>
      </c>
      <c r="E732" s="38" t="s">
        <v>10907</v>
      </c>
    </row>
    <row r="733">
      <c r="A733" s="2" t="s">
        <v>10909</v>
      </c>
      <c r="B733" s="104" t="s">
        <v>10906</v>
      </c>
      <c r="C733" s="104" t="s">
        <v>10397</v>
      </c>
      <c r="D733" s="104" t="s">
        <v>4287</v>
      </c>
      <c r="E733" s="38" t="s">
        <v>10907</v>
      </c>
    </row>
    <row r="734">
      <c r="A734" s="2" t="s">
        <v>10910</v>
      </c>
      <c r="B734" s="104" t="s">
        <v>10906</v>
      </c>
      <c r="C734" s="104" t="s">
        <v>10397</v>
      </c>
      <c r="D734" s="104" t="s">
        <v>4287</v>
      </c>
      <c r="E734" s="38" t="s">
        <v>10907</v>
      </c>
    </row>
    <row r="735">
      <c r="A735" s="2" t="s">
        <v>2707</v>
      </c>
      <c r="B735" s="104" t="s">
        <v>10906</v>
      </c>
      <c r="C735" s="104" t="s">
        <v>10397</v>
      </c>
      <c r="D735" s="104" t="s">
        <v>4287</v>
      </c>
      <c r="E735" s="38" t="s">
        <v>10907</v>
      </c>
    </row>
    <row r="736">
      <c r="A736" s="2" t="s">
        <v>4404</v>
      </c>
      <c r="B736" s="104" t="s">
        <v>10906</v>
      </c>
      <c r="C736" s="104" t="s">
        <v>10397</v>
      </c>
      <c r="D736" s="104" t="s">
        <v>4287</v>
      </c>
      <c r="E736" s="38" t="s">
        <v>10907</v>
      </c>
    </row>
    <row r="737">
      <c r="A737" s="2" t="s">
        <v>10911</v>
      </c>
      <c r="B737" s="104" t="s">
        <v>10906</v>
      </c>
      <c r="C737" s="104" t="s">
        <v>10397</v>
      </c>
      <c r="D737" s="104" t="s">
        <v>4287</v>
      </c>
      <c r="E737" s="38" t="s">
        <v>10907</v>
      </c>
    </row>
    <row r="738">
      <c r="A738" s="2" t="s">
        <v>4407</v>
      </c>
      <c r="B738" s="104" t="s">
        <v>10906</v>
      </c>
      <c r="C738" s="104" t="s">
        <v>10397</v>
      </c>
      <c r="D738" s="104" t="s">
        <v>4287</v>
      </c>
      <c r="E738" s="38" t="s">
        <v>10907</v>
      </c>
    </row>
    <row r="739">
      <c r="A739" s="2" t="s">
        <v>10912</v>
      </c>
      <c r="B739" s="104" t="s">
        <v>10906</v>
      </c>
      <c r="C739" s="104" t="s">
        <v>10397</v>
      </c>
      <c r="D739" s="104" t="s">
        <v>4287</v>
      </c>
      <c r="E739" s="38" t="s">
        <v>10907</v>
      </c>
    </row>
    <row r="740">
      <c r="A740" s="2" t="s">
        <v>10913</v>
      </c>
      <c r="B740" s="2" t="s">
        <v>10914</v>
      </c>
      <c r="C740" s="2" t="s">
        <v>10513</v>
      </c>
      <c r="D740" s="2" t="s">
        <v>4287</v>
      </c>
      <c r="E740" s="38" t="s">
        <v>10915</v>
      </c>
    </row>
    <row r="741">
      <c r="A741" s="2" t="s">
        <v>10916</v>
      </c>
      <c r="B741" s="2" t="s">
        <v>10914</v>
      </c>
      <c r="C741" s="2" t="s">
        <v>10513</v>
      </c>
      <c r="D741" s="2" t="s">
        <v>4287</v>
      </c>
      <c r="E741" s="38" t="s">
        <v>10915</v>
      </c>
    </row>
    <row r="742">
      <c r="A742" s="2" t="s">
        <v>3320</v>
      </c>
      <c r="B742" s="2" t="s">
        <v>10914</v>
      </c>
      <c r="C742" s="2" t="s">
        <v>10513</v>
      </c>
      <c r="D742" s="2" t="s">
        <v>4287</v>
      </c>
      <c r="E742" s="38" t="s">
        <v>10915</v>
      </c>
    </row>
    <row r="743">
      <c r="A743" s="2" t="s">
        <v>10917</v>
      </c>
      <c r="B743" s="2" t="s">
        <v>10918</v>
      </c>
      <c r="C743" s="2" t="s">
        <v>10388</v>
      </c>
      <c r="D743" s="2" t="s">
        <v>4287</v>
      </c>
      <c r="E743" s="38" t="s">
        <v>10919</v>
      </c>
    </row>
    <row r="744">
      <c r="A744" s="2" t="s">
        <v>10920</v>
      </c>
      <c r="B744" s="2" t="s">
        <v>10918</v>
      </c>
      <c r="C744" s="2" t="s">
        <v>10388</v>
      </c>
      <c r="D744" s="2" t="s">
        <v>4287</v>
      </c>
      <c r="E744" s="38" t="s">
        <v>10919</v>
      </c>
    </row>
    <row r="745">
      <c r="A745" s="2" t="s">
        <v>10921</v>
      </c>
      <c r="B745" s="2" t="s">
        <v>10918</v>
      </c>
      <c r="C745" s="2" t="s">
        <v>10388</v>
      </c>
      <c r="D745" s="2" t="s">
        <v>4287</v>
      </c>
      <c r="E745" s="38" t="s">
        <v>10919</v>
      </c>
    </row>
    <row r="746">
      <c r="A746" s="2" t="s">
        <v>10922</v>
      </c>
      <c r="B746" s="2" t="s">
        <v>9362</v>
      </c>
      <c r="C746" s="2" t="s">
        <v>10923</v>
      </c>
      <c r="D746" s="2" t="s">
        <v>4287</v>
      </c>
      <c r="E746" s="38" t="s">
        <v>10924</v>
      </c>
    </row>
    <row r="747">
      <c r="A747" s="2" t="s">
        <v>10925</v>
      </c>
      <c r="B747" s="2" t="s">
        <v>9362</v>
      </c>
      <c r="C747" s="2" t="s">
        <v>10923</v>
      </c>
      <c r="D747" s="2" t="s">
        <v>4287</v>
      </c>
      <c r="E747" s="38" t="s">
        <v>10924</v>
      </c>
    </row>
    <row r="748">
      <c r="A748" s="2" t="s">
        <v>10926</v>
      </c>
      <c r="B748" s="2" t="s">
        <v>9362</v>
      </c>
      <c r="C748" s="2" t="s">
        <v>10923</v>
      </c>
      <c r="D748" s="2" t="s">
        <v>4287</v>
      </c>
      <c r="E748" s="38" t="s">
        <v>10924</v>
      </c>
    </row>
    <row r="749">
      <c r="A749" s="2" t="s">
        <v>10927</v>
      </c>
      <c r="B749" s="2" t="s">
        <v>9362</v>
      </c>
      <c r="C749" s="2" t="s">
        <v>10923</v>
      </c>
      <c r="D749" s="2" t="s">
        <v>4287</v>
      </c>
      <c r="E749" s="38" t="s">
        <v>10924</v>
      </c>
    </row>
    <row r="750">
      <c r="A750" s="2" t="s">
        <v>10928</v>
      </c>
      <c r="B750" s="2" t="s">
        <v>9362</v>
      </c>
      <c r="C750" s="2" t="s">
        <v>10923</v>
      </c>
      <c r="D750" s="2" t="s">
        <v>4287</v>
      </c>
      <c r="E750" s="38" t="s">
        <v>10924</v>
      </c>
    </row>
    <row r="751">
      <c r="A751" s="2" t="s">
        <v>10929</v>
      </c>
      <c r="B751" s="2" t="s">
        <v>9362</v>
      </c>
      <c r="C751" s="2" t="s">
        <v>10923</v>
      </c>
      <c r="D751" s="2" t="s">
        <v>4287</v>
      </c>
      <c r="E751" s="38" t="s">
        <v>10924</v>
      </c>
    </row>
    <row r="752">
      <c r="A752" s="2" t="s">
        <v>10930</v>
      </c>
      <c r="B752" s="2" t="s">
        <v>9362</v>
      </c>
      <c r="C752" s="2" t="s">
        <v>10923</v>
      </c>
      <c r="D752" s="2" t="s">
        <v>4287</v>
      </c>
      <c r="E752" s="38" t="s">
        <v>10924</v>
      </c>
    </row>
    <row r="753">
      <c r="A753" s="2" t="s">
        <v>4427</v>
      </c>
      <c r="B753" s="2" t="s">
        <v>9362</v>
      </c>
      <c r="C753" s="2" t="s">
        <v>10923</v>
      </c>
      <c r="D753" s="2" t="s">
        <v>4287</v>
      </c>
      <c r="E753" s="38" t="s">
        <v>10924</v>
      </c>
    </row>
    <row r="754">
      <c r="A754" s="2" t="s">
        <v>10931</v>
      </c>
      <c r="B754" s="2" t="s">
        <v>9362</v>
      </c>
      <c r="C754" s="2" t="s">
        <v>10923</v>
      </c>
      <c r="D754" s="2" t="s">
        <v>4287</v>
      </c>
      <c r="E754" s="38" t="s">
        <v>10924</v>
      </c>
    </row>
    <row r="755">
      <c r="A755" s="2" t="s">
        <v>10932</v>
      </c>
      <c r="B755" s="2" t="s">
        <v>9362</v>
      </c>
      <c r="C755" s="2" t="s">
        <v>10923</v>
      </c>
      <c r="D755" s="2" t="s">
        <v>4287</v>
      </c>
      <c r="E755" s="38" t="s">
        <v>10924</v>
      </c>
    </row>
    <row r="756">
      <c r="A756" s="2" t="s">
        <v>2713</v>
      </c>
      <c r="B756" s="2" t="s">
        <v>9362</v>
      </c>
      <c r="C756" s="2" t="s">
        <v>10923</v>
      </c>
      <c r="D756" s="2" t="s">
        <v>4287</v>
      </c>
      <c r="E756" s="38" t="s">
        <v>10924</v>
      </c>
    </row>
    <row r="757">
      <c r="A757" s="2" t="s">
        <v>10933</v>
      </c>
      <c r="B757" s="2" t="s">
        <v>9362</v>
      </c>
      <c r="C757" s="2" t="s">
        <v>10923</v>
      </c>
      <c r="D757" s="2" t="s">
        <v>4287</v>
      </c>
      <c r="E757" s="38" t="s">
        <v>10924</v>
      </c>
    </row>
    <row r="758">
      <c r="A758" s="2" t="s">
        <v>10934</v>
      </c>
      <c r="B758" s="2" t="s">
        <v>9362</v>
      </c>
      <c r="C758" s="2" t="s">
        <v>10923</v>
      </c>
      <c r="D758" s="2" t="s">
        <v>4287</v>
      </c>
      <c r="E758" s="38" t="s">
        <v>10924</v>
      </c>
    </row>
    <row r="759">
      <c r="A759" s="2" t="s">
        <v>10935</v>
      </c>
      <c r="B759" s="2" t="s">
        <v>10936</v>
      </c>
      <c r="C759" s="2" t="s">
        <v>10937</v>
      </c>
      <c r="D759" s="2" t="s">
        <v>4287</v>
      </c>
      <c r="E759" s="38" t="s">
        <v>10924</v>
      </c>
    </row>
    <row r="760">
      <c r="A760" s="2" t="s">
        <v>10938</v>
      </c>
      <c r="B760" s="2" t="s">
        <v>10936</v>
      </c>
      <c r="C760" s="2" t="s">
        <v>10937</v>
      </c>
      <c r="D760" s="2" t="s">
        <v>4287</v>
      </c>
      <c r="E760" s="38" t="s">
        <v>10939</v>
      </c>
    </row>
    <row r="761">
      <c r="A761" s="2" t="s">
        <v>10940</v>
      </c>
      <c r="B761" s="2" t="s">
        <v>10936</v>
      </c>
      <c r="C761" s="2" t="s">
        <v>10937</v>
      </c>
      <c r="D761" s="2" t="s">
        <v>4287</v>
      </c>
      <c r="E761" s="38" t="s">
        <v>10939</v>
      </c>
    </row>
    <row r="762">
      <c r="A762" s="2" t="s">
        <v>4448</v>
      </c>
      <c r="B762" s="2" t="s">
        <v>10936</v>
      </c>
      <c r="C762" s="2" t="s">
        <v>10937</v>
      </c>
      <c r="D762" s="2" t="s">
        <v>4287</v>
      </c>
      <c r="E762" s="38" t="s">
        <v>10939</v>
      </c>
    </row>
    <row r="763">
      <c r="A763" s="2" t="s">
        <v>3330</v>
      </c>
      <c r="B763" s="2" t="s">
        <v>10936</v>
      </c>
      <c r="C763" s="2" t="s">
        <v>10937</v>
      </c>
      <c r="D763" s="2" t="s">
        <v>4287</v>
      </c>
      <c r="E763" s="38" t="s">
        <v>10939</v>
      </c>
    </row>
    <row r="764">
      <c r="A764" s="2" t="s">
        <v>10941</v>
      </c>
      <c r="B764" s="2" t="s">
        <v>10936</v>
      </c>
      <c r="C764" s="2" t="s">
        <v>10937</v>
      </c>
      <c r="D764" s="2" t="s">
        <v>4287</v>
      </c>
      <c r="E764" s="38" t="s">
        <v>10939</v>
      </c>
    </row>
    <row r="765">
      <c r="A765" s="2" t="s">
        <v>4450</v>
      </c>
      <c r="B765" s="2" t="s">
        <v>10936</v>
      </c>
      <c r="C765" s="2" t="s">
        <v>10937</v>
      </c>
      <c r="D765" s="2" t="s">
        <v>4287</v>
      </c>
      <c r="E765" s="38" t="s">
        <v>10939</v>
      </c>
    </row>
    <row r="766">
      <c r="A766" s="2" t="s">
        <v>10942</v>
      </c>
      <c r="B766" s="2" t="s">
        <v>10936</v>
      </c>
      <c r="C766" s="2" t="s">
        <v>10937</v>
      </c>
      <c r="D766" s="2" t="s">
        <v>4287</v>
      </c>
      <c r="E766" s="38" t="s">
        <v>10939</v>
      </c>
    </row>
    <row r="767">
      <c r="A767" s="2" t="s">
        <v>10943</v>
      </c>
      <c r="B767" s="2" t="s">
        <v>10936</v>
      </c>
      <c r="C767" s="2" t="s">
        <v>10937</v>
      </c>
      <c r="D767" s="2" t="s">
        <v>4287</v>
      </c>
      <c r="E767" s="38" t="s">
        <v>10939</v>
      </c>
    </row>
    <row r="768">
      <c r="A768" s="2" t="s">
        <v>10944</v>
      </c>
      <c r="B768" s="2" t="s">
        <v>10936</v>
      </c>
      <c r="C768" s="2" t="s">
        <v>10937</v>
      </c>
      <c r="D768" s="2" t="s">
        <v>4287</v>
      </c>
      <c r="E768" s="38" t="s">
        <v>10939</v>
      </c>
    </row>
    <row r="769">
      <c r="A769" s="2" t="s">
        <v>3337</v>
      </c>
      <c r="B769" s="2" t="s">
        <v>10936</v>
      </c>
      <c r="C769" s="2" t="s">
        <v>10937</v>
      </c>
      <c r="D769" s="2" t="s">
        <v>4287</v>
      </c>
      <c r="E769" s="38" t="s">
        <v>10939</v>
      </c>
    </row>
    <row r="770">
      <c r="A770" s="2" t="s">
        <v>10945</v>
      </c>
      <c r="B770" s="2" t="s">
        <v>10936</v>
      </c>
      <c r="C770" s="2" t="s">
        <v>10937</v>
      </c>
      <c r="D770" s="2" t="s">
        <v>4287</v>
      </c>
      <c r="E770" s="38" t="s">
        <v>10939</v>
      </c>
    </row>
    <row r="771">
      <c r="A771" s="2" t="s">
        <v>10946</v>
      </c>
      <c r="B771" s="2" t="s">
        <v>10936</v>
      </c>
      <c r="C771" s="2" t="s">
        <v>10937</v>
      </c>
      <c r="D771" s="2" t="s">
        <v>4287</v>
      </c>
      <c r="E771" s="38" t="s">
        <v>10939</v>
      </c>
    </row>
    <row r="772">
      <c r="A772" s="2" t="s">
        <v>4465</v>
      </c>
      <c r="B772" s="2" t="s">
        <v>10936</v>
      </c>
      <c r="C772" s="2" t="s">
        <v>10937</v>
      </c>
      <c r="D772" s="2" t="s">
        <v>4287</v>
      </c>
      <c r="E772" s="38" t="s">
        <v>10939</v>
      </c>
    </row>
    <row r="773">
      <c r="A773" s="2" t="s">
        <v>10947</v>
      </c>
      <c r="B773" s="2" t="s">
        <v>10936</v>
      </c>
      <c r="C773" s="2" t="s">
        <v>10937</v>
      </c>
      <c r="D773" s="2" t="s">
        <v>4287</v>
      </c>
      <c r="E773" s="38" t="s">
        <v>10939</v>
      </c>
    </row>
    <row r="774">
      <c r="A774" s="2" t="s">
        <v>10948</v>
      </c>
      <c r="B774" s="2" t="s">
        <v>9354</v>
      </c>
      <c r="C774" s="2" t="s">
        <v>4292</v>
      </c>
      <c r="D774" s="2" t="s">
        <v>4287</v>
      </c>
      <c r="E774" s="38" t="s">
        <v>10949</v>
      </c>
    </row>
    <row r="775">
      <c r="A775" s="2" t="s">
        <v>4769</v>
      </c>
      <c r="B775" s="2" t="s">
        <v>9354</v>
      </c>
      <c r="C775" s="2" t="s">
        <v>4292</v>
      </c>
      <c r="D775" s="2" t="s">
        <v>4287</v>
      </c>
      <c r="E775" s="38" t="s">
        <v>10949</v>
      </c>
    </row>
    <row r="776">
      <c r="A776" s="2" t="s">
        <v>2718</v>
      </c>
      <c r="B776" s="2" t="s">
        <v>9354</v>
      </c>
      <c r="C776" s="2" t="s">
        <v>4292</v>
      </c>
      <c r="D776" s="2" t="s">
        <v>4287</v>
      </c>
      <c r="E776" s="38" t="s">
        <v>10949</v>
      </c>
    </row>
    <row r="777">
      <c r="A777" s="2" t="s">
        <v>10950</v>
      </c>
      <c r="B777" s="2" t="s">
        <v>9354</v>
      </c>
      <c r="C777" s="2" t="s">
        <v>4292</v>
      </c>
      <c r="D777" s="2" t="s">
        <v>4287</v>
      </c>
      <c r="E777" s="38" t="s">
        <v>10949</v>
      </c>
    </row>
    <row r="778">
      <c r="A778" s="2" t="s">
        <v>10951</v>
      </c>
      <c r="B778" s="2" t="s">
        <v>9354</v>
      </c>
      <c r="C778" s="2" t="s">
        <v>4292</v>
      </c>
      <c r="D778" s="2" t="s">
        <v>4287</v>
      </c>
      <c r="E778" s="38" t="s">
        <v>10949</v>
      </c>
    </row>
    <row r="779">
      <c r="A779" s="2" t="s">
        <v>4770</v>
      </c>
      <c r="B779" s="2" t="s">
        <v>9354</v>
      </c>
      <c r="C779" s="2" t="s">
        <v>4292</v>
      </c>
      <c r="D779" s="2" t="s">
        <v>4287</v>
      </c>
      <c r="E779" s="38" t="s">
        <v>10949</v>
      </c>
    </row>
    <row r="780">
      <c r="A780" s="2" t="s">
        <v>4473</v>
      </c>
      <c r="B780" s="2" t="s">
        <v>9354</v>
      </c>
      <c r="C780" s="2" t="s">
        <v>4292</v>
      </c>
      <c r="D780" s="2" t="s">
        <v>4287</v>
      </c>
      <c r="E780" s="38" t="s">
        <v>10949</v>
      </c>
    </row>
    <row r="781">
      <c r="A781" s="2" t="s">
        <v>10952</v>
      </c>
      <c r="B781" s="2" t="s">
        <v>9354</v>
      </c>
      <c r="C781" s="2" t="s">
        <v>4292</v>
      </c>
      <c r="D781" s="2" t="s">
        <v>4287</v>
      </c>
      <c r="E781" s="38" t="s">
        <v>10949</v>
      </c>
    </row>
    <row r="782">
      <c r="A782" s="2" t="s">
        <v>10953</v>
      </c>
      <c r="B782" s="2" t="s">
        <v>9354</v>
      </c>
      <c r="C782" s="2" t="s">
        <v>4292</v>
      </c>
      <c r="D782" s="2" t="s">
        <v>4287</v>
      </c>
      <c r="E782" s="38" t="s">
        <v>10949</v>
      </c>
    </row>
    <row r="783">
      <c r="A783" s="2" t="s">
        <v>4480</v>
      </c>
      <c r="B783" s="2" t="s">
        <v>9354</v>
      </c>
      <c r="C783" s="2" t="s">
        <v>4292</v>
      </c>
      <c r="D783" s="2" t="s">
        <v>4287</v>
      </c>
      <c r="E783" s="38" t="s">
        <v>10949</v>
      </c>
    </row>
    <row r="784">
      <c r="A784" s="2" t="s">
        <v>10954</v>
      </c>
      <c r="B784" s="2" t="s">
        <v>9354</v>
      </c>
      <c r="C784" s="2" t="s">
        <v>4292</v>
      </c>
      <c r="D784" s="2" t="s">
        <v>4287</v>
      </c>
      <c r="E784" s="38" t="s">
        <v>10949</v>
      </c>
    </row>
    <row r="785">
      <c r="A785" s="2" t="s">
        <v>4481</v>
      </c>
      <c r="B785" s="2" t="s">
        <v>9354</v>
      </c>
      <c r="C785" s="2" t="s">
        <v>4292</v>
      </c>
      <c r="D785" s="2" t="s">
        <v>4287</v>
      </c>
      <c r="E785" s="38" t="s">
        <v>10949</v>
      </c>
    </row>
    <row r="786">
      <c r="A786" s="2" t="s">
        <v>10955</v>
      </c>
      <c r="B786" s="2" t="s">
        <v>9354</v>
      </c>
      <c r="C786" s="2" t="s">
        <v>4292</v>
      </c>
      <c r="D786" s="2" t="s">
        <v>4287</v>
      </c>
      <c r="E786" s="38" t="s">
        <v>10949</v>
      </c>
    </row>
    <row r="787">
      <c r="A787" s="2" t="s">
        <v>10956</v>
      </c>
      <c r="B787" s="2" t="s">
        <v>9354</v>
      </c>
      <c r="C787" s="2" t="s">
        <v>4292</v>
      </c>
      <c r="D787" s="2" t="s">
        <v>4287</v>
      </c>
      <c r="E787" s="38" t="s">
        <v>10949</v>
      </c>
    </row>
    <row r="788">
      <c r="A788" s="2" t="s">
        <v>10957</v>
      </c>
      <c r="B788" s="2" t="s">
        <v>9354</v>
      </c>
      <c r="C788" s="2" t="s">
        <v>4292</v>
      </c>
      <c r="D788" s="2" t="s">
        <v>4287</v>
      </c>
      <c r="E788" s="38" t="s">
        <v>10949</v>
      </c>
    </row>
    <row r="789">
      <c r="A789" s="2" t="s">
        <v>10958</v>
      </c>
      <c r="B789" s="2" t="s">
        <v>9354</v>
      </c>
      <c r="C789" s="2" t="s">
        <v>4292</v>
      </c>
      <c r="D789" s="2" t="s">
        <v>4287</v>
      </c>
      <c r="E789" s="38" t="s">
        <v>10949</v>
      </c>
    </row>
    <row r="790">
      <c r="A790" s="2" t="s">
        <v>4488</v>
      </c>
      <c r="B790" s="2" t="s">
        <v>9354</v>
      </c>
      <c r="C790" s="2" t="s">
        <v>4292</v>
      </c>
      <c r="D790" s="2" t="s">
        <v>4287</v>
      </c>
      <c r="E790" s="38" t="s">
        <v>10949</v>
      </c>
    </row>
    <row r="791">
      <c r="A791" s="2" t="s">
        <v>10959</v>
      </c>
      <c r="B791" s="2" t="s">
        <v>9354</v>
      </c>
      <c r="C791" s="2" t="s">
        <v>4292</v>
      </c>
      <c r="D791" s="2" t="s">
        <v>4287</v>
      </c>
      <c r="E791" s="38" t="s">
        <v>10949</v>
      </c>
    </row>
    <row r="792">
      <c r="A792" s="2" t="s">
        <v>4493</v>
      </c>
      <c r="B792" s="2" t="s">
        <v>9354</v>
      </c>
      <c r="C792" s="2" t="s">
        <v>4292</v>
      </c>
      <c r="D792" s="2" t="s">
        <v>4287</v>
      </c>
      <c r="E792" s="38" t="s">
        <v>10949</v>
      </c>
    </row>
    <row r="793">
      <c r="A793" s="2" t="s">
        <v>4801</v>
      </c>
      <c r="B793" s="2" t="s">
        <v>9354</v>
      </c>
      <c r="C793" s="2" t="s">
        <v>4292</v>
      </c>
      <c r="D793" s="2" t="s">
        <v>4287</v>
      </c>
      <c r="E793" s="38" t="s">
        <v>10949</v>
      </c>
    </row>
    <row r="794">
      <c r="A794" s="2" t="s">
        <v>10960</v>
      </c>
      <c r="B794" s="2" t="s">
        <v>10961</v>
      </c>
      <c r="C794" s="2" t="s">
        <v>4287</v>
      </c>
      <c r="D794" s="2" t="s">
        <v>4287</v>
      </c>
      <c r="E794" s="38" t="s">
        <v>10962</v>
      </c>
    </row>
    <row r="795">
      <c r="A795" s="2" t="s">
        <v>3348</v>
      </c>
      <c r="B795" s="2" t="s">
        <v>10961</v>
      </c>
      <c r="C795" s="2" t="s">
        <v>4287</v>
      </c>
      <c r="D795" s="2" t="s">
        <v>4287</v>
      </c>
      <c r="E795" s="38" t="s">
        <v>10962</v>
      </c>
    </row>
    <row r="796">
      <c r="A796" s="2" t="s">
        <v>10963</v>
      </c>
      <c r="B796" s="2" t="s">
        <v>10961</v>
      </c>
      <c r="C796" s="2" t="s">
        <v>4287</v>
      </c>
      <c r="D796" s="2" t="s">
        <v>4287</v>
      </c>
      <c r="E796" s="38" t="s">
        <v>10962</v>
      </c>
    </row>
    <row r="797">
      <c r="A797" s="2" t="s">
        <v>4499</v>
      </c>
      <c r="B797" s="2" t="s">
        <v>10961</v>
      </c>
      <c r="C797" s="2" t="s">
        <v>4287</v>
      </c>
      <c r="D797" s="2" t="s">
        <v>4287</v>
      </c>
      <c r="E797" s="38" t="s">
        <v>10962</v>
      </c>
    </row>
    <row r="798">
      <c r="A798" s="2" t="s">
        <v>10964</v>
      </c>
      <c r="B798" s="2" t="s">
        <v>10961</v>
      </c>
      <c r="C798" s="2" t="s">
        <v>4287</v>
      </c>
      <c r="D798" s="2" t="s">
        <v>4287</v>
      </c>
      <c r="E798" s="38" t="s">
        <v>10962</v>
      </c>
    </row>
    <row r="799">
      <c r="A799" s="2" t="s">
        <v>10965</v>
      </c>
      <c r="B799" s="2" t="s">
        <v>10961</v>
      </c>
      <c r="C799" s="2" t="s">
        <v>4287</v>
      </c>
      <c r="D799" s="2" t="s">
        <v>4287</v>
      </c>
      <c r="E799" s="38" t="s">
        <v>10962</v>
      </c>
    </row>
    <row r="800">
      <c r="A800" s="2" t="s">
        <v>3351</v>
      </c>
      <c r="B800" s="2" t="s">
        <v>10961</v>
      </c>
      <c r="C800" s="2" t="s">
        <v>4287</v>
      </c>
      <c r="D800" s="2" t="s">
        <v>4287</v>
      </c>
      <c r="E800" s="38" t="s">
        <v>10962</v>
      </c>
    </row>
    <row r="801">
      <c r="A801" s="2" t="s">
        <v>3352</v>
      </c>
      <c r="B801" s="2" t="s">
        <v>10961</v>
      </c>
      <c r="C801" s="2" t="s">
        <v>4287</v>
      </c>
      <c r="D801" s="2" t="s">
        <v>4287</v>
      </c>
      <c r="E801" s="38" t="s">
        <v>10962</v>
      </c>
    </row>
    <row r="802">
      <c r="A802" s="2" t="s">
        <v>10966</v>
      </c>
      <c r="B802" s="2" t="s">
        <v>10961</v>
      </c>
      <c r="C802" s="2" t="s">
        <v>4287</v>
      </c>
      <c r="D802" s="2" t="s">
        <v>4287</v>
      </c>
      <c r="E802" s="38" t="s">
        <v>10962</v>
      </c>
    </row>
    <row r="803">
      <c r="A803" s="2" t="s">
        <v>2729</v>
      </c>
      <c r="B803" s="2" t="s">
        <v>10961</v>
      </c>
      <c r="C803" s="2" t="s">
        <v>4287</v>
      </c>
      <c r="D803" s="2" t="s">
        <v>4287</v>
      </c>
      <c r="E803" s="38" t="s">
        <v>10962</v>
      </c>
    </row>
    <row r="804">
      <c r="A804" s="2" t="s">
        <v>10967</v>
      </c>
      <c r="B804" s="2" t="s">
        <v>10961</v>
      </c>
      <c r="C804" s="2" t="s">
        <v>4287</v>
      </c>
      <c r="D804" s="2" t="s">
        <v>4287</v>
      </c>
      <c r="E804" s="38" t="s">
        <v>10962</v>
      </c>
    </row>
    <row r="805">
      <c r="A805" s="2" t="s">
        <v>10968</v>
      </c>
      <c r="B805" s="2" t="s">
        <v>10961</v>
      </c>
      <c r="C805" s="2" t="s">
        <v>4287</v>
      </c>
      <c r="D805" s="2" t="s">
        <v>4287</v>
      </c>
      <c r="E805" s="38" t="s">
        <v>10962</v>
      </c>
    </row>
    <row r="806">
      <c r="A806" s="2" t="s">
        <v>10969</v>
      </c>
      <c r="B806" s="2" t="s">
        <v>10961</v>
      </c>
      <c r="C806" s="2" t="s">
        <v>4287</v>
      </c>
      <c r="D806" s="2" t="s">
        <v>4287</v>
      </c>
      <c r="E806" s="38" t="s">
        <v>10962</v>
      </c>
    </row>
    <row r="807">
      <c r="A807" s="2" t="s">
        <v>3361</v>
      </c>
      <c r="B807" s="2" t="s">
        <v>10961</v>
      </c>
      <c r="C807" s="2" t="s">
        <v>4287</v>
      </c>
      <c r="D807" s="2" t="s">
        <v>4287</v>
      </c>
      <c r="E807" s="38" t="s">
        <v>10962</v>
      </c>
    </row>
    <row r="808">
      <c r="A808" s="2" t="s">
        <v>10970</v>
      </c>
      <c r="B808" s="2" t="s">
        <v>10961</v>
      </c>
      <c r="C808" s="2" t="s">
        <v>4287</v>
      </c>
      <c r="D808" s="2" t="s">
        <v>4287</v>
      </c>
      <c r="E808" s="38" t="s">
        <v>10962</v>
      </c>
    </row>
    <row r="809">
      <c r="A809" s="2" t="s">
        <v>10971</v>
      </c>
      <c r="B809" s="2" t="s">
        <v>10961</v>
      </c>
      <c r="C809" s="2" t="s">
        <v>4287</v>
      </c>
      <c r="D809" s="2" t="s">
        <v>4287</v>
      </c>
      <c r="E809" s="38" t="s">
        <v>10962</v>
      </c>
    </row>
    <row r="810">
      <c r="A810" s="2" t="s">
        <v>10972</v>
      </c>
      <c r="B810" s="2" t="s">
        <v>10961</v>
      </c>
      <c r="C810" s="2" t="s">
        <v>4287</v>
      </c>
      <c r="D810" s="2" t="s">
        <v>4287</v>
      </c>
      <c r="E810" s="38" t="s">
        <v>10962</v>
      </c>
    </row>
    <row r="811">
      <c r="A811" s="2" t="s">
        <v>10973</v>
      </c>
      <c r="B811" s="2" t="s">
        <v>10961</v>
      </c>
      <c r="C811" s="2" t="s">
        <v>4287</v>
      </c>
      <c r="D811" s="2" t="s">
        <v>4287</v>
      </c>
      <c r="E811" s="38" t="s">
        <v>10962</v>
      </c>
    </row>
    <row r="812">
      <c r="A812" s="2" t="s">
        <v>10974</v>
      </c>
      <c r="B812" s="2" t="s">
        <v>10961</v>
      </c>
      <c r="C812" s="2" t="s">
        <v>4287</v>
      </c>
      <c r="D812" s="2" t="s">
        <v>4287</v>
      </c>
      <c r="E812" s="38" t="s">
        <v>10962</v>
      </c>
    </row>
    <row r="813">
      <c r="A813" s="2" t="s">
        <v>10975</v>
      </c>
      <c r="B813" s="2" t="s">
        <v>10961</v>
      </c>
      <c r="C813" s="2" t="s">
        <v>4287</v>
      </c>
      <c r="D813" s="2" t="s">
        <v>4287</v>
      </c>
      <c r="E813" s="38" t="s">
        <v>10962</v>
      </c>
    </row>
    <row r="814">
      <c r="A814" s="2" t="s">
        <v>10976</v>
      </c>
      <c r="B814" s="2" t="s">
        <v>10961</v>
      </c>
      <c r="C814" s="2" t="s">
        <v>4287</v>
      </c>
      <c r="D814" s="2" t="s">
        <v>4287</v>
      </c>
      <c r="E814" s="38" t="s">
        <v>10962</v>
      </c>
    </row>
    <row r="815">
      <c r="A815" s="2" t="s">
        <v>2733</v>
      </c>
      <c r="B815" s="2" t="s">
        <v>10961</v>
      </c>
      <c r="C815" s="2" t="s">
        <v>4287</v>
      </c>
      <c r="D815" s="2" t="s">
        <v>4287</v>
      </c>
      <c r="E815" s="38" t="s">
        <v>10962</v>
      </c>
    </row>
    <row r="816">
      <c r="A816" s="2" t="s">
        <v>10977</v>
      </c>
      <c r="B816" s="2" t="s">
        <v>10961</v>
      </c>
      <c r="C816" s="2" t="s">
        <v>4287</v>
      </c>
      <c r="D816" s="2" t="s">
        <v>4287</v>
      </c>
      <c r="E816" s="38" t="s">
        <v>10962</v>
      </c>
    </row>
    <row r="817">
      <c r="A817" s="2" t="s">
        <v>10978</v>
      </c>
      <c r="B817" s="2" t="s">
        <v>10961</v>
      </c>
      <c r="C817" s="2" t="s">
        <v>4287</v>
      </c>
      <c r="D817" s="2" t="s">
        <v>4287</v>
      </c>
      <c r="E817" s="38" t="s">
        <v>10962</v>
      </c>
    </row>
    <row r="818">
      <c r="A818" s="2" t="s">
        <v>10979</v>
      </c>
      <c r="B818" s="2" t="s">
        <v>10961</v>
      </c>
      <c r="C818" s="2" t="s">
        <v>4287</v>
      </c>
      <c r="D818" s="2" t="s">
        <v>4287</v>
      </c>
      <c r="E818" s="38" t="s">
        <v>10962</v>
      </c>
    </row>
    <row r="819">
      <c r="A819" s="2" t="s">
        <v>10981</v>
      </c>
      <c r="B819" s="2" t="s">
        <v>10961</v>
      </c>
      <c r="C819" s="2" t="s">
        <v>4287</v>
      </c>
      <c r="D819" s="2" t="s">
        <v>4287</v>
      </c>
      <c r="E819" s="38" t="s">
        <v>10962</v>
      </c>
    </row>
    <row r="820">
      <c r="A820" s="2" t="s">
        <v>10983</v>
      </c>
      <c r="B820" s="2" t="s">
        <v>10961</v>
      </c>
      <c r="C820" s="2" t="s">
        <v>4287</v>
      </c>
      <c r="D820" s="2" t="s">
        <v>4287</v>
      </c>
      <c r="E820" s="38" t="s">
        <v>10962</v>
      </c>
    </row>
    <row r="821">
      <c r="A821" s="2" t="s">
        <v>4778</v>
      </c>
      <c r="B821" s="2" t="s">
        <v>10961</v>
      </c>
      <c r="C821" s="2" t="s">
        <v>4287</v>
      </c>
      <c r="D821" s="2" t="s">
        <v>4287</v>
      </c>
      <c r="E821" s="38" t="s">
        <v>10962</v>
      </c>
    </row>
    <row r="822">
      <c r="A822" s="2" t="s">
        <v>10993</v>
      </c>
      <c r="B822" s="2" t="s">
        <v>10961</v>
      </c>
      <c r="C822" s="2" t="s">
        <v>4287</v>
      </c>
      <c r="D822" s="2" t="s">
        <v>4287</v>
      </c>
      <c r="E822" s="38" t="s">
        <v>10962</v>
      </c>
    </row>
    <row r="823">
      <c r="A823" s="2" t="s">
        <v>11002</v>
      </c>
      <c r="B823" s="2" t="s">
        <v>10961</v>
      </c>
      <c r="C823" s="2" t="s">
        <v>4287</v>
      </c>
      <c r="D823" s="2" t="s">
        <v>4287</v>
      </c>
      <c r="E823" s="38" t="s">
        <v>10962</v>
      </c>
    </row>
    <row r="824">
      <c r="A824" s="2" t="s">
        <v>2740</v>
      </c>
      <c r="B824" s="2" t="s">
        <v>10961</v>
      </c>
      <c r="C824" s="2" t="s">
        <v>4287</v>
      </c>
      <c r="D824" s="2" t="s">
        <v>4287</v>
      </c>
      <c r="E824" s="38" t="s">
        <v>10962</v>
      </c>
    </row>
    <row r="825">
      <c r="A825" s="2" t="s">
        <v>4541</v>
      </c>
      <c r="B825" s="2" t="s">
        <v>11003</v>
      </c>
      <c r="C825" s="2" t="s">
        <v>11005</v>
      </c>
      <c r="D825" s="2" t="s">
        <v>4287</v>
      </c>
      <c r="E825" s="38" t="s">
        <v>11006</v>
      </c>
    </row>
    <row r="826">
      <c r="A826" s="2" t="s">
        <v>11018</v>
      </c>
      <c r="B826" s="2" t="s">
        <v>11003</v>
      </c>
      <c r="C826" s="2" t="s">
        <v>11005</v>
      </c>
      <c r="D826" s="2" t="s">
        <v>4287</v>
      </c>
      <c r="E826" s="38" t="s">
        <v>11006</v>
      </c>
    </row>
    <row r="827">
      <c r="A827" s="2" t="s">
        <v>11034</v>
      </c>
      <c r="B827" s="2" t="s">
        <v>11003</v>
      </c>
      <c r="C827" s="2" t="s">
        <v>11005</v>
      </c>
      <c r="D827" s="2" t="s">
        <v>4287</v>
      </c>
      <c r="E827" s="38" t="s">
        <v>11006</v>
      </c>
    </row>
    <row r="828">
      <c r="A828" s="2" t="s">
        <v>11036</v>
      </c>
      <c r="B828" s="2" t="s">
        <v>11003</v>
      </c>
      <c r="C828" s="2" t="s">
        <v>11005</v>
      </c>
      <c r="D828" s="2" t="s">
        <v>4287</v>
      </c>
      <c r="E828" s="38" t="s">
        <v>11006</v>
      </c>
    </row>
    <row r="829">
      <c r="A829" s="2" t="s">
        <v>11050</v>
      </c>
      <c r="B829" s="2" t="s">
        <v>11003</v>
      </c>
      <c r="C829" s="2" t="s">
        <v>11005</v>
      </c>
      <c r="D829" s="2" t="s">
        <v>4287</v>
      </c>
      <c r="E829" s="38" t="s">
        <v>11006</v>
      </c>
    </row>
    <row r="830">
      <c r="A830" s="2" t="s">
        <v>11061</v>
      </c>
      <c r="B830" s="2" t="s">
        <v>11003</v>
      </c>
      <c r="C830" s="2" t="s">
        <v>11005</v>
      </c>
      <c r="D830" s="2" t="s">
        <v>4287</v>
      </c>
      <c r="E830" s="38" t="s">
        <v>11006</v>
      </c>
    </row>
    <row r="831">
      <c r="A831" s="2" t="s">
        <v>3375</v>
      </c>
      <c r="B831" s="2" t="s">
        <v>11003</v>
      </c>
      <c r="C831" s="2" t="s">
        <v>11005</v>
      </c>
      <c r="D831" s="2" t="s">
        <v>4287</v>
      </c>
      <c r="E831" s="38" t="s">
        <v>11006</v>
      </c>
    </row>
    <row r="832">
      <c r="A832" s="2" t="s">
        <v>11072</v>
      </c>
      <c r="B832" s="2" t="s">
        <v>11003</v>
      </c>
      <c r="C832" s="2" t="s">
        <v>11005</v>
      </c>
      <c r="D832" s="2" t="s">
        <v>4287</v>
      </c>
      <c r="E832" s="38" t="s">
        <v>11006</v>
      </c>
    </row>
    <row r="833">
      <c r="A833" s="2" t="s">
        <v>11073</v>
      </c>
      <c r="B833" s="2" t="s">
        <v>11003</v>
      </c>
      <c r="C833" s="2" t="s">
        <v>11005</v>
      </c>
      <c r="D833" s="2" t="s">
        <v>4287</v>
      </c>
      <c r="E833" s="38" t="s">
        <v>11006</v>
      </c>
    </row>
    <row r="834">
      <c r="A834" s="2" t="s">
        <v>11074</v>
      </c>
      <c r="B834" s="2" t="s">
        <v>11003</v>
      </c>
      <c r="C834" s="2" t="s">
        <v>11005</v>
      </c>
      <c r="D834" s="2" t="s">
        <v>4287</v>
      </c>
      <c r="E834" s="38" t="s">
        <v>11006</v>
      </c>
    </row>
    <row r="835">
      <c r="A835" s="2" t="s">
        <v>11075</v>
      </c>
      <c r="B835" s="2" t="s">
        <v>11003</v>
      </c>
      <c r="C835" s="2" t="s">
        <v>11005</v>
      </c>
      <c r="D835" s="2" t="s">
        <v>4287</v>
      </c>
      <c r="E835" s="38" t="s">
        <v>11006</v>
      </c>
    </row>
    <row r="836">
      <c r="A836" s="2" t="s">
        <v>4810</v>
      </c>
      <c r="B836" s="2" t="s">
        <v>11003</v>
      </c>
      <c r="C836" s="2" t="s">
        <v>11005</v>
      </c>
      <c r="D836" s="2" t="s">
        <v>4287</v>
      </c>
      <c r="E836" s="38" t="s">
        <v>11006</v>
      </c>
    </row>
    <row r="837">
      <c r="A837" s="2" t="s">
        <v>4582</v>
      </c>
      <c r="B837" s="2" t="s">
        <v>11003</v>
      </c>
      <c r="C837" s="2" t="s">
        <v>11005</v>
      </c>
      <c r="D837" s="2" t="s">
        <v>4287</v>
      </c>
      <c r="E837" s="38" t="s">
        <v>11006</v>
      </c>
    </row>
    <row r="838">
      <c r="A838" s="2" t="s">
        <v>11076</v>
      </c>
      <c r="B838" s="2" t="s">
        <v>11003</v>
      </c>
      <c r="C838" s="2" t="s">
        <v>11005</v>
      </c>
      <c r="D838" s="2" t="s">
        <v>4287</v>
      </c>
      <c r="E838" s="38" t="s">
        <v>11006</v>
      </c>
    </row>
    <row r="839">
      <c r="A839" s="2" t="s">
        <v>4586</v>
      </c>
      <c r="B839" s="2" t="s">
        <v>11003</v>
      </c>
      <c r="C839" s="2" t="s">
        <v>11005</v>
      </c>
      <c r="D839" s="2" t="s">
        <v>4287</v>
      </c>
      <c r="E839" s="38" t="s">
        <v>11006</v>
      </c>
    </row>
    <row r="840">
      <c r="A840" s="2" t="s">
        <v>4782</v>
      </c>
      <c r="B840" s="2" t="s">
        <v>11003</v>
      </c>
      <c r="C840" s="2" t="s">
        <v>11005</v>
      </c>
      <c r="D840" s="2" t="s">
        <v>4287</v>
      </c>
      <c r="E840" s="38" t="s">
        <v>11006</v>
      </c>
    </row>
    <row r="841">
      <c r="A841" s="2" t="s">
        <v>11077</v>
      </c>
      <c r="B841" s="2" t="s">
        <v>11003</v>
      </c>
      <c r="C841" s="2" t="s">
        <v>11005</v>
      </c>
      <c r="D841" s="2" t="s">
        <v>4287</v>
      </c>
      <c r="E841" s="38" t="s">
        <v>11006</v>
      </c>
    </row>
    <row r="842">
      <c r="A842" s="2" t="s">
        <v>4783</v>
      </c>
      <c r="B842" s="2" t="s">
        <v>11003</v>
      </c>
      <c r="C842" s="2" t="s">
        <v>11005</v>
      </c>
      <c r="D842" s="2" t="s">
        <v>4287</v>
      </c>
      <c r="E842" s="38" t="s">
        <v>11006</v>
      </c>
    </row>
    <row r="843">
      <c r="A843" s="2" t="s">
        <v>11078</v>
      </c>
      <c r="B843" s="2" t="s">
        <v>11003</v>
      </c>
      <c r="C843" s="2" t="s">
        <v>11005</v>
      </c>
      <c r="D843" s="2" t="s">
        <v>4287</v>
      </c>
      <c r="E843" s="38" t="s">
        <v>11006</v>
      </c>
    </row>
    <row r="844">
      <c r="A844" s="2" t="s">
        <v>11079</v>
      </c>
      <c r="B844" s="2" t="s">
        <v>11003</v>
      </c>
      <c r="C844" s="2" t="s">
        <v>11005</v>
      </c>
      <c r="D844" s="2" t="s">
        <v>4287</v>
      </c>
      <c r="E844" s="38" t="s">
        <v>11006</v>
      </c>
    </row>
    <row r="845">
      <c r="A845" s="2" t="s">
        <v>11080</v>
      </c>
      <c r="B845" s="2" t="s">
        <v>11003</v>
      </c>
      <c r="C845" s="2" t="s">
        <v>11005</v>
      </c>
      <c r="D845" s="2" t="s">
        <v>4287</v>
      </c>
      <c r="E845" s="38" t="s">
        <v>11006</v>
      </c>
    </row>
    <row r="846">
      <c r="A846" s="2" t="s">
        <v>11081</v>
      </c>
      <c r="B846" s="2" t="s">
        <v>11082</v>
      </c>
      <c r="C846" s="2" t="s">
        <v>10513</v>
      </c>
      <c r="D846" s="2" t="s">
        <v>4287</v>
      </c>
      <c r="E846" s="38" t="s">
        <v>11083</v>
      </c>
    </row>
    <row r="847">
      <c r="A847" s="2" t="s">
        <v>11084</v>
      </c>
      <c r="B847" s="2" t="s">
        <v>11082</v>
      </c>
      <c r="C847" s="2" t="s">
        <v>10513</v>
      </c>
      <c r="D847" s="2" t="s">
        <v>4287</v>
      </c>
      <c r="E847" s="38" t="s">
        <v>11083</v>
      </c>
    </row>
    <row r="848">
      <c r="A848" s="2" t="s">
        <v>11085</v>
      </c>
      <c r="B848" s="2" t="s">
        <v>11082</v>
      </c>
      <c r="C848" s="2" t="s">
        <v>10513</v>
      </c>
      <c r="D848" s="2" t="s">
        <v>4287</v>
      </c>
      <c r="E848" s="38" t="s">
        <v>11083</v>
      </c>
    </row>
    <row r="849">
      <c r="A849" s="2" t="s">
        <v>11086</v>
      </c>
      <c r="B849" s="2" t="s">
        <v>11082</v>
      </c>
      <c r="C849" s="2" t="s">
        <v>10513</v>
      </c>
      <c r="D849" s="2" t="s">
        <v>4287</v>
      </c>
      <c r="E849" s="38" t="s">
        <v>11083</v>
      </c>
    </row>
    <row r="850">
      <c r="A850" s="2" t="s">
        <v>4812</v>
      </c>
      <c r="B850" s="2" t="s">
        <v>11082</v>
      </c>
      <c r="C850" s="2" t="s">
        <v>10513</v>
      </c>
      <c r="D850" s="2" t="s">
        <v>4287</v>
      </c>
      <c r="E850" s="38" t="s">
        <v>11083</v>
      </c>
    </row>
    <row r="851">
      <c r="A851" s="2" t="s">
        <v>11087</v>
      </c>
      <c r="B851" s="2" t="s">
        <v>11082</v>
      </c>
      <c r="C851" s="2" t="s">
        <v>10513</v>
      </c>
      <c r="D851" s="2" t="s">
        <v>4287</v>
      </c>
      <c r="E851" s="38" t="s">
        <v>11083</v>
      </c>
    </row>
    <row r="852">
      <c r="A852" s="2" t="s">
        <v>11088</v>
      </c>
      <c r="B852" s="2" t="s">
        <v>11082</v>
      </c>
      <c r="C852" s="2" t="s">
        <v>10513</v>
      </c>
      <c r="D852" s="2" t="s">
        <v>4287</v>
      </c>
      <c r="E852" s="38" t="s">
        <v>11083</v>
      </c>
    </row>
    <row r="853">
      <c r="A853" s="2" t="s">
        <v>11089</v>
      </c>
      <c r="B853" s="2" t="s">
        <v>11082</v>
      </c>
      <c r="C853" s="2" t="s">
        <v>10513</v>
      </c>
      <c r="D853" s="2" t="s">
        <v>4287</v>
      </c>
      <c r="E853" s="38" t="s">
        <v>11083</v>
      </c>
    </row>
    <row r="854">
      <c r="A854" s="2" t="s">
        <v>3393</v>
      </c>
      <c r="B854" s="2" t="s">
        <v>11082</v>
      </c>
      <c r="C854" s="2" t="s">
        <v>10513</v>
      </c>
      <c r="D854" s="2" t="s">
        <v>4287</v>
      </c>
      <c r="E854" s="38" t="s">
        <v>11083</v>
      </c>
    </row>
    <row r="855">
      <c r="A855" s="2" t="s">
        <v>11090</v>
      </c>
      <c r="B855" s="2" t="s">
        <v>11082</v>
      </c>
      <c r="C855" s="2" t="s">
        <v>10513</v>
      </c>
      <c r="D855" s="2" t="s">
        <v>4287</v>
      </c>
      <c r="E855" s="38" t="s">
        <v>11083</v>
      </c>
    </row>
    <row r="856">
      <c r="A856" s="2" t="s">
        <v>11091</v>
      </c>
      <c r="B856" s="2" t="s">
        <v>11082</v>
      </c>
      <c r="C856" s="2" t="s">
        <v>10513</v>
      </c>
      <c r="D856" s="2" t="s">
        <v>4287</v>
      </c>
      <c r="E856" s="38" t="s">
        <v>11083</v>
      </c>
    </row>
    <row r="857">
      <c r="A857" s="2" t="s">
        <v>11092</v>
      </c>
      <c r="B857" s="2" t="s">
        <v>11093</v>
      </c>
      <c r="C857" s="2" t="s">
        <v>10513</v>
      </c>
      <c r="D857" s="2" t="s">
        <v>4287</v>
      </c>
      <c r="E857" s="38" t="s">
        <v>11094</v>
      </c>
    </row>
    <row r="858">
      <c r="A858" s="2" t="s">
        <v>4614</v>
      </c>
      <c r="B858" s="2" t="s">
        <v>11093</v>
      </c>
      <c r="C858" s="2" t="s">
        <v>10513</v>
      </c>
      <c r="D858" s="2" t="s">
        <v>4287</v>
      </c>
      <c r="E858" s="38" t="s">
        <v>11094</v>
      </c>
    </row>
    <row r="859">
      <c r="A859" s="2" t="s">
        <v>11095</v>
      </c>
      <c r="B859" s="2" t="s">
        <v>11093</v>
      </c>
      <c r="C859" s="2" t="s">
        <v>10513</v>
      </c>
      <c r="D859" s="2" t="s">
        <v>4287</v>
      </c>
      <c r="E859" s="38" t="s">
        <v>11094</v>
      </c>
    </row>
    <row r="860">
      <c r="A860" s="2" t="s">
        <v>11096</v>
      </c>
      <c r="B860" s="2" t="s">
        <v>11093</v>
      </c>
      <c r="C860" s="2" t="s">
        <v>10513</v>
      </c>
      <c r="D860" s="2" t="s">
        <v>4287</v>
      </c>
      <c r="E860" s="38" t="s">
        <v>11094</v>
      </c>
    </row>
    <row r="861">
      <c r="A861" s="2" t="s">
        <v>11097</v>
      </c>
      <c r="B861" s="2" t="s">
        <v>11093</v>
      </c>
      <c r="C861" s="2" t="s">
        <v>10513</v>
      </c>
      <c r="D861" s="2" t="s">
        <v>4287</v>
      </c>
      <c r="E861" s="38" t="s">
        <v>11094</v>
      </c>
    </row>
    <row r="862">
      <c r="A862" s="2" t="s">
        <v>3398</v>
      </c>
      <c r="B862" s="2" t="s">
        <v>11093</v>
      </c>
      <c r="C862" s="2" t="s">
        <v>10513</v>
      </c>
      <c r="D862" s="2" t="s">
        <v>4287</v>
      </c>
      <c r="E862" s="38" t="s">
        <v>11094</v>
      </c>
    </row>
    <row r="863">
      <c r="A863" s="2" t="s">
        <v>11098</v>
      </c>
      <c r="B863" s="2" t="s">
        <v>11093</v>
      </c>
      <c r="C863" s="2" t="s">
        <v>10513</v>
      </c>
      <c r="D863" s="2" t="s">
        <v>4287</v>
      </c>
      <c r="E863" s="38" t="s">
        <v>11094</v>
      </c>
    </row>
    <row r="864">
      <c r="A864" s="2" t="s">
        <v>11099</v>
      </c>
      <c r="B864" s="2" t="s">
        <v>11093</v>
      </c>
      <c r="C864" s="2" t="s">
        <v>10513</v>
      </c>
      <c r="D864" s="2" t="s">
        <v>4287</v>
      </c>
      <c r="E864" s="38" t="s">
        <v>11094</v>
      </c>
    </row>
    <row r="865">
      <c r="A865" s="2" t="s">
        <v>11100</v>
      </c>
      <c r="B865" s="2" t="s">
        <v>11093</v>
      </c>
      <c r="C865" s="2" t="s">
        <v>10513</v>
      </c>
      <c r="D865" s="2" t="s">
        <v>4287</v>
      </c>
      <c r="E865" s="38" t="s">
        <v>11094</v>
      </c>
    </row>
    <row r="866">
      <c r="A866" s="2" t="s">
        <v>11101</v>
      </c>
      <c r="B866" s="2" t="s">
        <v>11093</v>
      </c>
      <c r="C866" s="2" t="s">
        <v>10513</v>
      </c>
      <c r="D866" s="2" t="s">
        <v>4287</v>
      </c>
      <c r="E866" s="38" t="s">
        <v>11094</v>
      </c>
    </row>
    <row r="867">
      <c r="A867" s="2" t="s">
        <v>11102</v>
      </c>
      <c r="B867" s="2" t="s">
        <v>11093</v>
      </c>
      <c r="C867" s="2" t="s">
        <v>10513</v>
      </c>
      <c r="D867" s="2" t="s">
        <v>4287</v>
      </c>
      <c r="E867" s="38" t="s">
        <v>11094</v>
      </c>
    </row>
    <row r="868">
      <c r="A868" s="2" t="s">
        <v>11103</v>
      </c>
      <c r="B868" s="2" t="s">
        <v>11093</v>
      </c>
      <c r="C868" s="2" t="s">
        <v>10513</v>
      </c>
      <c r="D868" s="2" t="s">
        <v>4287</v>
      </c>
      <c r="E868" s="38" t="s">
        <v>11094</v>
      </c>
    </row>
    <row r="869">
      <c r="A869" s="2" t="s">
        <v>11104</v>
      </c>
      <c r="B869" s="2" t="s">
        <v>11093</v>
      </c>
      <c r="C869" s="2" t="s">
        <v>10513</v>
      </c>
      <c r="D869" s="2" t="s">
        <v>4287</v>
      </c>
      <c r="E869" s="38" t="s">
        <v>11094</v>
      </c>
    </row>
    <row r="870">
      <c r="A870" s="2" t="s">
        <v>4642</v>
      </c>
      <c r="B870" s="2" t="s">
        <v>11093</v>
      </c>
      <c r="C870" s="2" t="s">
        <v>10513</v>
      </c>
      <c r="D870" s="2" t="s">
        <v>4287</v>
      </c>
      <c r="E870" s="38" t="s">
        <v>11094</v>
      </c>
    </row>
    <row r="871">
      <c r="A871" s="2" t="s">
        <v>11105</v>
      </c>
      <c r="B871" s="2" t="s">
        <v>11093</v>
      </c>
      <c r="C871" s="2" t="s">
        <v>10513</v>
      </c>
      <c r="D871" s="2" t="s">
        <v>4287</v>
      </c>
      <c r="E871" s="38" t="s">
        <v>11094</v>
      </c>
    </row>
    <row r="872">
      <c r="A872" s="2" t="s">
        <v>11106</v>
      </c>
      <c r="B872" s="2" t="s">
        <v>11093</v>
      </c>
      <c r="C872" s="2" t="s">
        <v>10513</v>
      </c>
      <c r="D872" s="2" t="s">
        <v>4287</v>
      </c>
      <c r="E872" s="38" t="s">
        <v>11094</v>
      </c>
    </row>
    <row r="873">
      <c r="A873" s="2" t="s">
        <v>11107</v>
      </c>
      <c r="B873" s="2" t="s">
        <v>11093</v>
      </c>
      <c r="C873" s="2" t="s">
        <v>10513</v>
      </c>
      <c r="D873" s="2" t="s">
        <v>4287</v>
      </c>
      <c r="E873" s="38" t="s">
        <v>11094</v>
      </c>
    </row>
    <row r="874">
      <c r="A874" s="2" t="s">
        <v>11109</v>
      </c>
      <c r="B874" s="2" t="s">
        <v>11110</v>
      </c>
      <c r="C874" s="2" t="s">
        <v>10397</v>
      </c>
      <c r="D874" s="2" t="s">
        <v>4287</v>
      </c>
      <c r="E874" s="38" t="s">
        <v>11112</v>
      </c>
    </row>
    <row r="875">
      <c r="A875" s="2" t="s">
        <v>11114</v>
      </c>
      <c r="B875" s="2" t="s">
        <v>11110</v>
      </c>
      <c r="C875" s="2" t="s">
        <v>10397</v>
      </c>
      <c r="D875" s="2" t="s">
        <v>4287</v>
      </c>
      <c r="E875" s="38" t="s">
        <v>11112</v>
      </c>
    </row>
    <row r="876">
      <c r="A876" s="2" t="s">
        <v>11124</v>
      </c>
      <c r="B876" s="2" t="s">
        <v>11110</v>
      </c>
      <c r="C876" s="2" t="s">
        <v>10397</v>
      </c>
      <c r="D876" s="2" t="s">
        <v>4287</v>
      </c>
      <c r="E876" s="38" t="s">
        <v>11112</v>
      </c>
    </row>
    <row r="877">
      <c r="A877" s="2" t="s">
        <v>4663</v>
      </c>
      <c r="B877" s="2" t="s">
        <v>11110</v>
      </c>
      <c r="C877" s="2" t="s">
        <v>10397</v>
      </c>
      <c r="D877" s="2" t="s">
        <v>4287</v>
      </c>
      <c r="E877" s="38" t="s">
        <v>11112</v>
      </c>
    </row>
    <row r="878">
      <c r="A878" s="2" t="s">
        <v>11220</v>
      </c>
      <c r="B878" s="2" t="s">
        <v>11110</v>
      </c>
      <c r="C878" s="2" t="s">
        <v>10397</v>
      </c>
      <c r="D878" s="2" t="s">
        <v>4287</v>
      </c>
      <c r="E878" s="38" t="s">
        <v>11112</v>
      </c>
    </row>
    <row r="879">
      <c r="A879" s="2" t="s">
        <v>11221</v>
      </c>
      <c r="B879" s="2" t="s">
        <v>11110</v>
      </c>
      <c r="C879" s="2" t="s">
        <v>10397</v>
      </c>
      <c r="D879" s="2" t="s">
        <v>4287</v>
      </c>
      <c r="E879" s="38" t="s">
        <v>11112</v>
      </c>
    </row>
    <row r="880">
      <c r="A880" s="2" t="s">
        <v>4789</v>
      </c>
      <c r="B880" s="2" t="s">
        <v>11222</v>
      </c>
      <c r="C880" s="2" t="s">
        <v>10397</v>
      </c>
      <c r="D880" s="2" t="s">
        <v>4287</v>
      </c>
      <c r="E880" s="38" t="s">
        <v>11223</v>
      </c>
    </row>
    <row r="881">
      <c r="A881" s="2" t="s">
        <v>11224</v>
      </c>
      <c r="B881" s="2" t="s">
        <v>11222</v>
      </c>
      <c r="C881" s="2" t="s">
        <v>10397</v>
      </c>
      <c r="D881" s="2" t="s">
        <v>4287</v>
      </c>
      <c r="E881" s="38" t="s">
        <v>11223</v>
      </c>
    </row>
    <row r="882">
      <c r="A882" s="2" t="s">
        <v>4790</v>
      </c>
      <c r="B882" s="2" t="s">
        <v>11222</v>
      </c>
      <c r="C882" s="2" t="s">
        <v>10397</v>
      </c>
      <c r="D882" s="2" t="s">
        <v>4287</v>
      </c>
      <c r="E882" s="38" t="s">
        <v>11223</v>
      </c>
    </row>
    <row r="883">
      <c r="A883" s="2" t="s">
        <v>11225</v>
      </c>
      <c r="B883" s="2" t="s">
        <v>11222</v>
      </c>
      <c r="C883" s="2" t="s">
        <v>10397</v>
      </c>
      <c r="D883" s="2" t="s">
        <v>4287</v>
      </c>
      <c r="E883" s="38" t="s">
        <v>11223</v>
      </c>
    </row>
    <row r="884">
      <c r="A884" s="2" t="s">
        <v>11226</v>
      </c>
      <c r="B884" s="2" t="s">
        <v>11222</v>
      </c>
      <c r="C884" s="2" t="s">
        <v>10397</v>
      </c>
      <c r="D884" s="2" t="s">
        <v>4287</v>
      </c>
      <c r="E884" s="38" t="s">
        <v>11223</v>
      </c>
    </row>
    <row r="885">
      <c r="A885" s="2" t="s">
        <v>11227</v>
      </c>
      <c r="B885" s="2" t="s">
        <v>11222</v>
      </c>
      <c r="C885" s="2" t="s">
        <v>10397</v>
      </c>
      <c r="D885" s="2" t="s">
        <v>4287</v>
      </c>
      <c r="E885" s="38" t="s">
        <v>11223</v>
      </c>
    </row>
    <row r="886">
      <c r="A886" s="2" t="s">
        <v>4795</v>
      </c>
      <c r="B886" s="2" t="s">
        <v>11222</v>
      </c>
      <c r="C886" s="2" t="s">
        <v>10397</v>
      </c>
      <c r="D886" s="2" t="s">
        <v>4287</v>
      </c>
      <c r="E886" s="38" t="s">
        <v>11223</v>
      </c>
    </row>
    <row r="887">
      <c r="A887" s="2" t="s">
        <v>3415</v>
      </c>
      <c r="B887" s="2" t="s">
        <v>11222</v>
      </c>
      <c r="C887" s="2" t="s">
        <v>10397</v>
      </c>
      <c r="D887" s="2" t="s">
        <v>4287</v>
      </c>
      <c r="E887" s="38" t="s">
        <v>11223</v>
      </c>
    </row>
    <row r="888">
      <c r="A888" s="2" t="s">
        <v>11228</v>
      </c>
      <c r="B888" s="2" t="s">
        <v>11222</v>
      </c>
      <c r="C888" s="2" t="s">
        <v>10397</v>
      </c>
      <c r="D888" s="2" t="s">
        <v>4287</v>
      </c>
      <c r="E888" s="38" t="s">
        <v>11223</v>
      </c>
    </row>
    <row r="889">
      <c r="A889" s="2" t="s">
        <v>11229</v>
      </c>
      <c r="B889" s="2" t="s">
        <v>11222</v>
      </c>
      <c r="C889" s="2" t="s">
        <v>10397</v>
      </c>
      <c r="D889" s="2" t="s">
        <v>4287</v>
      </c>
      <c r="E889" s="38" t="s">
        <v>11223</v>
      </c>
    </row>
    <row r="890">
      <c r="A890" s="2" t="s">
        <v>11230</v>
      </c>
      <c r="B890" s="2" t="s">
        <v>11222</v>
      </c>
      <c r="C890" s="2" t="s">
        <v>10397</v>
      </c>
      <c r="D890" s="2" t="s">
        <v>4287</v>
      </c>
      <c r="E890" s="38" t="s">
        <v>11223</v>
      </c>
    </row>
    <row r="891">
      <c r="A891" s="2" t="s">
        <v>11231</v>
      </c>
      <c r="B891" s="2" t="s">
        <v>11222</v>
      </c>
      <c r="C891" s="2" t="s">
        <v>10397</v>
      </c>
      <c r="D891" s="2" t="s">
        <v>4287</v>
      </c>
      <c r="E891" s="38" t="s">
        <v>11223</v>
      </c>
    </row>
    <row r="892">
      <c r="A892" s="2" t="s">
        <v>11232</v>
      </c>
      <c r="B892" s="2" t="s">
        <v>11222</v>
      </c>
      <c r="C892" s="2" t="s">
        <v>10397</v>
      </c>
      <c r="D892" s="2" t="s">
        <v>4287</v>
      </c>
      <c r="E892" s="38" t="s">
        <v>11223</v>
      </c>
    </row>
    <row r="893">
      <c r="A893" s="2" t="s">
        <v>11233</v>
      </c>
      <c r="B893" s="2" t="s">
        <v>11222</v>
      </c>
      <c r="C893" s="2" t="s">
        <v>10397</v>
      </c>
      <c r="D893" s="2" t="s">
        <v>4287</v>
      </c>
      <c r="E893" s="38" t="s">
        <v>11223</v>
      </c>
    </row>
    <row r="894">
      <c r="A894" s="2" t="s">
        <v>4796</v>
      </c>
      <c r="B894" s="2" t="s">
        <v>11222</v>
      </c>
      <c r="C894" s="2" t="s">
        <v>10397</v>
      </c>
      <c r="D894" s="2" t="s">
        <v>4287</v>
      </c>
      <c r="E894" s="38" t="s">
        <v>11223</v>
      </c>
    </row>
    <row r="895">
      <c r="A895" s="2" t="s">
        <v>11234</v>
      </c>
      <c r="B895" s="2" t="s">
        <v>11222</v>
      </c>
      <c r="C895" s="2" t="s">
        <v>10397</v>
      </c>
      <c r="D895" s="2" t="s">
        <v>4287</v>
      </c>
      <c r="E895" s="38" t="s">
        <v>11223</v>
      </c>
    </row>
    <row r="896">
      <c r="A896" s="2" t="s">
        <v>11235</v>
      </c>
      <c r="B896" s="2" t="s">
        <v>11222</v>
      </c>
      <c r="C896" s="2" t="s">
        <v>10397</v>
      </c>
      <c r="D896" s="2" t="s">
        <v>4287</v>
      </c>
      <c r="E896" s="38" t="s">
        <v>11223</v>
      </c>
    </row>
    <row r="897">
      <c r="A897" s="2" t="s">
        <v>11236</v>
      </c>
      <c r="B897" s="2" t="s">
        <v>11222</v>
      </c>
      <c r="C897" s="2" t="s">
        <v>10397</v>
      </c>
      <c r="D897" s="2" t="s">
        <v>4287</v>
      </c>
      <c r="E897" s="38" t="s">
        <v>11223</v>
      </c>
    </row>
    <row r="898">
      <c r="A898" s="2" t="s">
        <v>11237</v>
      </c>
      <c r="B898" s="2" t="s">
        <v>11238</v>
      </c>
      <c r="C898" s="2" t="s">
        <v>11239</v>
      </c>
      <c r="D898" s="2" t="s">
        <v>4287</v>
      </c>
      <c r="E898" s="38" t="s">
        <v>11240</v>
      </c>
    </row>
    <row r="899">
      <c r="A899" s="2" t="s">
        <v>11241</v>
      </c>
      <c r="B899" s="2" t="s">
        <v>11238</v>
      </c>
      <c r="C899" s="2" t="s">
        <v>11239</v>
      </c>
      <c r="D899" s="2" t="s">
        <v>4287</v>
      </c>
      <c r="E899" s="38" t="s">
        <v>11240</v>
      </c>
    </row>
    <row r="900">
      <c r="A900" s="2" t="s">
        <v>2767</v>
      </c>
      <c r="B900" s="2" t="s">
        <v>11238</v>
      </c>
      <c r="C900" s="2" t="s">
        <v>11239</v>
      </c>
      <c r="D900" s="2" t="s">
        <v>4287</v>
      </c>
      <c r="E900" s="38" t="s">
        <v>11240</v>
      </c>
    </row>
    <row r="901">
      <c r="A901" s="2" t="s">
        <v>11242</v>
      </c>
      <c r="B901" s="2" t="s">
        <v>11238</v>
      </c>
      <c r="C901" s="2" t="s">
        <v>11239</v>
      </c>
      <c r="D901" s="2" t="s">
        <v>4287</v>
      </c>
      <c r="E901" s="38" t="s">
        <v>11240</v>
      </c>
    </row>
    <row r="902">
      <c r="A902" s="2" t="s">
        <v>3430</v>
      </c>
      <c r="B902" s="2" t="s">
        <v>11243</v>
      </c>
      <c r="C902" s="2" t="s">
        <v>10457</v>
      </c>
      <c r="D902" s="2" t="s">
        <v>4287</v>
      </c>
      <c r="E902" s="38" t="s">
        <v>11244</v>
      </c>
    </row>
    <row r="903">
      <c r="A903" s="2" t="s">
        <v>11245</v>
      </c>
      <c r="B903" s="2" t="s">
        <v>11243</v>
      </c>
      <c r="C903" s="2" t="s">
        <v>10457</v>
      </c>
      <c r="D903" s="2" t="s">
        <v>4287</v>
      </c>
      <c r="E903" s="38" t="s">
        <v>11244</v>
      </c>
    </row>
    <row r="904">
      <c r="A904" s="2" t="s">
        <v>4712</v>
      </c>
      <c r="B904" s="2" t="s">
        <v>11243</v>
      </c>
      <c r="C904" s="2" t="s">
        <v>10457</v>
      </c>
      <c r="D904" s="2" t="s">
        <v>4287</v>
      </c>
      <c r="E904" s="38" t="s">
        <v>11244</v>
      </c>
    </row>
    <row r="905">
      <c r="A905" s="2" t="s">
        <v>11246</v>
      </c>
      <c r="B905" s="2" t="s">
        <v>11243</v>
      </c>
      <c r="C905" s="2" t="s">
        <v>10457</v>
      </c>
      <c r="D905" s="2" t="s">
        <v>4287</v>
      </c>
      <c r="E905" s="38" t="s">
        <v>11244</v>
      </c>
    </row>
    <row r="906">
      <c r="A906" s="2" t="s">
        <v>11247</v>
      </c>
      <c r="B906" s="2" t="s">
        <v>11243</v>
      </c>
      <c r="C906" s="2" t="s">
        <v>10457</v>
      </c>
      <c r="D906" s="2" t="s">
        <v>4287</v>
      </c>
      <c r="E906" s="38" t="s">
        <v>11244</v>
      </c>
    </row>
    <row r="907">
      <c r="A907" s="2" t="s">
        <v>2780</v>
      </c>
      <c r="B907" s="2" t="s">
        <v>11243</v>
      </c>
      <c r="C907" s="2" t="s">
        <v>10457</v>
      </c>
      <c r="D907" s="2" t="s">
        <v>4287</v>
      </c>
      <c r="E907" s="38" t="s">
        <v>11244</v>
      </c>
    </row>
    <row r="908">
      <c r="A908" s="2" t="s">
        <v>4714</v>
      </c>
      <c r="B908" s="2" t="s">
        <v>11243</v>
      </c>
      <c r="C908" s="2" t="s">
        <v>10457</v>
      </c>
      <c r="D908" s="2" t="s">
        <v>4287</v>
      </c>
      <c r="E908" s="38" t="s">
        <v>11244</v>
      </c>
    </row>
    <row r="909">
      <c r="A909" s="2" t="s">
        <v>4715</v>
      </c>
      <c r="B909" s="2" t="s">
        <v>11243</v>
      </c>
      <c r="C909" s="2" t="s">
        <v>10457</v>
      </c>
      <c r="D909" s="2" t="s">
        <v>4287</v>
      </c>
      <c r="E909" s="38" t="s">
        <v>11244</v>
      </c>
    </row>
    <row r="910">
      <c r="A910" s="2" t="s">
        <v>4716</v>
      </c>
      <c r="B910" s="2" t="s">
        <v>11243</v>
      </c>
      <c r="C910" s="2" t="s">
        <v>10457</v>
      </c>
      <c r="D910" s="2" t="s">
        <v>4287</v>
      </c>
      <c r="E910" s="38" t="s">
        <v>11244</v>
      </c>
    </row>
    <row r="911">
      <c r="A911" s="2" t="s">
        <v>11248</v>
      </c>
      <c r="B911" s="2" t="s">
        <v>11243</v>
      </c>
      <c r="C911" s="2" t="s">
        <v>10457</v>
      </c>
      <c r="D911" s="2" t="s">
        <v>4287</v>
      </c>
      <c r="E911" s="38" t="s">
        <v>11244</v>
      </c>
    </row>
    <row r="912">
      <c r="A912" s="2" t="s">
        <v>11249</v>
      </c>
      <c r="B912" s="2" t="s">
        <v>11243</v>
      </c>
      <c r="C912" s="2" t="s">
        <v>10457</v>
      </c>
      <c r="D912" s="2" t="s">
        <v>4287</v>
      </c>
      <c r="E912" s="38" t="s">
        <v>11244</v>
      </c>
    </row>
    <row r="913">
      <c r="A913" s="2" t="s">
        <v>11250</v>
      </c>
      <c r="B913" s="2" t="s">
        <v>11243</v>
      </c>
      <c r="C913" s="2" t="s">
        <v>10457</v>
      </c>
      <c r="D913" s="2" t="s">
        <v>4287</v>
      </c>
      <c r="E913" s="38" t="s">
        <v>11244</v>
      </c>
    </row>
    <row r="914">
      <c r="A914" s="2" t="s">
        <v>11251</v>
      </c>
      <c r="B914" s="2" t="s">
        <v>11243</v>
      </c>
      <c r="C914" s="2" t="s">
        <v>10457</v>
      </c>
      <c r="D914" s="2" t="s">
        <v>4287</v>
      </c>
      <c r="E914" s="38" t="s">
        <v>11244</v>
      </c>
    </row>
    <row r="915">
      <c r="A915" s="2" t="s">
        <v>11252</v>
      </c>
      <c r="B915" s="2" t="s">
        <v>11243</v>
      </c>
      <c r="C915" s="2" t="s">
        <v>10457</v>
      </c>
      <c r="D915" s="2" t="s">
        <v>4287</v>
      </c>
      <c r="E915" s="38" t="s">
        <v>11244</v>
      </c>
    </row>
  </sheetData>
  <hyperlinks>
    <hyperlink r:id="rId1" ref="E2"/>
    <hyperlink r:id="rId2" ref="E3"/>
    <hyperlink r:id="rId3" ref="E4"/>
    <hyperlink r:id="rId4" ref="E5"/>
    <hyperlink r:id="rId5" ref="E6"/>
    <hyperlink r:id="rId6" ref="E7"/>
    <hyperlink r:id="rId7" ref="E8"/>
    <hyperlink r:id="rId8" ref="E9"/>
    <hyperlink r:id="rId9" ref="E10"/>
    <hyperlink r:id="rId10" ref="E11"/>
    <hyperlink r:id="rId11" ref="E12"/>
    <hyperlink r:id="rId12" ref="E13"/>
    <hyperlink r:id="rId13" ref="E14"/>
    <hyperlink r:id="rId14" ref="E15"/>
    <hyperlink r:id="rId15" ref="E16"/>
    <hyperlink r:id="rId16" ref="E17"/>
    <hyperlink r:id="rId17" ref="E18"/>
    <hyperlink r:id="rId18" ref="E19"/>
    <hyperlink r:id="rId19" ref="E20"/>
    <hyperlink r:id="rId20" ref="E21"/>
    <hyperlink r:id="rId21" ref="E22"/>
    <hyperlink r:id="rId22" ref="E23"/>
    <hyperlink r:id="rId23" ref="E24"/>
    <hyperlink r:id="rId24" ref="E25"/>
    <hyperlink r:id="rId25" ref="E26"/>
    <hyperlink r:id="rId26" ref="E27"/>
    <hyperlink r:id="rId27" ref="E28"/>
    <hyperlink r:id="rId28" ref="E29"/>
    <hyperlink r:id="rId29" ref="E30"/>
    <hyperlink r:id="rId30" ref="E31"/>
    <hyperlink r:id="rId31" ref="E32"/>
    <hyperlink r:id="rId32" ref="E33"/>
    <hyperlink r:id="rId33" ref="E34"/>
    <hyperlink r:id="rId34" ref="E35"/>
    <hyperlink r:id="rId35" ref="E36"/>
    <hyperlink r:id="rId36" ref="E37"/>
    <hyperlink r:id="rId37" ref="E38"/>
    <hyperlink r:id="rId38" ref="E39"/>
    <hyperlink r:id="rId39" ref="E40"/>
    <hyperlink r:id="rId40" ref="E41"/>
    <hyperlink r:id="rId41" ref="E42"/>
    <hyperlink r:id="rId42" ref="E43"/>
    <hyperlink r:id="rId43" ref="E44"/>
    <hyperlink r:id="rId44" ref="E45"/>
    <hyperlink r:id="rId45" ref="E46"/>
    <hyperlink r:id="rId46" ref="E47"/>
    <hyperlink r:id="rId47" ref="E48"/>
    <hyperlink r:id="rId48" ref="E49"/>
    <hyperlink r:id="rId49" ref="E50"/>
    <hyperlink r:id="rId50" ref="E51"/>
    <hyperlink r:id="rId51" ref="E52"/>
    <hyperlink r:id="rId52" ref="E53"/>
    <hyperlink r:id="rId53" ref="E54"/>
    <hyperlink r:id="rId54" ref="E55"/>
    <hyperlink r:id="rId55" ref="E56"/>
    <hyperlink r:id="rId56" ref="E57"/>
    <hyperlink r:id="rId57" ref="E58"/>
    <hyperlink r:id="rId58" ref="E59"/>
    <hyperlink r:id="rId59" ref="E60"/>
    <hyperlink r:id="rId60" ref="E61"/>
    <hyperlink r:id="rId61" ref="E62"/>
    <hyperlink r:id="rId62" ref="E63"/>
    <hyperlink r:id="rId63" ref="E64"/>
    <hyperlink r:id="rId64" ref="E65"/>
    <hyperlink r:id="rId65" ref="E66"/>
    <hyperlink r:id="rId66" ref="E67"/>
    <hyperlink r:id="rId67" ref="E68"/>
    <hyperlink r:id="rId68" ref="E69"/>
    <hyperlink r:id="rId69" ref="E70"/>
    <hyperlink r:id="rId70" ref="E71"/>
    <hyperlink r:id="rId71" ref="E72"/>
    <hyperlink r:id="rId72" ref="E73"/>
    <hyperlink r:id="rId73" ref="E74"/>
    <hyperlink r:id="rId74" ref="E75"/>
    <hyperlink r:id="rId75" ref="E76"/>
    <hyperlink r:id="rId76" ref="E77"/>
    <hyperlink r:id="rId77" ref="E78"/>
    <hyperlink r:id="rId78" ref="E79"/>
    <hyperlink r:id="rId79" ref="E80"/>
    <hyperlink r:id="rId80" ref="E81"/>
    <hyperlink r:id="rId81" ref="E82"/>
    <hyperlink r:id="rId82" ref="E83"/>
    <hyperlink r:id="rId83" ref="E84"/>
    <hyperlink r:id="rId84" ref="E85"/>
    <hyperlink r:id="rId85" ref="E86"/>
    <hyperlink r:id="rId86" ref="E87"/>
    <hyperlink r:id="rId87" ref="E88"/>
    <hyperlink r:id="rId88" ref="E89"/>
    <hyperlink r:id="rId89" ref="E90"/>
    <hyperlink r:id="rId90" ref="E91"/>
    <hyperlink r:id="rId91" ref="E92"/>
    <hyperlink r:id="rId92" ref="E93"/>
    <hyperlink r:id="rId93" ref="E94"/>
    <hyperlink r:id="rId94" ref="E95"/>
    <hyperlink r:id="rId95" ref="E96"/>
    <hyperlink r:id="rId96" ref="E97"/>
    <hyperlink r:id="rId97" ref="E98"/>
    <hyperlink r:id="rId98" ref="E99"/>
    <hyperlink r:id="rId99" ref="E100"/>
    <hyperlink r:id="rId100" ref="E101"/>
    <hyperlink r:id="rId101" ref="E102"/>
    <hyperlink r:id="rId102" ref="E103"/>
    <hyperlink r:id="rId103" ref="E104"/>
    <hyperlink r:id="rId104" ref="E105"/>
    <hyperlink r:id="rId105" ref="E106"/>
    <hyperlink r:id="rId106" ref="E107"/>
    <hyperlink r:id="rId107" ref="E108"/>
    <hyperlink r:id="rId108" ref="E109"/>
    <hyperlink r:id="rId109" ref="E110"/>
    <hyperlink r:id="rId110" ref="E111"/>
    <hyperlink r:id="rId111" ref="E112"/>
    <hyperlink r:id="rId112" ref="E113"/>
    <hyperlink r:id="rId113" ref="E114"/>
    <hyperlink r:id="rId114" ref="E115"/>
    <hyperlink r:id="rId115" ref="E116"/>
    <hyperlink r:id="rId116" ref="E117"/>
    <hyperlink r:id="rId117" ref="E118"/>
    <hyperlink r:id="rId118" ref="E119"/>
    <hyperlink r:id="rId119" ref="E120"/>
    <hyperlink r:id="rId120" ref="E121"/>
    <hyperlink r:id="rId121" ref="E122"/>
    <hyperlink r:id="rId122" ref="E123"/>
    <hyperlink r:id="rId123" ref="E124"/>
    <hyperlink r:id="rId124" ref="E125"/>
    <hyperlink r:id="rId125" ref="E126"/>
    <hyperlink r:id="rId126" ref="E127"/>
    <hyperlink r:id="rId127" ref="E128"/>
    <hyperlink r:id="rId128" ref="E129"/>
    <hyperlink r:id="rId129" ref="E130"/>
    <hyperlink r:id="rId130" ref="E131"/>
    <hyperlink r:id="rId131" ref="E132"/>
    <hyperlink r:id="rId132" ref="E133"/>
    <hyperlink r:id="rId133" ref="E134"/>
    <hyperlink r:id="rId134" ref="E135"/>
    <hyperlink r:id="rId135" ref="E136"/>
    <hyperlink r:id="rId136" ref="A137"/>
    <hyperlink r:id="rId137" ref="E137"/>
    <hyperlink r:id="rId138" ref="E138"/>
    <hyperlink r:id="rId139" ref="E139"/>
    <hyperlink r:id="rId140" ref="E140"/>
    <hyperlink r:id="rId141" ref="E141"/>
    <hyperlink r:id="rId142" ref="E142"/>
    <hyperlink r:id="rId143" ref="E143"/>
    <hyperlink r:id="rId144" ref="E144"/>
    <hyperlink r:id="rId145" ref="E145"/>
    <hyperlink r:id="rId146" ref="E146"/>
    <hyperlink r:id="rId147" ref="E147"/>
    <hyperlink r:id="rId148" ref="E148"/>
    <hyperlink r:id="rId149" ref="E149"/>
    <hyperlink r:id="rId150" ref="E150"/>
    <hyperlink r:id="rId151" ref="E151"/>
    <hyperlink r:id="rId152" ref="E152"/>
    <hyperlink r:id="rId153" ref="E153"/>
    <hyperlink r:id="rId154" ref="E154"/>
    <hyperlink r:id="rId155" ref="E155"/>
    <hyperlink r:id="rId156" ref="E156"/>
    <hyperlink r:id="rId157" ref="E157"/>
    <hyperlink r:id="rId158" ref="E158"/>
    <hyperlink r:id="rId159" ref="E159"/>
    <hyperlink r:id="rId160" ref="E160"/>
    <hyperlink r:id="rId161" ref="E161"/>
    <hyperlink r:id="rId162" ref="E162"/>
    <hyperlink r:id="rId163" ref="E163"/>
    <hyperlink r:id="rId164" ref="E164"/>
    <hyperlink r:id="rId165" ref="E165"/>
    <hyperlink r:id="rId166" ref="E166"/>
    <hyperlink r:id="rId167" ref="E167"/>
    <hyperlink r:id="rId168" ref="E168"/>
    <hyperlink r:id="rId169" ref="E169"/>
    <hyperlink r:id="rId170" ref="E170"/>
    <hyperlink r:id="rId171" ref="E171"/>
    <hyperlink r:id="rId172" ref="E172"/>
    <hyperlink r:id="rId173" ref="E173"/>
    <hyperlink r:id="rId174" ref="E174"/>
    <hyperlink r:id="rId175" ref="E175"/>
    <hyperlink r:id="rId176" ref="E176"/>
    <hyperlink r:id="rId177" ref="E177"/>
    <hyperlink r:id="rId178" ref="E178"/>
    <hyperlink r:id="rId179" ref="E179"/>
    <hyperlink r:id="rId180" ref="E180"/>
    <hyperlink r:id="rId181" ref="E181"/>
    <hyperlink r:id="rId182" ref="E182"/>
    <hyperlink r:id="rId183" ref="E183"/>
    <hyperlink r:id="rId184" ref="E184"/>
    <hyperlink r:id="rId185" ref="E185"/>
    <hyperlink r:id="rId186" ref="E186"/>
    <hyperlink r:id="rId187" ref="E187"/>
    <hyperlink r:id="rId188" ref="E188"/>
    <hyperlink r:id="rId189" ref="E189"/>
    <hyperlink r:id="rId190" ref="E190"/>
    <hyperlink r:id="rId191" ref="E191"/>
    <hyperlink r:id="rId192" ref="E192"/>
    <hyperlink r:id="rId193" ref="E193"/>
    <hyperlink r:id="rId194" ref="E194"/>
    <hyperlink r:id="rId195" ref="E195"/>
    <hyperlink r:id="rId196" ref="E196"/>
    <hyperlink r:id="rId197" ref="E197"/>
    <hyperlink r:id="rId198" ref="E198"/>
    <hyperlink r:id="rId199" ref="E199"/>
    <hyperlink r:id="rId200" ref="E200"/>
    <hyperlink r:id="rId201" ref="E201"/>
    <hyperlink r:id="rId202" ref="E202"/>
    <hyperlink r:id="rId203" ref="E203"/>
    <hyperlink r:id="rId204" ref="E204"/>
    <hyperlink r:id="rId205" ref="E205"/>
    <hyperlink r:id="rId206" ref="E206"/>
    <hyperlink r:id="rId207" ref="E207"/>
    <hyperlink r:id="rId208" ref="E208"/>
    <hyperlink r:id="rId209" ref="E209"/>
    <hyperlink r:id="rId210" ref="E210"/>
    <hyperlink r:id="rId211" ref="E211"/>
    <hyperlink r:id="rId212" ref="E212"/>
    <hyperlink r:id="rId213" ref="E213"/>
    <hyperlink r:id="rId214" ref="E214"/>
    <hyperlink r:id="rId215" ref="E215"/>
    <hyperlink r:id="rId216" ref="E216"/>
    <hyperlink r:id="rId217" ref="E217"/>
    <hyperlink r:id="rId218" ref="E218"/>
    <hyperlink r:id="rId219" ref="E219"/>
    <hyperlink r:id="rId220" ref="E220"/>
    <hyperlink r:id="rId221" ref="E221"/>
    <hyperlink r:id="rId222" ref="E222"/>
    <hyperlink r:id="rId223" ref="E223"/>
    <hyperlink r:id="rId224" ref="E224"/>
    <hyperlink r:id="rId225" ref="E225"/>
    <hyperlink r:id="rId226" ref="E226"/>
    <hyperlink r:id="rId227" ref="E227"/>
    <hyperlink r:id="rId228" ref="E228"/>
    <hyperlink r:id="rId229" ref="E229"/>
    <hyperlink r:id="rId230" ref="E230"/>
    <hyperlink r:id="rId231" ref="E231"/>
    <hyperlink r:id="rId232" ref="E232"/>
    <hyperlink r:id="rId233" ref="E233"/>
    <hyperlink r:id="rId234" ref="E234"/>
    <hyperlink r:id="rId235" ref="E235"/>
    <hyperlink r:id="rId236" ref="E236"/>
    <hyperlink r:id="rId237" ref="E237"/>
    <hyperlink r:id="rId238" ref="E238"/>
    <hyperlink r:id="rId239" ref="E239"/>
    <hyperlink r:id="rId240" ref="E240"/>
    <hyperlink r:id="rId241" ref="E241"/>
    <hyperlink r:id="rId242" ref="E242"/>
    <hyperlink r:id="rId243" ref="E243"/>
    <hyperlink r:id="rId244" ref="E244"/>
    <hyperlink r:id="rId245" ref="E245"/>
    <hyperlink r:id="rId246" ref="E246"/>
    <hyperlink r:id="rId247" ref="E247"/>
    <hyperlink r:id="rId248" ref="E248"/>
    <hyperlink r:id="rId249" ref="E249"/>
    <hyperlink r:id="rId250" ref="E250"/>
    <hyperlink r:id="rId251" ref="E251"/>
    <hyperlink r:id="rId252" ref="E252"/>
    <hyperlink r:id="rId253" ref="E253"/>
    <hyperlink r:id="rId254" ref="E254"/>
    <hyperlink r:id="rId255" ref="E255"/>
    <hyperlink r:id="rId256" ref="E256"/>
    <hyperlink r:id="rId257" ref="E257"/>
    <hyperlink r:id="rId258" ref="E258"/>
    <hyperlink r:id="rId259" ref="E259"/>
    <hyperlink r:id="rId260" ref="E260"/>
    <hyperlink r:id="rId261" ref="E261"/>
    <hyperlink r:id="rId262" ref="E262"/>
    <hyperlink r:id="rId263" ref="E263"/>
    <hyperlink r:id="rId264" ref="E264"/>
    <hyperlink r:id="rId265" ref="E265"/>
    <hyperlink r:id="rId266" ref="E266"/>
    <hyperlink r:id="rId267" ref="E267"/>
    <hyperlink r:id="rId268" ref="E268"/>
    <hyperlink r:id="rId269" ref="E269"/>
    <hyperlink r:id="rId270" ref="E270"/>
    <hyperlink r:id="rId271" ref="E271"/>
    <hyperlink r:id="rId272" ref="E272"/>
    <hyperlink r:id="rId273" ref="E273"/>
    <hyperlink r:id="rId274" ref="E274"/>
    <hyperlink r:id="rId275" ref="E275"/>
    <hyperlink r:id="rId276" ref="E276"/>
    <hyperlink r:id="rId277" ref="E277"/>
    <hyperlink r:id="rId278" ref="E278"/>
    <hyperlink r:id="rId279" ref="E279"/>
    <hyperlink r:id="rId280" ref="E280"/>
    <hyperlink r:id="rId281" ref="E281"/>
    <hyperlink r:id="rId282" ref="E282"/>
    <hyperlink r:id="rId283" ref="E283"/>
    <hyperlink r:id="rId284" ref="E284"/>
    <hyperlink r:id="rId285" ref="E285"/>
    <hyperlink r:id="rId286" ref="E286"/>
    <hyperlink r:id="rId287" ref="E287"/>
    <hyperlink r:id="rId288" ref="E288"/>
    <hyperlink r:id="rId289" ref="E289"/>
    <hyperlink r:id="rId290" ref="E290"/>
    <hyperlink r:id="rId291" ref="E291"/>
    <hyperlink r:id="rId292" ref="E292"/>
    <hyperlink r:id="rId293" ref="E293"/>
    <hyperlink r:id="rId294" ref="E294"/>
    <hyperlink r:id="rId295" ref="E295"/>
    <hyperlink r:id="rId296" ref="E296"/>
    <hyperlink r:id="rId297" ref="E297"/>
    <hyperlink r:id="rId298" ref="E298"/>
    <hyperlink r:id="rId299" ref="E299"/>
    <hyperlink r:id="rId300" ref="E300"/>
    <hyperlink r:id="rId301" ref="E301"/>
    <hyperlink r:id="rId302" ref="E302"/>
    <hyperlink r:id="rId303" ref="E303"/>
    <hyperlink r:id="rId304" ref="E304"/>
    <hyperlink r:id="rId305" ref="E305"/>
    <hyperlink r:id="rId306" ref="E306"/>
    <hyperlink r:id="rId307" ref="E307"/>
    <hyperlink r:id="rId308" ref="E308"/>
    <hyperlink r:id="rId309" ref="E309"/>
    <hyperlink r:id="rId310" ref="E310"/>
    <hyperlink r:id="rId311" ref="E311"/>
    <hyperlink r:id="rId312" ref="E312"/>
    <hyperlink r:id="rId313" ref="E313"/>
    <hyperlink r:id="rId314" ref="E314"/>
    <hyperlink r:id="rId315" ref="E315"/>
    <hyperlink r:id="rId316" ref="E316"/>
    <hyperlink r:id="rId317" ref="E317"/>
    <hyperlink r:id="rId318" ref="E318"/>
    <hyperlink r:id="rId319" ref="E319"/>
    <hyperlink r:id="rId320" ref="E320"/>
    <hyperlink r:id="rId321" ref="E321"/>
    <hyperlink r:id="rId322" ref="E322"/>
    <hyperlink r:id="rId323" ref="E323"/>
    <hyperlink r:id="rId324" ref="E324"/>
    <hyperlink r:id="rId325" ref="E325"/>
    <hyperlink r:id="rId326" ref="E326"/>
    <hyperlink r:id="rId327" ref="E327"/>
    <hyperlink r:id="rId328" ref="E328"/>
    <hyperlink r:id="rId329" ref="E329"/>
    <hyperlink r:id="rId330" ref="E330"/>
    <hyperlink r:id="rId331" ref="E331"/>
    <hyperlink r:id="rId332" ref="E332"/>
    <hyperlink r:id="rId333" ref="E333"/>
    <hyperlink r:id="rId334" ref="E334"/>
    <hyperlink r:id="rId335" ref="E335"/>
    <hyperlink r:id="rId336" ref="E336"/>
    <hyperlink r:id="rId337" ref="E337"/>
    <hyperlink r:id="rId338" ref="E338"/>
    <hyperlink r:id="rId339" ref="E339"/>
    <hyperlink r:id="rId340" ref="E340"/>
    <hyperlink r:id="rId341" ref="E341"/>
    <hyperlink r:id="rId342" ref="E342"/>
    <hyperlink r:id="rId343" ref="E343"/>
    <hyperlink r:id="rId344" ref="E344"/>
    <hyperlink r:id="rId345" ref="E345"/>
    <hyperlink r:id="rId346" ref="E346"/>
    <hyperlink r:id="rId347" ref="E347"/>
    <hyperlink r:id="rId348" ref="E348"/>
    <hyperlink r:id="rId349" ref="E349"/>
    <hyperlink r:id="rId350" ref="E350"/>
    <hyperlink r:id="rId351" ref="E351"/>
    <hyperlink r:id="rId352" ref="E352"/>
    <hyperlink r:id="rId353" ref="E353"/>
    <hyperlink r:id="rId354" ref="E354"/>
    <hyperlink r:id="rId355" ref="E355"/>
    <hyperlink r:id="rId356" ref="E356"/>
    <hyperlink r:id="rId357" ref="E357"/>
    <hyperlink r:id="rId358" ref="E358"/>
    <hyperlink r:id="rId359" ref="E359"/>
    <hyperlink r:id="rId360" ref="E360"/>
    <hyperlink r:id="rId361" ref="E361"/>
    <hyperlink r:id="rId362" ref="E362"/>
    <hyperlink r:id="rId363" ref="E363"/>
    <hyperlink r:id="rId364" ref="E364"/>
    <hyperlink r:id="rId365" ref="E365"/>
    <hyperlink r:id="rId366" ref="E366"/>
    <hyperlink r:id="rId367" ref="E367"/>
    <hyperlink r:id="rId368" ref="E368"/>
    <hyperlink r:id="rId369" ref="E369"/>
    <hyperlink r:id="rId370" ref="E370"/>
    <hyperlink r:id="rId371" ref="E371"/>
    <hyperlink r:id="rId372" ref="E372"/>
    <hyperlink r:id="rId373" ref="E373"/>
    <hyperlink r:id="rId374" ref="E374"/>
    <hyperlink r:id="rId375" ref="E375"/>
    <hyperlink r:id="rId376" ref="E376"/>
    <hyperlink r:id="rId377" ref="E377"/>
    <hyperlink r:id="rId378" ref="E378"/>
    <hyperlink r:id="rId379" ref="E379"/>
    <hyperlink r:id="rId380" ref="E380"/>
    <hyperlink r:id="rId381" ref="E381"/>
    <hyperlink r:id="rId382" ref="E382"/>
    <hyperlink r:id="rId383" ref="E383"/>
    <hyperlink r:id="rId384" ref="E384"/>
    <hyperlink r:id="rId385" ref="E385"/>
    <hyperlink r:id="rId386" ref="E386"/>
    <hyperlink r:id="rId387" ref="E387"/>
    <hyperlink r:id="rId388" ref="E388"/>
    <hyperlink r:id="rId389" ref="E389"/>
    <hyperlink r:id="rId390" ref="E390"/>
    <hyperlink r:id="rId391" ref="E391"/>
    <hyperlink r:id="rId392" ref="E392"/>
    <hyperlink r:id="rId393" ref="E393"/>
    <hyperlink r:id="rId394" ref="E394"/>
    <hyperlink r:id="rId395" ref="E395"/>
    <hyperlink r:id="rId396" ref="E396"/>
    <hyperlink r:id="rId397" ref="E397"/>
    <hyperlink r:id="rId398" ref="E398"/>
    <hyperlink r:id="rId399" ref="E399"/>
    <hyperlink r:id="rId400" ref="E400"/>
    <hyperlink r:id="rId401" ref="E401"/>
    <hyperlink r:id="rId402" ref="E402"/>
    <hyperlink r:id="rId403" ref="E403"/>
    <hyperlink r:id="rId404" ref="E404"/>
    <hyperlink r:id="rId405" ref="E405"/>
    <hyperlink r:id="rId406" ref="E406"/>
    <hyperlink r:id="rId407" ref="E407"/>
    <hyperlink r:id="rId408" ref="E408"/>
    <hyperlink r:id="rId409" ref="E409"/>
    <hyperlink r:id="rId410" ref="E410"/>
    <hyperlink r:id="rId411" ref="E411"/>
    <hyperlink r:id="rId412" ref="E412"/>
    <hyperlink r:id="rId413" ref="E413"/>
    <hyperlink r:id="rId414" ref="E414"/>
    <hyperlink r:id="rId415" ref="E415"/>
    <hyperlink r:id="rId416" ref="E416"/>
    <hyperlink r:id="rId417" ref="E417"/>
    <hyperlink r:id="rId418" ref="E418"/>
    <hyperlink r:id="rId419" ref="E419"/>
    <hyperlink r:id="rId420" ref="E420"/>
    <hyperlink r:id="rId421" ref="E421"/>
    <hyperlink r:id="rId422" ref="E422"/>
    <hyperlink r:id="rId423" ref="E423"/>
    <hyperlink r:id="rId424" ref="E424"/>
    <hyperlink r:id="rId425" ref="E425"/>
    <hyperlink r:id="rId426" ref="E426"/>
    <hyperlink r:id="rId427" ref="E427"/>
    <hyperlink r:id="rId428" ref="E428"/>
    <hyperlink r:id="rId429" ref="E429"/>
    <hyperlink r:id="rId430" ref="E430"/>
    <hyperlink r:id="rId431" ref="E431"/>
    <hyperlink r:id="rId432" ref="E432"/>
    <hyperlink r:id="rId433" ref="E433"/>
    <hyperlink r:id="rId434" ref="E434"/>
    <hyperlink r:id="rId435" ref="E435"/>
    <hyperlink r:id="rId436" ref="E436"/>
    <hyperlink r:id="rId437" ref="E437"/>
    <hyperlink r:id="rId438" ref="E438"/>
    <hyperlink r:id="rId439" ref="E439"/>
    <hyperlink r:id="rId440" ref="E440"/>
    <hyperlink r:id="rId441" ref="E441"/>
    <hyperlink r:id="rId442" ref="E442"/>
    <hyperlink r:id="rId443" ref="E443"/>
    <hyperlink r:id="rId444" ref="E444"/>
    <hyperlink r:id="rId445" ref="E445"/>
    <hyperlink r:id="rId446" ref="E446"/>
    <hyperlink r:id="rId447" ref="E447"/>
    <hyperlink r:id="rId448" ref="E448"/>
    <hyperlink r:id="rId449" ref="E449"/>
    <hyperlink r:id="rId450" ref="E450"/>
    <hyperlink r:id="rId451" ref="E451"/>
    <hyperlink r:id="rId452" ref="E452"/>
    <hyperlink r:id="rId453" ref="E453"/>
    <hyperlink r:id="rId454" ref="E454"/>
    <hyperlink r:id="rId455" ref="E455"/>
    <hyperlink r:id="rId456" ref="E456"/>
    <hyperlink r:id="rId457" ref="E457"/>
    <hyperlink r:id="rId458" ref="E458"/>
    <hyperlink r:id="rId459" ref="E459"/>
    <hyperlink r:id="rId460" ref="E460"/>
    <hyperlink r:id="rId461" ref="E461"/>
    <hyperlink r:id="rId462" ref="E462"/>
    <hyperlink r:id="rId463" ref="E463"/>
    <hyperlink r:id="rId464" ref="E464"/>
    <hyperlink r:id="rId465" ref="E465"/>
    <hyperlink r:id="rId466" ref="E466"/>
    <hyperlink r:id="rId467" ref="E467"/>
    <hyperlink r:id="rId468" ref="E468"/>
    <hyperlink r:id="rId469" ref="E469"/>
    <hyperlink r:id="rId470" ref="E470"/>
    <hyperlink r:id="rId471" ref="E471"/>
    <hyperlink r:id="rId472" ref="E472"/>
    <hyperlink r:id="rId473" ref="E473"/>
    <hyperlink r:id="rId474" ref="E474"/>
    <hyperlink r:id="rId475" ref="E475"/>
    <hyperlink r:id="rId476" ref="E476"/>
    <hyperlink r:id="rId477" ref="E477"/>
    <hyperlink r:id="rId478" ref="E478"/>
    <hyperlink r:id="rId479" ref="E479"/>
    <hyperlink r:id="rId480" ref="E480"/>
    <hyperlink r:id="rId481" ref="E481"/>
    <hyperlink r:id="rId482" ref="E482"/>
    <hyperlink r:id="rId483" ref="E483"/>
    <hyperlink r:id="rId484" ref="E484"/>
    <hyperlink r:id="rId485" ref="E485"/>
    <hyperlink r:id="rId486" ref="E486"/>
    <hyperlink r:id="rId487" ref="E487"/>
    <hyperlink r:id="rId488" ref="E488"/>
    <hyperlink r:id="rId489" ref="E489"/>
    <hyperlink r:id="rId490" ref="E490"/>
    <hyperlink r:id="rId491" ref="E491"/>
    <hyperlink r:id="rId492" ref="E492"/>
    <hyperlink r:id="rId493" ref="E493"/>
    <hyperlink r:id="rId494" ref="E494"/>
    <hyperlink r:id="rId495" ref="E495"/>
    <hyperlink r:id="rId496" ref="E496"/>
    <hyperlink r:id="rId497" ref="E497"/>
    <hyperlink r:id="rId498" ref="E498"/>
    <hyperlink r:id="rId499" ref="E499"/>
    <hyperlink r:id="rId500" ref="E500"/>
    <hyperlink r:id="rId501" ref="E501"/>
    <hyperlink r:id="rId502" ref="E502"/>
    <hyperlink r:id="rId503" ref="E503"/>
    <hyperlink r:id="rId504" ref="E504"/>
    <hyperlink r:id="rId505" ref="E505"/>
    <hyperlink r:id="rId506" ref="E506"/>
    <hyperlink r:id="rId507" ref="E507"/>
    <hyperlink r:id="rId508" ref="E508"/>
    <hyperlink r:id="rId509" ref="E509"/>
    <hyperlink r:id="rId510" ref="E510"/>
    <hyperlink r:id="rId511" ref="E511"/>
    <hyperlink r:id="rId512" ref="E512"/>
    <hyperlink r:id="rId513" ref="E513"/>
    <hyperlink r:id="rId514" ref="E514"/>
    <hyperlink r:id="rId515" ref="E515"/>
    <hyperlink r:id="rId516" ref="E516"/>
    <hyperlink r:id="rId517" ref="E517"/>
    <hyperlink r:id="rId518" ref="E518"/>
    <hyperlink r:id="rId519" ref="E519"/>
    <hyperlink r:id="rId520" ref="E520"/>
    <hyperlink r:id="rId521" ref="E521"/>
    <hyperlink r:id="rId522" ref="E522"/>
    <hyperlink r:id="rId523" ref="E523"/>
    <hyperlink r:id="rId524" ref="E524"/>
    <hyperlink r:id="rId525" ref="E525"/>
    <hyperlink r:id="rId526" ref="E526"/>
    <hyperlink r:id="rId527" ref="E527"/>
    <hyperlink r:id="rId528" ref="E528"/>
    <hyperlink r:id="rId529" ref="E529"/>
    <hyperlink r:id="rId530" ref="E530"/>
    <hyperlink r:id="rId531" ref="E531"/>
    <hyperlink r:id="rId532" ref="E532"/>
    <hyperlink r:id="rId533" ref="E533"/>
    <hyperlink r:id="rId534" ref="E534"/>
    <hyperlink r:id="rId535" ref="E535"/>
    <hyperlink r:id="rId536" ref="E536"/>
    <hyperlink r:id="rId537" ref="E537"/>
    <hyperlink r:id="rId538" ref="E538"/>
    <hyperlink r:id="rId539" ref="E539"/>
    <hyperlink r:id="rId540" ref="E540"/>
    <hyperlink r:id="rId541" ref="E541"/>
    <hyperlink r:id="rId542" ref="E542"/>
    <hyperlink r:id="rId543" ref="E543"/>
    <hyperlink r:id="rId544" ref="E544"/>
    <hyperlink r:id="rId545" ref="E545"/>
    <hyperlink r:id="rId546" ref="E546"/>
    <hyperlink r:id="rId547" ref="E547"/>
    <hyperlink r:id="rId548" ref="E548"/>
    <hyperlink r:id="rId549" ref="E549"/>
    <hyperlink r:id="rId550" ref="E550"/>
    <hyperlink r:id="rId551" ref="E551"/>
    <hyperlink r:id="rId552" ref="E552"/>
    <hyperlink r:id="rId553" ref="E553"/>
    <hyperlink r:id="rId554" ref="E554"/>
    <hyperlink r:id="rId555" ref="E555"/>
    <hyperlink r:id="rId556" ref="E556"/>
    <hyperlink r:id="rId557" ref="E557"/>
    <hyperlink r:id="rId558" ref="E558"/>
    <hyperlink r:id="rId559" ref="E559"/>
    <hyperlink r:id="rId560" ref="E560"/>
    <hyperlink r:id="rId561" ref="E561"/>
    <hyperlink r:id="rId562" ref="E562"/>
    <hyperlink r:id="rId563" ref="E563"/>
    <hyperlink r:id="rId564" ref="E564"/>
    <hyperlink r:id="rId565" ref="E565"/>
    <hyperlink r:id="rId566" ref="E566"/>
    <hyperlink r:id="rId567" ref="E567"/>
    <hyperlink r:id="rId568" ref="E568"/>
    <hyperlink r:id="rId569" ref="E569"/>
    <hyperlink r:id="rId570" ref="E570"/>
    <hyperlink r:id="rId571" ref="E571"/>
    <hyperlink r:id="rId572" ref="E572"/>
    <hyperlink r:id="rId573" ref="E573"/>
    <hyperlink r:id="rId574" ref="E574"/>
    <hyperlink r:id="rId575" ref="E575"/>
    <hyperlink r:id="rId576" ref="E576"/>
    <hyperlink r:id="rId577" ref="E577"/>
    <hyperlink r:id="rId578" ref="E578"/>
    <hyperlink r:id="rId579" ref="E579"/>
    <hyperlink r:id="rId580" ref="E580"/>
    <hyperlink r:id="rId581" ref="E581"/>
    <hyperlink r:id="rId582" ref="E582"/>
    <hyperlink r:id="rId583" ref="E583"/>
    <hyperlink r:id="rId584" ref="E584"/>
    <hyperlink r:id="rId585" ref="E585"/>
    <hyperlink r:id="rId586" ref="E586"/>
    <hyperlink r:id="rId587" ref="E587"/>
    <hyperlink r:id="rId588" ref="E588"/>
    <hyperlink r:id="rId589" ref="E589"/>
    <hyperlink r:id="rId590" ref="E590"/>
    <hyperlink r:id="rId591" ref="E591"/>
    <hyperlink r:id="rId592" ref="E592"/>
    <hyperlink r:id="rId593" ref="E593"/>
    <hyperlink r:id="rId594" ref="E594"/>
    <hyperlink r:id="rId595" ref="E595"/>
    <hyperlink r:id="rId596" ref="E596"/>
    <hyperlink r:id="rId597" ref="E597"/>
    <hyperlink r:id="rId598" ref="E598"/>
    <hyperlink r:id="rId599" ref="E599"/>
    <hyperlink r:id="rId600" ref="E600"/>
    <hyperlink r:id="rId601" ref="E601"/>
    <hyperlink r:id="rId602" ref="E602"/>
    <hyperlink r:id="rId603" ref="E603"/>
    <hyperlink r:id="rId604" ref="E604"/>
    <hyperlink r:id="rId605" ref="E605"/>
    <hyperlink r:id="rId606" ref="E606"/>
    <hyperlink r:id="rId607" ref="E607"/>
    <hyperlink r:id="rId608" ref="E608"/>
    <hyperlink r:id="rId609" ref="E609"/>
    <hyperlink r:id="rId610" ref="E610"/>
    <hyperlink r:id="rId611" ref="E611"/>
    <hyperlink r:id="rId612" ref="E612"/>
    <hyperlink r:id="rId613" ref="E613"/>
    <hyperlink r:id="rId614" ref="E614"/>
    <hyperlink r:id="rId615" ref="E615"/>
    <hyperlink r:id="rId616" ref="E616"/>
    <hyperlink r:id="rId617" ref="E617"/>
    <hyperlink r:id="rId618" ref="E618"/>
    <hyperlink r:id="rId619" ref="E619"/>
    <hyperlink r:id="rId620" ref="E620"/>
    <hyperlink r:id="rId621" ref="E621"/>
    <hyperlink r:id="rId622" ref="E622"/>
    <hyperlink r:id="rId623" ref="E623"/>
    <hyperlink r:id="rId624" ref="E624"/>
    <hyperlink r:id="rId625" ref="E625"/>
    <hyperlink r:id="rId626" ref="E626"/>
    <hyperlink r:id="rId627" ref="E627"/>
    <hyperlink r:id="rId628" ref="E628"/>
    <hyperlink r:id="rId629" ref="E629"/>
    <hyperlink r:id="rId630" ref="E630"/>
    <hyperlink r:id="rId631" ref="E631"/>
    <hyperlink r:id="rId632" ref="E632"/>
    <hyperlink r:id="rId633" ref="E633"/>
    <hyperlink r:id="rId634" ref="E634"/>
    <hyperlink r:id="rId635" ref="E635"/>
    <hyperlink r:id="rId636" ref="E636"/>
    <hyperlink r:id="rId637" ref="E637"/>
    <hyperlink r:id="rId638" ref="E638"/>
    <hyperlink r:id="rId639" ref="E639"/>
    <hyperlink r:id="rId640" ref="E640"/>
    <hyperlink r:id="rId641" ref="E641"/>
    <hyperlink r:id="rId642" ref="E642"/>
    <hyperlink r:id="rId643" ref="E643"/>
    <hyperlink r:id="rId644" ref="E644"/>
    <hyperlink r:id="rId645" ref="E645"/>
    <hyperlink r:id="rId646" ref="E646"/>
    <hyperlink r:id="rId647" ref="E647"/>
    <hyperlink r:id="rId648" ref="E648"/>
    <hyperlink r:id="rId649" ref="E649"/>
    <hyperlink r:id="rId650" ref="E650"/>
    <hyperlink r:id="rId651" ref="E651"/>
    <hyperlink r:id="rId652" ref="E652"/>
    <hyperlink r:id="rId653" ref="E653"/>
    <hyperlink r:id="rId654" ref="E654"/>
    <hyperlink r:id="rId655" ref="E655"/>
    <hyperlink r:id="rId656" ref="E656"/>
    <hyperlink r:id="rId657" ref="E657"/>
    <hyperlink r:id="rId658" ref="E658"/>
    <hyperlink r:id="rId659" ref="E659"/>
    <hyperlink r:id="rId660" ref="E660"/>
    <hyperlink r:id="rId661" ref="E661"/>
    <hyperlink r:id="rId662" ref="E662"/>
    <hyperlink r:id="rId663" ref="E663"/>
    <hyperlink r:id="rId664" ref="E664"/>
    <hyperlink r:id="rId665" ref="E665"/>
    <hyperlink r:id="rId666" ref="E666"/>
    <hyperlink r:id="rId667" ref="E667"/>
    <hyperlink r:id="rId668" ref="E668"/>
    <hyperlink r:id="rId669" ref="E669"/>
    <hyperlink r:id="rId670" ref="E670"/>
    <hyperlink r:id="rId671" ref="E671"/>
    <hyperlink r:id="rId672" ref="E672"/>
    <hyperlink r:id="rId673" ref="E673"/>
    <hyperlink r:id="rId674" ref="E674"/>
    <hyperlink r:id="rId675" ref="E675"/>
    <hyperlink r:id="rId676" ref="E676"/>
    <hyperlink r:id="rId677" ref="E677"/>
    <hyperlink r:id="rId678" ref="E678"/>
    <hyperlink r:id="rId679" ref="E679"/>
    <hyperlink r:id="rId680" ref="E680"/>
    <hyperlink r:id="rId681" ref="E681"/>
    <hyperlink r:id="rId682" ref="E682"/>
    <hyperlink r:id="rId683" ref="E683"/>
    <hyperlink r:id="rId684" ref="E684"/>
    <hyperlink r:id="rId685" ref="E685"/>
    <hyperlink r:id="rId686" ref="E686"/>
    <hyperlink r:id="rId687" ref="E687"/>
    <hyperlink r:id="rId688" ref="E688"/>
    <hyperlink r:id="rId689" ref="E689"/>
    <hyperlink r:id="rId690" ref="E690"/>
    <hyperlink r:id="rId691" ref="E691"/>
    <hyperlink r:id="rId692" ref="E692"/>
    <hyperlink r:id="rId693" ref="E693"/>
    <hyperlink r:id="rId694" ref="E694"/>
    <hyperlink r:id="rId695" ref="E695"/>
    <hyperlink r:id="rId696" ref="E696"/>
    <hyperlink r:id="rId697" ref="E697"/>
    <hyperlink r:id="rId698" ref="E698"/>
    <hyperlink r:id="rId699" ref="E699"/>
    <hyperlink r:id="rId700" ref="E700"/>
    <hyperlink r:id="rId701" ref="E701"/>
    <hyperlink r:id="rId702" ref="E702"/>
    <hyperlink r:id="rId703" ref="E703"/>
    <hyperlink r:id="rId704" ref="E704"/>
    <hyperlink r:id="rId705" ref="E705"/>
    <hyperlink r:id="rId706" ref="E706"/>
    <hyperlink r:id="rId707" ref="E707"/>
    <hyperlink r:id="rId708" ref="E708"/>
    <hyperlink r:id="rId709" ref="E709"/>
    <hyperlink r:id="rId710" ref="E710"/>
    <hyperlink r:id="rId711" ref="E711"/>
    <hyperlink r:id="rId712" ref="E712"/>
    <hyperlink r:id="rId713" ref="E713"/>
    <hyperlink r:id="rId714" ref="E714"/>
    <hyperlink r:id="rId715" ref="E715"/>
    <hyperlink r:id="rId716" ref="E716"/>
    <hyperlink r:id="rId717" ref="E717"/>
    <hyperlink r:id="rId718" ref="E718"/>
    <hyperlink r:id="rId719" ref="E719"/>
    <hyperlink r:id="rId720" ref="E720"/>
    <hyperlink r:id="rId721" ref="E721"/>
    <hyperlink r:id="rId722" ref="E722"/>
    <hyperlink r:id="rId723" ref="E723"/>
    <hyperlink r:id="rId724" ref="E724"/>
    <hyperlink r:id="rId725" ref="E725"/>
    <hyperlink r:id="rId726" ref="E726"/>
    <hyperlink r:id="rId727" ref="E727"/>
    <hyperlink r:id="rId728" ref="E728"/>
    <hyperlink r:id="rId729" ref="E729"/>
    <hyperlink r:id="rId730" ref="E730"/>
    <hyperlink r:id="rId731" ref="E731"/>
    <hyperlink r:id="rId732" ref="E732"/>
    <hyperlink r:id="rId733" ref="E733"/>
    <hyperlink r:id="rId734" ref="E734"/>
    <hyperlink r:id="rId735" ref="E735"/>
    <hyperlink r:id="rId736" ref="E736"/>
    <hyperlink r:id="rId737" ref="E737"/>
    <hyperlink r:id="rId738" ref="E738"/>
    <hyperlink r:id="rId739" ref="E739"/>
    <hyperlink r:id="rId740" ref="E740"/>
    <hyperlink r:id="rId741" ref="E741"/>
    <hyperlink r:id="rId742" ref="E742"/>
    <hyperlink r:id="rId743" ref="E743"/>
    <hyperlink r:id="rId744" ref="E744"/>
    <hyperlink r:id="rId745" ref="E745"/>
    <hyperlink r:id="rId746" ref="E746"/>
    <hyperlink r:id="rId747" ref="E747"/>
    <hyperlink r:id="rId748" ref="E748"/>
    <hyperlink r:id="rId749" ref="E749"/>
    <hyperlink r:id="rId750" ref="E750"/>
    <hyperlink r:id="rId751" ref="E751"/>
    <hyperlink r:id="rId752" ref="E752"/>
    <hyperlink r:id="rId753" ref="E753"/>
    <hyperlink r:id="rId754" ref="E754"/>
    <hyperlink r:id="rId755" ref="E755"/>
    <hyperlink r:id="rId756" ref="E756"/>
    <hyperlink r:id="rId757" ref="E757"/>
    <hyperlink r:id="rId758" ref="E758"/>
    <hyperlink r:id="rId759" ref="E759"/>
    <hyperlink r:id="rId760" ref="E760"/>
    <hyperlink r:id="rId761" ref="E761"/>
    <hyperlink r:id="rId762" ref="E762"/>
    <hyperlink r:id="rId763" ref="E763"/>
    <hyperlink r:id="rId764" ref="E764"/>
    <hyperlink r:id="rId765" ref="E765"/>
    <hyperlink r:id="rId766" ref="E766"/>
    <hyperlink r:id="rId767" ref="E767"/>
    <hyperlink r:id="rId768" ref="E768"/>
    <hyperlink r:id="rId769" ref="E769"/>
    <hyperlink r:id="rId770" ref="E770"/>
    <hyperlink r:id="rId771" ref="E771"/>
    <hyperlink r:id="rId772" ref="E772"/>
    <hyperlink r:id="rId773" ref="E773"/>
    <hyperlink r:id="rId774" ref="E774"/>
    <hyperlink r:id="rId775" ref="E775"/>
    <hyperlink r:id="rId776" ref="E776"/>
    <hyperlink r:id="rId777" ref="E777"/>
    <hyperlink r:id="rId778" ref="E778"/>
    <hyperlink r:id="rId779" ref="E779"/>
    <hyperlink r:id="rId780" ref="E780"/>
    <hyperlink r:id="rId781" ref="E781"/>
    <hyperlink r:id="rId782" ref="E782"/>
    <hyperlink r:id="rId783" ref="E783"/>
    <hyperlink r:id="rId784" ref="E784"/>
    <hyperlink r:id="rId785" ref="E785"/>
    <hyperlink r:id="rId786" ref="E786"/>
    <hyperlink r:id="rId787" ref="E787"/>
    <hyperlink r:id="rId788" ref="E788"/>
    <hyperlink r:id="rId789" ref="E789"/>
    <hyperlink r:id="rId790" ref="E790"/>
    <hyperlink r:id="rId791" ref="E791"/>
    <hyperlink r:id="rId792" ref="E792"/>
    <hyperlink r:id="rId793" ref="E793"/>
    <hyperlink r:id="rId794" ref="E794"/>
    <hyperlink r:id="rId795" ref="E795"/>
    <hyperlink r:id="rId796" ref="E796"/>
    <hyperlink r:id="rId797" ref="E797"/>
    <hyperlink r:id="rId798" ref="E798"/>
    <hyperlink r:id="rId799" ref="E799"/>
    <hyperlink r:id="rId800" ref="E800"/>
    <hyperlink r:id="rId801" ref="E801"/>
    <hyperlink r:id="rId802" ref="E802"/>
    <hyperlink r:id="rId803" ref="E803"/>
    <hyperlink r:id="rId804" ref="E804"/>
    <hyperlink r:id="rId805" ref="E805"/>
    <hyperlink r:id="rId806" ref="E806"/>
    <hyperlink r:id="rId807" ref="E807"/>
    <hyperlink r:id="rId808" ref="E808"/>
    <hyperlink r:id="rId809" ref="E809"/>
    <hyperlink r:id="rId810" ref="E810"/>
    <hyperlink r:id="rId811" ref="E811"/>
    <hyperlink r:id="rId812" ref="E812"/>
    <hyperlink r:id="rId813" ref="E813"/>
    <hyperlink r:id="rId814" ref="E814"/>
    <hyperlink r:id="rId815" ref="E815"/>
    <hyperlink r:id="rId816" ref="E816"/>
    <hyperlink r:id="rId817" ref="E817"/>
    <hyperlink r:id="rId818" ref="E818"/>
    <hyperlink r:id="rId819" ref="E819"/>
    <hyperlink r:id="rId820" ref="E820"/>
    <hyperlink r:id="rId821" ref="E821"/>
    <hyperlink r:id="rId822" ref="E822"/>
    <hyperlink r:id="rId823" ref="E823"/>
    <hyperlink r:id="rId824" ref="E824"/>
    <hyperlink r:id="rId825" ref="E825"/>
    <hyperlink r:id="rId826" ref="E826"/>
    <hyperlink r:id="rId827" ref="E827"/>
    <hyperlink r:id="rId828" ref="E828"/>
    <hyperlink r:id="rId829" ref="E829"/>
    <hyperlink r:id="rId830" ref="E830"/>
    <hyperlink r:id="rId831" ref="E831"/>
    <hyperlink r:id="rId832" ref="E832"/>
    <hyperlink r:id="rId833" ref="E833"/>
    <hyperlink r:id="rId834" ref="E834"/>
    <hyperlink r:id="rId835" ref="E835"/>
    <hyperlink r:id="rId836" ref="E836"/>
    <hyperlink r:id="rId837" ref="E837"/>
    <hyperlink r:id="rId838" ref="E838"/>
    <hyperlink r:id="rId839" ref="E839"/>
    <hyperlink r:id="rId840" ref="E840"/>
    <hyperlink r:id="rId841" ref="E841"/>
    <hyperlink r:id="rId842" ref="E842"/>
    <hyperlink r:id="rId843" ref="E843"/>
    <hyperlink r:id="rId844" ref="E844"/>
    <hyperlink r:id="rId845" ref="E845"/>
    <hyperlink r:id="rId846" ref="E846"/>
    <hyperlink r:id="rId847" ref="E847"/>
    <hyperlink r:id="rId848" ref="E848"/>
    <hyperlink r:id="rId849" ref="E849"/>
    <hyperlink r:id="rId850" ref="E850"/>
    <hyperlink r:id="rId851" ref="E851"/>
    <hyperlink r:id="rId852" ref="E852"/>
    <hyperlink r:id="rId853" ref="E853"/>
    <hyperlink r:id="rId854" ref="E854"/>
    <hyperlink r:id="rId855" ref="E855"/>
    <hyperlink r:id="rId856" ref="E856"/>
    <hyperlink r:id="rId857" ref="E857"/>
    <hyperlink r:id="rId858" ref="E858"/>
    <hyperlink r:id="rId859" ref="E859"/>
    <hyperlink r:id="rId860" ref="E860"/>
    <hyperlink r:id="rId861" ref="E861"/>
    <hyperlink r:id="rId862" ref="E862"/>
    <hyperlink r:id="rId863" ref="E863"/>
    <hyperlink r:id="rId864" ref="E864"/>
    <hyperlink r:id="rId865" ref="E865"/>
    <hyperlink r:id="rId866" ref="E866"/>
    <hyperlink r:id="rId867" ref="E867"/>
    <hyperlink r:id="rId868" ref="E868"/>
    <hyperlink r:id="rId869" ref="E869"/>
    <hyperlink r:id="rId870" ref="E870"/>
    <hyperlink r:id="rId871" ref="E871"/>
    <hyperlink r:id="rId872" ref="E872"/>
    <hyperlink r:id="rId873" ref="E873"/>
    <hyperlink r:id="rId874" ref="E874"/>
    <hyperlink r:id="rId875" ref="E875"/>
    <hyperlink r:id="rId876" ref="E876"/>
    <hyperlink r:id="rId877" ref="E877"/>
    <hyperlink r:id="rId878" ref="E878"/>
    <hyperlink r:id="rId879" ref="E879"/>
    <hyperlink r:id="rId880" ref="E880"/>
    <hyperlink r:id="rId881" ref="E881"/>
    <hyperlink r:id="rId882" ref="E882"/>
    <hyperlink r:id="rId883" ref="E883"/>
    <hyperlink r:id="rId884" ref="E884"/>
    <hyperlink r:id="rId885" ref="E885"/>
    <hyperlink r:id="rId886" ref="E886"/>
    <hyperlink r:id="rId887" ref="E887"/>
    <hyperlink r:id="rId888" ref="E888"/>
    <hyperlink r:id="rId889" ref="E889"/>
    <hyperlink r:id="rId890" ref="E890"/>
    <hyperlink r:id="rId891" ref="E891"/>
    <hyperlink r:id="rId892" ref="E892"/>
    <hyperlink r:id="rId893" ref="E893"/>
    <hyperlink r:id="rId894" ref="E894"/>
    <hyperlink r:id="rId895" ref="E895"/>
    <hyperlink r:id="rId896" ref="E896"/>
    <hyperlink r:id="rId897" ref="E897"/>
    <hyperlink r:id="rId898" ref="E898"/>
    <hyperlink r:id="rId899" ref="E899"/>
    <hyperlink r:id="rId900" ref="E900"/>
    <hyperlink r:id="rId901" ref="E901"/>
    <hyperlink r:id="rId902" ref="E902"/>
    <hyperlink r:id="rId903" ref="E903"/>
    <hyperlink r:id="rId904" ref="E904"/>
    <hyperlink r:id="rId905" ref="E905"/>
    <hyperlink r:id="rId906" ref="E906"/>
    <hyperlink r:id="rId907" ref="E907"/>
    <hyperlink r:id="rId908" ref="E908"/>
    <hyperlink r:id="rId909" ref="E909"/>
    <hyperlink r:id="rId910" ref="E910"/>
    <hyperlink r:id="rId911" ref="E911"/>
    <hyperlink r:id="rId912" ref="E912"/>
    <hyperlink r:id="rId913" ref="E913"/>
    <hyperlink r:id="rId914" ref="E914"/>
    <hyperlink r:id="rId915" ref="E915"/>
  </hyperlinks>
  <drawing r:id="rId916"/>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sheetData>
    <row r="1">
      <c r="A1" s="61" t="s">
        <v>9974</v>
      </c>
      <c r="B1" s="61" t="s">
        <v>9975</v>
      </c>
      <c r="C1" s="61" t="s">
        <v>9976</v>
      </c>
      <c r="D1" s="61" t="s">
        <v>9977</v>
      </c>
      <c r="E1" s="61" t="s">
        <v>9978</v>
      </c>
    </row>
    <row r="2">
      <c r="A2" s="2" t="s">
        <v>10980</v>
      </c>
      <c r="C2" s="2" t="s">
        <v>10513</v>
      </c>
      <c r="D2" s="2" t="s">
        <v>4301</v>
      </c>
      <c r="E2" s="38" t="s">
        <v>10982</v>
      </c>
    </row>
    <row r="3">
      <c r="A3" s="2" t="s">
        <v>10984</v>
      </c>
      <c r="C3" s="2" t="s">
        <v>10513</v>
      </c>
      <c r="D3" s="2" t="s">
        <v>4301</v>
      </c>
      <c r="E3" s="2" t="s">
        <v>10985</v>
      </c>
    </row>
    <row r="4">
      <c r="A4" s="2" t="s">
        <v>10986</v>
      </c>
      <c r="C4" s="2" t="s">
        <v>10513</v>
      </c>
      <c r="D4" s="2" t="s">
        <v>4301</v>
      </c>
      <c r="E4" s="2" t="s">
        <v>10987</v>
      </c>
    </row>
    <row r="5">
      <c r="A5" s="2" t="s">
        <v>10988</v>
      </c>
      <c r="C5" s="2" t="s">
        <v>10513</v>
      </c>
      <c r="D5" s="2" t="s">
        <v>4301</v>
      </c>
      <c r="E5" s="2" t="s">
        <v>10989</v>
      </c>
    </row>
    <row r="6">
      <c r="A6" s="2" t="s">
        <v>10990</v>
      </c>
      <c r="C6" s="2" t="s">
        <v>10513</v>
      </c>
      <c r="D6" s="2" t="s">
        <v>4301</v>
      </c>
      <c r="E6" s="2" t="s">
        <v>10991</v>
      </c>
    </row>
    <row r="7">
      <c r="A7" s="2" t="s">
        <v>10992</v>
      </c>
      <c r="C7" s="2" t="s">
        <v>10513</v>
      </c>
      <c r="D7" s="2" t="s">
        <v>4301</v>
      </c>
      <c r="E7" s="2" t="s">
        <v>10994</v>
      </c>
    </row>
    <row r="8">
      <c r="A8" s="2" t="s">
        <v>10995</v>
      </c>
      <c r="C8" s="2" t="s">
        <v>10513</v>
      </c>
      <c r="D8" s="2" t="s">
        <v>4301</v>
      </c>
      <c r="E8" s="2" t="s">
        <v>10996</v>
      </c>
    </row>
    <row r="9">
      <c r="A9" s="2" t="s">
        <v>4832</v>
      </c>
      <c r="C9" s="2" t="s">
        <v>10513</v>
      </c>
      <c r="D9" s="2" t="s">
        <v>4301</v>
      </c>
      <c r="E9" s="2" t="s">
        <v>10997</v>
      </c>
    </row>
    <row r="10">
      <c r="A10" s="2" t="s">
        <v>10998</v>
      </c>
      <c r="C10" s="2" t="s">
        <v>10513</v>
      </c>
      <c r="D10" s="2" t="s">
        <v>4301</v>
      </c>
      <c r="E10" s="2" t="s">
        <v>10999</v>
      </c>
    </row>
    <row r="11">
      <c r="A11" s="2" t="s">
        <v>11000</v>
      </c>
      <c r="C11" s="2" t="s">
        <v>10513</v>
      </c>
      <c r="D11" s="2" t="s">
        <v>4301</v>
      </c>
      <c r="E11" s="38" t="s">
        <v>11001</v>
      </c>
    </row>
    <row r="12">
      <c r="A12" s="105" t="s">
        <v>4833</v>
      </c>
      <c r="C12" s="2" t="s">
        <v>10513</v>
      </c>
      <c r="D12" s="2" t="s">
        <v>4301</v>
      </c>
      <c r="E12" s="2" t="s">
        <v>11004</v>
      </c>
    </row>
    <row r="13">
      <c r="A13" s="2" t="s">
        <v>11007</v>
      </c>
      <c r="C13" s="2" t="s">
        <v>10513</v>
      </c>
      <c r="D13" s="2" t="s">
        <v>4301</v>
      </c>
      <c r="E13" s="2" t="s">
        <v>11008</v>
      </c>
    </row>
    <row r="14">
      <c r="A14" s="2" t="s">
        <v>4992</v>
      </c>
      <c r="C14" s="2" t="s">
        <v>10513</v>
      </c>
      <c r="D14" s="2" t="s">
        <v>4301</v>
      </c>
      <c r="E14" s="2" t="s">
        <v>11009</v>
      </c>
    </row>
    <row r="15">
      <c r="A15" s="2" t="s">
        <v>11010</v>
      </c>
      <c r="C15" s="2" t="s">
        <v>10513</v>
      </c>
      <c r="D15" s="2" t="s">
        <v>4301</v>
      </c>
      <c r="E15" s="2" t="s">
        <v>11011</v>
      </c>
    </row>
    <row r="16">
      <c r="A16" s="2" t="s">
        <v>11012</v>
      </c>
      <c r="C16" s="2" t="s">
        <v>10513</v>
      </c>
      <c r="D16" s="2" t="s">
        <v>4301</v>
      </c>
      <c r="E16" s="2" t="s">
        <v>11013</v>
      </c>
    </row>
    <row r="17">
      <c r="A17" s="2" t="s">
        <v>11014</v>
      </c>
      <c r="C17" s="2" t="s">
        <v>10513</v>
      </c>
      <c r="D17" s="2" t="s">
        <v>4301</v>
      </c>
      <c r="E17" s="2" t="s">
        <v>11015</v>
      </c>
    </row>
    <row r="18">
      <c r="A18" s="2" t="s">
        <v>4995</v>
      </c>
      <c r="C18" s="2" t="s">
        <v>10513</v>
      </c>
      <c r="D18" s="2" t="s">
        <v>4301</v>
      </c>
      <c r="E18" s="2" t="s">
        <v>11016</v>
      </c>
    </row>
    <row r="19">
      <c r="A19" s="106" t="s">
        <v>11017</v>
      </c>
      <c r="C19" s="2" t="s">
        <v>10513</v>
      </c>
      <c r="D19" s="2" t="s">
        <v>4301</v>
      </c>
      <c r="E19" s="38" t="s">
        <v>11019</v>
      </c>
    </row>
    <row r="20">
      <c r="A20" s="2" t="s">
        <v>11020</v>
      </c>
      <c r="C20" s="2" t="s">
        <v>10513</v>
      </c>
      <c r="D20" s="2" t="s">
        <v>4301</v>
      </c>
      <c r="E20" s="2" t="s">
        <v>11021</v>
      </c>
    </row>
    <row r="21">
      <c r="A21" s="2" t="s">
        <v>11022</v>
      </c>
      <c r="C21" s="2" t="s">
        <v>10513</v>
      </c>
      <c r="D21" s="2" t="s">
        <v>4301</v>
      </c>
      <c r="E21" s="2" t="s">
        <v>11023</v>
      </c>
    </row>
    <row r="22">
      <c r="A22" s="2" t="s">
        <v>5002</v>
      </c>
      <c r="C22" s="2" t="s">
        <v>10513</v>
      </c>
      <c r="D22" s="2" t="s">
        <v>4301</v>
      </c>
      <c r="E22" s="2" t="s">
        <v>11024</v>
      </c>
    </row>
    <row r="23">
      <c r="A23" s="2" t="s">
        <v>5060</v>
      </c>
      <c r="C23" s="2" t="s">
        <v>10513</v>
      </c>
      <c r="D23" s="2" t="s">
        <v>4301</v>
      </c>
      <c r="E23" s="2" t="s">
        <v>11025</v>
      </c>
    </row>
    <row r="24">
      <c r="A24" s="2" t="s">
        <v>11026</v>
      </c>
      <c r="C24" s="2" t="s">
        <v>10513</v>
      </c>
      <c r="D24" s="2" t="s">
        <v>4301</v>
      </c>
      <c r="E24" s="2" t="s">
        <v>11027</v>
      </c>
    </row>
    <row r="25">
      <c r="A25" s="2" t="s">
        <v>5063</v>
      </c>
      <c r="C25" s="2" t="s">
        <v>10513</v>
      </c>
      <c r="D25" s="2" t="s">
        <v>4301</v>
      </c>
      <c r="E25" s="2" t="s">
        <v>11028</v>
      </c>
    </row>
    <row r="26">
      <c r="A26" s="2" t="s">
        <v>11029</v>
      </c>
      <c r="C26" s="2" t="s">
        <v>10513</v>
      </c>
      <c r="D26" s="2" t="s">
        <v>4301</v>
      </c>
      <c r="E26" s="2" t="s">
        <v>11030</v>
      </c>
    </row>
    <row r="27">
      <c r="A27" s="2" t="s">
        <v>11031</v>
      </c>
      <c r="C27" s="2" t="s">
        <v>10513</v>
      </c>
      <c r="D27" s="2" t="s">
        <v>4301</v>
      </c>
      <c r="E27" s="2" t="s">
        <v>11032</v>
      </c>
    </row>
    <row r="28">
      <c r="A28" s="2" t="s">
        <v>11033</v>
      </c>
      <c r="C28" s="2" t="s">
        <v>10513</v>
      </c>
      <c r="D28" s="2" t="s">
        <v>4301</v>
      </c>
      <c r="E28" s="38" t="s">
        <v>11035</v>
      </c>
    </row>
    <row r="29">
      <c r="A29" s="2" t="s">
        <v>5006</v>
      </c>
      <c r="C29" s="2" t="s">
        <v>10513</v>
      </c>
      <c r="D29" s="2" t="s">
        <v>4301</v>
      </c>
      <c r="E29" s="2" t="s">
        <v>11037</v>
      </c>
    </row>
    <row r="30">
      <c r="A30" s="2" t="s">
        <v>11038</v>
      </c>
      <c r="C30" s="2" t="s">
        <v>10513</v>
      </c>
      <c r="D30" s="2" t="s">
        <v>4301</v>
      </c>
      <c r="E30" s="2" t="s">
        <v>11039</v>
      </c>
    </row>
    <row r="31">
      <c r="A31" s="2" t="s">
        <v>11040</v>
      </c>
      <c r="C31" s="2" t="s">
        <v>10513</v>
      </c>
      <c r="D31" s="2" t="s">
        <v>4301</v>
      </c>
      <c r="E31" s="2" t="s">
        <v>11041</v>
      </c>
    </row>
    <row r="32">
      <c r="A32" s="2" t="s">
        <v>5076</v>
      </c>
      <c r="C32" s="2" t="s">
        <v>10513</v>
      </c>
      <c r="D32" s="2" t="s">
        <v>4301</v>
      </c>
      <c r="E32" s="2" t="s">
        <v>11042</v>
      </c>
    </row>
    <row r="33">
      <c r="A33" s="2" t="s">
        <v>5009</v>
      </c>
      <c r="C33" s="2" t="s">
        <v>10513</v>
      </c>
      <c r="D33" s="2" t="s">
        <v>4301</v>
      </c>
      <c r="E33" s="2" t="s">
        <v>11043</v>
      </c>
    </row>
    <row r="34">
      <c r="A34" s="2" t="s">
        <v>5010</v>
      </c>
      <c r="C34" s="2" t="s">
        <v>10513</v>
      </c>
      <c r="D34" s="2" t="s">
        <v>4301</v>
      </c>
      <c r="E34" s="2" t="s">
        <v>11044</v>
      </c>
    </row>
    <row r="35">
      <c r="A35" s="2" t="s">
        <v>11045</v>
      </c>
      <c r="C35" s="2" t="s">
        <v>10513</v>
      </c>
      <c r="D35" s="2" t="s">
        <v>4301</v>
      </c>
      <c r="E35" s="2" t="s">
        <v>11046</v>
      </c>
    </row>
    <row r="36">
      <c r="A36" s="2" t="s">
        <v>11047</v>
      </c>
      <c r="C36" s="2" t="s">
        <v>10513</v>
      </c>
      <c r="D36" s="2" t="s">
        <v>4301</v>
      </c>
      <c r="E36" s="2" t="s">
        <v>11048</v>
      </c>
    </row>
    <row r="37">
      <c r="A37" s="2" t="s">
        <v>4838</v>
      </c>
      <c r="C37" s="2" t="s">
        <v>10513</v>
      </c>
      <c r="D37" s="2" t="s">
        <v>4301</v>
      </c>
      <c r="E37" s="2" t="s">
        <v>11049</v>
      </c>
    </row>
    <row r="38">
      <c r="A38" s="2" t="s">
        <v>5013</v>
      </c>
      <c r="C38" s="2" t="s">
        <v>10513</v>
      </c>
      <c r="D38" s="2" t="s">
        <v>4301</v>
      </c>
      <c r="E38" s="2" t="s">
        <v>11051</v>
      </c>
    </row>
    <row r="39">
      <c r="A39" s="2" t="s">
        <v>5014</v>
      </c>
      <c r="C39" s="2" t="s">
        <v>10513</v>
      </c>
      <c r="D39" s="2" t="s">
        <v>4301</v>
      </c>
      <c r="E39" s="2" t="s">
        <v>11052</v>
      </c>
    </row>
    <row r="40">
      <c r="A40" s="2" t="s">
        <v>11053</v>
      </c>
      <c r="C40" s="2" t="s">
        <v>10513</v>
      </c>
      <c r="D40" s="2" t="s">
        <v>4301</v>
      </c>
      <c r="E40" s="2" t="s">
        <v>11054</v>
      </c>
    </row>
    <row r="41">
      <c r="A41" s="2" t="s">
        <v>11055</v>
      </c>
      <c r="C41" s="2" t="s">
        <v>10513</v>
      </c>
      <c r="D41" s="2" t="s">
        <v>4301</v>
      </c>
      <c r="E41" s="2" t="s">
        <v>11056</v>
      </c>
    </row>
    <row r="42">
      <c r="A42" s="2" t="s">
        <v>5020</v>
      </c>
      <c r="C42" s="2" t="s">
        <v>10513</v>
      </c>
      <c r="D42" s="2" t="s">
        <v>4301</v>
      </c>
      <c r="E42" s="2" t="s">
        <v>11057</v>
      </c>
    </row>
    <row r="43">
      <c r="A43" s="2" t="s">
        <v>11058</v>
      </c>
      <c r="C43" s="2" t="s">
        <v>10513</v>
      </c>
      <c r="D43" s="2" t="s">
        <v>4301</v>
      </c>
      <c r="E43" s="2" t="s">
        <v>11059</v>
      </c>
    </row>
    <row r="44">
      <c r="A44" s="2" t="s">
        <v>4840</v>
      </c>
      <c r="C44" s="2" t="s">
        <v>10513</v>
      </c>
      <c r="D44" s="2" t="s">
        <v>4301</v>
      </c>
      <c r="E44" s="38" t="s">
        <v>11060</v>
      </c>
    </row>
    <row r="45">
      <c r="A45" s="2" t="s">
        <v>11062</v>
      </c>
      <c r="C45" s="2" t="s">
        <v>10513</v>
      </c>
      <c r="D45" s="2" t="s">
        <v>4301</v>
      </c>
      <c r="E45" s="2" t="s">
        <v>11063</v>
      </c>
    </row>
    <row r="46">
      <c r="A46" s="2" t="s">
        <v>11064</v>
      </c>
      <c r="C46" s="2" t="s">
        <v>10513</v>
      </c>
      <c r="D46" s="2" t="s">
        <v>4301</v>
      </c>
      <c r="E46" s="2" t="s">
        <v>11065</v>
      </c>
    </row>
    <row r="47">
      <c r="A47" s="2" t="s">
        <v>5104</v>
      </c>
      <c r="C47" s="2" t="s">
        <v>10513</v>
      </c>
      <c r="D47" s="2" t="s">
        <v>4301</v>
      </c>
      <c r="E47" s="2" t="s">
        <v>11066</v>
      </c>
    </row>
    <row r="48">
      <c r="A48" s="2" t="s">
        <v>11067</v>
      </c>
      <c r="C48" s="2" t="s">
        <v>10513</v>
      </c>
      <c r="D48" s="2" t="s">
        <v>4301</v>
      </c>
      <c r="E48" s="2" t="s">
        <v>11068</v>
      </c>
    </row>
    <row r="49">
      <c r="A49" s="2" t="s">
        <v>4951</v>
      </c>
      <c r="C49" s="2" t="s">
        <v>10513</v>
      </c>
      <c r="D49" s="2" t="s">
        <v>4301</v>
      </c>
      <c r="E49" s="2" t="s">
        <v>11069</v>
      </c>
    </row>
    <row r="50">
      <c r="A50" s="2" t="s">
        <v>5033</v>
      </c>
      <c r="C50" s="2" t="s">
        <v>10513</v>
      </c>
      <c r="D50" s="2" t="s">
        <v>4301</v>
      </c>
      <c r="E50" s="2" t="s">
        <v>11070</v>
      </c>
    </row>
    <row r="51">
      <c r="A51" s="2" t="s">
        <v>11071</v>
      </c>
      <c r="C51" s="2" t="s">
        <v>10513</v>
      </c>
      <c r="D51" s="2" t="s">
        <v>4301</v>
      </c>
      <c r="E51" s="2" t="s">
        <v>11108</v>
      </c>
    </row>
    <row r="52">
      <c r="A52" s="2" t="s">
        <v>5109</v>
      </c>
      <c r="B52" s="2" t="s">
        <v>11111</v>
      </c>
      <c r="C52" s="2" t="s">
        <v>10513</v>
      </c>
      <c r="D52" s="2" t="s">
        <v>4301</v>
      </c>
      <c r="E52" s="38" t="s">
        <v>11113</v>
      </c>
    </row>
    <row r="53">
      <c r="A53" s="2" t="s">
        <v>11115</v>
      </c>
      <c r="B53" s="2" t="s">
        <v>11111</v>
      </c>
      <c r="C53" s="2" t="s">
        <v>10513</v>
      </c>
      <c r="D53" s="2" t="s">
        <v>4301</v>
      </c>
      <c r="E53" s="2" t="s">
        <v>11116</v>
      </c>
    </row>
    <row r="54">
      <c r="A54" s="2" t="s">
        <v>5110</v>
      </c>
      <c r="B54" s="2" t="s">
        <v>11111</v>
      </c>
      <c r="C54" s="2" t="s">
        <v>10513</v>
      </c>
      <c r="D54" s="2" t="s">
        <v>4301</v>
      </c>
      <c r="E54" s="2" t="s">
        <v>11117</v>
      </c>
    </row>
    <row r="55">
      <c r="A55" s="2" t="s">
        <v>11118</v>
      </c>
      <c r="B55" s="2" t="s">
        <v>11111</v>
      </c>
      <c r="C55" s="2" t="s">
        <v>10513</v>
      </c>
      <c r="D55" s="2" t="s">
        <v>4301</v>
      </c>
      <c r="E55" s="2" t="s">
        <v>11119</v>
      </c>
    </row>
    <row r="56">
      <c r="A56" s="2" t="s">
        <v>11120</v>
      </c>
      <c r="B56" s="2" t="s">
        <v>11111</v>
      </c>
      <c r="C56" s="2" t="s">
        <v>10513</v>
      </c>
      <c r="D56" s="2" t="s">
        <v>4301</v>
      </c>
      <c r="E56" s="2" t="s">
        <v>11121</v>
      </c>
    </row>
    <row r="57">
      <c r="A57" s="2" t="s">
        <v>11122</v>
      </c>
      <c r="B57" s="2" t="s">
        <v>11111</v>
      </c>
      <c r="C57" s="2" t="s">
        <v>10513</v>
      </c>
      <c r="D57" s="2" t="s">
        <v>4301</v>
      </c>
      <c r="E57" s="2" t="s">
        <v>11123</v>
      </c>
    </row>
    <row r="58">
      <c r="A58" s="2" t="s">
        <v>5139</v>
      </c>
      <c r="B58" s="2" t="s">
        <v>11111</v>
      </c>
      <c r="C58" s="2" t="s">
        <v>10513</v>
      </c>
      <c r="D58" s="2" t="s">
        <v>4301</v>
      </c>
      <c r="E58" s="2" t="s">
        <v>11125</v>
      </c>
    </row>
    <row r="59">
      <c r="A59" s="2" t="s">
        <v>5048</v>
      </c>
      <c r="B59" s="2" t="s">
        <v>11111</v>
      </c>
      <c r="C59" s="2" t="s">
        <v>10513</v>
      </c>
      <c r="D59" s="2" t="s">
        <v>4301</v>
      </c>
      <c r="E59" s="2" t="s">
        <v>11126</v>
      </c>
    </row>
    <row r="60">
      <c r="A60" s="2" t="s">
        <v>5073</v>
      </c>
      <c r="B60" s="2" t="s">
        <v>11111</v>
      </c>
      <c r="C60" s="2" t="s">
        <v>10513</v>
      </c>
      <c r="D60" s="2" t="s">
        <v>4301</v>
      </c>
      <c r="E60" s="2" t="s">
        <v>11127</v>
      </c>
    </row>
    <row r="61">
      <c r="A61" s="2" t="s">
        <v>11128</v>
      </c>
      <c r="B61" s="2" t="s">
        <v>11111</v>
      </c>
      <c r="C61" s="2" t="s">
        <v>10513</v>
      </c>
      <c r="D61" s="2" t="s">
        <v>4301</v>
      </c>
      <c r="E61" s="2" t="s">
        <v>11129</v>
      </c>
    </row>
    <row r="62">
      <c r="A62" s="2" t="s">
        <v>11130</v>
      </c>
      <c r="B62" s="2" t="s">
        <v>11111</v>
      </c>
      <c r="C62" s="2" t="s">
        <v>10513</v>
      </c>
      <c r="D62" s="2" t="s">
        <v>4301</v>
      </c>
      <c r="E62" s="2" t="s">
        <v>11131</v>
      </c>
    </row>
    <row r="63">
      <c r="A63" s="2" t="s">
        <v>5079</v>
      </c>
      <c r="B63" s="2" t="s">
        <v>11111</v>
      </c>
      <c r="C63" s="2" t="s">
        <v>10513</v>
      </c>
      <c r="D63" s="2" t="s">
        <v>4301</v>
      </c>
      <c r="E63" s="2" t="s">
        <v>11132</v>
      </c>
    </row>
    <row r="64">
      <c r="A64" s="2" t="s">
        <v>5081</v>
      </c>
      <c r="B64" s="2" t="s">
        <v>11111</v>
      </c>
      <c r="C64" s="2" t="s">
        <v>10513</v>
      </c>
      <c r="D64" s="2" t="s">
        <v>4301</v>
      </c>
      <c r="E64" s="2" t="s">
        <v>11133</v>
      </c>
    </row>
    <row r="65">
      <c r="A65" s="2" t="s">
        <v>11134</v>
      </c>
      <c r="B65" s="2" t="s">
        <v>11111</v>
      </c>
      <c r="C65" s="2" t="s">
        <v>10513</v>
      </c>
      <c r="D65" s="2" t="s">
        <v>4301</v>
      </c>
      <c r="E65" s="2" t="s">
        <v>11135</v>
      </c>
    </row>
    <row r="66">
      <c r="A66" s="2" t="s">
        <v>5085</v>
      </c>
      <c r="B66" s="2" t="s">
        <v>11111</v>
      </c>
      <c r="C66" s="2" t="s">
        <v>10513</v>
      </c>
      <c r="D66" s="2" t="s">
        <v>4301</v>
      </c>
      <c r="E66" s="2" t="s">
        <v>11136</v>
      </c>
    </row>
    <row r="67">
      <c r="A67" s="2" t="s">
        <v>11137</v>
      </c>
      <c r="B67" s="2" t="s">
        <v>11111</v>
      </c>
      <c r="C67" s="2" t="s">
        <v>10513</v>
      </c>
      <c r="D67" s="2" t="s">
        <v>4301</v>
      </c>
      <c r="E67" s="2" t="s">
        <v>11138</v>
      </c>
    </row>
    <row r="68">
      <c r="A68" s="2" t="s">
        <v>5087</v>
      </c>
      <c r="B68" s="2" t="s">
        <v>11111</v>
      </c>
      <c r="C68" s="2" t="s">
        <v>10513</v>
      </c>
      <c r="D68" s="2" t="s">
        <v>4301</v>
      </c>
      <c r="E68" s="2" t="s">
        <v>11139</v>
      </c>
    </row>
    <row r="69">
      <c r="A69" s="2" t="s">
        <v>5170</v>
      </c>
      <c r="B69" s="2" t="s">
        <v>11111</v>
      </c>
      <c r="C69" s="2" t="s">
        <v>10513</v>
      </c>
      <c r="D69" s="2" t="s">
        <v>4301</v>
      </c>
      <c r="E69" s="2" t="s">
        <v>11140</v>
      </c>
    </row>
    <row r="70">
      <c r="A70" s="2" t="s">
        <v>11141</v>
      </c>
      <c r="B70" s="2" t="s">
        <v>11111</v>
      </c>
      <c r="C70" s="2" t="s">
        <v>10513</v>
      </c>
      <c r="D70" s="2" t="s">
        <v>4301</v>
      </c>
      <c r="E70" s="2" t="s">
        <v>11142</v>
      </c>
    </row>
    <row r="71">
      <c r="A71" s="2" t="s">
        <v>11143</v>
      </c>
      <c r="B71" s="2" t="s">
        <v>11111</v>
      </c>
      <c r="C71" s="2" t="s">
        <v>10513</v>
      </c>
      <c r="D71" s="2" t="s">
        <v>4301</v>
      </c>
      <c r="E71" s="2" t="s">
        <v>11144</v>
      </c>
    </row>
    <row r="72">
      <c r="A72" s="2" t="s">
        <v>5178</v>
      </c>
      <c r="B72" s="2" t="s">
        <v>11111</v>
      </c>
      <c r="C72" s="2" t="s">
        <v>10513</v>
      </c>
      <c r="D72" s="2" t="s">
        <v>4301</v>
      </c>
      <c r="E72" s="2" t="s">
        <v>11145</v>
      </c>
    </row>
    <row r="73">
      <c r="A73" s="2" t="s">
        <v>11146</v>
      </c>
      <c r="B73" s="2" t="s">
        <v>11111</v>
      </c>
      <c r="C73" s="2" t="s">
        <v>10513</v>
      </c>
      <c r="D73" s="2" t="s">
        <v>4301</v>
      </c>
      <c r="E73" s="2" t="s">
        <v>11147</v>
      </c>
    </row>
    <row r="74">
      <c r="A74" s="2" t="s">
        <v>11148</v>
      </c>
      <c r="B74" s="2" t="s">
        <v>11111</v>
      </c>
      <c r="C74" s="2" t="s">
        <v>10513</v>
      </c>
      <c r="D74" s="2" t="s">
        <v>4301</v>
      </c>
      <c r="E74" s="2" t="s">
        <v>11149</v>
      </c>
    </row>
    <row r="75">
      <c r="A75" s="2" t="s">
        <v>5111</v>
      </c>
      <c r="B75" s="2" t="s">
        <v>11111</v>
      </c>
      <c r="C75" s="2" t="s">
        <v>10513</v>
      </c>
      <c r="D75" s="2" t="s">
        <v>4301</v>
      </c>
      <c r="E75" s="2" t="s">
        <v>11150</v>
      </c>
    </row>
    <row r="76">
      <c r="A76" s="2" t="s">
        <v>4845</v>
      </c>
      <c r="B76" s="2" t="s">
        <v>11111</v>
      </c>
      <c r="C76" s="2" t="s">
        <v>10513</v>
      </c>
      <c r="D76" s="2" t="s">
        <v>4301</v>
      </c>
      <c r="E76" s="2" t="s">
        <v>11151</v>
      </c>
    </row>
    <row r="77">
      <c r="A77" s="2" t="s">
        <v>5113</v>
      </c>
      <c r="B77" s="2" t="s">
        <v>11111</v>
      </c>
      <c r="C77" s="2" t="s">
        <v>10513</v>
      </c>
      <c r="D77" s="2" t="s">
        <v>4301</v>
      </c>
      <c r="E77" s="2" t="s">
        <v>11152</v>
      </c>
    </row>
    <row r="78">
      <c r="A78" s="2" t="s">
        <v>11153</v>
      </c>
      <c r="B78" s="2" t="s">
        <v>11111</v>
      </c>
      <c r="C78" s="2" t="s">
        <v>10513</v>
      </c>
      <c r="D78" s="2" t="s">
        <v>4301</v>
      </c>
      <c r="E78" s="2" t="s">
        <v>11154</v>
      </c>
    </row>
    <row r="79">
      <c r="A79" s="107" t="s">
        <v>5115</v>
      </c>
      <c r="B79" s="2" t="s">
        <v>11111</v>
      </c>
      <c r="C79" s="2" t="s">
        <v>10513</v>
      </c>
      <c r="D79" s="2" t="s">
        <v>4301</v>
      </c>
      <c r="E79" s="2" t="s">
        <v>11155</v>
      </c>
    </row>
    <row r="80">
      <c r="A80" s="2" t="s">
        <v>5117</v>
      </c>
      <c r="B80" s="2" t="s">
        <v>11111</v>
      </c>
      <c r="C80" s="2" t="s">
        <v>10513</v>
      </c>
      <c r="D80" s="2" t="s">
        <v>4301</v>
      </c>
      <c r="E80" s="2" t="s">
        <v>11156</v>
      </c>
    </row>
    <row r="81">
      <c r="A81" s="2" t="s">
        <v>11157</v>
      </c>
      <c r="B81" s="2" t="s">
        <v>11111</v>
      </c>
      <c r="C81" s="2" t="s">
        <v>10513</v>
      </c>
      <c r="D81" s="2" t="s">
        <v>4301</v>
      </c>
      <c r="E81" s="2" t="s">
        <v>11158</v>
      </c>
    </row>
    <row r="82">
      <c r="A82" s="2" t="s">
        <v>11157</v>
      </c>
      <c r="B82" s="2" t="s">
        <v>11111</v>
      </c>
      <c r="C82" s="2" t="s">
        <v>10513</v>
      </c>
      <c r="D82" s="2" t="s">
        <v>4301</v>
      </c>
      <c r="E82" s="2" t="s">
        <v>11159</v>
      </c>
    </row>
    <row r="83">
      <c r="A83" s="2" t="s">
        <v>5114</v>
      </c>
      <c r="B83" s="2" t="s">
        <v>11111</v>
      </c>
      <c r="C83" s="2" t="s">
        <v>10513</v>
      </c>
      <c r="D83" s="2" t="s">
        <v>4301</v>
      </c>
      <c r="E83" s="2" t="s">
        <v>11160</v>
      </c>
    </row>
    <row r="84">
      <c r="A84" s="2" t="s">
        <v>5214</v>
      </c>
      <c r="B84" s="2" t="s">
        <v>11111</v>
      </c>
      <c r="C84" s="2" t="s">
        <v>10513</v>
      </c>
      <c r="D84" s="2" t="s">
        <v>4301</v>
      </c>
      <c r="E84" s="2" t="s">
        <v>11161</v>
      </c>
    </row>
    <row r="85">
      <c r="A85" s="2" t="s">
        <v>11162</v>
      </c>
      <c r="B85" s="2" t="s">
        <v>11111</v>
      </c>
      <c r="C85" s="2" t="s">
        <v>10513</v>
      </c>
      <c r="D85" s="2" t="s">
        <v>4301</v>
      </c>
      <c r="E85" s="2" t="s">
        <v>11163</v>
      </c>
    </row>
    <row r="86">
      <c r="A86" s="2" t="s">
        <v>11164</v>
      </c>
      <c r="B86" s="2" t="s">
        <v>11111</v>
      </c>
      <c r="C86" s="2" t="s">
        <v>10513</v>
      </c>
      <c r="D86" s="2" t="s">
        <v>4301</v>
      </c>
      <c r="E86" s="2" t="s">
        <v>11165</v>
      </c>
    </row>
    <row r="87">
      <c r="A87" s="2" t="s">
        <v>11166</v>
      </c>
      <c r="B87" s="2" t="s">
        <v>11111</v>
      </c>
      <c r="C87" s="2" t="s">
        <v>10513</v>
      </c>
      <c r="D87" s="2" t="s">
        <v>4301</v>
      </c>
      <c r="E87" s="2" t="s">
        <v>11167</v>
      </c>
    </row>
    <row r="88">
      <c r="A88" s="2" t="s">
        <v>11168</v>
      </c>
      <c r="B88" s="2" t="s">
        <v>11111</v>
      </c>
      <c r="C88" s="2" t="s">
        <v>10513</v>
      </c>
      <c r="D88" s="2" t="s">
        <v>4301</v>
      </c>
      <c r="E88" s="2" t="s">
        <v>11169</v>
      </c>
    </row>
    <row r="89">
      <c r="A89" s="2" t="s">
        <v>11170</v>
      </c>
      <c r="B89" s="2" t="s">
        <v>11111</v>
      </c>
      <c r="C89" s="2" t="s">
        <v>10513</v>
      </c>
      <c r="D89" s="2" t="s">
        <v>4301</v>
      </c>
      <c r="E89" s="2" t="s">
        <v>11171</v>
      </c>
    </row>
    <row r="90">
      <c r="A90" s="108" t="s">
        <v>5243</v>
      </c>
      <c r="B90" s="2" t="s">
        <v>11111</v>
      </c>
      <c r="C90" s="2" t="s">
        <v>10513</v>
      </c>
      <c r="D90" s="2" t="s">
        <v>4301</v>
      </c>
      <c r="E90" s="2" t="s">
        <v>11172</v>
      </c>
    </row>
    <row r="91">
      <c r="A91" s="2" t="s">
        <v>11173</v>
      </c>
      <c r="B91" s="2" t="s">
        <v>11111</v>
      </c>
      <c r="C91" s="2" t="s">
        <v>10513</v>
      </c>
      <c r="D91" s="2" t="s">
        <v>4301</v>
      </c>
      <c r="E91" s="2" t="s">
        <v>11174</v>
      </c>
    </row>
    <row r="92">
      <c r="A92" s="2" t="s">
        <v>5119</v>
      </c>
      <c r="B92" s="2" t="s">
        <v>11111</v>
      </c>
      <c r="C92" s="2" t="s">
        <v>10513</v>
      </c>
      <c r="D92" s="2" t="s">
        <v>4301</v>
      </c>
      <c r="E92" s="2" t="s">
        <v>11175</v>
      </c>
    </row>
    <row r="93">
      <c r="A93" s="2" t="s">
        <v>5249</v>
      </c>
      <c r="B93" s="2" t="s">
        <v>11111</v>
      </c>
      <c r="C93" s="2" t="s">
        <v>10513</v>
      </c>
      <c r="D93" s="2" t="s">
        <v>4301</v>
      </c>
      <c r="E93" s="2" t="s">
        <v>11176</v>
      </c>
    </row>
    <row r="94">
      <c r="A94" s="2" t="s">
        <v>11177</v>
      </c>
      <c r="B94" s="2" t="s">
        <v>11111</v>
      </c>
      <c r="C94" s="2" t="s">
        <v>10513</v>
      </c>
      <c r="D94" s="2" t="s">
        <v>4301</v>
      </c>
      <c r="E94" s="2" t="s">
        <v>11178</v>
      </c>
    </row>
    <row r="95">
      <c r="A95" s="2" t="s">
        <v>11179</v>
      </c>
      <c r="B95" s="2" t="s">
        <v>11111</v>
      </c>
      <c r="C95" s="2" t="s">
        <v>10513</v>
      </c>
      <c r="D95" s="2" t="s">
        <v>4301</v>
      </c>
      <c r="E95" s="2" t="s">
        <v>11180</v>
      </c>
    </row>
    <row r="96">
      <c r="A96" s="2" t="s">
        <v>4941</v>
      </c>
      <c r="B96" s="2" t="s">
        <v>11111</v>
      </c>
      <c r="C96" s="2" t="s">
        <v>10513</v>
      </c>
      <c r="D96" s="2" t="s">
        <v>4301</v>
      </c>
      <c r="E96" s="2" t="s">
        <v>11181</v>
      </c>
    </row>
    <row r="97">
      <c r="A97" s="2" t="s">
        <v>11182</v>
      </c>
      <c r="B97" s="2" t="s">
        <v>11111</v>
      </c>
      <c r="C97" s="2" t="s">
        <v>10513</v>
      </c>
      <c r="D97" s="2" t="s">
        <v>4301</v>
      </c>
      <c r="E97" s="2" t="s">
        <v>11183</v>
      </c>
    </row>
    <row r="98">
      <c r="A98" s="2" t="s">
        <v>5270</v>
      </c>
      <c r="B98" s="2" t="s">
        <v>11111</v>
      </c>
      <c r="C98" s="2" t="s">
        <v>10513</v>
      </c>
      <c r="D98" s="2" t="s">
        <v>4301</v>
      </c>
      <c r="E98" s="2" t="s">
        <v>11184</v>
      </c>
    </row>
    <row r="99">
      <c r="A99" s="2" t="s">
        <v>5125</v>
      </c>
      <c r="B99" s="2" t="s">
        <v>11111</v>
      </c>
      <c r="C99" s="2" t="s">
        <v>10513</v>
      </c>
      <c r="D99" s="2" t="s">
        <v>4301</v>
      </c>
      <c r="E99" s="2" t="s">
        <v>11185</v>
      </c>
    </row>
    <row r="100">
      <c r="A100" s="2" t="s">
        <v>5126</v>
      </c>
      <c r="B100" s="2" t="s">
        <v>11111</v>
      </c>
      <c r="C100" s="2" t="s">
        <v>10513</v>
      </c>
      <c r="D100" s="2" t="s">
        <v>4301</v>
      </c>
      <c r="E100" s="2" t="s">
        <v>11186</v>
      </c>
    </row>
    <row r="101">
      <c r="A101" s="2" t="s">
        <v>5128</v>
      </c>
      <c r="B101" s="2" t="s">
        <v>11111</v>
      </c>
      <c r="C101" s="2" t="s">
        <v>10513</v>
      </c>
      <c r="D101" s="2" t="s">
        <v>4301</v>
      </c>
      <c r="E101" s="2" t="s">
        <v>11187</v>
      </c>
    </row>
    <row r="102">
      <c r="A102" s="2" t="s">
        <v>11188</v>
      </c>
      <c r="B102" s="2" t="s">
        <v>11111</v>
      </c>
      <c r="C102" s="2" t="s">
        <v>10513</v>
      </c>
      <c r="D102" s="2" t="s">
        <v>4301</v>
      </c>
      <c r="E102" s="2" t="s">
        <v>11189</v>
      </c>
    </row>
    <row r="103">
      <c r="A103" s="2" t="s">
        <v>11190</v>
      </c>
      <c r="B103" s="2" t="s">
        <v>11191</v>
      </c>
      <c r="C103" s="2" t="s">
        <v>10513</v>
      </c>
      <c r="D103" s="2" t="s">
        <v>4301</v>
      </c>
      <c r="E103" s="38" t="s">
        <v>11192</v>
      </c>
    </row>
    <row r="104">
      <c r="A104" s="2" t="s">
        <v>11193</v>
      </c>
      <c r="B104" s="2" t="s">
        <v>11191</v>
      </c>
      <c r="C104" s="2" t="s">
        <v>10513</v>
      </c>
      <c r="D104" s="2" t="s">
        <v>4301</v>
      </c>
      <c r="E104" s="38" t="s">
        <v>11192</v>
      </c>
    </row>
    <row r="105">
      <c r="A105" s="2" t="s">
        <v>11194</v>
      </c>
      <c r="B105" s="2" t="s">
        <v>11191</v>
      </c>
      <c r="C105" s="2" t="s">
        <v>10513</v>
      </c>
      <c r="D105" s="2" t="s">
        <v>4301</v>
      </c>
      <c r="E105" s="38" t="s">
        <v>11192</v>
      </c>
    </row>
    <row r="106">
      <c r="A106" s="2" t="s">
        <v>11195</v>
      </c>
      <c r="B106" s="2" t="s">
        <v>11191</v>
      </c>
      <c r="C106" s="2" t="s">
        <v>10513</v>
      </c>
      <c r="D106" s="2" t="s">
        <v>4301</v>
      </c>
      <c r="E106" s="38" t="s">
        <v>11192</v>
      </c>
    </row>
    <row r="107">
      <c r="A107" s="2" t="s">
        <v>11196</v>
      </c>
      <c r="B107" s="2" t="s">
        <v>11191</v>
      </c>
      <c r="C107" s="2" t="s">
        <v>10513</v>
      </c>
      <c r="D107" s="2" t="s">
        <v>4301</v>
      </c>
      <c r="E107" s="38" t="s">
        <v>11192</v>
      </c>
    </row>
    <row r="108">
      <c r="A108" s="2" t="s">
        <v>11197</v>
      </c>
      <c r="B108" s="2" t="s">
        <v>11191</v>
      </c>
      <c r="C108" s="2" t="s">
        <v>10513</v>
      </c>
      <c r="D108" s="2" t="s">
        <v>4301</v>
      </c>
      <c r="E108" s="38" t="s">
        <v>11192</v>
      </c>
    </row>
    <row r="109">
      <c r="A109" s="2" t="s">
        <v>11198</v>
      </c>
      <c r="B109" s="2" t="s">
        <v>11191</v>
      </c>
      <c r="C109" s="2" t="s">
        <v>10513</v>
      </c>
      <c r="D109" s="2" t="s">
        <v>4301</v>
      </c>
      <c r="E109" s="38" t="s">
        <v>11192</v>
      </c>
    </row>
    <row r="110">
      <c r="A110" s="2" t="s">
        <v>11199</v>
      </c>
      <c r="B110" s="2" t="s">
        <v>11191</v>
      </c>
      <c r="C110" s="2" t="s">
        <v>10513</v>
      </c>
      <c r="D110" s="2" t="s">
        <v>4301</v>
      </c>
      <c r="E110" s="38" t="s">
        <v>11192</v>
      </c>
    </row>
    <row r="111">
      <c r="A111" s="2" t="s">
        <v>11200</v>
      </c>
      <c r="B111" s="2" t="s">
        <v>11191</v>
      </c>
      <c r="C111" s="2" t="s">
        <v>10513</v>
      </c>
      <c r="D111" s="2" t="s">
        <v>4301</v>
      </c>
      <c r="E111" s="38" t="s">
        <v>11192</v>
      </c>
    </row>
    <row r="112">
      <c r="A112" s="2" t="s">
        <v>11201</v>
      </c>
      <c r="B112" s="2" t="s">
        <v>11191</v>
      </c>
      <c r="C112" s="2" t="s">
        <v>10513</v>
      </c>
      <c r="D112" s="2" t="s">
        <v>4301</v>
      </c>
      <c r="E112" s="38" t="s">
        <v>11192</v>
      </c>
    </row>
    <row r="113">
      <c r="A113" s="2" t="s">
        <v>11202</v>
      </c>
      <c r="B113" s="2" t="s">
        <v>11191</v>
      </c>
      <c r="C113" s="2" t="s">
        <v>10513</v>
      </c>
      <c r="D113" s="2" t="s">
        <v>4301</v>
      </c>
      <c r="E113" s="38" t="s">
        <v>11192</v>
      </c>
    </row>
    <row r="114">
      <c r="A114" s="2" t="s">
        <v>5152</v>
      </c>
      <c r="B114" s="2" t="s">
        <v>11191</v>
      </c>
      <c r="C114" s="2" t="s">
        <v>10513</v>
      </c>
      <c r="D114" s="2" t="s">
        <v>4301</v>
      </c>
      <c r="E114" s="38" t="s">
        <v>11192</v>
      </c>
    </row>
    <row r="115">
      <c r="A115" s="2" t="s">
        <v>11203</v>
      </c>
      <c r="B115" s="2" t="s">
        <v>11191</v>
      </c>
      <c r="C115" s="2" t="s">
        <v>10513</v>
      </c>
      <c r="D115" s="2" t="s">
        <v>4301</v>
      </c>
      <c r="E115" s="38" t="s">
        <v>11192</v>
      </c>
    </row>
    <row r="116">
      <c r="A116" s="2" t="s">
        <v>11204</v>
      </c>
      <c r="B116" s="2" t="s">
        <v>11191</v>
      </c>
      <c r="C116" s="2" t="s">
        <v>10513</v>
      </c>
      <c r="D116" s="2" t="s">
        <v>4301</v>
      </c>
      <c r="E116" s="38" t="s">
        <v>11192</v>
      </c>
    </row>
    <row r="117">
      <c r="A117" s="2" t="s">
        <v>11205</v>
      </c>
      <c r="B117" s="2" t="s">
        <v>11191</v>
      </c>
      <c r="C117" s="2" t="s">
        <v>10513</v>
      </c>
      <c r="D117" s="2" t="s">
        <v>4301</v>
      </c>
      <c r="E117" s="38" t="s">
        <v>11192</v>
      </c>
    </row>
    <row r="118">
      <c r="A118" s="2" t="s">
        <v>11206</v>
      </c>
      <c r="B118" s="2" t="s">
        <v>11191</v>
      </c>
      <c r="C118" s="2" t="s">
        <v>10513</v>
      </c>
      <c r="D118" s="2" t="s">
        <v>4301</v>
      </c>
      <c r="E118" s="38" t="s">
        <v>11192</v>
      </c>
    </row>
    <row r="119">
      <c r="A119" s="2" t="s">
        <v>11207</v>
      </c>
      <c r="B119" s="2" t="s">
        <v>11191</v>
      </c>
      <c r="C119" s="2" t="s">
        <v>10513</v>
      </c>
      <c r="D119" s="2" t="s">
        <v>4301</v>
      </c>
      <c r="E119" s="38" t="s">
        <v>11192</v>
      </c>
    </row>
    <row r="120">
      <c r="A120" s="2" t="s">
        <v>5157</v>
      </c>
      <c r="B120" s="2" t="s">
        <v>11191</v>
      </c>
      <c r="C120" s="2" t="s">
        <v>10513</v>
      </c>
      <c r="D120" s="2" t="s">
        <v>4301</v>
      </c>
      <c r="E120" s="38" t="s">
        <v>11192</v>
      </c>
    </row>
    <row r="121">
      <c r="A121" s="2" t="s">
        <v>11208</v>
      </c>
      <c r="B121" s="2" t="s">
        <v>11191</v>
      </c>
      <c r="C121" s="2" t="s">
        <v>10513</v>
      </c>
      <c r="D121" s="2" t="s">
        <v>4301</v>
      </c>
      <c r="E121" s="38" t="s">
        <v>11192</v>
      </c>
    </row>
    <row r="122">
      <c r="A122" s="2" t="s">
        <v>11209</v>
      </c>
      <c r="B122" s="2" t="s">
        <v>11191</v>
      </c>
      <c r="C122" s="2" t="s">
        <v>10513</v>
      </c>
      <c r="D122" s="2" t="s">
        <v>4301</v>
      </c>
      <c r="E122" s="38" t="s">
        <v>11192</v>
      </c>
    </row>
    <row r="123">
      <c r="A123" s="2" t="s">
        <v>11210</v>
      </c>
      <c r="B123" s="2" t="s">
        <v>11191</v>
      </c>
      <c r="C123" s="2" t="s">
        <v>10513</v>
      </c>
      <c r="D123" s="2" t="s">
        <v>4301</v>
      </c>
      <c r="E123" s="38" t="s">
        <v>11192</v>
      </c>
    </row>
    <row r="124">
      <c r="A124" s="2" t="s">
        <v>5422</v>
      </c>
      <c r="B124" s="2" t="s">
        <v>11191</v>
      </c>
      <c r="C124" s="2" t="s">
        <v>10513</v>
      </c>
      <c r="D124" s="2" t="s">
        <v>4301</v>
      </c>
      <c r="E124" s="38" t="s">
        <v>11192</v>
      </c>
    </row>
    <row r="125">
      <c r="A125" s="2" t="s">
        <v>5425</v>
      </c>
      <c r="B125" s="2" t="s">
        <v>11191</v>
      </c>
      <c r="C125" s="2" t="s">
        <v>10513</v>
      </c>
      <c r="D125" s="2" t="s">
        <v>4301</v>
      </c>
      <c r="E125" s="38" t="s">
        <v>11192</v>
      </c>
    </row>
    <row r="126">
      <c r="A126" s="2" t="s">
        <v>11211</v>
      </c>
      <c r="B126" s="2" t="s">
        <v>11191</v>
      </c>
      <c r="C126" s="2" t="s">
        <v>10513</v>
      </c>
      <c r="D126" s="2" t="s">
        <v>4301</v>
      </c>
      <c r="E126" s="38" t="s">
        <v>11192</v>
      </c>
    </row>
    <row r="127">
      <c r="A127" s="2" t="s">
        <v>11212</v>
      </c>
      <c r="B127" s="2" t="s">
        <v>11191</v>
      </c>
      <c r="C127" s="2" t="s">
        <v>10513</v>
      </c>
      <c r="D127" s="2" t="s">
        <v>4301</v>
      </c>
      <c r="E127" s="38" t="s">
        <v>11192</v>
      </c>
    </row>
    <row r="128">
      <c r="A128" s="2" t="s">
        <v>4850</v>
      </c>
      <c r="B128" s="2" t="s">
        <v>11191</v>
      </c>
      <c r="C128" s="2" t="s">
        <v>10513</v>
      </c>
      <c r="D128" s="2" t="s">
        <v>4301</v>
      </c>
      <c r="E128" s="38" t="s">
        <v>11192</v>
      </c>
    </row>
    <row r="129">
      <c r="A129" s="2" t="s">
        <v>11213</v>
      </c>
      <c r="B129" s="2" t="s">
        <v>11191</v>
      </c>
      <c r="C129" s="2" t="s">
        <v>10513</v>
      </c>
      <c r="D129" s="2" t="s">
        <v>4301</v>
      </c>
      <c r="E129" s="38" t="s">
        <v>11192</v>
      </c>
    </row>
    <row r="130">
      <c r="A130" s="2" t="s">
        <v>11214</v>
      </c>
      <c r="B130" s="2" t="s">
        <v>11191</v>
      </c>
      <c r="C130" s="2" t="s">
        <v>10513</v>
      </c>
      <c r="D130" s="2" t="s">
        <v>4301</v>
      </c>
      <c r="E130" s="38" t="s">
        <v>11192</v>
      </c>
    </row>
    <row r="131">
      <c r="A131" s="2" t="s">
        <v>11215</v>
      </c>
      <c r="B131" s="2" t="s">
        <v>11191</v>
      </c>
      <c r="C131" s="2" t="s">
        <v>10513</v>
      </c>
      <c r="D131" s="2" t="s">
        <v>4301</v>
      </c>
      <c r="E131" s="38" t="s">
        <v>11192</v>
      </c>
    </row>
    <row r="132">
      <c r="A132" s="2" t="s">
        <v>11216</v>
      </c>
      <c r="B132" s="2" t="s">
        <v>11191</v>
      </c>
      <c r="C132" s="2" t="s">
        <v>10513</v>
      </c>
      <c r="D132" s="2" t="s">
        <v>4301</v>
      </c>
      <c r="E132" s="38" t="s">
        <v>11192</v>
      </c>
    </row>
    <row r="133">
      <c r="A133" s="2" t="s">
        <v>11217</v>
      </c>
      <c r="B133" s="2" t="s">
        <v>11191</v>
      </c>
      <c r="C133" s="2" t="s">
        <v>10513</v>
      </c>
      <c r="D133" s="2" t="s">
        <v>4301</v>
      </c>
      <c r="E133" s="38" t="s">
        <v>11192</v>
      </c>
    </row>
    <row r="134">
      <c r="A134" s="2" t="s">
        <v>11218</v>
      </c>
      <c r="B134" s="2" t="s">
        <v>11191</v>
      </c>
      <c r="C134" s="2" t="s">
        <v>10513</v>
      </c>
      <c r="D134" s="2" t="s">
        <v>4301</v>
      </c>
      <c r="E134" s="38" t="s">
        <v>11192</v>
      </c>
    </row>
    <row r="135">
      <c r="A135" s="2" t="s">
        <v>11219</v>
      </c>
      <c r="B135" s="2" t="s">
        <v>11191</v>
      </c>
      <c r="C135" s="2" t="s">
        <v>10513</v>
      </c>
      <c r="D135" s="2" t="s">
        <v>4301</v>
      </c>
      <c r="E135" s="38" t="s">
        <v>11192</v>
      </c>
    </row>
    <row r="136">
      <c r="A136" s="2" t="s">
        <v>5500</v>
      </c>
      <c r="B136" s="2" t="s">
        <v>11191</v>
      </c>
      <c r="C136" s="2" t="s">
        <v>10513</v>
      </c>
      <c r="D136" s="2" t="s">
        <v>4301</v>
      </c>
      <c r="E136" s="38" t="s">
        <v>11192</v>
      </c>
    </row>
    <row r="137">
      <c r="A137" s="2" t="s">
        <v>5502</v>
      </c>
      <c r="B137" s="2" t="s">
        <v>11191</v>
      </c>
      <c r="C137" s="2" t="s">
        <v>10513</v>
      </c>
      <c r="D137" s="2" t="s">
        <v>4301</v>
      </c>
      <c r="E137" s="38" t="s">
        <v>11192</v>
      </c>
    </row>
    <row r="138">
      <c r="A138" s="2" t="s">
        <v>5505</v>
      </c>
      <c r="B138" s="2" t="s">
        <v>11191</v>
      </c>
      <c r="C138" s="2" t="s">
        <v>10513</v>
      </c>
      <c r="D138" s="2" t="s">
        <v>4301</v>
      </c>
      <c r="E138" s="38" t="s">
        <v>11192</v>
      </c>
    </row>
    <row r="139">
      <c r="A139" s="2" t="s">
        <v>11253</v>
      </c>
      <c r="B139" s="2" t="s">
        <v>11191</v>
      </c>
      <c r="C139" s="2" t="s">
        <v>10513</v>
      </c>
      <c r="D139" s="2" t="s">
        <v>4301</v>
      </c>
      <c r="E139" s="38" t="s">
        <v>11192</v>
      </c>
    </row>
    <row r="140">
      <c r="A140" s="2" t="s">
        <v>11254</v>
      </c>
      <c r="B140" s="2" t="s">
        <v>11191</v>
      </c>
      <c r="C140" s="2" t="s">
        <v>10513</v>
      </c>
      <c r="D140" s="2" t="s">
        <v>4301</v>
      </c>
      <c r="E140" s="38" t="s">
        <v>11192</v>
      </c>
    </row>
    <row r="141">
      <c r="A141" s="2" t="s">
        <v>5179</v>
      </c>
      <c r="B141" s="2" t="s">
        <v>11191</v>
      </c>
      <c r="C141" s="2" t="s">
        <v>10513</v>
      </c>
      <c r="D141" s="2" t="s">
        <v>4301</v>
      </c>
      <c r="E141" s="38" t="s">
        <v>11192</v>
      </c>
    </row>
    <row r="142">
      <c r="A142" s="2" t="s">
        <v>11255</v>
      </c>
      <c r="B142" s="2" t="s">
        <v>11191</v>
      </c>
      <c r="C142" s="2" t="s">
        <v>10513</v>
      </c>
      <c r="D142" s="2" t="s">
        <v>4301</v>
      </c>
      <c r="E142" s="38" t="s">
        <v>11192</v>
      </c>
    </row>
    <row r="143">
      <c r="A143" s="2" t="s">
        <v>11256</v>
      </c>
      <c r="B143" s="2" t="s">
        <v>11191</v>
      </c>
      <c r="C143" s="2" t="s">
        <v>10513</v>
      </c>
      <c r="D143" s="2" t="s">
        <v>4301</v>
      </c>
      <c r="E143" s="38" t="s">
        <v>11192</v>
      </c>
    </row>
    <row r="144">
      <c r="A144" s="2" t="s">
        <v>11260</v>
      </c>
      <c r="B144" s="2" t="s">
        <v>11191</v>
      </c>
      <c r="C144" s="2" t="s">
        <v>10513</v>
      </c>
      <c r="D144" s="2" t="s">
        <v>4301</v>
      </c>
      <c r="E144" s="38" t="s">
        <v>11192</v>
      </c>
    </row>
    <row r="145">
      <c r="A145" s="2" t="s">
        <v>11288</v>
      </c>
      <c r="B145" s="2" t="s">
        <v>11191</v>
      </c>
      <c r="C145" s="2" t="s">
        <v>10513</v>
      </c>
      <c r="D145" s="2" t="s">
        <v>4301</v>
      </c>
      <c r="E145" s="38" t="s">
        <v>11192</v>
      </c>
    </row>
    <row r="146">
      <c r="A146" s="2" t="s">
        <v>5186</v>
      </c>
      <c r="B146" s="2" t="s">
        <v>11191</v>
      </c>
      <c r="C146" s="2" t="s">
        <v>10513</v>
      </c>
      <c r="D146" s="2" t="s">
        <v>4301</v>
      </c>
      <c r="E146" s="38" t="s">
        <v>11192</v>
      </c>
    </row>
    <row r="147">
      <c r="A147" s="2" t="s">
        <v>11314</v>
      </c>
      <c r="B147" s="2" t="s">
        <v>11191</v>
      </c>
      <c r="C147" s="2" t="s">
        <v>10513</v>
      </c>
      <c r="D147" s="2" t="s">
        <v>4301</v>
      </c>
      <c r="E147" s="38" t="s">
        <v>11192</v>
      </c>
    </row>
    <row r="148">
      <c r="A148" s="2" t="s">
        <v>4857</v>
      </c>
      <c r="B148" s="2" t="s">
        <v>11191</v>
      </c>
      <c r="C148" s="2" t="s">
        <v>10513</v>
      </c>
      <c r="D148" s="2" t="s">
        <v>4301</v>
      </c>
      <c r="E148" s="38" t="s">
        <v>11192</v>
      </c>
    </row>
    <row r="149">
      <c r="A149" s="2" t="s">
        <v>11346</v>
      </c>
      <c r="B149" s="2" t="s">
        <v>11191</v>
      </c>
      <c r="C149" s="2" t="s">
        <v>10513</v>
      </c>
      <c r="D149" s="2" t="s">
        <v>4301</v>
      </c>
      <c r="E149" s="38" t="s">
        <v>11192</v>
      </c>
    </row>
    <row r="150">
      <c r="A150" s="2" t="s">
        <v>11354</v>
      </c>
      <c r="B150" s="2" t="s">
        <v>11191</v>
      </c>
      <c r="C150" s="2" t="s">
        <v>10513</v>
      </c>
      <c r="D150" s="2" t="s">
        <v>4301</v>
      </c>
      <c r="E150" s="38" t="s">
        <v>11192</v>
      </c>
    </row>
    <row r="151">
      <c r="A151" s="2" t="s">
        <v>11362</v>
      </c>
      <c r="B151" s="2" t="s">
        <v>11191</v>
      </c>
      <c r="C151" s="2" t="s">
        <v>10513</v>
      </c>
      <c r="D151" s="2" t="s">
        <v>4301</v>
      </c>
      <c r="E151" s="38" t="s">
        <v>11192</v>
      </c>
    </row>
    <row r="152">
      <c r="A152" s="2" t="s">
        <v>11380</v>
      </c>
      <c r="B152" s="2" t="s">
        <v>11191</v>
      </c>
      <c r="C152" s="2" t="s">
        <v>10513</v>
      </c>
      <c r="D152" s="2" t="s">
        <v>4301</v>
      </c>
      <c r="E152" s="38" t="s">
        <v>11192</v>
      </c>
    </row>
    <row r="153">
      <c r="A153" s="2" t="s">
        <v>11388</v>
      </c>
      <c r="B153" s="2" t="s">
        <v>11191</v>
      </c>
      <c r="C153" s="2" t="s">
        <v>10513</v>
      </c>
      <c r="D153" s="2" t="s">
        <v>4301</v>
      </c>
      <c r="E153" s="38" t="s">
        <v>11192</v>
      </c>
    </row>
    <row r="154">
      <c r="A154" s="2" t="s">
        <v>5194</v>
      </c>
      <c r="B154" s="2" t="s">
        <v>11191</v>
      </c>
      <c r="C154" s="2" t="s">
        <v>10513</v>
      </c>
      <c r="D154" s="2" t="s">
        <v>4301</v>
      </c>
      <c r="E154" s="38" t="s">
        <v>11192</v>
      </c>
    </row>
    <row r="155">
      <c r="A155" s="2" t="s">
        <v>11389</v>
      </c>
      <c r="B155" s="2" t="s">
        <v>11191</v>
      </c>
      <c r="C155" s="2" t="s">
        <v>10513</v>
      </c>
      <c r="D155" s="2" t="s">
        <v>4301</v>
      </c>
      <c r="E155" s="38" t="s">
        <v>11192</v>
      </c>
    </row>
    <row r="156">
      <c r="A156" s="2" t="s">
        <v>4862</v>
      </c>
      <c r="B156" s="2" t="s">
        <v>11191</v>
      </c>
      <c r="C156" s="2" t="s">
        <v>10513</v>
      </c>
      <c r="D156" s="2" t="s">
        <v>4301</v>
      </c>
      <c r="E156" s="38" t="s">
        <v>11192</v>
      </c>
    </row>
    <row r="157">
      <c r="A157" s="2" t="s">
        <v>11390</v>
      </c>
      <c r="B157" s="2" t="s">
        <v>11191</v>
      </c>
      <c r="C157" s="2" t="s">
        <v>10513</v>
      </c>
      <c r="D157" s="2" t="s">
        <v>4301</v>
      </c>
      <c r="E157" s="38" t="s">
        <v>11192</v>
      </c>
    </row>
    <row r="158">
      <c r="A158" s="2" t="s">
        <v>11391</v>
      </c>
      <c r="B158" s="2" t="s">
        <v>11191</v>
      </c>
      <c r="C158" s="2" t="s">
        <v>10513</v>
      </c>
      <c r="D158" s="2" t="s">
        <v>4301</v>
      </c>
      <c r="E158" s="38" t="s">
        <v>11192</v>
      </c>
    </row>
    <row r="159">
      <c r="A159" s="2" t="s">
        <v>11392</v>
      </c>
      <c r="B159" s="2" t="s">
        <v>11191</v>
      </c>
      <c r="C159" s="2" t="s">
        <v>10513</v>
      </c>
      <c r="D159" s="2" t="s">
        <v>4301</v>
      </c>
      <c r="E159" s="38" t="s">
        <v>11192</v>
      </c>
    </row>
    <row r="160">
      <c r="A160" s="2" t="s">
        <v>11393</v>
      </c>
      <c r="B160" s="2" t="s">
        <v>11394</v>
      </c>
      <c r="C160" s="2" t="s">
        <v>10513</v>
      </c>
      <c r="D160" s="2" t="s">
        <v>4301</v>
      </c>
      <c r="E160" s="38" t="s">
        <v>11395</v>
      </c>
    </row>
    <row r="161">
      <c r="A161" s="2" t="s">
        <v>11396</v>
      </c>
      <c r="B161" s="2" t="s">
        <v>11394</v>
      </c>
      <c r="C161" s="2" t="s">
        <v>10513</v>
      </c>
      <c r="D161" s="2" t="s">
        <v>4301</v>
      </c>
      <c r="E161" s="2" t="s">
        <v>11397</v>
      </c>
    </row>
    <row r="162">
      <c r="A162" s="2" t="s">
        <v>11398</v>
      </c>
      <c r="B162" s="2" t="s">
        <v>11394</v>
      </c>
      <c r="C162" s="2" t="s">
        <v>10513</v>
      </c>
      <c r="D162" s="2" t="s">
        <v>4301</v>
      </c>
      <c r="E162" s="2" t="s">
        <v>11399</v>
      </c>
    </row>
    <row r="163">
      <c r="A163" s="2" t="s">
        <v>11400</v>
      </c>
      <c r="B163" s="2" t="s">
        <v>11394</v>
      </c>
      <c r="C163" s="2" t="s">
        <v>10513</v>
      </c>
      <c r="D163" s="2" t="s">
        <v>4301</v>
      </c>
      <c r="E163" s="2" t="s">
        <v>11401</v>
      </c>
    </row>
    <row r="164">
      <c r="A164" s="2" t="s">
        <v>11402</v>
      </c>
      <c r="B164" s="2" t="s">
        <v>11394</v>
      </c>
      <c r="C164" s="2" t="s">
        <v>10513</v>
      </c>
      <c r="D164" s="2" t="s">
        <v>4301</v>
      </c>
      <c r="E164" s="2" t="s">
        <v>11403</v>
      </c>
    </row>
    <row r="165">
      <c r="A165" s="2" t="s">
        <v>11404</v>
      </c>
      <c r="B165" s="2" t="s">
        <v>11394</v>
      </c>
      <c r="C165" s="2" t="s">
        <v>10513</v>
      </c>
      <c r="D165" s="2" t="s">
        <v>4301</v>
      </c>
      <c r="E165" s="2" t="s">
        <v>11405</v>
      </c>
    </row>
    <row r="166">
      <c r="A166" s="2" t="s">
        <v>11406</v>
      </c>
      <c r="B166" s="2" t="s">
        <v>11394</v>
      </c>
      <c r="C166" s="2" t="s">
        <v>10513</v>
      </c>
      <c r="D166" s="2" t="s">
        <v>4301</v>
      </c>
      <c r="E166" s="2" t="s">
        <v>11407</v>
      </c>
    </row>
    <row r="167">
      <c r="A167" s="2" t="s">
        <v>11408</v>
      </c>
      <c r="B167" s="2" t="s">
        <v>11394</v>
      </c>
      <c r="C167" s="2" t="s">
        <v>10513</v>
      </c>
      <c r="D167" s="2" t="s">
        <v>4301</v>
      </c>
      <c r="E167" s="2" t="s">
        <v>11409</v>
      </c>
    </row>
    <row r="168">
      <c r="A168" s="2" t="s">
        <v>5639</v>
      </c>
      <c r="B168" s="2" t="s">
        <v>11394</v>
      </c>
      <c r="C168" s="2" t="s">
        <v>10513</v>
      </c>
      <c r="D168" s="2" t="s">
        <v>4301</v>
      </c>
      <c r="E168" s="2" t="s">
        <v>11410</v>
      </c>
    </row>
    <row r="169">
      <c r="A169" s="2" t="s">
        <v>5642</v>
      </c>
      <c r="B169" s="2" t="s">
        <v>11394</v>
      </c>
      <c r="C169" s="2" t="s">
        <v>10513</v>
      </c>
      <c r="D169" s="2" t="s">
        <v>4301</v>
      </c>
      <c r="E169" s="2" t="s">
        <v>11411</v>
      </c>
    </row>
    <row r="170">
      <c r="A170" s="2" t="s">
        <v>5204</v>
      </c>
      <c r="B170" s="2" t="s">
        <v>11394</v>
      </c>
      <c r="C170" s="2" t="s">
        <v>10513</v>
      </c>
      <c r="D170" s="2" t="s">
        <v>4301</v>
      </c>
      <c r="E170" s="2" t="s">
        <v>11412</v>
      </c>
    </row>
    <row r="171">
      <c r="A171" s="2" t="s">
        <v>11413</v>
      </c>
      <c r="B171" s="2" t="s">
        <v>11394</v>
      </c>
      <c r="C171" s="2" t="s">
        <v>10513</v>
      </c>
      <c r="D171" s="2" t="s">
        <v>4301</v>
      </c>
      <c r="E171" s="2" t="s">
        <v>11414</v>
      </c>
    </row>
    <row r="172">
      <c r="A172" s="2" t="s">
        <v>11415</v>
      </c>
      <c r="B172" s="2" t="s">
        <v>11394</v>
      </c>
      <c r="C172" s="2" t="s">
        <v>10513</v>
      </c>
      <c r="D172" s="2" t="s">
        <v>4301</v>
      </c>
      <c r="E172" s="2" t="s">
        <v>11416</v>
      </c>
    </row>
    <row r="173">
      <c r="A173" s="2" t="s">
        <v>11417</v>
      </c>
      <c r="B173" s="2" t="s">
        <v>11394</v>
      </c>
      <c r="C173" s="2" t="s">
        <v>10513</v>
      </c>
      <c r="D173" s="2" t="s">
        <v>4301</v>
      </c>
      <c r="E173" s="2" t="s">
        <v>11418</v>
      </c>
    </row>
    <row r="174">
      <c r="A174" s="2" t="s">
        <v>11419</v>
      </c>
      <c r="B174" s="2" t="s">
        <v>11394</v>
      </c>
      <c r="C174" s="2" t="s">
        <v>10513</v>
      </c>
      <c r="D174" s="2" t="s">
        <v>4301</v>
      </c>
      <c r="E174" s="2" t="s">
        <v>11420</v>
      </c>
    </row>
    <row r="175">
      <c r="A175" s="2" t="s">
        <v>11421</v>
      </c>
      <c r="B175" s="2" t="s">
        <v>11394</v>
      </c>
      <c r="C175" s="2" t="s">
        <v>10513</v>
      </c>
      <c r="D175" s="2" t="s">
        <v>4301</v>
      </c>
      <c r="E175" s="2" t="s">
        <v>11422</v>
      </c>
    </row>
    <row r="176">
      <c r="A176" s="2" t="s">
        <v>11423</v>
      </c>
      <c r="B176" s="2" t="s">
        <v>11394</v>
      </c>
      <c r="C176" s="2" t="s">
        <v>10513</v>
      </c>
      <c r="D176" s="2" t="s">
        <v>4301</v>
      </c>
      <c r="E176" s="2" t="s">
        <v>11424</v>
      </c>
    </row>
    <row r="177">
      <c r="A177" s="2" t="s">
        <v>11425</v>
      </c>
      <c r="B177" s="2" t="s">
        <v>11394</v>
      </c>
      <c r="C177" s="2" t="s">
        <v>10513</v>
      </c>
      <c r="D177" s="2" t="s">
        <v>4301</v>
      </c>
      <c r="E177" s="2" t="s">
        <v>11426</v>
      </c>
    </row>
    <row r="178">
      <c r="A178" s="2" t="s">
        <v>5207</v>
      </c>
      <c r="B178" s="2" t="s">
        <v>11394</v>
      </c>
      <c r="C178" s="2" t="s">
        <v>10513</v>
      </c>
      <c r="D178" s="2" t="s">
        <v>4301</v>
      </c>
      <c r="E178" s="2" t="s">
        <v>11427</v>
      </c>
    </row>
    <row r="179">
      <c r="A179" s="2" t="s">
        <v>5208</v>
      </c>
      <c r="B179" s="2" t="s">
        <v>11394</v>
      </c>
      <c r="C179" s="2" t="s">
        <v>10513</v>
      </c>
      <c r="D179" s="2" t="s">
        <v>4301</v>
      </c>
      <c r="E179" s="2" t="s">
        <v>11428</v>
      </c>
    </row>
    <row r="180">
      <c r="A180" s="2" t="s">
        <v>4825</v>
      </c>
      <c r="B180" s="2" t="s">
        <v>11394</v>
      </c>
      <c r="C180" s="2" t="s">
        <v>10513</v>
      </c>
      <c r="D180" s="2" t="s">
        <v>4301</v>
      </c>
      <c r="E180" s="2" t="s">
        <v>11429</v>
      </c>
    </row>
    <row r="181">
      <c r="A181" s="2" t="s">
        <v>5696</v>
      </c>
      <c r="B181" s="2" t="s">
        <v>11394</v>
      </c>
      <c r="C181" s="2" t="s">
        <v>10513</v>
      </c>
      <c r="D181" s="2" t="s">
        <v>4301</v>
      </c>
      <c r="E181" s="2" t="s">
        <v>11430</v>
      </c>
    </row>
  </sheetData>
  <hyperlinks>
    <hyperlink r:id="rId1" ref="E2"/>
    <hyperlink r:id="rId2" ref="E11"/>
    <hyperlink r:id="rId3" ref="E19"/>
    <hyperlink r:id="rId4" ref="E28"/>
    <hyperlink r:id="rId5" ref="E44"/>
    <hyperlink r:id="rId6" ref="E52"/>
    <hyperlink r:id="rId7" ref="E103"/>
    <hyperlink r:id="rId8" ref="E104"/>
    <hyperlink r:id="rId9" ref="E105"/>
    <hyperlink r:id="rId10" ref="E106"/>
    <hyperlink r:id="rId11" ref="E107"/>
    <hyperlink r:id="rId12" ref="E108"/>
    <hyperlink r:id="rId13" ref="E109"/>
    <hyperlink r:id="rId14" ref="E110"/>
    <hyperlink r:id="rId15" ref="E111"/>
    <hyperlink r:id="rId16" ref="E112"/>
    <hyperlink r:id="rId17" ref="E113"/>
    <hyperlink r:id="rId18" ref="E114"/>
    <hyperlink r:id="rId19" ref="E115"/>
    <hyperlink r:id="rId20" ref="E116"/>
    <hyperlink r:id="rId21" ref="E117"/>
    <hyperlink r:id="rId22" ref="E118"/>
    <hyperlink r:id="rId23" ref="E119"/>
    <hyperlink r:id="rId24" ref="E120"/>
    <hyperlink r:id="rId25" ref="E121"/>
    <hyperlink r:id="rId26" ref="E122"/>
    <hyperlink r:id="rId27" ref="E123"/>
    <hyperlink r:id="rId28" ref="E124"/>
    <hyperlink r:id="rId29" ref="E125"/>
    <hyperlink r:id="rId30" ref="E126"/>
    <hyperlink r:id="rId31" ref="E127"/>
    <hyperlink r:id="rId32" ref="E128"/>
    <hyperlink r:id="rId33" ref="E129"/>
    <hyperlink r:id="rId34" ref="E130"/>
    <hyperlink r:id="rId35" ref="E131"/>
    <hyperlink r:id="rId36" ref="E132"/>
    <hyperlink r:id="rId37" ref="E133"/>
    <hyperlink r:id="rId38" ref="E134"/>
    <hyperlink r:id="rId39" ref="E135"/>
    <hyperlink r:id="rId40" ref="E136"/>
    <hyperlink r:id="rId41" ref="E137"/>
    <hyperlink r:id="rId42" ref="E138"/>
    <hyperlink r:id="rId43" ref="E139"/>
    <hyperlink r:id="rId44" ref="E140"/>
    <hyperlink r:id="rId45" ref="E141"/>
    <hyperlink r:id="rId46" ref="E142"/>
    <hyperlink r:id="rId47" ref="E143"/>
    <hyperlink r:id="rId48" ref="E144"/>
    <hyperlink r:id="rId49" ref="E145"/>
    <hyperlink r:id="rId50" ref="E146"/>
    <hyperlink r:id="rId51" ref="E147"/>
    <hyperlink r:id="rId52" ref="E148"/>
    <hyperlink r:id="rId53" ref="E149"/>
    <hyperlink r:id="rId54" ref="E150"/>
    <hyperlink r:id="rId55" ref="E151"/>
    <hyperlink r:id="rId56" ref="E152"/>
    <hyperlink r:id="rId57" ref="E153"/>
    <hyperlink r:id="rId58" ref="E154"/>
    <hyperlink r:id="rId59" ref="E155"/>
    <hyperlink r:id="rId60" ref="E156"/>
    <hyperlink r:id="rId61" ref="E157"/>
    <hyperlink r:id="rId62" ref="E158"/>
    <hyperlink r:id="rId63" ref="E159"/>
    <hyperlink r:id="rId64" ref="E160"/>
  </hyperlinks>
  <drawing r:id="rId65"/>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5" max="5" width="53.0"/>
  </cols>
  <sheetData>
    <row r="1">
      <c r="A1" s="109" t="s">
        <v>9974</v>
      </c>
      <c r="B1" s="61" t="s">
        <v>9975</v>
      </c>
      <c r="C1" s="61" t="s">
        <v>9976</v>
      </c>
      <c r="D1" s="61" t="s">
        <v>9977</v>
      </c>
      <c r="E1" s="61" t="s">
        <v>9978</v>
      </c>
    </row>
    <row r="2">
      <c r="A2" s="36" t="s">
        <v>11257</v>
      </c>
      <c r="B2" s="36" t="s">
        <v>11258</v>
      </c>
      <c r="C2" s="36" t="s">
        <v>10649</v>
      </c>
      <c r="D2" s="36" t="s">
        <v>4301</v>
      </c>
      <c r="E2" s="38" t="s">
        <v>11259</v>
      </c>
    </row>
    <row r="3">
      <c r="A3" s="36" t="s">
        <v>11261</v>
      </c>
      <c r="B3" s="36" t="s">
        <v>11258</v>
      </c>
      <c r="C3" s="36" t="s">
        <v>10649</v>
      </c>
      <c r="D3" s="36" t="s">
        <v>4301</v>
      </c>
      <c r="E3" s="2" t="s">
        <v>11262</v>
      </c>
    </row>
    <row r="4">
      <c r="A4" s="36" t="s">
        <v>11263</v>
      </c>
      <c r="B4" s="36" t="s">
        <v>11258</v>
      </c>
      <c r="C4" s="36" t="s">
        <v>10649</v>
      </c>
      <c r="D4" s="36" t="s">
        <v>4301</v>
      </c>
      <c r="E4" s="2" t="s">
        <v>11264</v>
      </c>
    </row>
    <row r="5">
      <c r="A5" s="36" t="s">
        <v>11265</v>
      </c>
      <c r="B5" s="36" t="s">
        <v>11258</v>
      </c>
      <c r="C5" s="36" t="s">
        <v>10649</v>
      </c>
      <c r="D5" s="36" t="s">
        <v>4301</v>
      </c>
      <c r="E5" s="2" t="s">
        <v>11266</v>
      </c>
    </row>
    <row r="6">
      <c r="A6" s="36" t="s">
        <v>11267</v>
      </c>
      <c r="B6" s="36" t="s">
        <v>11258</v>
      </c>
      <c r="C6" s="36" t="s">
        <v>10649</v>
      </c>
      <c r="D6" s="36" t="s">
        <v>4301</v>
      </c>
      <c r="E6" s="2" t="s">
        <v>11268</v>
      </c>
    </row>
    <row r="7">
      <c r="A7" s="36" t="s">
        <v>11269</v>
      </c>
      <c r="B7" s="36" t="s">
        <v>11258</v>
      </c>
      <c r="C7" s="36" t="s">
        <v>10649</v>
      </c>
      <c r="D7" s="36" t="s">
        <v>4301</v>
      </c>
      <c r="E7" s="2" t="s">
        <v>11270</v>
      </c>
    </row>
    <row r="8">
      <c r="A8" s="36" t="s">
        <v>11271</v>
      </c>
      <c r="B8" s="36" t="s">
        <v>11258</v>
      </c>
      <c r="C8" s="36" t="s">
        <v>10649</v>
      </c>
      <c r="D8" s="36" t="s">
        <v>4301</v>
      </c>
      <c r="E8" s="2" t="s">
        <v>11272</v>
      </c>
    </row>
    <row r="9">
      <c r="A9" s="36" t="s">
        <v>11273</v>
      </c>
      <c r="B9" s="36" t="s">
        <v>11258</v>
      </c>
      <c r="C9" s="36" t="s">
        <v>10649</v>
      </c>
      <c r="D9" s="36" t="s">
        <v>4301</v>
      </c>
      <c r="E9" s="2" t="s">
        <v>11274</v>
      </c>
    </row>
    <row r="10">
      <c r="A10" s="36" t="s">
        <v>11275</v>
      </c>
      <c r="B10" s="36" t="s">
        <v>11258</v>
      </c>
      <c r="C10" s="36" t="s">
        <v>10649</v>
      </c>
      <c r="D10" s="36" t="s">
        <v>4301</v>
      </c>
      <c r="E10" s="2" t="s">
        <v>11276</v>
      </c>
    </row>
    <row r="11">
      <c r="A11" s="36" t="s">
        <v>11277</v>
      </c>
      <c r="B11" s="36" t="s">
        <v>11258</v>
      </c>
      <c r="C11" s="36" t="s">
        <v>10649</v>
      </c>
      <c r="D11" s="36" t="s">
        <v>4301</v>
      </c>
      <c r="E11" s="2" t="s">
        <v>11278</v>
      </c>
    </row>
    <row r="12">
      <c r="A12" s="36" t="s">
        <v>11279</v>
      </c>
      <c r="B12" s="36" t="s">
        <v>11258</v>
      </c>
      <c r="C12" s="36" t="s">
        <v>10649</v>
      </c>
      <c r="D12" s="36" t="s">
        <v>4301</v>
      </c>
      <c r="E12" s="2" t="s">
        <v>11280</v>
      </c>
    </row>
    <row r="13">
      <c r="A13" s="36" t="s">
        <v>11281</v>
      </c>
      <c r="B13" s="36" t="s">
        <v>11258</v>
      </c>
      <c r="C13" s="36" t="s">
        <v>10649</v>
      </c>
      <c r="D13" s="36" t="s">
        <v>4301</v>
      </c>
      <c r="E13" s="2" t="s">
        <v>11282</v>
      </c>
    </row>
    <row r="14">
      <c r="A14" s="36" t="s">
        <v>11283</v>
      </c>
      <c r="B14" s="36" t="s">
        <v>11258</v>
      </c>
      <c r="C14" s="36" t="s">
        <v>10649</v>
      </c>
      <c r="D14" s="36" t="s">
        <v>4301</v>
      </c>
      <c r="E14" s="2" t="s">
        <v>11284</v>
      </c>
    </row>
    <row r="15">
      <c r="A15" s="36" t="s">
        <v>7144</v>
      </c>
      <c r="B15" s="36" t="s">
        <v>11258</v>
      </c>
      <c r="C15" s="36" t="s">
        <v>10649</v>
      </c>
      <c r="D15" s="36" t="s">
        <v>4301</v>
      </c>
      <c r="E15" s="2" t="s">
        <v>11285</v>
      </c>
    </row>
    <row r="16">
      <c r="A16" s="36" t="s">
        <v>11286</v>
      </c>
      <c r="B16" s="36" t="s">
        <v>11258</v>
      </c>
      <c r="C16" s="36" t="s">
        <v>10649</v>
      </c>
      <c r="D16" s="36" t="s">
        <v>4301</v>
      </c>
      <c r="E16" s="2" t="s">
        <v>11287</v>
      </c>
    </row>
    <row r="17">
      <c r="A17" s="36" t="s">
        <v>8132</v>
      </c>
      <c r="B17" s="36" t="s">
        <v>11258</v>
      </c>
      <c r="C17" s="36" t="s">
        <v>10649</v>
      </c>
      <c r="D17" s="36" t="s">
        <v>4301</v>
      </c>
      <c r="E17" s="2" t="s">
        <v>11289</v>
      </c>
    </row>
    <row r="18">
      <c r="A18" s="36" t="s">
        <v>11290</v>
      </c>
      <c r="B18" s="36" t="s">
        <v>11258</v>
      </c>
      <c r="C18" s="36" t="s">
        <v>10649</v>
      </c>
      <c r="D18" s="36" t="s">
        <v>4301</v>
      </c>
      <c r="E18" s="2" t="s">
        <v>11291</v>
      </c>
    </row>
    <row r="19">
      <c r="A19" s="36" t="s">
        <v>8123</v>
      </c>
      <c r="B19" s="36" t="s">
        <v>11258</v>
      </c>
      <c r="C19" s="36" t="s">
        <v>10649</v>
      </c>
      <c r="D19" s="36" t="s">
        <v>4301</v>
      </c>
      <c r="E19" s="2" t="s">
        <v>11292</v>
      </c>
    </row>
    <row r="20">
      <c r="A20" s="36" t="s">
        <v>7143</v>
      </c>
      <c r="B20" s="36" t="s">
        <v>11258</v>
      </c>
      <c r="C20" s="36" t="s">
        <v>10649</v>
      </c>
      <c r="D20" s="36" t="s">
        <v>4301</v>
      </c>
      <c r="E20" s="2" t="s">
        <v>11293</v>
      </c>
    </row>
    <row r="21">
      <c r="A21" s="36" t="s">
        <v>6866</v>
      </c>
      <c r="B21" s="36" t="s">
        <v>11294</v>
      </c>
      <c r="C21" s="36" t="s">
        <v>10649</v>
      </c>
      <c r="D21" s="36" t="s">
        <v>4301</v>
      </c>
      <c r="E21" s="92" t="s">
        <v>11295</v>
      </c>
    </row>
    <row r="22">
      <c r="A22" s="36" t="s">
        <v>11296</v>
      </c>
      <c r="B22" s="36" t="s">
        <v>11294</v>
      </c>
      <c r="C22" s="36" t="s">
        <v>10649</v>
      </c>
      <c r="D22" s="36" t="s">
        <v>4301</v>
      </c>
      <c r="E22" s="36" t="s">
        <v>11297</v>
      </c>
    </row>
    <row r="23">
      <c r="A23" s="36" t="s">
        <v>7293</v>
      </c>
      <c r="B23" s="36" t="s">
        <v>11294</v>
      </c>
      <c r="C23" s="36" t="s">
        <v>10649</v>
      </c>
      <c r="D23" s="36" t="s">
        <v>4301</v>
      </c>
      <c r="E23" s="36" t="s">
        <v>11298</v>
      </c>
    </row>
    <row r="24">
      <c r="A24" s="36" t="s">
        <v>11299</v>
      </c>
      <c r="B24" s="36" t="s">
        <v>11294</v>
      </c>
      <c r="C24" s="36" t="s">
        <v>10649</v>
      </c>
      <c r="D24" s="36" t="s">
        <v>4301</v>
      </c>
      <c r="E24" s="36" t="s">
        <v>11300</v>
      </c>
    </row>
    <row r="25">
      <c r="A25" s="36" t="s">
        <v>7461</v>
      </c>
      <c r="B25" s="36" t="s">
        <v>11294</v>
      </c>
      <c r="C25" s="36" t="s">
        <v>10649</v>
      </c>
      <c r="D25" s="36" t="s">
        <v>4301</v>
      </c>
      <c r="E25" s="36" t="s">
        <v>11301</v>
      </c>
    </row>
    <row r="26">
      <c r="A26" s="36" t="s">
        <v>11302</v>
      </c>
      <c r="B26" s="36" t="s">
        <v>11294</v>
      </c>
      <c r="C26" s="36" t="s">
        <v>10649</v>
      </c>
      <c r="D26" s="36" t="s">
        <v>4301</v>
      </c>
      <c r="E26" s="36" t="s">
        <v>11303</v>
      </c>
    </row>
    <row r="27">
      <c r="A27" s="36" t="s">
        <v>7335</v>
      </c>
      <c r="B27" s="36" t="s">
        <v>11294</v>
      </c>
      <c r="C27" s="36" t="s">
        <v>10649</v>
      </c>
      <c r="D27" s="36" t="s">
        <v>4301</v>
      </c>
      <c r="E27" s="36" t="s">
        <v>11304</v>
      </c>
    </row>
    <row r="28">
      <c r="A28" s="36" t="s">
        <v>11305</v>
      </c>
      <c r="B28" s="36" t="s">
        <v>11294</v>
      </c>
      <c r="C28" s="36" t="s">
        <v>10649</v>
      </c>
      <c r="D28" s="36" t="s">
        <v>4301</v>
      </c>
      <c r="E28" s="36" t="s">
        <v>11306</v>
      </c>
    </row>
    <row r="29">
      <c r="A29" s="36" t="s">
        <v>6881</v>
      </c>
      <c r="B29" s="36" t="s">
        <v>11294</v>
      </c>
      <c r="C29" s="36" t="s">
        <v>10649</v>
      </c>
      <c r="D29" s="36" t="s">
        <v>4301</v>
      </c>
      <c r="E29" s="36" t="s">
        <v>11307</v>
      </c>
    </row>
    <row r="30">
      <c r="A30" s="36" t="s">
        <v>7104</v>
      </c>
      <c r="B30" s="36" t="s">
        <v>11294</v>
      </c>
      <c r="C30" s="36" t="s">
        <v>10649</v>
      </c>
      <c r="D30" s="36" t="s">
        <v>4301</v>
      </c>
      <c r="E30" s="36" t="s">
        <v>11308</v>
      </c>
    </row>
    <row r="31">
      <c r="A31" s="36" t="s">
        <v>7365</v>
      </c>
      <c r="B31" s="36" t="s">
        <v>11294</v>
      </c>
      <c r="C31" s="36" t="s">
        <v>10649</v>
      </c>
      <c r="D31" s="36" t="s">
        <v>4301</v>
      </c>
      <c r="E31" s="36" t="s">
        <v>11309</v>
      </c>
    </row>
    <row r="32">
      <c r="A32" s="36" t="s">
        <v>11310</v>
      </c>
      <c r="B32" s="36" t="s">
        <v>11294</v>
      </c>
      <c r="C32" s="36" t="s">
        <v>10649</v>
      </c>
      <c r="D32" s="36" t="s">
        <v>4301</v>
      </c>
      <c r="E32" s="36" t="s">
        <v>11311</v>
      </c>
    </row>
    <row r="33">
      <c r="A33" s="36" t="s">
        <v>8125</v>
      </c>
      <c r="B33" s="36" t="s">
        <v>11294</v>
      </c>
      <c r="C33" s="36" t="s">
        <v>10649</v>
      </c>
      <c r="D33" s="36" t="s">
        <v>4301</v>
      </c>
      <c r="E33" s="36" t="s">
        <v>11312</v>
      </c>
    </row>
    <row r="34">
      <c r="A34" s="36" t="s">
        <v>6906</v>
      </c>
      <c r="B34" s="36" t="s">
        <v>11294</v>
      </c>
      <c r="C34" s="36" t="s">
        <v>10649</v>
      </c>
      <c r="D34" s="36" t="s">
        <v>4301</v>
      </c>
      <c r="E34" s="36" t="s">
        <v>11313</v>
      </c>
    </row>
    <row r="35">
      <c r="A35" s="36" t="s">
        <v>7203</v>
      </c>
      <c r="B35" s="36" t="s">
        <v>11294</v>
      </c>
      <c r="C35" s="36" t="s">
        <v>10649</v>
      </c>
      <c r="D35" s="36" t="s">
        <v>4301</v>
      </c>
      <c r="E35" s="36" t="s">
        <v>11315</v>
      </c>
    </row>
    <row r="36">
      <c r="A36" s="36" t="s">
        <v>6909</v>
      </c>
      <c r="B36" s="36" t="s">
        <v>11294</v>
      </c>
      <c r="C36" s="36" t="s">
        <v>10649</v>
      </c>
      <c r="D36" s="36" t="s">
        <v>4301</v>
      </c>
      <c r="E36" s="36" t="s">
        <v>11316</v>
      </c>
    </row>
    <row r="37">
      <c r="A37" s="36" t="s">
        <v>11317</v>
      </c>
      <c r="B37" s="36" t="s">
        <v>11294</v>
      </c>
      <c r="C37" s="36" t="s">
        <v>10649</v>
      </c>
      <c r="D37" s="36" t="s">
        <v>4301</v>
      </c>
      <c r="E37" s="36" t="s">
        <v>11318</v>
      </c>
    </row>
    <row r="38">
      <c r="A38" s="36" t="s">
        <v>11319</v>
      </c>
      <c r="B38" s="36" t="s">
        <v>11294</v>
      </c>
      <c r="C38" s="36" t="s">
        <v>10649</v>
      </c>
      <c r="D38" s="36" t="s">
        <v>4301</v>
      </c>
      <c r="E38" s="36" t="s">
        <v>11320</v>
      </c>
    </row>
    <row r="39">
      <c r="A39" s="36" t="s">
        <v>7759</v>
      </c>
      <c r="B39" s="36" t="s">
        <v>11294</v>
      </c>
      <c r="C39" s="36" t="s">
        <v>10649</v>
      </c>
      <c r="D39" s="36" t="s">
        <v>4301</v>
      </c>
      <c r="E39" s="36" t="s">
        <v>11321</v>
      </c>
    </row>
    <row r="40">
      <c r="A40" s="36" t="s">
        <v>11322</v>
      </c>
      <c r="B40" s="36" t="s">
        <v>11294</v>
      </c>
      <c r="C40" s="36" t="s">
        <v>10649</v>
      </c>
      <c r="D40" s="36" t="s">
        <v>4301</v>
      </c>
      <c r="E40" s="36" t="s">
        <v>11323</v>
      </c>
    </row>
    <row r="41">
      <c r="A41" s="36" t="s">
        <v>8113</v>
      </c>
      <c r="B41" s="36" t="s">
        <v>11294</v>
      </c>
      <c r="C41" s="36" t="s">
        <v>10649</v>
      </c>
      <c r="D41" s="36" t="s">
        <v>4301</v>
      </c>
      <c r="E41" s="36" t="s">
        <v>11324</v>
      </c>
    </row>
    <row r="42">
      <c r="A42" s="36" t="s">
        <v>11325</v>
      </c>
      <c r="B42" s="36" t="s">
        <v>11294</v>
      </c>
      <c r="C42" s="36" t="s">
        <v>10649</v>
      </c>
      <c r="D42" s="36" t="s">
        <v>4301</v>
      </c>
      <c r="E42" s="36" t="s">
        <v>11326</v>
      </c>
    </row>
    <row r="43">
      <c r="A43" s="36" t="s">
        <v>7366</v>
      </c>
      <c r="B43" s="36" t="s">
        <v>11294</v>
      </c>
      <c r="C43" s="36" t="s">
        <v>10649</v>
      </c>
      <c r="D43" s="36" t="s">
        <v>4301</v>
      </c>
      <c r="E43" s="36" t="s">
        <v>11327</v>
      </c>
    </row>
    <row r="44">
      <c r="A44" s="36" t="s">
        <v>11328</v>
      </c>
      <c r="B44" s="36" t="s">
        <v>11294</v>
      </c>
      <c r="C44" s="36" t="s">
        <v>10649</v>
      </c>
      <c r="D44" s="36" t="s">
        <v>4301</v>
      </c>
      <c r="E44" s="36" t="s">
        <v>11329</v>
      </c>
    </row>
    <row r="45">
      <c r="A45" s="36" t="s">
        <v>7350</v>
      </c>
      <c r="B45" s="36" t="s">
        <v>11294</v>
      </c>
      <c r="C45" s="36" t="s">
        <v>10649</v>
      </c>
      <c r="D45" s="36" t="s">
        <v>4301</v>
      </c>
      <c r="E45" s="36" t="s">
        <v>11330</v>
      </c>
    </row>
    <row r="46">
      <c r="A46" s="36" t="s">
        <v>7351</v>
      </c>
      <c r="B46" s="36" t="s">
        <v>11294</v>
      </c>
      <c r="C46" s="36" t="s">
        <v>10649</v>
      </c>
      <c r="D46" s="36" t="s">
        <v>4301</v>
      </c>
      <c r="E46" s="36" t="s">
        <v>11331</v>
      </c>
    </row>
    <row r="47">
      <c r="A47" s="36" t="s">
        <v>7755</v>
      </c>
      <c r="B47" s="36" t="s">
        <v>11294</v>
      </c>
      <c r="C47" s="36" t="s">
        <v>10649</v>
      </c>
      <c r="D47" s="36" t="s">
        <v>4301</v>
      </c>
      <c r="E47" s="36" t="s">
        <v>11332</v>
      </c>
    </row>
    <row r="48">
      <c r="A48" s="36" t="s">
        <v>7034</v>
      </c>
      <c r="B48" s="36" t="s">
        <v>11294</v>
      </c>
      <c r="C48" s="36" t="s">
        <v>10649</v>
      </c>
      <c r="D48" s="36" t="s">
        <v>4301</v>
      </c>
      <c r="E48" s="36" t="s">
        <v>11333</v>
      </c>
    </row>
    <row r="49">
      <c r="A49" s="36" t="s">
        <v>11334</v>
      </c>
      <c r="B49" s="36" t="s">
        <v>11294</v>
      </c>
      <c r="C49" s="36" t="s">
        <v>10649</v>
      </c>
      <c r="D49" s="36" t="s">
        <v>4301</v>
      </c>
      <c r="E49" s="36" t="s">
        <v>11335</v>
      </c>
    </row>
    <row r="50">
      <c r="A50" s="36" t="s">
        <v>7345</v>
      </c>
      <c r="B50" s="36" t="s">
        <v>11294</v>
      </c>
      <c r="C50" s="36" t="s">
        <v>10649</v>
      </c>
      <c r="D50" s="36" t="s">
        <v>4301</v>
      </c>
      <c r="E50" s="36" t="s">
        <v>11336</v>
      </c>
    </row>
    <row r="51">
      <c r="A51" s="36" t="s">
        <v>6908</v>
      </c>
      <c r="B51" s="36" t="s">
        <v>11294</v>
      </c>
      <c r="C51" s="36" t="s">
        <v>10649</v>
      </c>
      <c r="D51" s="36" t="s">
        <v>4301</v>
      </c>
      <c r="E51" s="36" t="s">
        <v>11337</v>
      </c>
    </row>
    <row r="52">
      <c r="A52" s="36" t="s">
        <v>7300</v>
      </c>
      <c r="B52" s="36" t="s">
        <v>11294</v>
      </c>
      <c r="C52" s="36" t="s">
        <v>10649</v>
      </c>
      <c r="D52" s="36" t="s">
        <v>4301</v>
      </c>
      <c r="E52" s="36" t="s">
        <v>11338</v>
      </c>
    </row>
    <row r="53">
      <c r="A53" s="36" t="s">
        <v>7434</v>
      </c>
      <c r="B53" s="36" t="s">
        <v>11294</v>
      </c>
      <c r="C53" s="36" t="s">
        <v>10649</v>
      </c>
      <c r="D53" s="36" t="s">
        <v>4301</v>
      </c>
      <c r="E53" s="36" t="s">
        <v>11339</v>
      </c>
    </row>
    <row r="54">
      <c r="A54" s="36" t="s">
        <v>8121</v>
      </c>
      <c r="B54" s="36" t="s">
        <v>11294</v>
      </c>
      <c r="C54" s="36" t="s">
        <v>10649</v>
      </c>
      <c r="D54" s="36" t="s">
        <v>4301</v>
      </c>
      <c r="E54" s="36" t="s">
        <v>11340</v>
      </c>
    </row>
    <row r="55">
      <c r="A55" s="36" t="s">
        <v>11341</v>
      </c>
      <c r="B55" s="36" t="s">
        <v>11294</v>
      </c>
      <c r="C55" s="36" t="s">
        <v>10649</v>
      </c>
      <c r="D55" s="36" t="s">
        <v>4301</v>
      </c>
      <c r="E55" s="36" t="s">
        <v>11342</v>
      </c>
    </row>
    <row r="56">
      <c r="A56" s="36" t="s">
        <v>11343</v>
      </c>
      <c r="B56" s="36" t="s">
        <v>11344</v>
      </c>
      <c r="C56" s="36" t="s">
        <v>10649</v>
      </c>
      <c r="D56" s="36" t="s">
        <v>4301</v>
      </c>
      <c r="E56" s="92" t="s">
        <v>11345</v>
      </c>
    </row>
    <row r="57">
      <c r="A57" s="36" t="s">
        <v>7451</v>
      </c>
      <c r="B57" s="36" t="s">
        <v>11344</v>
      </c>
      <c r="C57" s="36" t="s">
        <v>10649</v>
      </c>
      <c r="D57" s="36" t="s">
        <v>4301</v>
      </c>
      <c r="E57" s="36" t="s">
        <v>11347</v>
      </c>
    </row>
    <row r="58">
      <c r="A58" s="36" t="s">
        <v>6895</v>
      </c>
      <c r="B58" s="36" t="s">
        <v>11344</v>
      </c>
      <c r="C58" s="36" t="s">
        <v>10649</v>
      </c>
      <c r="D58" s="36" t="s">
        <v>4301</v>
      </c>
      <c r="E58" s="36" t="s">
        <v>11348</v>
      </c>
    </row>
    <row r="59">
      <c r="A59" s="36" t="s">
        <v>6837</v>
      </c>
      <c r="B59" s="36" t="s">
        <v>11344</v>
      </c>
      <c r="C59" s="36" t="s">
        <v>10649</v>
      </c>
      <c r="D59" s="36" t="s">
        <v>4301</v>
      </c>
      <c r="E59" s="36" t="s">
        <v>11349</v>
      </c>
    </row>
    <row r="60">
      <c r="A60" s="36" t="s">
        <v>11350</v>
      </c>
      <c r="B60" s="36" t="s">
        <v>11344</v>
      </c>
      <c r="C60" s="36" t="s">
        <v>10649</v>
      </c>
      <c r="D60" s="36" t="s">
        <v>4301</v>
      </c>
      <c r="E60" s="36" t="s">
        <v>11351</v>
      </c>
    </row>
    <row r="61">
      <c r="A61" s="36" t="s">
        <v>11352</v>
      </c>
      <c r="B61" s="36" t="s">
        <v>11344</v>
      </c>
      <c r="C61" s="36" t="s">
        <v>10649</v>
      </c>
      <c r="D61" s="36" t="s">
        <v>4301</v>
      </c>
      <c r="E61" s="36" t="s">
        <v>11353</v>
      </c>
    </row>
    <row r="62">
      <c r="A62" s="92" t="s">
        <v>7723</v>
      </c>
      <c r="B62" s="36" t="s">
        <v>11344</v>
      </c>
      <c r="C62" s="36" t="s">
        <v>10649</v>
      </c>
      <c r="D62" s="36" t="s">
        <v>4301</v>
      </c>
      <c r="E62" s="36" t="s">
        <v>11355</v>
      </c>
    </row>
    <row r="63">
      <c r="A63" s="36" t="s">
        <v>6898</v>
      </c>
      <c r="B63" s="36" t="s">
        <v>11344</v>
      </c>
      <c r="C63" s="36" t="s">
        <v>10649</v>
      </c>
      <c r="D63" s="36" t="s">
        <v>4301</v>
      </c>
      <c r="E63" s="36" t="s">
        <v>11356</v>
      </c>
    </row>
    <row r="64">
      <c r="A64" s="36" t="s">
        <v>11357</v>
      </c>
      <c r="B64" s="36" t="s">
        <v>11344</v>
      </c>
      <c r="C64" s="36" t="s">
        <v>10649</v>
      </c>
      <c r="D64" s="36" t="s">
        <v>4301</v>
      </c>
      <c r="E64" s="36" t="s">
        <v>11358</v>
      </c>
    </row>
    <row r="65">
      <c r="A65" s="36" t="s">
        <v>11359</v>
      </c>
      <c r="B65" s="36" t="s">
        <v>11344</v>
      </c>
      <c r="C65" s="36" t="s">
        <v>10649</v>
      </c>
      <c r="D65" s="36" t="s">
        <v>4301</v>
      </c>
      <c r="E65" s="36" t="s">
        <v>11360</v>
      </c>
    </row>
    <row r="66">
      <c r="A66" s="36" t="s">
        <v>11361</v>
      </c>
      <c r="B66" s="36" t="s">
        <v>11344</v>
      </c>
      <c r="C66" s="36" t="s">
        <v>10649</v>
      </c>
      <c r="D66" s="36" t="s">
        <v>4301</v>
      </c>
      <c r="E66" s="36" t="s">
        <v>11363</v>
      </c>
    </row>
    <row r="67">
      <c r="A67" s="36" t="s">
        <v>7088</v>
      </c>
      <c r="B67" s="36" t="s">
        <v>11344</v>
      </c>
      <c r="C67" s="36" t="s">
        <v>10649</v>
      </c>
      <c r="D67" s="36" t="s">
        <v>4301</v>
      </c>
      <c r="E67" s="36" t="s">
        <v>11364</v>
      </c>
    </row>
    <row r="68">
      <c r="A68" s="36" t="s">
        <v>11365</v>
      </c>
      <c r="B68" s="36" t="s">
        <v>11344</v>
      </c>
      <c r="C68" s="36" t="s">
        <v>10649</v>
      </c>
      <c r="D68" s="36" t="s">
        <v>4301</v>
      </c>
      <c r="E68" s="36" t="s">
        <v>11366</v>
      </c>
    </row>
    <row r="69">
      <c r="A69" s="36" t="s">
        <v>7456</v>
      </c>
      <c r="B69" s="36" t="s">
        <v>11344</v>
      </c>
      <c r="C69" s="36" t="s">
        <v>10649</v>
      </c>
      <c r="D69" s="36" t="s">
        <v>4301</v>
      </c>
      <c r="E69" s="36" t="s">
        <v>11367</v>
      </c>
    </row>
    <row r="70">
      <c r="A70" s="36" t="s">
        <v>11368</v>
      </c>
      <c r="B70" s="36" t="s">
        <v>11344</v>
      </c>
      <c r="C70" s="36" t="s">
        <v>10649</v>
      </c>
      <c r="D70" s="36" t="s">
        <v>4301</v>
      </c>
      <c r="E70" s="36" t="s">
        <v>11369</v>
      </c>
    </row>
    <row r="71">
      <c r="A71" s="36" t="s">
        <v>6882</v>
      </c>
      <c r="B71" s="36" t="s">
        <v>11344</v>
      </c>
      <c r="C71" s="36" t="s">
        <v>10649</v>
      </c>
      <c r="D71" s="36" t="s">
        <v>4301</v>
      </c>
      <c r="E71" s="36" t="s">
        <v>11370</v>
      </c>
    </row>
    <row r="72">
      <c r="A72" s="36" t="s">
        <v>11371</v>
      </c>
      <c r="B72" s="36" t="s">
        <v>11344</v>
      </c>
      <c r="C72" s="36" t="s">
        <v>10649</v>
      </c>
      <c r="D72" s="36" t="s">
        <v>4301</v>
      </c>
      <c r="E72" s="36" t="s">
        <v>11372</v>
      </c>
    </row>
    <row r="73">
      <c r="A73" s="36" t="s">
        <v>11373</v>
      </c>
      <c r="B73" s="36" t="s">
        <v>11344</v>
      </c>
      <c r="C73" s="36" t="s">
        <v>10649</v>
      </c>
      <c r="D73" s="36" t="s">
        <v>4301</v>
      </c>
      <c r="E73" s="36" t="s">
        <v>11374</v>
      </c>
    </row>
    <row r="74">
      <c r="A74" s="36" t="s">
        <v>11375</v>
      </c>
      <c r="B74" s="36" t="s">
        <v>11344</v>
      </c>
      <c r="C74" s="36" t="s">
        <v>10649</v>
      </c>
      <c r="D74" s="36" t="s">
        <v>4301</v>
      </c>
      <c r="E74" s="36" t="s">
        <v>11376</v>
      </c>
    </row>
    <row r="75">
      <c r="A75" s="36" t="s">
        <v>7778</v>
      </c>
      <c r="B75" s="36" t="s">
        <v>11344</v>
      </c>
      <c r="C75" s="36" t="s">
        <v>10649</v>
      </c>
      <c r="D75" s="36" t="s">
        <v>4301</v>
      </c>
      <c r="E75" s="36" t="s">
        <v>11377</v>
      </c>
    </row>
    <row r="76">
      <c r="A76" s="36" t="s">
        <v>7431</v>
      </c>
      <c r="B76" s="36" t="s">
        <v>11344</v>
      </c>
      <c r="C76" s="36" t="s">
        <v>10649</v>
      </c>
      <c r="D76" s="36" t="s">
        <v>4301</v>
      </c>
      <c r="E76" s="36" t="s">
        <v>11378</v>
      </c>
    </row>
    <row r="77">
      <c r="A77" s="36" t="s">
        <v>6891</v>
      </c>
      <c r="B77" s="36" t="s">
        <v>11344</v>
      </c>
      <c r="C77" s="36" t="s">
        <v>10649</v>
      </c>
      <c r="D77" s="36" t="s">
        <v>4301</v>
      </c>
      <c r="E77" s="36" t="s">
        <v>11379</v>
      </c>
    </row>
    <row r="78">
      <c r="A78" s="36" t="s">
        <v>7413</v>
      </c>
      <c r="B78" s="36" t="s">
        <v>11344</v>
      </c>
      <c r="C78" s="36" t="s">
        <v>10649</v>
      </c>
      <c r="D78" s="36" t="s">
        <v>4301</v>
      </c>
      <c r="E78" s="36" t="s">
        <v>11381</v>
      </c>
    </row>
    <row r="79">
      <c r="A79" s="36" t="s">
        <v>7827</v>
      </c>
      <c r="B79" s="36" t="s">
        <v>11344</v>
      </c>
      <c r="C79" s="36" t="s">
        <v>10649</v>
      </c>
      <c r="D79" s="36" t="s">
        <v>4301</v>
      </c>
      <c r="E79" s="36" t="s">
        <v>11382</v>
      </c>
    </row>
    <row r="80">
      <c r="A80" s="36" t="s">
        <v>7383</v>
      </c>
      <c r="B80" s="36" t="s">
        <v>11344</v>
      </c>
      <c r="C80" s="36" t="s">
        <v>10649</v>
      </c>
      <c r="D80" s="36" t="s">
        <v>4301</v>
      </c>
      <c r="E80" s="36" t="s">
        <v>11383</v>
      </c>
    </row>
    <row r="81">
      <c r="A81" s="36" t="s">
        <v>6884</v>
      </c>
      <c r="B81" s="36" t="s">
        <v>11344</v>
      </c>
      <c r="C81" s="36" t="s">
        <v>10649</v>
      </c>
      <c r="D81" s="36" t="s">
        <v>4301</v>
      </c>
      <c r="E81" s="36" t="s">
        <v>11384</v>
      </c>
    </row>
    <row r="82">
      <c r="A82" s="36" t="s">
        <v>7450</v>
      </c>
      <c r="B82" s="36" t="s">
        <v>11344</v>
      </c>
      <c r="C82" s="36" t="s">
        <v>10649</v>
      </c>
      <c r="D82" s="36" t="s">
        <v>4301</v>
      </c>
      <c r="E82" s="36" t="s">
        <v>11385</v>
      </c>
    </row>
    <row r="83">
      <c r="A83" s="36" t="s">
        <v>7161</v>
      </c>
      <c r="B83" s="36" t="s">
        <v>11344</v>
      </c>
      <c r="C83" s="36" t="s">
        <v>10649</v>
      </c>
      <c r="D83" s="36" t="s">
        <v>4301</v>
      </c>
      <c r="E83" s="36" t="s">
        <v>11386</v>
      </c>
    </row>
    <row r="84">
      <c r="A84" s="36" t="s">
        <v>7472</v>
      </c>
      <c r="B84" s="36" t="s">
        <v>11344</v>
      </c>
      <c r="C84" s="36" t="s">
        <v>10649</v>
      </c>
      <c r="D84" s="36" t="s">
        <v>4301</v>
      </c>
      <c r="E84" s="36" t="s">
        <v>11387</v>
      </c>
    </row>
    <row r="85">
      <c r="A85" s="36" t="s">
        <v>7029</v>
      </c>
      <c r="B85" s="36" t="s">
        <v>11344</v>
      </c>
      <c r="C85" s="36" t="s">
        <v>10649</v>
      </c>
      <c r="D85" s="36" t="s">
        <v>4301</v>
      </c>
      <c r="E85" s="36" t="s">
        <v>11431</v>
      </c>
    </row>
    <row r="86">
      <c r="A86" s="36" t="s">
        <v>7298</v>
      </c>
      <c r="B86" s="36" t="s">
        <v>11344</v>
      </c>
      <c r="C86" s="36" t="s">
        <v>10649</v>
      </c>
      <c r="D86" s="36" t="s">
        <v>4301</v>
      </c>
      <c r="E86" s="36" t="s">
        <v>11432</v>
      </c>
    </row>
    <row r="87">
      <c r="A87" s="36" t="s">
        <v>11433</v>
      </c>
      <c r="B87" s="36" t="s">
        <v>11434</v>
      </c>
      <c r="C87" s="36" t="s">
        <v>10649</v>
      </c>
      <c r="D87" s="36" t="s">
        <v>4301</v>
      </c>
      <c r="E87" s="38" t="s">
        <v>11435</v>
      </c>
    </row>
    <row r="88">
      <c r="A88" s="36" t="s">
        <v>11436</v>
      </c>
      <c r="B88" s="36" t="s">
        <v>11434</v>
      </c>
      <c r="C88" s="36" t="s">
        <v>10649</v>
      </c>
      <c r="D88" s="36" t="s">
        <v>4301</v>
      </c>
      <c r="E88" s="2" t="s">
        <v>11437</v>
      </c>
    </row>
    <row r="89">
      <c r="A89" s="36" t="s">
        <v>11438</v>
      </c>
      <c r="B89" s="36" t="s">
        <v>11434</v>
      </c>
      <c r="C89" s="36" t="s">
        <v>10649</v>
      </c>
      <c r="D89" s="36" t="s">
        <v>4301</v>
      </c>
      <c r="E89" s="2" t="s">
        <v>11439</v>
      </c>
    </row>
    <row r="90">
      <c r="A90" s="36" t="s">
        <v>11440</v>
      </c>
      <c r="B90" s="36" t="s">
        <v>11434</v>
      </c>
      <c r="C90" s="36" t="s">
        <v>10649</v>
      </c>
      <c r="D90" s="36" t="s">
        <v>4301</v>
      </c>
      <c r="E90" s="2" t="s">
        <v>11441</v>
      </c>
    </row>
    <row r="91">
      <c r="A91" s="36" t="s">
        <v>7733</v>
      </c>
      <c r="B91" s="36" t="s">
        <v>11434</v>
      </c>
      <c r="C91" s="36" t="s">
        <v>10649</v>
      </c>
      <c r="D91" s="36" t="s">
        <v>4301</v>
      </c>
      <c r="E91" s="2" t="s">
        <v>11442</v>
      </c>
    </row>
    <row r="92">
      <c r="A92" s="36" t="s">
        <v>11443</v>
      </c>
      <c r="B92" s="36" t="s">
        <v>11434</v>
      </c>
      <c r="C92" s="36" t="s">
        <v>10649</v>
      </c>
      <c r="D92" s="36" t="s">
        <v>4301</v>
      </c>
      <c r="E92" s="2" t="s">
        <v>11444</v>
      </c>
    </row>
    <row r="93">
      <c r="A93" s="36" t="s">
        <v>11445</v>
      </c>
      <c r="B93" s="36" t="s">
        <v>11434</v>
      </c>
      <c r="C93" s="36" t="s">
        <v>10649</v>
      </c>
      <c r="D93" s="36" t="s">
        <v>4301</v>
      </c>
      <c r="E93" s="2" t="s">
        <v>11446</v>
      </c>
    </row>
    <row r="94">
      <c r="A94" s="36" t="s">
        <v>11447</v>
      </c>
      <c r="B94" s="36" t="s">
        <v>11434</v>
      </c>
      <c r="C94" s="36" t="s">
        <v>10649</v>
      </c>
      <c r="D94" s="36" t="s">
        <v>4301</v>
      </c>
      <c r="E94" s="2" t="s">
        <v>11448</v>
      </c>
    </row>
    <row r="95">
      <c r="A95" s="36" t="s">
        <v>7711</v>
      </c>
      <c r="B95" s="36" t="s">
        <v>11434</v>
      </c>
      <c r="C95" s="36" t="s">
        <v>10649</v>
      </c>
      <c r="D95" s="36" t="s">
        <v>4301</v>
      </c>
      <c r="E95" s="2" t="s">
        <v>11449</v>
      </c>
    </row>
    <row r="96">
      <c r="A96" s="36" t="s">
        <v>7370</v>
      </c>
      <c r="B96" s="36" t="s">
        <v>11434</v>
      </c>
      <c r="C96" s="36" t="s">
        <v>10649</v>
      </c>
      <c r="D96" s="36" t="s">
        <v>4301</v>
      </c>
      <c r="E96" s="2" t="s">
        <v>11450</v>
      </c>
    </row>
    <row r="97">
      <c r="A97" s="36" t="s">
        <v>7417</v>
      </c>
      <c r="B97" s="36" t="s">
        <v>11434</v>
      </c>
      <c r="C97" s="36" t="s">
        <v>10649</v>
      </c>
      <c r="D97" s="36" t="s">
        <v>4301</v>
      </c>
      <c r="E97" s="2" t="s">
        <v>11451</v>
      </c>
    </row>
    <row r="98">
      <c r="A98" s="36" t="s">
        <v>11452</v>
      </c>
      <c r="B98" s="36" t="s">
        <v>11434</v>
      </c>
      <c r="C98" s="36" t="s">
        <v>10649</v>
      </c>
      <c r="D98" s="36" t="s">
        <v>4301</v>
      </c>
      <c r="E98" s="2" t="s">
        <v>11453</v>
      </c>
    </row>
    <row r="99">
      <c r="A99" s="36" t="s">
        <v>11454</v>
      </c>
      <c r="B99" s="36" t="s">
        <v>11434</v>
      </c>
      <c r="C99" s="36" t="s">
        <v>10649</v>
      </c>
      <c r="D99" s="36" t="s">
        <v>4301</v>
      </c>
      <c r="E99" s="2" t="s">
        <v>11455</v>
      </c>
    </row>
    <row r="100">
      <c r="A100" s="36" t="s">
        <v>11456</v>
      </c>
      <c r="B100" s="36" t="s">
        <v>11434</v>
      </c>
      <c r="C100" s="36" t="s">
        <v>10649</v>
      </c>
      <c r="D100" s="36" t="s">
        <v>4301</v>
      </c>
      <c r="E100" s="2" t="s">
        <v>11457</v>
      </c>
    </row>
    <row r="101">
      <c r="A101" s="36" t="s">
        <v>11458</v>
      </c>
      <c r="B101" s="36" t="s">
        <v>11434</v>
      </c>
      <c r="C101" s="36" t="s">
        <v>10649</v>
      </c>
      <c r="D101" s="36" t="s">
        <v>4301</v>
      </c>
      <c r="E101" s="2" t="s">
        <v>11459</v>
      </c>
    </row>
    <row r="102">
      <c r="A102" s="36" t="s">
        <v>11460</v>
      </c>
      <c r="B102" s="36" t="s">
        <v>11434</v>
      </c>
      <c r="C102" s="36" t="s">
        <v>10649</v>
      </c>
      <c r="D102" s="36" t="s">
        <v>4301</v>
      </c>
      <c r="E102" s="2" t="s">
        <v>11461</v>
      </c>
    </row>
    <row r="103">
      <c r="A103" s="36" t="s">
        <v>7454</v>
      </c>
      <c r="B103" s="36" t="s">
        <v>11434</v>
      </c>
      <c r="C103" s="36" t="s">
        <v>10649</v>
      </c>
      <c r="D103" s="36" t="s">
        <v>4301</v>
      </c>
      <c r="E103" s="2" t="s">
        <v>11462</v>
      </c>
    </row>
    <row r="104">
      <c r="A104" s="36" t="s">
        <v>11463</v>
      </c>
      <c r="B104" s="36" t="s">
        <v>11434</v>
      </c>
      <c r="C104" s="36" t="s">
        <v>10649</v>
      </c>
      <c r="D104" s="36" t="s">
        <v>4301</v>
      </c>
      <c r="E104" s="2" t="s">
        <v>11464</v>
      </c>
    </row>
    <row r="105">
      <c r="A105" s="36" t="s">
        <v>7372</v>
      </c>
      <c r="B105" s="36" t="s">
        <v>11434</v>
      </c>
      <c r="C105" s="36" t="s">
        <v>10649</v>
      </c>
      <c r="D105" s="36" t="s">
        <v>4301</v>
      </c>
      <c r="E105" s="2" t="s">
        <v>11465</v>
      </c>
    </row>
    <row r="106">
      <c r="A106" s="36" t="s">
        <v>7041</v>
      </c>
      <c r="B106" s="36" t="s">
        <v>11434</v>
      </c>
      <c r="C106" s="36" t="s">
        <v>10649</v>
      </c>
      <c r="D106" s="36" t="s">
        <v>4301</v>
      </c>
      <c r="E106" s="2" t="s">
        <v>11466</v>
      </c>
    </row>
    <row r="107">
      <c r="A107" s="36" t="s">
        <v>11467</v>
      </c>
      <c r="B107" s="36" t="s">
        <v>11434</v>
      </c>
      <c r="C107" s="36" t="s">
        <v>10649</v>
      </c>
      <c r="D107" s="36" t="s">
        <v>4301</v>
      </c>
      <c r="E107" s="2" t="s">
        <v>11468</v>
      </c>
    </row>
    <row r="108">
      <c r="A108" s="36" t="s">
        <v>8111</v>
      </c>
      <c r="B108" s="36" t="s">
        <v>11434</v>
      </c>
      <c r="C108" s="36" t="s">
        <v>10649</v>
      </c>
      <c r="D108" s="36" t="s">
        <v>4301</v>
      </c>
      <c r="E108" s="2" t="s">
        <v>11469</v>
      </c>
    </row>
    <row r="109">
      <c r="A109" s="36" t="s">
        <v>11470</v>
      </c>
      <c r="B109" s="36" t="s">
        <v>11434</v>
      </c>
      <c r="C109" s="36" t="s">
        <v>10649</v>
      </c>
      <c r="D109" s="36" t="s">
        <v>4301</v>
      </c>
      <c r="E109" s="2" t="s">
        <v>11471</v>
      </c>
    </row>
    <row r="110">
      <c r="A110" s="36" t="s">
        <v>6838</v>
      </c>
      <c r="B110" s="36" t="s">
        <v>11434</v>
      </c>
      <c r="C110" s="36" t="s">
        <v>10649</v>
      </c>
      <c r="D110" s="36" t="s">
        <v>4301</v>
      </c>
      <c r="E110" s="2" t="s">
        <v>11472</v>
      </c>
    </row>
    <row r="111">
      <c r="A111" s="36" t="s">
        <v>6894</v>
      </c>
      <c r="B111" s="36" t="s">
        <v>11434</v>
      </c>
      <c r="C111" s="36" t="s">
        <v>10649</v>
      </c>
      <c r="D111" s="36" t="s">
        <v>4301</v>
      </c>
      <c r="E111" s="2" t="s">
        <v>11473</v>
      </c>
    </row>
    <row r="112">
      <c r="A112" s="36" t="s">
        <v>7369</v>
      </c>
      <c r="B112" s="36" t="s">
        <v>11434</v>
      </c>
      <c r="C112" s="36" t="s">
        <v>10649</v>
      </c>
      <c r="D112" s="36" t="s">
        <v>4301</v>
      </c>
      <c r="E112" s="2" t="s">
        <v>11474</v>
      </c>
    </row>
    <row r="113">
      <c r="A113" s="36" t="s">
        <v>11475</v>
      </c>
      <c r="B113" s="36" t="s">
        <v>11434</v>
      </c>
      <c r="C113" s="36" t="s">
        <v>10649</v>
      </c>
      <c r="D113" s="36" t="s">
        <v>4301</v>
      </c>
      <c r="E113" s="2" t="s">
        <v>11476</v>
      </c>
    </row>
    <row r="114">
      <c r="A114" s="36" t="s">
        <v>11477</v>
      </c>
      <c r="B114" s="36" t="s">
        <v>11434</v>
      </c>
      <c r="C114" s="36" t="s">
        <v>10649</v>
      </c>
      <c r="D114" s="36" t="s">
        <v>4301</v>
      </c>
      <c r="E114" s="2" t="s">
        <v>11478</v>
      </c>
    </row>
    <row r="115">
      <c r="A115" s="36" t="s">
        <v>7389</v>
      </c>
      <c r="B115" s="36" t="s">
        <v>11434</v>
      </c>
      <c r="C115" s="36" t="s">
        <v>10649</v>
      </c>
      <c r="D115" s="36" t="s">
        <v>4301</v>
      </c>
      <c r="E115" s="2" t="s">
        <v>11479</v>
      </c>
    </row>
    <row r="116">
      <c r="A116" s="36" t="s">
        <v>11480</v>
      </c>
      <c r="B116" s="36" t="s">
        <v>11434</v>
      </c>
      <c r="C116" s="36" t="s">
        <v>10649</v>
      </c>
      <c r="D116" s="36" t="s">
        <v>4301</v>
      </c>
      <c r="E116" s="2" t="s">
        <v>11481</v>
      </c>
    </row>
    <row r="117">
      <c r="A117" s="36" t="s">
        <v>11482</v>
      </c>
      <c r="B117" s="36" t="s">
        <v>11483</v>
      </c>
      <c r="C117" s="36" t="s">
        <v>10649</v>
      </c>
      <c r="D117" s="36" t="s">
        <v>4301</v>
      </c>
      <c r="E117" s="38" t="s">
        <v>11484</v>
      </c>
    </row>
    <row r="118">
      <c r="A118" s="36" t="s">
        <v>7371</v>
      </c>
      <c r="B118" s="36" t="s">
        <v>11483</v>
      </c>
      <c r="C118" s="36" t="s">
        <v>10649</v>
      </c>
      <c r="D118" s="36" t="s">
        <v>4301</v>
      </c>
      <c r="E118" s="2" t="s">
        <v>11485</v>
      </c>
    </row>
    <row r="119">
      <c r="A119" s="36" t="s">
        <v>6868</v>
      </c>
      <c r="B119" s="36" t="s">
        <v>11483</v>
      </c>
      <c r="C119" s="36" t="s">
        <v>10649</v>
      </c>
      <c r="D119" s="36" t="s">
        <v>4301</v>
      </c>
      <c r="E119" s="2" t="s">
        <v>11486</v>
      </c>
    </row>
    <row r="120">
      <c r="A120" s="36" t="s">
        <v>6862</v>
      </c>
      <c r="B120" s="36" t="s">
        <v>11483</v>
      </c>
      <c r="C120" s="36" t="s">
        <v>10649</v>
      </c>
      <c r="D120" s="36" t="s">
        <v>4301</v>
      </c>
      <c r="E120" s="2" t="s">
        <v>11487</v>
      </c>
    </row>
    <row r="121">
      <c r="A121" s="36" t="s">
        <v>7458</v>
      </c>
      <c r="B121" s="36" t="s">
        <v>11483</v>
      </c>
      <c r="C121" s="36" t="s">
        <v>10649</v>
      </c>
      <c r="D121" s="36" t="s">
        <v>4301</v>
      </c>
      <c r="E121" s="2" t="s">
        <v>11488</v>
      </c>
    </row>
    <row r="122">
      <c r="A122" s="36" t="s">
        <v>7408</v>
      </c>
      <c r="B122" s="36" t="s">
        <v>11483</v>
      </c>
      <c r="C122" s="36" t="s">
        <v>10649</v>
      </c>
      <c r="D122" s="36" t="s">
        <v>4301</v>
      </c>
      <c r="E122" s="2" t="s">
        <v>11489</v>
      </c>
    </row>
    <row r="123">
      <c r="A123" s="36" t="s">
        <v>7353</v>
      </c>
      <c r="B123" s="36" t="s">
        <v>11483</v>
      </c>
      <c r="C123" s="36" t="s">
        <v>10649</v>
      </c>
      <c r="D123" s="36" t="s">
        <v>4301</v>
      </c>
      <c r="E123" s="2" t="s">
        <v>11490</v>
      </c>
    </row>
    <row r="124">
      <c r="A124" s="36" t="s">
        <v>7066</v>
      </c>
      <c r="B124" s="36" t="s">
        <v>11483</v>
      </c>
      <c r="C124" s="36" t="s">
        <v>10649</v>
      </c>
      <c r="D124" s="36" t="s">
        <v>4301</v>
      </c>
      <c r="E124" s="2" t="s">
        <v>11491</v>
      </c>
    </row>
    <row r="125">
      <c r="A125" s="36" t="s">
        <v>7099</v>
      </c>
      <c r="B125" s="36" t="s">
        <v>11483</v>
      </c>
      <c r="C125" s="36" t="s">
        <v>10649</v>
      </c>
      <c r="D125" s="36" t="s">
        <v>4301</v>
      </c>
      <c r="E125" s="2" t="s">
        <v>11492</v>
      </c>
    </row>
    <row r="126">
      <c r="A126" s="36" t="s">
        <v>8141</v>
      </c>
      <c r="B126" s="36" t="s">
        <v>11483</v>
      </c>
      <c r="C126" s="36" t="s">
        <v>10649</v>
      </c>
      <c r="D126" s="36" t="s">
        <v>4301</v>
      </c>
      <c r="E126" s="2" t="s">
        <v>11493</v>
      </c>
    </row>
    <row r="127">
      <c r="A127" s="36" t="s">
        <v>7444</v>
      </c>
      <c r="B127" s="36" t="s">
        <v>11483</v>
      </c>
      <c r="C127" s="36" t="s">
        <v>10649</v>
      </c>
      <c r="D127" s="36" t="s">
        <v>4301</v>
      </c>
      <c r="E127" s="2" t="s">
        <v>11494</v>
      </c>
    </row>
    <row r="128">
      <c r="A128" s="36" t="s">
        <v>7346</v>
      </c>
      <c r="B128" s="36" t="s">
        <v>11483</v>
      </c>
      <c r="C128" s="36" t="s">
        <v>10649</v>
      </c>
      <c r="D128" s="36" t="s">
        <v>4301</v>
      </c>
      <c r="E128" s="2" t="s">
        <v>11495</v>
      </c>
    </row>
    <row r="129">
      <c r="A129" s="36" t="s">
        <v>11496</v>
      </c>
      <c r="B129" s="36" t="s">
        <v>11483</v>
      </c>
      <c r="C129" s="36" t="s">
        <v>10649</v>
      </c>
      <c r="D129" s="36" t="s">
        <v>4301</v>
      </c>
      <c r="E129" s="2" t="s">
        <v>11497</v>
      </c>
    </row>
    <row r="130">
      <c r="A130" s="36" t="s">
        <v>11498</v>
      </c>
      <c r="B130" s="36" t="s">
        <v>11483</v>
      </c>
      <c r="C130" s="36" t="s">
        <v>10649</v>
      </c>
      <c r="D130" s="36" t="s">
        <v>4301</v>
      </c>
      <c r="E130" s="2" t="s">
        <v>11499</v>
      </c>
    </row>
    <row r="131">
      <c r="A131" s="36" t="s">
        <v>7742</v>
      </c>
      <c r="B131" s="36" t="s">
        <v>11483</v>
      </c>
      <c r="C131" s="36" t="s">
        <v>10649</v>
      </c>
      <c r="D131" s="36" t="s">
        <v>4301</v>
      </c>
      <c r="E131" s="2" t="s">
        <v>11500</v>
      </c>
    </row>
    <row r="132">
      <c r="A132" s="36" t="s">
        <v>6836</v>
      </c>
      <c r="B132" s="36" t="s">
        <v>11483</v>
      </c>
      <c r="C132" s="36" t="s">
        <v>10649</v>
      </c>
      <c r="D132" s="36" t="s">
        <v>4301</v>
      </c>
      <c r="E132" s="2" t="s">
        <v>11501</v>
      </c>
    </row>
    <row r="133">
      <c r="A133" s="36" t="s">
        <v>8098</v>
      </c>
      <c r="B133" s="36" t="s">
        <v>11483</v>
      </c>
      <c r="C133" s="36" t="s">
        <v>10649</v>
      </c>
      <c r="D133" s="36" t="s">
        <v>4301</v>
      </c>
      <c r="E133" s="2" t="s">
        <v>11502</v>
      </c>
    </row>
    <row r="134">
      <c r="A134" s="36" t="s">
        <v>11503</v>
      </c>
      <c r="B134" s="36" t="s">
        <v>11483</v>
      </c>
      <c r="C134" s="36" t="s">
        <v>10649</v>
      </c>
      <c r="D134" s="36" t="s">
        <v>4301</v>
      </c>
      <c r="E134" s="2" t="s">
        <v>11504</v>
      </c>
    </row>
    <row r="135">
      <c r="A135" s="36" t="s">
        <v>11505</v>
      </c>
      <c r="B135" s="36" t="s">
        <v>11483</v>
      </c>
      <c r="C135" s="36" t="s">
        <v>10649</v>
      </c>
      <c r="D135" s="36" t="s">
        <v>4301</v>
      </c>
      <c r="E135" s="2" t="s">
        <v>11506</v>
      </c>
    </row>
    <row r="136">
      <c r="A136" s="36" t="s">
        <v>6840</v>
      </c>
      <c r="B136" s="36" t="s">
        <v>11483</v>
      </c>
      <c r="C136" s="36" t="s">
        <v>10649</v>
      </c>
      <c r="D136" s="36" t="s">
        <v>4301</v>
      </c>
      <c r="E136" s="2" t="s">
        <v>11507</v>
      </c>
    </row>
    <row r="137">
      <c r="A137" s="36" t="s">
        <v>7201</v>
      </c>
      <c r="B137" s="36" t="s">
        <v>11483</v>
      </c>
      <c r="C137" s="36" t="s">
        <v>10649</v>
      </c>
      <c r="D137" s="36" t="s">
        <v>4301</v>
      </c>
      <c r="E137" s="2" t="s">
        <v>11508</v>
      </c>
    </row>
    <row r="138">
      <c r="A138" s="36" t="s">
        <v>7349</v>
      </c>
      <c r="B138" s="36" t="s">
        <v>11483</v>
      </c>
      <c r="C138" s="36" t="s">
        <v>10649</v>
      </c>
      <c r="D138" s="36" t="s">
        <v>4301</v>
      </c>
      <c r="E138" s="2" t="s">
        <v>11509</v>
      </c>
    </row>
    <row r="139">
      <c r="A139" s="36" t="s">
        <v>8124</v>
      </c>
      <c r="B139" s="36" t="s">
        <v>11483</v>
      </c>
      <c r="C139" s="36" t="s">
        <v>10649</v>
      </c>
      <c r="D139" s="36" t="s">
        <v>4301</v>
      </c>
      <c r="E139" s="2" t="s">
        <v>11510</v>
      </c>
    </row>
    <row r="140">
      <c r="A140" s="36" t="s">
        <v>7087</v>
      </c>
      <c r="B140" s="36" t="s">
        <v>11483</v>
      </c>
      <c r="C140" s="36" t="s">
        <v>10649</v>
      </c>
      <c r="D140" s="36" t="s">
        <v>4301</v>
      </c>
      <c r="E140" s="2" t="s">
        <v>11511</v>
      </c>
    </row>
    <row r="141">
      <c r="A141" s="36" t="s">
        <v>6860</v>
      </c>
      <c r="B141" s="36" t="s">
        <v>11483</v>
      </c>
      <c r="C141" s="36" t="s">
        <v>10649</v>
      </c>
      <c r="D141" s="36" t="s">
        <v>4301</v>
      </c>
      <c r="E141" s="2" t="s">
        <v>11512</v>
      </c>
    </row>
    <row r="142">
      <c r="A142" s="36" t="s">
        <v>11513</v>
      </c>
      <c r="B142" s="36" t="s">
        <v>11483</v>
      </c>
      <c r="C142" s="36" t="s">
        <v>10649</v>
      </c>
      <c r="D142" s="36" t="s">
        <v>4301</v>
      </c>
      <c r="E142" s="2" t="s">
        <v>11514</v>
      </c>
    </row>
    <row r="143">
      <c r="A143" s="36" t="s">
        <v>11515</v>
      </c>
      <c r="B143" s="36" t="s">
        <v>11516</v>
      </c>
      <c r="C143" s="36" t="s">
        <v>10649</v>
      </c>
      <c r="D143" s="36" t="s">
        <v>4301</v>
      </c>
      <c r="E143" s="38" t="s">
        <v>11517</v>
      </c>
    </row>
    <row r="144">
      <c r="A144" s="36" t="s">
        <v>11518</v>
      </c>
      <c r="B144" s="36" t="s">
        <v>11516</v>
      </c>
      <c r="C144" s="36" t="s">
        <v>10649</v>
      </c>
      <c r="D144" s="36" t="s">
        <v>4301</v>
      </c>
      <c r="E144" s="2" t="s">
        <v>11519</v>
      </c>
    </row>
    <row r="145">
      <c r="A145" s="36" t="s">
        <v>7791</v>
      </c>
      <c r="B145" s="36" t="s">
        <v>11516</v>
      </c>
      <c r="C145" s="36" t="s">
        <v>10649</v>
      </c>
      <c r="D145" s="36" t="s">
        <v>4301</v>
      </c>
      <c r="E145" s="2" t="s">
        <v>11520</v>
      </c>
    </row>
    <row r="146">
      <c r="A146" s="36" t="s">
        <v>11521</v>
      </c>
      <c r="B146" s="36" t="s">
        <v>11516</v>
      </c>
      <c r="C146" s="36" t="s">
        <v>10649</v>
      </c>
      <c r="D146" s="36" t="s">
        <v>4301</v>
      </c>
      <c r="E146" s="2" t="s">
        <v>11522</v>
      </c>
    </row>
    <row r="147">
      <c r="A147" s="36" t="s">
        <v>11523</v>
      </c>
      <c r="B147" s="36" t="s">
        <v>11516</v>
      </c>
      <c r="C147" s="36" t="s">
        <v>10649</v>
      </c>
      <c r="D147" s="36" t="s">
        <v>4301</v>
      </c>
      <c r="E147" s="2" t="s">
        <v>11524</v>
      </c>
    </row>
    <row r="148">
      <c r="A148" s="36" t="s">
        <v>7626</v>
      </c>
      <c r="B148" s="36" t="s">
        <v>11516</v>
      </c>
      <c r="C148" s="36" t="s">
        <v>10649</v>
      </c>
      <c r="D148" s="36" t="s">
        <v>4301</v>
      </c>
      <c r="E148" s="2" t="s">
        <v>11525</v>
      </c>
    </row>
    <row r="149">
      <c r="A149" s="36" t="s">
        <v>11526</v>
      </c>
      <c r="B149" s="36" t="s">
        <v>11516</v>
      </c>
      <c r="C149" s="36" t="s">
        <v>10649</v>
      </c>
      <c r="D149" s="36" t="s">
        <v>4301</v>
      </c>
      <c r="E149" s="2" t="s">
        <v>11527</v>
      </c>
    </row>
    <row r="150">
      <c r="A150" s="36" t="s">
        <v>11528</v>
      </c>
      <c r="B150" s="36" t="s">
        <v>11516</v>
      </c>
      <c r="C150" s="36" t="s">
        <v>10649</v>
      </c>
      <c r="D150" s="36" t="s">
        <v>4301</v>
      </c>
      <c r="E150" s="2" t="s">
        <v>11529</v>
      </c>
    </row>
    <row r="151">
      <c r="A151" s="36" t="s">
        <v>11530</v>
      </c>
      <c r="B151" s="36" t="s">
        <v>11516</v>
      </c>
      <c r="C151" s="36" t="s">
        <v>10649</v>
      </c>
      <c r="D151" s="36" t="s">
        <v>4301</v>
      </c>
      <c r="E151" s="2" t="s">
        <v>11531</v>
      </c>
    </row>
    <row r="152">
      <c r="A152" s="36" t="s">
        <v>11532</v>
      </c>
      <c r="B152" s="36" t="s">
        <v>11516</v>
      </c>
      <c r="C152" s="36" t="s">
        <v>10649</v>
      </c>
      <c r="D152" s="36" t="s">
        <v>4301</v>
      </c>
      <c r="E152" s="2" t="s">
        <v>11533</v>
      </c>
    </row>
    <row r="153">
      <c r="A153" s="36" t="s">
        <v>11534</v>
      </c>
      <c r="B153" s="36" t="s">
        <v>11516</v>
      </c>
      <c r="C153" s="36" t="s">
        <v>10649</v>
      </c>
      <c r="D153" s="36" t="s">
        <v>4301</v>
      </c>
      <c r="E153" s="2" t="s">
        <v>11535</v>
      </c>
    </row>
    <row r="154">
      <c r="A154" s="36" t="s">
        <v>11536</v>
      </c>
      <c r="B154" s="36" t="s">
        <v>11516</v>
      </c>
      <c r="C154" s="36" t="s">
        <v>10649</v>
      </c>
      <c r="D154" s="36" t="s">
        <v>4301</v>
      </c>
      <c r="E154" s="2" t="s">
        <v>11537</v>
      </c>
    </row>
    <row r="155">
      <c r="A155" s="36" t="s">
        <v>7119</v>
      </c>
      <c r="B155" s="36" t="s">
        <v>11516</v>
      </c>
      <c r="C155" s="36" t="s">
        <v>10649</v>
      </c>
      <c r="D155" s="36" t="s">
        <v>4301</v>
      </c>
      <c r="E155" s="2" t="s">
        <v>11538</v>
      </c>
    </row>
    <row r="156">
      <c r="A156" s="36" t="s">
        <v>7719</v>
      </c>
      <c r="B156" s="36" t="s">
        <v>11516</v>
      </c>
      <c r="C156" s="36" t="s">
        <v>10649</v>
      </c>
      <c r="D156" s="36" t="s">
        <v>4301</v>
      </c>
      <c r="E156" s="2" t="s">
        <v>11539</v>
      </c>
    </row>
    <row r="157">
      <c r="A157" s="36" t="s">
        <v>11540</v>
      </c>
      <c r="B157" s="36" t="s">
        <v>11516</v>
      </c>
      <c r="C157" s="36" t="s">
        <v>10649</v>
      </c>
      <c r="D157" s="36" t="s">
        <v>4301</v>
      </c>
      <c r="E157" s="2" t="s">
        <v>11541</v>
      </c>
    </row>
    <row r="158">
      <c r="A158" s="36" t="s">
        <v>11542</v>
      </c>
      <c r="B158" s="36" t="s">
        <v>11516</v>
      </c>
      <c r="C158" s="36" t="s">
        <v>10649</v>
      </c>
      <c r="D158" s="36" t="s">
        <v>4301</v>
      </c>
      <c r="E158" s="2" t="s">
        <v>11543</v>
      </c>
    </row>
    <row r="159">
      <c r="A159" s="36" t="s">
        <v>11544</v>
      </c>
      <c r="B159" s="36" t="s">
        <v>11516</v>
      </c>
      <c r="C159" s="36" t="s">
        <v>10649</v>
      </c>
      <c r="D159" s="36" t="s">
        <v>4301</v>
      </c>
      <c r="E159" s="2" t="s">
        <v>11545</v>
      </c>
    </row>
    <row r="160">
      <c r="A160" s="36" t="s">
        <v>7732</v>
      </c>
      <c r="B160" s="36" t="s">
        <v>11516</v>
      </c>
      <c r="C160" s="36" t="s">
        <v>10649</v>
      </c>
      <c r="D160" s="36" t="s">
        <v>4301</v>
      </c>
      <c r="E160" s="2" t="s">
        <v>11546</v>
      </c>
    </row>
    <row r="161">
      <c r="A161" s="36" t="s">
        <v>11547</v>
      </c>
      <c r="B161" s="36" t="s">
        <v>11516</v>
      </c>
      <c r="C161" s="36" t="s">
        <v>10649</v>
      </c>
      <c r="D161" s="36" t="s">
        <v>4301</v>
      </c>
      <c r="E161" s="2" t="s">
        <v>11548</v>
      </c>
    </row>
    <row r="162">
      <c r="A162" s="36" t="s">
        <v>7702</v>
      </c>
      <c r="B162" s="36" t="s">
        <v>11516</v>
      </c>
      <c r="C162" s="36" t="s">
        <v>10649</v>
      </c>
      <c r="D162" s="36" t="s">
        <v>4301</v>
      </c>
      <c r="E162" s="2" t="s">
        <v>11549</v>
      </c>
    </row>
    <row r="163">
      <c r="A163" s="36" t="s">
        <v>11550</v>
      </c>
      <c r="B163" s="36" t="s">
        <v>11516</v>
      </c>
      <c r="C163" s="36" t="s">
        <v>10649</v>
      </c>
      <c r="D163" s="36" t="s">
        <v>4301</v>
      </c>
      <c r="E163" s="2" t="s">
        <v>11551</v>
      </c>
    </row>
    <row r="164">
      <c r="A164" s="36" t="s">
        <v>11552</v>
      </c>
      <c r="B164" s="36" t="s">
        <v>11516</v>
      </c>
      <c r="C164" s="36" t="s">
        <v>10649</v>
      </c>
      <c r="D164" s="36" t="s">
        <v>4301</v>
      </c>
      <c r="E164" s="2" t="s">
        <v>11553</v>
      </c>
    </row>
    <row r="165">
      <c r="A165" s="36" t="s">
        <v>7815</v>
      </c>
      <c r="B165" s="36" t="s">
        <v>11516</v>
      </c>
      <c r="C165" s="36" t="s">
        <v>10649</v>
      </c>
      <c r="D165" s="36" t="s">
        <v>4301</v>
      </c>
      <c r="E165" s="2" t="s">
        <v>11554</v>
      </c>
    </row>
    <row r="166">
      <c r="A166" s="36" t="s">
        <v>8106</v>
      </c>
      <c r="B166" s="36" t="s">
        <v>11516</v>
      </c>
      <c r="C166" s="36" t="s">
        <v>10649</v>
      </c>
      <c r="D166" s="36" t="s">
        <v>4301</v>
      </c>
      <c r="E166" s="2" t="s">
        <v>11555</v>
      </c>
    </row>
    <row r="167">
      <c r="A167" s="36" t="s">
        <v>7390</v>
      </c>
      <c r="B167" s="36" t="s">
        <v>11516</v>
      </c>
      <c r="C167" s="36" t="s">
        <v>10649</v>
      </c>
      <c r="D167" s="36" t="s">
        <v>4301</v>
      </c>
      <c r="E167" s="2" t="s">
        <v>11556</v>
      </c>
    </row>
    <row r="168">
      <c r="A168" s="36" t="s">
        <v>7701</v>
      </c>
      <c r="B168" s="36" t="s">
        <v>11516</v>
      </c>
      <c r="C168" s="36" t="s">
        <v>10649</v>
      </c>
      <c r="D168" s="36" t="s">
        <v>4301</v>
      </c>
      <c r="E168" s="2" t="s">
        <v>11557</v>
      </c>
    </row>
    <row r="169">
      <c r="A169" s="36" t="s">
        <v>8110</v>
      </c>
      <c r="B169" s="36" t="s">
        <v>11516</v>
      </c>
      <c r="C169" s="36" t="s">
        <v>10649</v>
      </c>
      <c r="D169" s="36" t="s">
        <v>4301</v>
      </c>
      <c r="E169" s="2" t="s">
        <v>11558</v>
      </c>
    </row>
    <row r="170">
      <c r="A170" s="36" t="s">
        <v>11559</v>
      </c>
      <c r="B170" s="36" t="s">
        <v>11516</v>
      </c>
      <c r="C170" s="36" t="s">
        <v>10649</v>
      </c>
      <c r="D170" s="36" t="s">
        <v>4301</v>
      </c>
      <c r="E170" s="2" t="s">
        <v>11560</v>
      </c>
    </row>
    <row r="171">
      <c r="A171" s="36" t="s">
        <v>7424</v>
      </c>
      <c r="B171" s="36" t="s">
        <v>11516</v>
      </c>
      <c r="C171" s="36" t="s">
        <v>10649</v>
      </c>
      <c r="D171" s="36" t="s">
        <v>4301</v>
      </c>
      <c r="E171" s="2" t="s">
        <v>11561</v>
      </c>
    </row>
    <row r="172">
      <c r="A172" s="36" t="s">
        <v>7360</v>
      </c>
      <c r="B172" s="36" t="s">
        <v>11516</v>
      </c>
      <c r="C172" s="36" t="s">
        <v>10649</v>
      </c>
      <c r="D172" s="36" t="s">
        <v>4301</v>
      </c>
      <c r="E172" s="2" t="s">
        <v>11562</v>
      </c>
    </row>
    <row r="173">
      <c r="A173" s="36" t="s">
        <v>7275</v>
      </c>
      <c r="B173" s="36" t="s">
        <v>11516</v>
      </c>
      <c r="C173" s="36" t="s">
        <v>10649</v>
      </c>
      <c r="D173" s="36" t="s">
        <v>4301</v>
      </c>
      <c r="E173" s="2" t="s">
        <v>11563</v>
      </c>
    </row>
    <row r="174">
      <c r="A174" s="36" t="s">
        <v>5637</v>
      </c>
      <c r="B174" s="36" t="s">
        <v>11516</v>
      </c>
      <c r="C174" s="36" t="s">
        <v>10649</v>
      </c>
      <c r="D174" s="36" t="s">
        <v>4301</v>
      </c>
      <c r="E174" s="2" t="s">
        <v>11564</v>
      </c>
    </row>
    <row r="175">
      <c r="A175" s="36" t="s">
        <v>7320</v>
      </c>
      <c r="B175" s="36" t="s">
        <v>11516</v>
      </c>
      <c r="C175" s="36" t="s">
        <v>10649</v>
      </c>
      <c r="D175" s="36" t="s">
        <v>4301</v>
      </c>
      <c r="E175" s="2" t="s">
        <v>11565</v>
      </c>
    </row>
    <row r="176">
      <c r="A176" s="36" t="s">
        <v>7357</v>
      </c>
      <c r="B176" s="36" t="s">
        <v>11516</v>
      </c>
      <c r="C176" s="36" t="s">
        <v>10649</v>
      </c>
      <c r="D176" s="36" t="s">
        <v>4301</v>
      </c>
      <c r="E176" s="2" t="s">
        <v>11566</v>
      </c>
    </row>
    <row r="177">
      <c r="A177" s="36" t="s">
        <v>8133</v>
      </c>
      <c r="B177" s="36" t="s">
        <v>11516</v>
      </c>
      <c r="C177" s="36" t="s">
        <v>10649</v>
      </c>
      <c r="D177" s="36" t="s">
        <v>4301</v>
      </c>
      <c r="E177" s="2" t="s">
        <v>11567</v>
      </c>
    </row>
    <row r="178">
      <c r="A178" s="36" t="s">
        <v>11568</v>
      </c>
      <c r="B178" s="36" t="s">
        <v>11516</v>
      </c>
      <c r="C178" s="36" t="s">
        <v>10649</v>
      </c>
      <c r="D178" s="36" t="s">
        <v>4301</v>
      </c>
      <c r="E178" s="2" t="s">
        <v>11569</v>
      </c>
    </row>
    <row r="179">
      <c r="A179" s="36" t="s">
        <v>11570</v>
      </c>
      <c r="B179" s="36" t="s">
        <v>11516</v>
      </c>
      <c r="C179" s="36" t="s">
        <v>10649</v>
      </c>
      <c r="D179" s="36" t="s">
        <v>4301</v>
      </c>
      <c r="E179" s="2" t="s">
        <v>11571</v>
      </c>
    </row>
    <row r="180">
      <c r="A180" s="36" t="s">
        <v>7822</v>
      </c>
      <c r="B180" s="36" t="s">
        <v>11516</v>
      </c>
      <c r="C180" s="36" t="s">
        <v>10649</v>
      </c>
      <c r="D180" s="36" t="s">
        <v>4301</v>
      </c>
      <c r="E180" s="2" t="s">
        <v>11572</v>
      </c>
    </row>
    <row r="181">
      <c r="A181" s="36" t="s">
        <v>8139</v>
      </c>
      <c r="B181" s="36" t="s">
        <v>11516</v>
      </c>
      <c r="C181" s="36" t="s">
        <v>10649</v>
      </c>
      <c r="D181" s="36" t="s">
        <v>4301</v>
      </c>
      <c r="E181" s="2" t="s">
        <v>11573</v>
      </c>
    </row>
    <row r="182">
      <c r="A182" s="36" t="s">
        <v>7399</v>
      </c>
      <c r="B182" s="36" t="s">
        <v>11516</v>
      </c>
      <c r="C182" s="36" t="s">
        <v>10649</v>
      </c>
      <c r="D182" s="36" t="s">
        <v>4301</v>
      </c>
      <c r="E182" s="2" t="s">
        <v>11574</v>
      </c>
    </row>
    <row r="183">
      <c r="A183" s="36" t="s">
        <v>7045</v>
      </c>
      <c r="B183" s="36" t="s">
        <v>11516</v>
      </c>
      <c r="C183" s="36" t="s">
        <v>10649</v>
      </c>
      <c r="D183" s="36" t="s">
        <v>4301</v>
      </c>
      <c r="E183" s="2" t="s">
        <v>11575</v>
      </c>
    </row>
    <row r="184">
      <c r="A184" s="2" t="s">
        <v>7397</v>
      </c>
      <c r="B184" s="36" t="s">
        <v>11576</v>
      </c>
      <c r="C184" s="36" t="s">
        <v>10649</v>
      </c>
      <c r="D184" s="36" t="s">
        <v>4301</v>
      </c>
      <c r="E184" s="38" t="s">
        <v>11577</v>
      </c>
    </row>
    <row r="185">
      <c r="A185" s="36" t="s">
        <v>11578</v>
      </c>
      <c r="B185" s="36" t="s">
        <v>11576</v>
      </c>
      <c r="C185" s="36" t="s">
        <v>10649</v>
      </c>
      <c r="D185" s="36" t="s">
        <v>4301</v>
      </c>
      <c r="E185" s="2" t="s">
        <v>11579</v>
      </c>
    </row>
    <row r="186">
      <c r="A186" s="2" t="s">
        <v>11580</v>
      </c>
      <c r="B186" s="36" t="s">
        <v>11576</v>
      </c>
      <c r="C186" s="36" t="s">
        <v>10649</v>
      </c>
      <c r="D186" s="36" t="s">
        <v>4301</v>
      </c>
      <c r="E186" s="2" t="s">
        <v>11581</v>
      </c>
    </row>
    <row r="187">
      <c r="A187" s="2" t="s">
        <v>11582</v>
      </c>
      <c r="B187" s="36" t="s">
        <v>11576</v>
      </c>
      <c r="C187" s="36" t="s">
        <v>10649</v>
      </c>
      <c r="D187" s="36" t="s">
        <v>4301</v>
      </c>
      <c r="E187" s="2" t="s">
        <v>11583</v>
      </c>
    </row>
    <row r="188">
      <c r="A188" s="2" t="s">
        <v>7379</v>
      </c>
      <c r="B188" s="36" t="s">
        <v>11576</v>
      </c>
      <c r="C188" s="36" t="s">
        <v>10649</v>
      </c>
      <c r="D188" s="36" t="s">
        <v>4301</v>
      </c>
      <c r="E188" s="2" t="s">
        <v>11584</v>
      </c>
    </row>
    <row r="189">
      <c r="A189" s="36" t="s">
        <v>11585</v>
      </c>
      <c r="B189" s="36" t="s">
        <v>11576</v>
      </c>
      <c r="C189" s="36" t="s">
        <v>10649</v>
      </c>
      <c r="D189" s="36" t="s">
        <v>4301</v>
      </c>
      <c r="E189" s="2" t="s">
        <v>11586</v>
      </c>
    </row>
    <row r="190">
      <c r="A190" s="9" t="s">
        <v>11587</v>
      </c>
      <c r="B190" s="36" t="s">
        <v>11576</v>
      </c>
      <c r="C190" s="36" t="s">
        <v>10649</v>
      </c>
      <c r="D190" s="36" t="s">
        <v>4301</v>
      </c>
      <c r="E190" s="2" t="s">
        <v>11588</v>
      </c>
    </row>
    <row r="191">
      <c r="A191" s="2" t="s">
        <v>7373</v>
      </c>
      <c r="B191" s="36" t="s">
        <v>11576</v>
      </c>
      <c r="C191" s="36" t="s">
        <v>10649</v>
      </c>
      <c r="D191" s="36" t="s">
        <v>4301</v>
      </c>
      <c r="E191" s="2" t="s">
        <v>11589</v>
      </c>
    </row>
    <row r="192">
      <c r="A192" s="9" t="s">
        <v>11590</v>
      </c>
      <c r="B192" s="36" t="s">
        <v>11576</v>
      </c>
      <c r="C192" s="36" t="s">
        <v>10649</v>
      </c>
      <c r="D192" s="36" t="s">
        <v>4301</v>
      </c>
      <c r="E192" s="2" t="s">
        <v>11591</v>
      </c>
    </row>
    <row r="193">
      <c r="A193" s="2" t="s">
        <v>11592</v>
      </c>
      <c r="B193" s="36" t="s">
        <v>11576</v>
      </c>
      <c r="C193" s="36" t="s">
        <v>10649</v>
      </c>
      <c r="D193" s="36" t="s">
        <v>4301</v>
      </c>
      <c r="E193" s="2" t="s">
        <v>11593</v>
      </c>
    </row>
    <row r="194">
      <c r="A194" s="2" t="s">
        <v>11594</v>
      </c>
      <c r="B194" s="36" t="s">
        <v>11576</v>
      </c>
      <c r="C194" s="36" t="s">
        <v>10649</v>
      </c>
      <c r="D194" s="36" t="s">
        <v>4301</v>
      </c>
      <c r="E194" s="2" t="s">
        <v>11595</v>
      </c>
    </row>
    <row r="195">
      <c r="A195" s="2" t="s">
        <v>7152</v>
      </c>
      <c r="B195" s="36" t="s">
        <v>11576</v>
      </c>
      <c r="C195" s="36" t="s">
        <v>10649</v>
      </c>
      <c r="D195" s="36" t="s">
        <v>4301</v>
      </c>
      <c r="E195" s="2" t="s">
        <v>11596</v>
      </c>
    </row>
    <row r="196">
      <c r="A196" s="2" t="s">
        <v>7388</v>
      </c>
      <c r="B196" s="36" t="s">
        <v>11576</v>
      </c>
      <c r="C196" s="36" t="s">
        <v>10649</v>
      </c>
      <c r="D196" s="36" t="s">
        <v>4301</v>
      </c>
      <c r="E196" s="2" t="s">
        <v>11597</v>
      </c>
    </row>
    <row r="197">
      <c r="A197" s="2" t="s">
        <v>11598</v>
      </c>
      <c r="B197" s="36" t="s">
        <v>11576</v>
      </c>
      <c r="C197" s="36" t="s">
        <v>10649</v>
      </c>
      <c r="D197" s="36" t="s">
        <v>4301</v>
      </c>
      <c r="E197" s="2" t="s">
        <v>11599</v>
      </c>
    </row>
    <row r="198">
      <c r="A198" s="36" t="s">
        <v>11600</v>
      </c>
      <c r="B198" s="36" t="s">
        <v>11576</v>
      </c>
      <c r="C198" s="36" t="s">
        <v>10649</v>
      </c>
      <c r="D198" s="36" t="s">
        <v>4301</v>
      </c>
      <c r="E198" s="2" t="s">
        <v>11601</v>
      </c>
    </row>
    <row r="199">
      <c r="A199" s="2" t="s">
        <v>7697</v>
      </c>
      <c r="B199" s="36" t="s">
        <v>11576</v>
      </c>
      <c r="C199" s="36" t="s">
        <v>10649</v>
      </c>
      <c r="D199" s="36" t="s">
        <v>4301</v>
      </c>
      <c r="E199" s="2" t="s">
        <v>11602</v>
      </c>
    </row>
    <row r="200">
      <c r="A200" s="2" t="s">
        <v>11603</v>
      </c>
      <c r="B200" s="36" t="s">
        <v>11576</v>
      </c>
      <c r="C200" s="36" t="s">
        <v>10649</v>
      </c>
      <c r="D200" s="36" t="s">
        <v>4301</v>
      </c>
      <c r="E200" s="2" t="s">
        <v>11604</v>
      </c>
    </row>
    <row r="201">
      <c r="A201" s="2" t="s">
        <v>11605</v>
      </c>
      <c r="B201" s="36" t="s">
        <v>11576</v>
      </c>
      <c r="C201" s="36" t="s">
        <v>10649</v>
      </c>
      <c r="D201" s="36" t="s">
        <v>4301</v>
      </c>
      <c r="E201" s="2" t="s">
        <v>11606</v>
      </c>
    </row>
    <row r="202">
      <c r="A202" s="2" t="s">
        <v>11607</v>
      </c>
      <c r="B202" s="36" t="s">
        <v>11576</v>
      </c>
      <c r="C202" s="36" t="s">
        <v>10649</v>
      </c>
      <c r="D202" s="36" t="s">
        <v>4301</v>
      </c>
      <c r="E202" s="2" t="s">
        <v>11608</v>
      </c>
    </row>
    <row r="203">
      <c r="A203" s="36" t="s">
        <v>11609</v>
      </c>
      <c r="B203" s="36" t="s">
        <v>11576</v>
      </c>
      <c r="C203" s="36" t="s">
        <v>10649</v>
      </c>
      <c r="D203" s="36" t="s">
        <v>4301</v>
      </c>
      <c r="E203" s="2" t="s">
        <v>11610</v>
      </c>
    </row>
    <row r="204">
      <c r="A204" s="36" t="s">
        <v>11611</v>
      </c>
      <c r="B204" s="36" t="s">
        <v>11576</v>
      </c>
      <c r="C204" s="36" t="s">
        <v>10649</v>
      </c>
      <c r="D204" s="36" t="s">
        <v>4301</v>
      </c>
      <c r="E204" s="2" t="s">
        <v>11612</v>
      </c>
    </row>
    <row r="205">
      <c r="A205" s="2" t="s">
        <v>7652</v>
      </c>
      <c r="B205" s="36" t="s">
        <v>11576</v>
      </c>
      <c r="C205" s="36" t="s">
        <v>10649</v>
      </c>
      <c r="D205" s="36" t="s">
        <v>4301</v>
      </c>
      <c r="E205" s="2" t="s">
        <v>11613</v>
      </c>
    </row>
    <row r="206">
      <c r="A206" s="2" t="s">
        <v>7080</v>
      </c>
      <c r="B206" s="36" t="s">
        <v>11576</v>
      </c>
      <c r="C206" s="36" t="s">
        <v>10649</v>
      </c>
      <c r="D206" s="36" t="s">
        <v>4301</v>
      </c>
      <c r="E206" s="2" t="s">
        <v>11614</v>
      </c>
    </row>
    <row r="207">
      <c r="A207" s="36" t="s">
        <v>11615</v>
      </c>
      <c r="B207" s="36" t="s">
        <v>11576</v>
      </c>
      <c r="C207" s="36" t="s">
        <v>10649</v>
      </c>
      <c r="D207" s="36" t="s">
        <v>4301</v>
      </c>
      <c r="E207" s="2" t="s">
        <v>11616</v>
      </c>
    </row>
    <row r="208">
      <c r="A208" s="2" t="s">
        <v>7021</v>
      </c>
      <c r="B208" s="36" t="s">
        <v>11576</v>
      </c>
      <c r="C208" s="36" t="s">
        <v>10649</v>
      </c>
      <c r="D208" s="36" t="s">
        <v>4301</v>
      </c>
      <c r="E208" s="2" t="s">
        <v>11617</v>
      </c>
    </row>
    <row r="209">
      <c r="A209" s="36" t="s">
        <v>11618</v>
      </c>
      <c r="B209" s="36" t="s">
        <v>11576</v>
      </c>
      <c r="C209" s="36" t="s">
        <v>10649</v>
      </c>
      <c r="D209" s="36" t="s">
        <v>4301</v>
      </c>
      <c r="E209" s="2" t="s">
        <v>11619</v>
      </c>
    </row>
    <row r="210">
      <c r="A210" s="2" t="s">
        <v>7447</v>
      </c>
      <c r="B210" s="36" t="s">
        <v>11576</v>
      </c>
      <c r="C210" s="36" t="s">
        <v>10649</v>
      </c>
      <c r="D210" s="36" t="s">
        <v>4301</v>
      </c>
      <c r="E210" s="2" t="s">
        <v>11620</v>
      </c>
    </row>
    <row r="211">
      <c r="A211" s="9" t="s">
        <v>6844</v>
      </c>
      <c r="B211" s="36" t="s">
        <v>11576</v>
      </c>
      <c r="C211" s="36" t="s">
        <v>10649</v>
      </c>
      <c r="D211" s="36" t="s">
        <v>4301</v>
      </c>
      <c r="E211" s="2" t="s">
        <v>11621</v>
      </c>
    </row>
    <row r="212">
      <c r="A212" s="2" t="s">
        <v>11622</v>
      </c>
      <c r="B212" s="36" t="s">
        <v>11576</v>
      </c>
      <c r="C212" s="36" t="s">
        <v>10649</v>
      </c>
      <c r="D212" s="36" t="s">
        <v>4301</v>
      </c>
      <c r="E212" s="2" t="s">
        <v>11623</v>
      </c>
    </row>
    <row r="213">
      <c r="A213" s="36" t="s">
        <v>11624</v>
      </c>
      <c r="B213" s="36" t="s">
        <v>11576</v>
      </c>
      <c r="C213" s="36" t="s">
        <v>10649</v>
      </c>
      <c r="D213" s="36" t="s">
        <v>4301</v>
      </c>
      <c r="E213" s="2" t="s">
        <v>11625</v>
      </c>
    </row>
    <row r="214">
      <c r="A214" s="36" t="s">
        <v>11626</v>
      </c>
      <c r="B214" s="36" t="s">
        <v>11576</v>
      </c>
      <c r="C214" s="36" t="s">
        <v>10649</v>
      </c>
      <c r="D214" s="36" t="s">
        <v>4301</v>
      </c>
      <c r="E214" s="2" t="s">
        <v>11627</v>
      </c>
    </row>
    <row r="215">
      <c r="A215" s="2" t="s">
        <v>11628</v>
      </c>
      <c r="B215" s="36" t="s">
        <v>11576</v>
      </c>
      <c r="C215" s="36" t="s">
        <v>10649</v>
      </c>
      <c r="D215" s="36" t="s">
        <v>4301</v>
      </c>
      <c r="E215" s="2" t="s">
        <v>11629</v>
      </c>
    </row>
    <row r="216">
      <c r="A216" s="2" t="s">
        <v>8118</v>
      </c>
      <c r="B216" s="36" t="s">
        <v>11576</v>
      </c>
      <c r="C216" s="36" t="s">
        <v>10649</v>
      </c>
      <c r="D216" s="36" t="s">
        <v>4301</v>
      </c>
      <c r="E216" s="2" t="s">
        <v>11630</v>
      </c>
    </row>
    <row r="217">
      <c r="A217" s="2" t="s">
        <v>6903</v>
      </c>
      <c r="B217" s="2" t="s">
        <v>11631</v>
      </c>
      <c r="C217" s="2" t="s">
        <v>10649</v>
      </c>
      <c r="D217" s="2" t="s">
        <v>4301</v>
      </c>
      <c r="E217" s="38" t="s">
        <v>11632</v>
      </c>
    </row>
    <row r="218">
      <c r="A218" s="2" t="s">
        <v>11633</v>
      </c>
      <c r="B218" s="2" t="s">
        <v>11631</v>
      </c>
      <c r="C218" s="2" t="s">
        <v>10649</v>
      </c>
      <c r="D218" s="2" t="s">
        <v>4301</v>
      </c>
      <c r="E218" s="2" t="s">
        <v>11634</v>
      </c>
    </row>
    <row r="219">
      <c r="A219" s="9" t="s">
        <v>11635</v>
      </c>
      <c r="B219" s="2" t="s">
        <v>11631</v>
      </c>
      <c r="C219" s="2" t="s">
        <v>10649</v>
      </c>
      <c r="D219" s="2" t="s">
        <v>4301</v>
      </c>
      <c r="E219" s="2" t="s">
        <v>11636</v>
      </c>
    </row>
    <row r="220">
      <c r="A220" s="2" t="s">
        <v>7093</v>
      </c>
      <c r="B220" s="2" t="s">
        <v>11631</v>
      </c>
      <c r="C220" s="2" t="s">
        <v>10649</v>
      </c>
      <c r="D220" s="2" t="s">
        <v>4301</v>
      </c>
      <c r="E220" s="2" t="s">
        <v>11637</v>
      </c>
    </row>
    <row r="221">
      <c r="A221" s="36" t="s">
        <v>11638</v>
      </c>
      <c r="B221" s="2" t="s">
        <v>11631</v>
      </c>
      <c r="C221" s="2" t="s">
        <v>10649</v>
      </c>
      <c r="D221" s="2" t="s">
        <v>4301</v>
      </c>
      <c r="E221" s="2" t="s">
        <v>11639</v>
      </c>
    </row>
    <row r="222">
      <c r="A222" s="36" t="s">
        <v>11640</v>
      </c>
      <c r="B222" s="2" t="s">
        <v>11631</v>
      </c>
      <c r="C222" s="2" t="s">
        <v>10649</v>
      </c>
      <c r="D222" s="2" t="s">
        <v>4301</v>
      </c>
      <c r="E222" s="2" t="s">
        <v>11641</v>
      </c>
    </row>
    <row r="223">
      <c r="A223" s="36" t="s">
        <v>11642</v>
      </c>
      <c r="B223" s="2" t="s">
        <v>11631</v>
      </c>
      <c r="C223" s="2" t="s">
        <v>10649</v>
      </c>
      <c r="D223" s="2" t="s">
        <v>4301</v>
      </c>
      <c r="E223" s="2" t="s">
        <v>11643</v>
      </c>
    </row>
    <row r="224">
      <c r="A224" s="9" t="s">
        <v>6887</v>
      </c>
      <c r="B224" s="2" t="s">
        <v>11631</v>
      </c>
      <c r="C224" s="2" t="s">
        <v>10649</v>
      </c>
      <c r="D224" s="2" t="s">
        <v>4301</v>
      </c>
      <c r="E224" s="2" t="s">
        <v>11644</v>
      </c>
    </row>
    <row r="225">
      <c r="A225" s="2" t="s">
        <v>7739</v>
      </c>
      <c r="B225" s="2" t="s">
        <v>11631</v>
      </c>
      <c r="C225" s="2" t="s">
        <v>10649</v>
      </c>
      <c r="D225" s="2" t="s">
        <v>4301</v>
      </c>
      <c r="E225" s="2" t="s">
        <v>11645</v>
      </c>
    </row>
    <row r="226">
      <c r="A226" s="38" t="s">
        <v>7620</v>
      </c>
      <c r="B226" s="2" t="s">
        <v>11631</v>
      </c>
      <c r="C226" s="2" t="s">
        <v>10649</v>
      </c>
      <c r="D226" s="2" t="s">
        <v>4301</v>
      </c>
      <c r="E226" s="2" t="s">
        <v>11646</v>
      </c>
    </row>
    <row r="227">
      <c r="A227" s="36" t="s">
        <v>7031</v>
      </c>
      <c r="B227" s="2" t="s">
        <v>11631</v>
      </c>
      <c r="C227" s="2" t="s">
        <v>10649</v>
      </c>
      <c r="D227" s="2" t="s">
        <v>4301</v>
      </c>
      <c r="E227" s="2" t="s">
        <v>11647</v>
      </c>
    </row>
    <row r="228">
      <c r="A228" s="2" t="s">
        <v>11648</v>
      </c>
      <c r="B228" s="2" t="s">
        <v>11631</v>
      </c>
      <c r="C228" s="2" t="s">
        <v>10649</v>
      </c>
      <c r="D228" s="2" t="s">
        <v>4301</v>
      </c>
      <c r="E228" s="2" t="s">
        <v>11649</v>
      </c>
    </row>
    <row r="229">
      <c r="A229" s="2" t="s">
        <v>7209</v>
      </c>
      <c r="B229" s="2" t="s">
        <v>11631</v>
      </c>
      <c r="C229" s="2" t="s">
        <v>10649</v>
      </c>
      <c r="D229" s="2" t="s">
        <v>4301</v>
      </c>
      <c r="E229" s="2" t="s">
        <v>11650</v>
      </c>
    </row>
    <row r="230">
      <c r="A230" s="9" t="s">
        <v>11651</v>
      </c>
      <c r="B230" s="2" t="s">
        <v>11631</v>
      </c>
      <c r="C230" s="2" t="s">
        <v>10649</v>
      </c>
      <c r="D230" s="2" t="s">
        <v>4301</v>
      </c>
      <c r="E230" s="2" t="s">
        <v>11652</v>
      </c>
    </row>
    <row r="231">
      <c r="A231" s="36" t="s">
        <v>7031</v>
      </c>
      <c r="B231" s="2" t="s">
        <v>11631</v>
      </c>
      <c r="C231" s="2" t="s">
        <v>10649</v>
      </c>
      <c r="D231" s="2" t="s">
        <v>4301</v>
      </c>
      <c r="E231" s="2" t="s">
        <v>11653</v>
      </c>
    </row>
    <row r="232">
      <c r="A232" s="2" t="s">
        <v>7432</v>
      </c>
      <c r="B232" s="2" t="s">
        <v>11631</v>
      </c>
      <c r="C232" s="2" t="s">
        <v>10649</v>
      </c>
      <c r="D232" s="2" t="s">
        <v>4301</v>
      </c>
      <c r="E232" s="2" t="s">
        <v>11654</v>
      </c>
    </row>
    <row r="233">
      <c r="A233" s="2" t="s">
        <v>7027</v>
      </c>
      <c r="B233" s="2" t="s">
        <v>11631</v>
      </c>
      <c r="C233" s="2" t="s">
        <v>10649</v>
      </c>
      <c r="D233" s="2" t="s">
        <v>4301</v>
      </c>
      <c r="E233" s="2" t="s">
        <v>11655</v>
      </c>
    </row>
    <row r="234">
      <c r="A234" s="36" t="s">
        <v>11656</v>
      </c>
      <c r="B234" s="2" t="s">
        <v>11631</v>
      </c>
      <c r="C234" s="2" t="s">
        <v>10649</v>
      </c>
      <c r="D234" s="2" t="s">
        <v>4301</v>
      </c>
      <c r="E234" s="2" t="s">
        <v>11657</v>
      </c>
    </row>
    <row r="235">
      <c r="A235" s="36" t="s">
        <v>11658</v>
      </c>
      <c r="B235" s="2" t="s">
        <v>11659</v>
      </c>
      <c r="C235" s="2" t="s">
        <v>10649</v>
      </c>
      <c r="D235" s="2" t="s">
        <v>4301</v>
      </c>
      <c r="E235" s="38" t="s">
        <v>11660</v>
      </c>
    </row>
    <row r="236">
      <c r="A236" s="2" t="s">
        <v>11661</v>
      </c>
      <c r="B236" s="2" t="s">
        <v>11659</v>
      </c>
      <c r="C236" s="2" t="s">
        <v>10649</v>
      </c>
      <c r="D236" s="2" t="s">
        <v>4301</v>
      </c>
      <c r="E236" s="2" t="s">
        <v>11662</v>
      </c>
    </row>
    <row r="237">
      <c r="A237" s="36" t="s">
        <v>11663</v>
      </c>
      <c r="B237" s="2" t="s">
        <v>11659</v>
      </c>
      <c r="C237" s="2" t="s">
        <v>10649</v>
      </c>
      <c r="D237" s="2" t="s">
        <v>4301</v>
      </c>
      <c r="E237" s="2" t="s">
        <v>11664</v>
      </c>
    </row>
    <row r="238">
      <c r="A238" s="2" t="s">
        <v>11665</v>
      </c>
      <c r="B238" s="2" t="s">
        <v>11659</v>
      </c>
      <c r="C238" s="2" t="s">
        <v>10649</v>
      </c>
      <c r="D238" s="2" t="s">
        <v>4301</v>
      </c>
      <c r="E238" s="2" t="s">
        <v>11666</v>
      </c>
    </row>
    <row r="239">
      <c r="A239" s="36" t="s">
        <v>11667</v>
      </c>
      <c r="B239" s="2" t="s">
        <v>11659</v>
      </c>
      <c r="C239" s="2" t="s">
        <v>10649</v>
      </c>
      <c r="D239" s="2" t="s">
        <v>4301</v>
      </c>
      <c r="E239" s="2" t="s">
        <v>11668</v>
      </c>
    </row>
    <row r="240">
      <c r="A240" s="36" t="s">
        <v>11669</v>
      </c>
      <c r="B240" s="2" t="s">
        <v>11659</v>
      </c>
      <c r="C240" s="2" t="s">
        <v>10649</v>
      </c>
      <c r="D240" s="2" t="s">
        <v>4301</v>
      </c>
      <c r="E240" s="2" t="s">
        <v>11670</v>
      </c>
    </row>
    <row r="241">
      <c r="A241" s="2" t="s">
        <v>7415</v>
      </c>
      <c r="B241" s="2" t="s">
        <v>11659</v>
      </c>
      <c r="C241" s="2" t="s">
        <v>10649</v>
      </c>
      <c r="D241" s="2" t="s">
        <v>4301</v>
      </c>
      <c r="E241" s="2" t="s">
        <v>11671</v>
      </c>
    </row>
    <row r="242">
      <c r="A242" s="2" t="s">
        <v>11672</v>
      </c>
      <c r="B242" s="2" t="s">
        <v>11659</v>
      </c>
      <c r="C242" s="2" t="s">
        <v>10649</v>
      </c>
      <c r="D242" s="2" t="s">
        <v>4301</v>
      </c>
      <c r="E242" s="2" t="s">
        <v>11673</v>
      </c>
    </row>
    <row r="243">
      <c r="A243" s="2" t="s">
        <v>7125</v>
      </c>
      <c r="B243" s="2" t="s">
        <v>11659</v>
      </c>
      <c r="C243" s="2" t="s">
        <v>10649</v>
      </c>
      <c r="D243" s="2" t="s">
        <v>4301</v>
      </c>
      <c r="E243" s="2" t="s">
        <v>11674</v>
      </c>
    </row>
    <row r="244">
      <c r="A244" s="2" t="s">
        <v>11675</v>
      </c>
      <c r="B244" s="2" t="s">
        <v>11659</v>
      </c>
      <c r="C244" s="2" t="s">
        <v>10649</v>
      </c>
      <c r="D244" s="2" t="s">
        <v>4301</v>
      </c>
      <c r="E244" s="2" t="s">
        <v>11676</v>
      </c>
    </row>
    <row r="245">
      <c r="A245" s="2" t="s">
        <v>11677</v>
      </c>
      <c r="B245" s="2" t="s">
        <v>11659</v>
      </c>
      <c r="C245" s="2" t="s">
        <v>10649</v>
      </c>
      <c r="D245" s="2" t="s">
        <v>4301</v>
      </c>
      <c r="E245" s="2" t="s">
        <v>11678</v>
      </c>
    </row>
    <row r="246">
      <c r="A246" s="2" t="s">
        <v>11679</v>
      </c>
      <c r="B246" s="2" t="s">
        <v>11659</v>
      </c>
      <c r="C246" s="2" t="s">
        <v>10649</v>
      </c>
      <c r="D246" s="2" t="s">
        <v>4301</v>
      </c>
      <c r="E246" s="2" t="s">
        <v>11680</v>
      </c>
    </row>
    <row r="247">
      <c r="A247" s="2" t="s">
        <v>11681</v>
      </c>
      <c r="B247" s="2" t="s">
        <v>11659</v>
      </c>
      <c r="C247" s="2" t="s">
        <v>10649</v>
      </c>
      <c r="D247" s="2" t="s">
        <v>4301</v>
      </c>
      <c r="E247" s="2" t="s">
        <v>11682</v>
      </c>
    </row>
    <row r="248">
      <c r="A248" s="9" t="s">
        <v>11683</v>
      </c>
      <c r="B248" s="2" t="s">
        <v>11659</v>
      </c>
      <c r="C248" s="2" t="s">
        <v>10649</v>
      </c>
      <c r="D248" s="2" t="s">
        <v>4301</v>
      </c>
      <c r="E248" s="2" t="s">
        <v>11684</v>
      </c>
    </row>
    <row r="249">
      <c r="A249" s="2" t="s">
        <v>7124</v>
      </c>
      <c r="B249" s="2" t="s">
        <v>11659</v>
      </c>
      <c r="C249" s="2" t="s">
        <v>10649</v>
      </c>
      <c r="D249" s="2" t="s">
        <v>4301</v>
      </c>
      <c r="E249" s="2" t="s">
        <v>11685</v>
      </c>
    </row>
    <row r="250">
      <c r="A250" s="2" t="s">
        <v>11686</v>
      </c>
      <c r="B250" s="2" t="s">
        <v>11659</v>
      </c>
      <c r="C250" s="2" t="s">
        <v>10649</v>
      </c>
      <c r="D250" s="2" t="s">
        <v>4301</v>
      </c>
      <c r="E250" s="2" t="s">
        <v>11687</v>
      </c>
    </row>
    <row r="251">
      <c r="A251" s="2" t="s">
        <v>7295</v>
      </c>
      <c r="B251" s="2" t="s">
        <v>11659</v>
      </c>
      <c r="C251" s="2" t="s">
        <v>10649</v>
      </c>
      <c r="D251" s="2" t="s">
        <v>4301</v>
      </c>
      <c r="E251" s="2" t="s">
        <v>11688</v>
      </c>
    </row>
    <row r="252">
      <c r="A252" s="36" t="s">
        <v>11689</v>
      </c>
      <c r="B252" s="2" t="s">
        <v>11659</v>
      </c>
      <c r="C252" s="2" t="s">
        <v>10649</v>
      </c>
      <c r="D252" s="2" t="s">
        <v>4301</v>
      </c>
      <c r="E252" s="2" t="s">
        <v>11690</v>
      </c>
    </row>
    <row r="253">
      <c r="A253" s="2" t="s">
        <v>7714</v>
      </c>
      <c r="B253" s="2" t="s">
        <v>11659</v>
      </c>
      <c r="C253" s="2" t="s">
        <v>10649</v>
      </c>
      <c r="D253" s="2" t="s">
        <v>4301</v>
      </c>
      <c r="E253" s="2" t="s">
        <v>11691</v>
      </c>
    </row>
    <row r="254">
      <c r="A254" s="2" t="s">
        <v>11692</v>
      </c>
      <c r="B254" s="2" t="s">
        <v>11659</v>
      </c>
      <c r="C254" s="2" t="s">
        <v>10649</v>
      </c>
      <c r="D254" s="2" t="s">
        <v>4301</v>
      </c>
      <c r="E254" s="2" t="s">
        <v>11693</v>
      </c>
    </row>
    <row r="255">
      <c r="A255" s="2" t="s">
        <v>11694</v>
      </c>
      <c r="B255" s="2" t="s">
        <v>11659</v>
      </c>
      <c r="C255" s="2" t="s">
        <v>10649</v>
      </c>
      <c r="D255" s="2" t="s">
        <v>4301</v>
      </c>
      <c r="E255" s="2" t="s">
        <v>11695</v>
      </c>
    </row>
    <row r="256">
      <c r="A256" s="36" t="s">
        <v>11696</v>
      </c>
      <c r="B256" s="2" t="s">
        <v>11659</v>
      </c>
      <c r="C256" s="2" t="s">
        <v>10649</v>
      </c>
      <c r="D256" s="2" t="s">
        <v>4301</v>
      </c>
      <c r="E256" s="2" t="s">
        <v>11697</v>
      </c>
    </row>
    <row r="257">
      <c r="A257" s="2" t="s">
        <v>11698</v>
      </c>
      <c r="B257" s="2" t="s">
        <v>11659</v>
      </c>
      <c r="C257" s="2" t="s">
        <v>10649</v>
      </c>
      <c r="D257" s="2" t="s">
        <v>4301</v>
      </c>
      <c r="E257" s="2" t="s">
        <v>11699</v>
      </c>
    </row>
    <row r="258">
      <c r="A258" s="2" t="s">
        <v>7681</v>
      </c>
      <c r="B258" s="2" t="s">
        <v>11659</v>
      </c>
      <c r="C258" s="2" t="s">
        <v>10649</v>
      </c>
      <c r="D258" s="2" t="s">
        <v>4301</v>
      </c>
      <c r="E258" s="2" t="s">
        <v>11700</v>
      </c>
    </row>
    <row r="259">
      <c r="A259" s="36" t="s">
        <v>11701</v>
      </c>
      <c r="B259" s="2" t="s">
        <v>11659</v>
      </c>
      <c r="C259" s="2" t="s">
        <v>10649</v>
      </c>
      <c r="D259" s="2" t="s">
        <v>4301</v>
      </c>
      <c r="E259" s="2" t="s">
        <v>11702</v>
      </c>
    </row>
    <row r="260">
      <c r="A260" s="9" t="s">
        <v>11703</v>
      </c>
      <c r="B260" s="2" t="s">
        <v>11659</v>
      </c>
      <c r="C260" s="2" t="s">
        <v>10649</v>
      </c>
      <c r="D260" s="2" t="s">
        <v>4301</v>
      </c>
      <c r="E260" s="2" t="s">
        <v>11704</v>
      </c>
    </row>
    <row r="261">
      <c r="A261" s="2" t="s">
        <v>11705</v>
      </c>
      <c r="B261" s="2" t="s">
        <v>11659</v>
      </c>
      <c r="C261" s="2" t="s">
        <v>10649</v>
      </c>
      <c r="D261" s="2" t="s">
        <v>4301</v>
      </c>
      <c r="E261" s="2" t="s">
        <v>11706</v>
      </c>
    </row>
    <row r="262">
      <c r="A262" s="2" t="s">
        <v>11707</v>
      </c>
      <c r="B262" s="2" t="s">
        <v>11659</v>
      </c>
      <c r="C262" s="2" t="s">
        <v>10649</v>
      </c>
      <c r="D262" s="2" t="s">
        <v>4301</v>
      </c>
      <c r="E262" s="2" t="s">
        <v>11708</v>
      </c>
    </row>
    <row r="263">
      <c r="A263" s="36" t="s">
        <v>11709</v>
      </c>
      <c r="B263" s="2" t="s">
        <v>11659</v>
      </c>
      <c r="C263" s="2" t="s">
        <v>10649</v>
      </c>
      <c r="D263" s="2" t="s">
        <v>4301</v>
      </c>
      <c r="E263" s="2" t="s">
        <v>11710</v>
      </c>
    </row>
    <row r="264">
      <c r="A264" s="2" t="s">
        <v>11711</v>
      </c>
      <c r="B264" s="2" t="s">
        <v>11659</v>
      </c>
      <c r="C264" s="2" t="s">
        <v>10649</v>
      </c>
      <c r="D264" s="2" t="s">
        <v>4301</v>
      </c>
      <c r="E264" s="2" t="s">
        <v>11712</v>
      </c>
    </row>
    <row r="265">
      <c r="A265" s="2" t="s">
        <v>11713</v>
      </c>
      <c r="B265" s="2" t="s">
        <v>11659</v>
      </c>
      <c r="C265" s="2" t="s">
        <v>10649</v>
      </c>
      <c r="D265" s="2" t="s">
        <v>4301</v>
      </c>
      <c r="E265" s="2" t="s">
        <v>11714</v>
      </c>
    </row>
    <row r="266">
      <c r="A266" s="36" t="s">
        <v>11715</v>
      </c>
      <c r="B266" s="2" t="s">
        <v>11659</v>
      </c>
      <c r="C266" s="2" t="s">
        <v>10649</v>
      </c>
      <c r="D266" s="2" t="s">
        <v>4301</v>
      </c>
      <c r="E266" s="2" t="s">
        <v>11716</v>
      </c>
    </row>
    <row r="267">
      <c r="A267" s="36" t="s">
        <v>11717</v>
      </c>
      <c r="B267" s="2" t="s">
        <v>11659</v>
      </c>
      <c r="C267" s="2" t="s">
        <v>10649</v>
      </c>
      <c r="D267" s="2" t="s">
        <v>4301</v>
      </c>
      <c r="E267" s="2" t="s">
        <v>11718</v>
      </c>
    </row>
    <row r="268">
      <c r="A268" s="36" t="s">
        <v>11719</v>
      </c>
      <c r="B268" s="2" t="s">
        <v>11659</v>
      </c>
      <c r="C268" s="2" t="s">
        <v>10649</v>
      </c>
      <c r="D268" s="2" t="s">
        <v>4301</v>
      </c>
      <c r="E268" s="2" t="s">
        <v>11720</v>
      </c>
    </row>
    <row r="269">
      <c r="A269" s="2" t="s">
        <v>11721</v>
      </c>
      <c r="B269" s="2" t="s">
        <v>11659</v>
      </c>
      <c r="C269" s="2" t="s">
        <v>10649</v>
      </c>
      <c r="D269" s="2" t="s">
        <v>4301</v>
      </c>
      <c r="E269" s="2" t="s">
        <v>11722</v>
      </c>
    </row>
    <row r="270">
      <c r="A270" s="2" t="s">
        <v>7473</v>
      </c>
      <c r="B270" s="2" t="s">
        <v>11659</v>
      </c>
      <c r="C270" s="2" t="s">
        <v>10649</v>
      </c>
      <c r="D270" s="2" t="s">
        <v>4301</v>
      </c>
      <c r="E270" s="2" t="s">
        <v>11723</v>
      </c>
    </row>
    <row r="271">
      <c r="A271" s="2" t="s">
        <v>11724</v>
      </c>
      <c r="B271" s="2" t="s">
        <v>11659</v>
      </c>
      <c r="C271" s="2" t="s">
        <v>10649</v>
      </c>
      <c r="D271" s="2" t="s">
        <v>4301</v>
      </c>
      <c r="E271" s="2" t="s">
        <v>11725</v>
      </c>
    </row>
    <row r="272">
      <c r="A272" s="2" t="s">
        <v>11726</v>
      </c>
      <c r="B272" s="2" t="s">
        <v>11659</v>
      </c>
      <c r="C272" s="2" t="s">
        <v>10649</v>
      </c>
      <c r="D272" s="2" t="s">
        <v>4301</v>
      </c>
      <c r="E272" s="2" t="s">
        <v>11727</v>
      </c>
    </row>
    <row r="273">
      <c r="A273" s="36" t="s">
        <v>11728</v>
      </c>
      <c r="B273" s="2" t="s">
        <v>11659</v>
      </c>
      <c r="C273" s="2" t="s">
        <v>10649</v>
      </c>
      <c r="D273" s="2" t="s">
        <v>4301</v>
      </c>
      <c r="E273" s="2" t="s">
        <v>11729</v>
      </c>
    </row>
    <row r="274">
      <c r="A274" s="2" t="s">
        <v>11730</v>
      </c>
      <c r="B274" s="2" t="s">
        <v>11659</v>
      </c>
      <c r="C274" s="2" t="s">
        <v>10649</v>
      </c>
      <c r="D274" s="2" t="s">
        <v>4301</v>
      </c>
      <c r="E274" s="2" t="s">
        <v>11731</v>
      </c>
    </row>
    <row r="275">
      <c r="A275" s="2" t="s">
        <v>11732</v>
      </c>
      <c r="B275" s="2" t="s">
        <v>11659</v>
      </c>
      <c r="C275" s="2" t="s">
        <v>10649</v>
      </c>
      <c r="D275" s="2" t="s">
        <v>4301</v>
      </c>
      <c r="E275" s="2" t="s">
        <v>11733</v>
      </c>
    </row>
    <row r="276">
      <c r="A276" s="36" t="s">
        <v>11734</v>
      </c>
      <c r="B276" s="2" t="s">
        <v>11659</v>
      </c>
      <c r="C276" s="2" t="s">
        <v>10649</v>
      </c>
      <c r="D276" s="2" t="s">
        <v>4301</v>
      </c>
      <c r="E276" s="2" t="s">
        <v>11735</v>
      </c>
    </row>
    <row r="277">
      <c r="A277" s="36" t="s">
        <v>11736</v>
      </c>
      <c r="B277" s="2" t="s">
        <v>11659</v>
      </c>
      <c r="C277" s="2" t="s">
        <v>10649</v>
      </c>
      <c r="D277" s="2" t="s">
        <v>4301</v>
      </c>
      <c r="E277" s="2" t="s">
        <v>11737</v>
      </c>
    </row>
    <row r="278">
      <c r="A278" s="2" t="s">
        <v>7717</v>
      </c>
      <c r="B278" s="2" t="s">
        <v>11659</v>
      </c>
      <c r="C278" s="2" t="s">
        <v>10649</v>
      </c>
      <c r="D278" s="2" t="s">
        <v>4301</v>
      </c>
      <c r="E278" s="2" t="s">
        <v>11738</v>
      </c>
    </row>
    <row r="279">
      <c r="A279" s="36" t="s">
        <v>11739</v>
      </c>
      <c r="B279" s="2" t="s">
        <v>11659</v>
      </c>
      <c r="C279" s="2" t="s">
        <v>10649</v>
      </c>
      <c r="D279" s="2" t="s">
        <v>4301</v>
      </c>
      <c r="E279" s="2" t="s">
        <v>11740</v>
      </c>
    </row>
    <row r="280">
      <c r="A280" s="2" t="s">
        <v>11741</v>
      </c>
      <c r="B280" s="2" t="s">
        <v>11659</v>
      </c>
      <c r="C280" s="2" t="s">
        <v>10649</v>
      </c>
      <c r="D280" s="2" t="s">
        <v>4301</v>
      </c>
      <c r="E280" s="2" t="s">
        <v>11742</v>
      </c>
    </row>
    <row r="281">
      <c r="A281" s="36" t="s">
        <v>11743</v>
      </c>
      <c r="B281" s="2" t="s">
        <v>11659</v>
      </c>
      <c r="C281" s="2" t="s">
        <v>10649</v>
      </c>
      <c r="D281" s="2" t="s">
        <v>4301</v>
      </c>
      <c r="E281" s="2" t="s">
        <v>11744</v>
      </c>
    </row>
    <row r="282">
      <c r="A282" s="2" t="s">
        <v>11745</v>
      </c>
      <c r="B282" s="2" t="s">
        <v>11659</v>
      </c>
      <c r="C282" s="2" t="s">
        <v>10649</v>
      </c>
      <c r="D282" s="2" t="s">
        <v>4301</v>
      </c>
      <c r="E282" s="2" t="s">
        <v>11746</v>
      </c>
    </row>
    <row r="283">
      <c r="A283" s="2" t="s">
        <v>7738</v>
      </c>
      <c r="B283" s="2" t="s">
        <v>11659</v>
      </c>
      <c r="C283" s="2" t="s">
        <v>10649</v>
      </c>
      <c r="D283" s="2" t="s">
        <v>4301</v>
      </c>
      <c r="E283" s="2" t="s">
        <v>11747</v>
      </c>
    </row>
    <row r="284">
      <c r="A284" s="2" t="s">
        <v>11748</v>
      </c>
      <c r="B284" s="2" t="s">
        <v>11659</v>
      </c>
      <c r="C284" s="2" t="s">
        <v>10649</v>
      </c>
      <c r="D284" s="2" t="s">
        <v>4301</v>
      </c>
      <c r="E284" s="2" t="s">
        <v>11749</v>
      </c>
    </row>
    <row r="285">
      <c r="A285" s="2" t="s">
        <v>11750</v>
      </c>
      <c r="B285" s="2" t="s">
        <v>11659</v>
      </c>
      <c r="C285" s="2" t="s">
        <v>10649</v>
      </c>
      <c r="D285" s="2" t="s">
        <v>4301</v>
      </c>
      <c r="E285" s="2" t="s">
        <v>11751</v>
      </c>
    </row>
    <row r="286">
      <c r="A286" s="2" t="s">
        <v>7716</v>
      </c>
      <c r="B286" s="2" t="s">
        <v>11659</v>
      </c>
      <c r="C286" s="2" t="s">
        <v>10649</v>
      </c>
      <c r="D286" s="2" t="s">
        <v>4301</v>
      </c>
      <c r="E286" s="2" t="s">
        <v>11752</v>
      </c>
    </row>
    <row r="287">
      <c r="A287" s="2" t="s">
        <v>11753</v>
      </c>
      <c r="B287" s="2" t="s">
        <v>11659</v>
      </c>
      <c r="C287" s="2" t="s">
        <v>10649</v>
      </c>
      <c r="D287" s="2" t="s">
        <v>4301</v>
      </c>
      <c r="E287" s="2" t="s">
        <v>11754</v>
      </c>
    </row>
    <row r="288">
      <c r="A288" s="36" t="s">
        <v>11755</v>
      </c>
      <c r="B288" s="2" t="s">
        <v>11659</v>
      </c>
      <c r="C288" s="2" t="s">
        <v>10649</v>
      </c>
      <c r="D288" s="2" t="s">
        <v>4301</v>
      </c>
      <c r="E288" s="2" t="s">
        <v>11756</v>
      </c>
    </row>
    <row r="289">
      <c r="A289" s="36" t="s">
        <v>11757</v>
      </c>
      <c r="B289" s="2" t="s">
        <v>11659</v>
      </c>
      <c r="C289" s="2" t="s">
        <v>10649</v>
      </c>
      <c r="D289" s="2" t="s">
        <v>4301</v>
      </c>
      <c r="E289" s="2" t="s">
        <v>11758</v>
      </c>
    </row>
    <row r="290">
      <c r="A290" s="2" t="s">
        <v>7156</v>
      </c>
      <c r="B290" s="2" t="s">
        <v>11659</v>
      </c>
      <c r="C290" s="2" t="s">
        <v>10649</v>
      </c>
      <c r="D290" s="2" t="s">
        <v>4301</v>
      </c>
      <c r="E290" s="2" t="s">
        <v>11759</v>
      </c>
    </row>
    <row r="291">
      <c r="A291" s="2" t="s">
        <v>7427</v>
      </c>
      <c r="B291" s="2" t="s">
        <v>11659</v>
      </c>
      <c r="C291" s="2" t="s">
        <v>10649</v>
      </c>
      <c r="D291" s="2" t="s">
        <v>4301</v>
      </c>
      <c r="E291" s="2" t="s">
        <v>11760</v>
      </c>
    </row>
    <row r="292">
      <c r="A292" s="2" t="s">
        <v>11761</v>
      </c>
      <c r="B292" s="2" t="s">
        <v>11659</v>
      </c>
      <c r="C292" s="2" t="s">
        <v>10649</v>
      </c>
      <c r="D292" s="2" t="s">
        <v>4301</v>
      </c>
      <c r="E292" s="2" t="s">
        <v>11762</v>
      </c>
    </row>
    <row r="293">
      <c r="A293" s="2" t="s">
        <v>7712</v>
      </c>
      <c r="B293" s="2" t="s">
        <v>11659</v>
      </c>
      <c r="C293" s="2" t="s">
        <v>10649</v>
      </c>
      <c r="D293" s="2" t="s">
        <v>4301</v>
      </c>
      <c r="E293" s="2" t="s">
        <v>11763</v>
      </c>
    </row>
    <row r="294">
      <c r="A294" s="2" t="s">
        <v>7065</v>
      </c>
      <c r="B294" s="2" t="s">
        <v>11659</v>
      </c>
      <c r="C294" s="2" t="s">
        <v>10649</v>
      </c>
      <c r="D294" s="2" t="s">
        <v>4301</v>
      </c>
      <c r="E294" s="2" t="s">
        <v>11764</v>
      </c>
    </row>
    <row r="295">
      <c r="A295" s="2" t="s">
        <v>7715</v>
      </c>
      <c r="B295" s="2" t="s">
        <v>11659</v>
      </c>
      <c r="C295" s="2" t="s">
        <v>10649</v>
      </c>
      <c r="D295" s="2" t="s">
        <v>4301</v>
      </c>
      <c r="E295" s="2" t="s">
        <v>11765</v>
      </c>
    </row>
    <row r="296">
      <c r="A296" s="2" t="s">
        <v>6878</v>
      </c>
      <c r="B296" s="2" t="s">
        <v>11659</v>
      </c>
      <c r="C296" s="2" t="s">
        <v>10649</v>
      </c>
      <c r="D296" s="2" t="s">
        <v>4301</v>
      </c>
      <c r="E296" s="2" t="s">
        <v>11766</v>
      </c>
    </row>
    <row r="297">
      <c r="A297" s="2" t="s">
        <v>7686</v>
      </c>
      <c r="B297" s="2" t="s">
        <v>11659</v>
      </c>
      <c r="C297" s="2" t="s">
        <v>10649</v>
      </c>
      <c r="D297" s="2" t="s">
        <v>4301</v>
      </c>
      <c r="E297" s="2" t="s">
        <v>11767</v>
      </c>
    </row>
    <row r="298">
      <c r="A298" s="2" t="s">
        <v>7640</v>
      </c>
      <c r="B298" s="2" t="s">
        <v>11659</v>
      </c>
      <c r="C298" s="2" t="s">
        <v>10649</v>
      </c>
      <c r="D298" s="2" t="s">
        <v>4301</v>
      </c>
      <c r="E298" s="2" t="s">
        <v>11768</v>
      </c>
    </row>
    <row r="299">
      <c r="A299" s="36" t="s">
        <v>7037</v>
      </c>
      <c r="B299" s="2" t="s">
        <v>11659</v>
      </c>
      <c r="C299" s="2" t="s">
        <v>10649</v>
      </c>
      <c r="D299" s="2" t="s">
        <v>4301</v>
      </c>
      <c r="E299" s="2" t="s">
        <v>11769</v>
      </c>
    </row>
    <row r="300">
      <c r="A300" s="9" t="s">
        <v>11770</v>
      </c>
      <c r="B300" s="2" t="s">
        <v>11659</v>
      </c>
      <c r="C300" s="2" t="s">
        <v>10649</v>
      </c>
      <c r="D300" s="2" t="s">
        <v>4301</v>
      </c>
      <c r="E300" s="2" t="s">
        <v>11771</v>
      </c>
    </row>
    <row r="301">
      <c r="A301" s="2" t="s">
        <v>2846</v>
      </c>
      <c r="B301" s="2" t="s">
        <v>11659</v>
      </c>
      <c r="C301" s="2" t="s">
        <v>10649</v>
      </c>
      <c r="D301" s="2" t="s">
        <v>4301</v>
      </c>
      <c r="E301" s="2" t="s">
        <v>11772</v>
      </c>
    </row>
    <row r="302">
      <c r="A302" s="9" t="s">
        <v>6897</v>
      </c>
      <c r="B302" s="2" t="s">
        <v>11659</v>
      </c>
      <c r="C302" s="2" t="s">
        <v>10649</v>
      </c>
      <c r="D302" s="2" t="s">
        <v>4301</v>
      </c>
      <c r="E302" s="2" t="s">
        <v>11773</v>
      </c>
    </row>
    <row r="303">
      <c r="A303" s="2" t="s">
        <v>7426</v>
      </c>
      <c r="B303" s="2" t="s">
        <v>11659</v>
      </c>
      <c r="C303" s="2" t="s">
        <v>10649</v>
      </c>
      <c r="D303" s="2" t="s">
        <v>4301</v>
      </c>
      <c r="E303" s="2" t="s">
        <v>11774</v>
      </c>
    </row>
    <row r="304">
      <c r="A304" s="9" t="s">
        <v>7310</v>
      </c>
      <c r="B304" s="2" t="s">
        <v>11659</v>
      </c>
      <c r="C304" s="2" t="s">
        <v>10649</v>
      </c>
      <c r="D304" s="2" t="s">
        <v>4301</v>
      </c>
      <c r="E304" s="2" t="s">
        <v>11775</v>
      </c>
    </row>
    <row r="305">
      <c r="A305" s="2" t="s">
        <v>7308</v>
      </c>
      <c r="B305" s="2" t="s">
        <v>11659</v>
      </c>
      <c r="C305" s="2" t="s">
        <v>10649</v>
      </c>
      <c r="D305" s="2" t="s">
        <v>4301</v>
      </c>
      <c r="E305" s="2" t="s">
        <v>11776</v>
      </c>
    </row>
    <row r="306">
      <c r="A306" s="2" t="s">
        <v>6888</v>
      </c>
      <c r="B306" s="2" t="s">
        <v>11659</v>
      </c>
      <c r="C306" s="2" t="s">
        <v>10649</v>
      </c>
      <c r="D306" s="2" t="s">
        <v>4301</v>
      </c>
      <c r="E306" s="2" t="s">
        <v>11777</v>
      </c>
    </row>
    <row r="307">
      <c r="A307" s="2" t="s">
        <v>6856</v>
      </c>
      <c r="B307" s="2" t="s">
        <v>11659</v>
      </c>
      <c r="C307" s="2" t="s">
        <v>10649</v>
      </c>
      <c r="D307" s="2" t="s">
        <v>4301</v>
      </c>
      <c r="E307" s="2" t="s">
        <v>11778</v>
      </c>
    </row>
    <row r="308">
      <c r="A308" s="2" t="s">
        <v>2846</v>
      </c>
      <c r="B308" s="2" t="s">
        <v>11659</v>
      </c>
      <c r="C308" s="2" t="s">
        <v>10649</v>
      </c>
      <c r="D308" s="2" t="s">
        <v>4301</v>
      </c>
      <c r="E308" s="2" t="s">
        <v>11779</v>
      </c>
    </row>
    <row r="309">
      <c r="A309" s="2" t="s">
        <v>7042</v>
      </c>
      <c r="B309" s="2" t="s">
        <v>11659</v>
      </c>
      <c r="C309" s="2" t="s">
        <v>10649</v>
      </c>
      <c r="D309" s="2" t="s">
        <v>4301</v>
      </c>
      <c r="E309" s="2" t="s">
        <v>11780</v>
      </c>
    </row>
    <row r="310">
      <c r="A310" s="36" t="s">
        <v>11781</v>
      </c>
      <c r="B310" s="2" t="s">
        <v>11659</v>
      </c>
      <c r="C310" s="2" t="s">
        <v>10649</v>
      </c>
      <c r="D310" s="2" t="s">
        <v>4301</v>
      </c>
      <c r="E310" s="2" t="s">
        <v>11782</v>
      </c>
    </row>
    <row r="311">
      <c r="A311" s="2" t="s">
        <v>1093</v>
      </c>
      <c r="B311" s="2" t="s">
        <v>11659</v>
      </c>
      <c r="C311" s="2" t="s">
        <v>10649</v>
      </c>
      <c r="D311" s="2" t="s">
        <v>4301</v>
      </c>
      <c r="E311" s="2" t="s">
        <v>11783</v>
      </c>
    </row>
    <row r="312">
      <c r="A312" s="2" t="s">
        <v>3052</v>
      </c>
      <c r="B312" s="2" t="s">
        <v>11659</v>
      </c>
      <c r="C312" s="2" t="s">
        <v>10649</v>
      </c>
      <c r="D312" s="2" t="s">
        <v>4301</v>
      </c>
      <c r="E312" s="2" t="s">
        <v>11784</v>
      </c>
    </row>
    <row r="313">
      <c r="A313" s="2" t="s">
        <v>7026</v>
      </c>
      <c r="B313" s="2" t="s">
        <v>11659</v>
      </c>
      <c r="C313" s="2" t="s">
        <v>10649</v>
      </c>
      <c r="D313" s="2" t="s">
        <v>4301</v>
      </c>
      <c r="E313" s="2" t="s">
        <v>11785</v>
      </c>
    </row>
    <row r="314">
      <c r="A314" s="36" t="s">
        <v>7043</v>
      </c>
      <c r="B314" s="2" t="s">
        <v>11659</v>
      </c>
      <c r="C314" s="2" t="s">
        <v>10649</v>
      </c>
      <c r="D314" s="2" t="s">
        <v>4301</v>
      </c>
      <c r="E314" s="2" t="s">
        <v>11786</v>
      </c>
    </row>
    <row r="315">
      <c r="A315" s="36" t="s">
        <v>7038</v>
      </c>
      <c r="B315" s="2" t="s">
        <v>11659</v>
      </c>
      <c r="C315" s="2" t="s">
        <v>10649</v>
      </c>
      <c r="D315" s="2" t="s">
        <v>4301</v>
      </c>
      <c r="E315" s="2" t="s">
        <v>11787</v>
      </c>
    </row>
    <row r="316">
      <c r="A316" s="36" t="s">
        <v>7036</v>
      </c>
      <c r="B316" s="2" t="s">
        <v>11659</v>
      </c>
      <c r="C316" s="2" t="s">
        <v>10649</v>
      </c>
      <c r="D316" s="2" t="s">
        <v>4301</v>
      </c>
      <c r="E316" s="2" t="s">
        <v>11788</v>
      </c>
    </row>
    <row r="317">
      <c r="A317" s="36" t="s">
        <v>7035</v>
      </c>
      <c r="B317" s="2" t="s">
        <v>11659</v>
      </c>
      <c r="C317" s="2" t="s">
        <v>10649</v>
      </c>
      <c r="D317" s="2" t="s">
        <v>4301</v>
      </c>
      <c r="E317" s="2" t="s">
        <v>11789</v>
      </c>
    </row>
    <row r="318">
      <c r="A318" s="36" t="s">
        <v>7039</v>
      </c>
      <c r="B318" s="2" t="s">
        <v>11659</v>
      </c>
      <c r="C318" s="2" t="s">
        <v>10649</v>
      </c>
      <c r="D318" s="2" t="s">
        <v>4301</v>
      </c>
      <c r="E318" s="2" t="s">
        <v>11790</v>
      </c>
    </row>
    <row r="319">
      <c r="A319" s="36" t="s">
        <v>7033</v>
      </c>
      <c r="B319" s="2" t="s">
        <v>11659</v>
      </c>
      <c r="C319" s="2" t="s">
        <v>10649</v>
      </c>
      <c r="D319" s="2" t="s">
        <v>4301</v>
      </c>
      <c r="E319" s="2" t="s">
        <v>11791</v>
      </c>
    </row>
    <row r="320">
      <c r="A320" s="9" t="s">
        <v>8142</v>
      </c>
      <c r="B320" s="2" t="s">
        <v>11792</v>
      </c>
      <c r="C320" s="2" t="s">
        <v>10649</v>
      </c>
      <c r="D320" s="2" t="s">
        <v>4301</v>
      </c>
      <c r="E320" s="38" t="s">
        <v>11793</v>
      </c>
    </row>
    <row r="321">
      <c r="A321" s="2" t="s">
        <v>11794</v>
      </c>
      <c r="B321" s="2" t="s">
        <v>11792</v>
      </c>
      <c r="C321" s="2" t="s">
        <v>10649</v>
      </c>
      <c r="D321" s="2" t="s">
        <v>4301</v>
      </c>
      <c r="E321" s="2" t="s">
        <v>11795</v>
      </c>
    </row>
    <row r="322">
      <c r="A322" s="36" t="s">
        <v>11796</v>
      </c>
      <c r="B322" s="2" t="s">
        <v>11792</v>
      </c>
      <c r="C322" s="2" t="s">
        <v>10649</v>
      </c>
      <c r="D322" s="2" t="s">
        <v>4301</v>
      </c>
      <c r="E322" s="2" t="s">
        <v>11797</v>
      </c>
    </row>
    <row r="323">
      <c r="A323" s="2" t="s">
        <v>11798</v>
      </c>
      <c r="B323" s="2" t="s">
        <v>11792</v>
      </c>
      <c r="C323" s="2" t="s">
        <v>10649</v>
      </c>
      <c r="D323" s="2" t="s">
        <v>4301</v>
      </c>
      <c r="E323" s="2" t="s">
        <v>11799</v>
      </c>
    </row>
    <row r="324">
      <c r="A324" s="2" t="s">
        <v>11800</v>
      </c>
      <c r="B324" s="2" t="s">
        <v>11792</v>
      </c>
      <c r="C324" s="2" t="s">
        <v>10649</v>
      </c>
      <c r="D324" s="2" t="s">
        <v>4301</v>
      </c>
      <c r="E324" s="2" t="s">
        <v>11801</v>
      </c>
    </row>
    <row r="325">
      <c r="A325" s="2" t="s">
        <v>7480</v>
      </c>
      <c r="B325" s="2" t="s">
        <v>11792</v>
      </c>
      <c r="C325" s="2" t="s">
        <v>10649</v>
      </c>
      <c r="D325" s="2" t="s">
        <v>4301</v>
      </c>
      <c r="E325" s="2" t="s">
        <v>11802</v>
      </c>
    </row>
    <row r="326">
      <c r="A326" s="2" t="s">
        <v>11803</v>
      </c>
      <c r="B326" s="2" t="s">
        <v>11792</v>
      </c>
      <c r="C326" s="2" t="s">
        <v>10649</v>
      </c>
      <c r="D326" s="2" t="s">
        <v>4301</v>
      </c>
      <c r="E326" s="2" t="s">
        <v>11804</v>
      </c>
    </row>
    <row r="327">
      <c r="A327" s="36" t="s">
        <v>11805</v>
      </c>
      <c r="B327" s="2" t="s">
        <v>11792</v>
      </c>
      <c r="C327" s="2" t="s">
        <v>10649</v>
      </c>
      <c r="D327" s="2" t="s">
        <v>4301</v>
      </c>
      <c r="E327" s="2" t="s">
        <v>11806</v>
      </c>
    </row>
    <row r="328">
      <c r="A328" s="2" t="s">
        <v>6912</v>
      </c>
      <c r="B328" s="2" t="s">
        <v>11792</v>
      </c>
      <c r="C328" s="2" t="s">
        <v>10649</v>
      </c>
      <c r="D328" s="2" t="s">
        <v>4301</v>
      </c>
      <c r="E328" s="2" t="s">
        <v>11807</v>
      </c>
    </row>
    <row r="329">
      <c r="A329" s="9" t="s">
        <v>8167</v>
      </c>
      <c r="B329" s="2" t="s">
        <v>11792</v>
      </c>
      <c r="C329" s="2" t="s">
        <v>10649</v>
      </c>
      <c r="D329" s="2" t="s">
        <v>4301</v>
      </c>
      <c r="E329" s="2" t="s">
        <v>11808</v>
      </c>
    </row>
    <row r="330">
      <c r="A330" s="36" t="s">
        <v>8168</v>
      </c>
      <c r="B330" s="2" t="s">
        <v>11792</v>
      </c>
      <c r="C330" s="2" t="s">
        <v>10649</v>
      </c>
      <c r="D330" s="2" t="s">
        <v>4301</v>
      </c>
      <c r="E330" s="2" t="s">
        <v>11809</v>
      </c>
    </row>
    <row r="331">
      <c r="A331" s="9" t="s">
        <v>8169</v>
      </c>
      <c r="B331" s="2" t="s">
        <v>11792</v>
      </c>
      <c r="C331" s="2" t="s">
        <v>10649</v>
      </c>
      <c r="D331" s="2" t="s">
        <v>4301</v>
      </c>
      <c r="E331" s="2" t="s">
        <v>11810</v>
      </c>
    </row>
    <row r="332">
      <c r="A332" s="36" t="s">
        <v>11811</v>
      </c>
      <c r="B332" s="2" t="s">
        <v>11792</v>
      </c>
      <c r="C332" s="2" t="s">
        <v>10649</v>
      </c>
      <c r="D332" s="2" t="s">
        <v>4301</v>
      </c>
      <c r="E332" s="2" t="s">
        <v>11812</v>
      </c>
    </row>
    <row r="333">
      <c r="A333" s="9" t="s">
        <v>11813</v>
      </c>
      <c r="B333" s="2" t="s">
        <v>11792</v>
      </c>
      <c r="C333" s="2" t="s">
        <v>10649</v>
      </c>
      <c r="D333" s="2" t="s">
        <v>4301</v>
      </c>
      <c r="E333" s="2" t="s">
        <v>11814</v>
      </c>
    </row>
    <row r="334">
      <c r="A334" s="9" t="s">
        <v>11815</v>
      </c>
      <c r="B334" s="2" t="s">
        <v>11792</v>
      </c>
      <c r="C334" s="2" t="s">
        <v>10649</v>
      </c>
      <c r="D334" s="2" t="s">
        <v>4301</v>
      </c>
      <c r="E334" s="2" t="s">
        <v>11816</v>
      </c>
    </row>
    <row r="335">
      <c r="A335" s="2" t="s">
        <v>7482</v>
      </c>
      <c r="B335" s="2" t="s">
        <v>11792</v>
      </c>
      <c r="C335" s="2" t="s">
        <v>10649</v>
      </c>
      <c r="D335" s="2" t="s">
        <v>4301</v>
      </c>
      <c r="E335" s="2" t="s">
        <v>11817</v>
      </c>
    </row>
    <row r="336">
      <c r="A336" s="36" t="s">
        <v>11818</v>
      </c>
      <c r="B336" s="2" t="s">
        <v>11792</v>
      </c>
      <c r="C336" s="2" t="s">
        <v>10649</v>
      </c>
      <c r="D336" s="2" t="s">
        <v>4301</v>
      </c>
      <c r="E336" s="2" t="s">
        <v>11819</v>
      </c>
    </row>
    <row r="337">
      <c r="A337" s="9" t="s">
        <v>8178</v>
      </c>
      <c r="B337" s="2" t="s">
        <v>11792</v>
      </c>
      <c r="C337" s="2" t="s">
        <v>10649</v>
      </c>
      <c r="D337" s="2" t="s">
        <v>4301</v>
      </c>
      <c r="E337" s="2" t="s">
        <v>11820</v>
      </c>
    </row>
    <row r="338">
      <c r="A338" s="2" t="s">
        <v>11821</v>
      </c>
      <c r="B338" s="2" t="s">
        <v>11792</v>
      </c>
      <c r="C338" s="2" t="s">
        <v>10649</v>
      </c>
      <c r="D338" s="2" t="s">
        <v>4301</v>
      </c>
      <c r="E338" s="2" t="s">
        <v>11822</v>
      </c>
    </row>
    <row r="339">
      <c r="A339" s="2" t="s">
        <v>8179</v>
      </c>
      <c r="B339" s="2" t="s">
        <v>11792</v>
      </c>
      <c r="C339" s="2" t="s">
        <v>10649</v>
      </c>
      <c r="D339" s="2" t="s">
        <v>4301</v>
      </c>
      <c r="E339" s="2" t="s">
        <v>11823</v>
      </c>
    </row>
    <row r="340">
      <c r="A340" s="2" t="s">
        <v>7487</v>
      </c>
      <c r="B340" s="2" t="s">
        <v>11792</v>
      </c>
      <c r="C340" s="2" t="s">
        <v>10649</v>
      </c>
      <c r="D340" s="2" t="s">
        <v>4301</v>
      </c>
      <c r="E340" s="2" t="s">
        <v>11824</v>
      </c>
    </row>
    <row r="341">
      <c r="A341" s="2" t="s">
        <v>11825</v>
      </c>
      <c r="B341" s="2" t="s">
        <v>11792</v>
      </c>
      <c r="C341" s="2" t="s">
        <v>10649</v>
      </c>
      <c r="D341" s="2" t="s">
        <v>4301</v>
      </c>
      <c r="E341" s="2" t="s">
        <v>11826</v>
      </c>
    </row>
    <row r="342">
      <c r="A342" s="36" t="s">
        <v>11827</v>
      </c>
      <c r="B342" s="2" t="s">
        <v>11792</v>
      </c>
      <c r="C342" s="2" t="s">
        <v>10649</v>
      </c>
      <c r="D342" s="2" t="s">
        <v>4301</v>
      </c>
      <c r="E342" s="2" t="s">
        <v>11828</v>
      </c>
    </row>
    <row r="343">
      <c r="A343" s="36" t="s">
        <v>11829</v>
      </c>
      <c r="B343" s="2" t="s">
        <v>11792</v>
      </c>
      <c r="C343" s="2" t="s">
        <v>10649</v>
      </c>
      <c r="D343" s="2" t="s">
        <v>4301</v>
      </c>
      <c r="E343" s="2" t="s">
        <v>11830</v>
      </c>
    </row>
    <row r="344">
      <c r="A344" s="9" t="s">
        <v>8187</v>
      </c>
      <c r="B344" s="2" t="s">
        <v>11792</v>
      </c>
      <c r="C344" s="2" t="s">
        <v>10649</v>
      </c>
      <c r="D344" s="2" t="s">
        <v>4301</v>
      </c>
      <c r="E344" s="2" t="s">
        <v>11831</v>
      </c>
    </row>
    <row r="345">
      <c r="A345" s="9" t="s">
        <v>8188</v>
      </c>
      <c r="B345" s="2" t="s">
        <v>11792</v>
      </c>
      <c r="C345" s="2" t="s">
        <v>10649</v>
      </c>
      <c r="D345" s="2" t="s">
        <v>4301</v>
      </c>
      <c r="E345" s="2" t="s">
        <v>11832</v>
      </c>
    </row>
    <row r="346">
      <c r="A346" s="9" t="s">
        <v>11833</v>
      </c>
      <c r="B346" s="2" t="s">
        <v>11792</v>
      </c>
      <c r="C346" s="2" t="s">
        <v>10649</v>
      </c>
      <c r="D346" s="2" t="s">
        <v>4301</v>
      </c>
      <c r="E346" s="2" t="s">
        <v>11834</v>
      </c>
    </row>
    <row r="347">
      <c r="A347" s="36" t="s">
        <v>11835</v>
      </c>
      <c r="B347" s="2" t="s">
        <v>11792</v>
      </c>
      <c r="C347" s="2" t="s">
        <v>10649</v>
      </c>
      <c r="D347" s="2" t="s">
        <v>4301</v>
      </c>
      <c r="E347" s="2" t="s">
        <v>11836</v>
      </c>
    </row>
    <row r="348">
      <c r="A348" s="2" t="s">
        <v>8204</v>
      </c>
      <c r="B348" s="2" t="s">
        <v>11792</v>
      </c>
      <c r="C348" s="2" t="s">
        <v>10649</v>
      </c>
      <c r="D348" s="2" t="s">
        <v>4301</v>
      </c>
      <c r="E348" s="2" t="s">
        <v>11837</v>
      </c>
    </row>
    <row r="349">
      <c r="A349" s="2" t="s">
        <v>8205</v>
      </c>
      <c r="B349" s="2" t="s">
        <v>11792</v>
      </c>
      <c r="C349" s="2" t="s">
        <v>10649</v>
      </c>
      <c r="D349" s="2" t="s">
        <v>4301</v>
      </c>
      <c r="E349" s="2" t="s">
        <v>11838</v>
      </c>
    </row>
    <row r="350">
      <c r="A350" s="36" t="s">
        <v>11839</v>
      </c>
      <c r="B350" s="2" t="s">
        <v>11792</v>
      </c>
      <c r="C350" s="2" t="s">
        <v>10649</v>
      </c>
      <c r="D350" s="2" t="s">
        <v>4301</v>
      </c>
      <c r="E350" s="2" t="s">
        <v>11840</v>
      </c>
    </row>
    <row r="351">
      <c r="A351" s="36" t="s">
        <v>11841</v>
      </c>
      <c r="B351" s="2" t="s">
        <v>11792</v>
      </c>
      <c r="C351" s="2" t="s">
        <v>10649</v>
      </c>
      <c r="D351" s="2" t="s">
        <v>4301</v>
      </c>
      <c r="E351" s="2" t="s">
        <v>11842</v>
      </c>
    </row>
    <row r="352">
      <c r="A352" s="9" t="s">
        <v>8213</v>
      </c>
      <c r="B352" s="2" t="s">
        <v>11792</v>
      </c>
      <c r="C352" s="2" t="s">
        <v>10649</v>
      </c>
      <c r="D352" s="2" t="s">
        <v>4301</v>
      </c>
      <c r="E352" s="2" t="s">
        <v>11843</v>
      </c>
    </row>
    <row r="353">
      <c r="A353" s="36" t="s">
        <v>11844</v>
      </c>
      <c r="B353" s="2" t="s">
        <v>11792</v>
      </c>
      <c r="C353" s="2" t="s">
        <v>10649</v>
      </c>
      <c r="D353" s="2" t="s">
        <v>4301</v>
      </c>
      <c r="E353" s="2" t="s">
        <v>11845</v>
      </c>
    </row>
    <row r="354">
      <c r="A354" s="36" t="s">
        <v>11846</v>
      </c>
      <c r="B354" s="2" t="s">
        <v>11792</v>
      </c>
      <c r="C354" s="2" t="s">
        <v>10649</v>
      </c>
      <c r="D354" s="2" t="s">
        <v>4301</v>
      </c>
      <c r="E354" s="2" t="s">
        <v>11847</v>
      </c>
    </row>
    <row r="355">
      <c r="A355" s="36" t="s">
        <v>11848</v>
      </c>
      <c r="B355" s="2" t="s">
        <v>11792</v>
      </c>
      <c r="C355" s="2" t="s">
        <v>10649</v>
      </c>
      <c r="D355" s="2" t="s">
        <v>4301</v>
      </c>
      <c r="E355" s="2" t="s">
        <v>11849</v>
      </c>
    </row>
    <row r="356">
      <c r="A356" s="2" t="s">
        <v>7491</v>
      </c>
      <c r="B356" s="2" t="s">
        <v>11792</v>
      </c>
      <c r="C356" s="2" t="s">
        <v>10649</v>
      </c>
      <c r="D356" s="2" t="s">
        <v>4301</v>
      </c>
      <c r="E356" s="2" t="s">
        <v>11850</v>
      </c>
    </row>
    <row r="357">
      <c r="A357" s="36" t="s">
        <v>11851</v>
      </c>
      <c r="B357" s="2" t="s">
        <v>11792</v>
      </c>
      <c r="C357" s="2" t="s">
        <v>10649</v>
      </c>
      <c r="D357" s="2" t="s">
        <v>4301</v>
      </c>
      <c r="E357" s="2" t="s">
        <v>11852</v>
      </c>
    </row>
    <row r="358">
      <c r="A358" s="2" t="s">
        <v>7494</v>
      </c>
      <c r="B358" s="2" t="s">
        <v>11792</v>
      </c>
      <c r="C358" s="2" t="s">
        <v>10649</v>
      </c>
      <c r="D358" s="2" t="s">
        <v>4301</v>
      </c>
      <c r="E358" s="2" t="s">
        <v>11853</v>
      </c>
    </row>
    <row r="359">
      <c r="A359" s="2" t="s">
        <v>8226</v>
      </c>
      <c r="B359" s="2" t="s">
        <v>11792</v>
      </c>
      <c r="C359" s="2" t="s">
        <v>10649</v>
      </c>
      <c r="D359" s="2" t="s">
        <v>4301</v>
      </c>
      <c r="E359" s="2" t="s">
        <v>11854</v>
      </c>
    </row>
    <row r="360">
      <c r="A360" s="2" t="s">
        <v>11855</v>
      </c>
      <c r="B360" s="2" t="s">
        <v>11792</v>
      </c>
      <c r="C360" s="2" t="s">
        <v>10649</v>
      </c>
      <c r="D360" s="2" t="s">
        <v>4301</v>
      </c>
      <c r="E360" s="2" t="s">
        <v>11856</v>
      </c>
    </row>
    <row r="361">
      <c r="A361" s="89" t="s">
        <v>7045</v>
      </c>
      <c r="B361" s="2" t="s">
        <v>11792</v>
      </c>
      <c r="C361" s="2" t="s">
        <v>10649</v>
      </c>
      <c r="D361" s="2" t="s">
        <v>4301</v>
      </c>
      <c r="E361" s="2" t="s">
        <v>11857</v>
      </c>
    </row>
    <row r="362">
      <c r="A362" s="2" t="s">
        <v>8228</v>
      </c>
      <c r="B362" s="2" t="s">
        <v>11792</v>
      </c>
      <c r="C362" s="2" t="s">
        <v>10649</v>
      </c>
      <c r="D362" s="2" t="s">
        <v>4301</v>
      </c>
      <c r="E362" s="2" t="s">
        <v>11858</v>
      </c>
    </row>
    <row r="363">
      <c r="A363" s="2" t="s">
        <v>7496</v>
      </c>
      <c r="B363" s="2" t="s">
        <v>11792</v>
      </c>
      <c r="C363" s="2" t="s">
        <v>10649</v>
      </c>
      <c r="D363" s="2" t="s">
        <v>4301</v>
      </c>
      <c r="E363" s="2" t="s">
        <v>11859</v>
      </c>
    </row>
    <row r="364">
      <c r="A364" s="36" t="s">
        <v>8229</v>
      </c>
      <c r="B364" s="2" t="s">
        <v>11792</v>
      </c>
      <c r="C364" s="2" t="s">
        <v>10649</v>
      </c>
      <c r="D364" s="2" t="s">
        <v>4301</v>
      </c>
      <c r="E364" s="2" t="s">
        <v>11860</v>
      </c>
    </row>
    <row r="365">
      <c r="A365" s="36" t="s">
        <v>11861</v>
      </c>
      <c r="B365" s="2" t="s">
        <v>11792</v>
      </c>
      <c r="C365" s="2" t="s">
        <v>10649</v>
      </c>
      <c r="D365" s="2" t="s">
        <v>4301</v>
      </c>
      <c r="E365" s="2" t="s">
        <v>11862</v>
      </c>
    </row>
    <row r="366">
      <c r="A366" s="9" t="s">
        <v>8230</v>
      </c>
      <c r="B366" s="2" t="s">
        <v>11792</v>
      </c>
      <c r="C366" s="2" t="s">
        <v>10649</v>
      </c>
      <c r="D366" s="2" t="s">
        <v>4301</v>
      </c>
      <c r="E366" s="2" t="s">
        <v>11863</v>
      </c>
    </row>
    <row r="367">
      <c r="A367" s="9" t="s">
        <v>8231</v>
      </c>
      <c r="B367" s="2" t="s">
        <v>11792</v>
      </c>
      <c r="C367" s="2" t="s">
        <v>10649</v>
      </c>
      <c r="D367" s="2" t="s">
        <v>4301</v>
      </c>
      <c r="E367" s="2" t="s">
        <v>11864</v>
      </c>
    </row>
    <row r="368">
      <c r="A368" s="2" t="s">
        <v>8232</v>
      </c>
      <c r="B368" s="2" t="s">
        <v>11792</v>
      </c>
      <c r="C368" s="2" t="s">
        <v>10649</v>
      </c>
      <c r="D368" s="2" t="s">
        <v>4301</v>
      </c>
      <c r="E368" s="2" t="s">
        <v>11865</v>
      </c>
    </row>
    <row r="369">
      <c r="A369" s="9" t="s">
        <v>11866</v>
      </c>
      <c r="B369" s="2" t="s">
        <v>11792</v>
      </c>
      <c r="C369" s="2" t="s">
        <v>10649</v>
      </c>
      <c r="D369" s="2" t="s">
        <v>4301</v>
      </c>
      <c r="E369" s="2" t="s">
        <v>11867</v>
      </c>
    </row>
    <row r="370">
      <c r="A370" s="2" t="s">
        <v>11868</v>
      </c>
      <c r="B370" s="2" t="s">
        <v>11792</v>
      </c>
      <c r="C370" s="2" t="s">
        <v>10649</v>
      </c>
      <c r="D370" s="2" t="s">
        <v>4301</v>
      </c>
      <c r="E370" s="2" t="s">
        <v>11869</v>
      </c>
    </row>
    <row r="371">
      <c r="A371" s="2" t="s">
        <v>11870</v>
      </c>
      <c r="B371" s="2" t="s">
        <v>11792</v>
      </c>
      <c r="C371" s="2" t="s">
        <v>10649</v>
      </c>
      <c r="D371" s="2" t="s">
        <v>4301</v>
      </c>
      <c r="E371" s="2" t="s">
        <v>11871</v>
      </c>
    </row>
    <row r="372">
      <c r="A372" s="9" t="s">
        <v>8238</v>
      </c>
      <c r="B372" s="2" t="s">
        <v>11792</v>
      </c>
      <c r="C372" s="2" t="s">
        <v>10649</v>
      </c>
      <c r="D372" s="2" t="s">
        <v>4301</v>
      </c>
      <c r="E372" s="2" t="s">
        <v>11872</v>
      </c>
    </row>
    <row r="373">
      <c r="A373" s="9" t="s">
        <v>8239</v>
      </c>
      <c r="B373" s="2" t="s">
        <v>11792</v>
      </c>
      <c r="C373" s="2" t="s">
        <v>10649</v>
      </c>
      <c r="D373" s="2" t="s">
        <v>4301</v>
      </c>
      <c r="E373" s="2" t="s">
        <v>11873</v>
      </c>
    </row>
    <row r="374">
      <c r="A374" s="36" t="s">
        <v>8240</v>
      </c>
      <c r="B374" s="2" t="s">
        <v>11792</v>
      </c>
      <c r="C374" s="2" t="s">
        <v>10649</v>
      </c>
      <c r="D374" s="2" t="s">
        <v>4301</v>
      </c>
      <c r="E374" s="2" t="s">
        <v>11874</v>
      </c>
    </row>
    <row r="375">
      <c r="A375" s="2" t="s">
        <v>7503</v>
      </c>
      <c r="B375" s="2" t="s">
        <v>11792</v>
      </c>
      <c r="C375" s="2" t="s">
        <v>10649</v>
      </c>
      <c r="D375" s="2" t="s">
        <v>4301</v>
      </c>
      <c r="E375" s="2" t="s">
        <v>11875</v>
      </c>
    </row>
    <row r="376">
      <c r="A376" s="2" t="s">
        <v>8241</v>
      </c>
      <c r="B376" s="2" t="s">
        <v>11792</v>
      </c>
      <c r="C376" s="2" t="s">
        <v>10649</v>
      </c>
      <c r="D376" s="2" t="s">
        <v>4301</v>
      </c>
      <c r="E376" s="2" t="s">
        <v>11876</v>
      </c>
    </row>
    <row r="377">
      <c r="A377" s="9" t="s">
        <v>8242</v>
      </c>
      <c r="B377" s="2" t="s">
        <v>11792</v>
      </c>
      <c r="C377" s="2" t="s">
        <v>10649</v>
      </c>
      <c r="D377" s="2" t="s">
        <v>4301</v>
      </c>
      <c r="E377" s="2" t="s">
        <v>11877</v>
      </c>
    </row>
    <row r="378">
      <c r="A378" s="9" t="s">
        <v>8243</v>
      </c>
      <c r="B378" s="2" t="s">
        <v>11792</v>
      </c>
      <c r="C378" s="2" t="s">
        <v>10649</v>
      </c>
      <c r="D378" s="2" t="s">
        <v>4301</v>
      </c>
      <c r="E378" s="2" t="s">
        <v>11878</v>
      </c>
    </row>
    <row r="379">
      <c r="A379" s="89" t="s">
        <v>8244</v>
      </c>
      <c r="B379" s="2" t="s">
        <v>11792</v>
      </c>
      <c r="C379" s="2" t="s">
        <v>10649</v>
      </c>
      <c r="D379" s="2" t="s">
        <v>4301</v>
      </c>
      <c r="E379" s="2" t="s">
        <v>11879</v>
      </c>
    </row>
    <row r="380">
      <c r="A380" s="9" t="s">
        <v>8245</v>
      </c>
      <c r="B380" s="2" t="s">
        <v>11792</v>
      </c>
      <c r="C380" s="2" t="s">
        <v>10649</v>
      </c>
      <c r="D380" s="2" t="s">
        <v>4301</v>
      </c>
      <c r="E380" s="2" t="s">
        <v>11880</v>
      </c>
    </row>
    <row r="381">
      <c r="A381" s="2" t="s">
        <v>8246</v>
      </c>
      <c r="B381" s="2" t="s">
        <v>11792</v>
      </c>
      <c r="C381" s="2" t="s">
        <v>10649</v>
      </c>
      <c r="D381" s="2" t="s">
        <v>4301</v>
      </c>
      <c r="E381" s="2" t="s">
        <v>11881</v>
      </c>
    </row>
    <row r="382">
      <c r="A382" s="9" t="s">
        <v>7504</v>
      </c>
      <c r="B382" s="2" t="s">
        <v>11882</v>
      </c>
      <c r="C382" s="2" t="s">
        <v>10649</v>
      </c>
      <c r="D382" s="2" t="s">
        <v>4301</v>
      </c>
      <c r="E382" s="38" t="s">
        <v>11883</v>
      </c>
    </row>
    <row r="383">
      <c r="A383" s="36" t="s">
        <v>11884</v>
      </c>
      <c r="B383" s="2" t="s">
        <v>11882</v>
      </c>
      <c r="C383" s="2" t="s">
        <v>10649</v>
      </c>
      <c r="D383" s="2" t="s">
        <v>4301</v>
      </c>
      <c r="E383" s="2" t="s">
        <v>11885</v>
      </c>
    </row>
    <row r="384">
      <c r="A384" s="2" t="s">
        <v>6916</v>
      </c>
      <c r="B384" s="2" t="s">
        <v>11882</v>
      </c>
      <c r="C384" s="2" t="s">
        <v>10649</v>
      </c>
      <c r="D384" s="2" t="s">
        <v>4301</v>
      </c>
      <c r="E384" s="2" t="s">
        <v>11886</v>
      </c>
    </row>
    <row r="385">
      <c r="A385" s="36" t="s">
        <v>11887</v>
      </c>
      <c r="B385" s="2" t="s">
        <v>11882</v>
      </c>
      <c r="C385" s="2" t="s">
        <v>10649</v>
      </c>
      <c r="D385" s="2" t="s">
        <v>4301</v>
      </c>
      <c r="E385" s="2" t="s">
        <v>11888</v>
      </c>
    </row>
    <row r="386">
      <c r="A386" s="9" t="s">
        <v>11889</v>
      </c>
      <c r="B386" s="2" t="s">
        <v>11882</v>
      </c>
      <c r="C386" s="2" t="s">
        <v>10649</v>
      </c>
      <c r="D386" s="2" t="s">
        <v>4301</v>
      </c>
      <c r="E386" s="2" t="s">
        <v>11890</v>
      </c>
    </row>
    <row r="387">
      <c r="A387" s="9" t="s">
        <v>11891</v>
      </c>
      <c r="B387" s="2" t="s">
        <v>11882</v>
      </c>
      <c r="C387" s="2" t="s">
        <v>10649</v>
      </c>
      <c r="D387" s="2" t="s">
        <v>4301</v>
      </c>
      <c r="E387" s="2" t="s">
        <v>11892</v>
      </c>
    </row>
    <row r="388">
      <c r="A388" s="2" t="s">
        <v>11893</v>
      </c>
      <c r="B388" s="2" t="s">
        <v>11882</v>
      </c>
      <c r="C388" s="2" t="s">
        <v>10649</v>
      </c>
      <c r="D388" s="2" t="s">
        <v>4301</v>
      </c>
      <c r="E388" s="2" t="s">
        <v>11894</v>
      </c>
    </row>
    <row r="389">
      <c r="A389" s="9" t="s">
        <v>11895</v>
      </c>
      <c r="B389" s="2" t="s">
        <v>11882</v>
      </c>
      <c r="C389" s="2" t="s">
        <v>10649</v>
      </c>
      <c r="D389" s="2" t="s">
        <v>4301</v>
      </c>
      <c r="E389" s="2" t="s">
        <v>11896</v>
      </c>
    </row>
    <row r="390">
      <c r="A390" s="36" t="s">
        <v>11897</v>
      </c>
      <c r="B390" s="2" t="s">
        <v>11882</v>
      </c>
      <c r="C390" s="2" t="s">
        <v>10649</v>
      </c>
      <c r="D390" s="2" t="s">
        <v>4301</v>
      </c>
      <c r="E390" s="2" t="s">
        <v>11898</v>
      </c>
    </row>
    <row r="391">
      <c r="A391" s="2" t="s">
        <v>11899</v>
      </c>
      <c r="B391" s="2" t="s">
        <v>11882</v>
      </c>
      <c r="C391" s="2" t="s">
        <v>10649</v>
      </c>
      <c r="D391" s="2" t="s">
        <v>4301</v>
      </c>
      <c r="E391" s="2" t="s">
        <v>11900</v>
      </c>
    </row>
    <row r="392">
      <c r="A392" s="2" t="s">
        <v>11901</v>
      </c>
      <c r="B392" s="2" t="s">
        <v>11882</v>
      </c>
      <c r="C392" s="2" t="s">
        <v>10649</v>
      </c>
      <c r="D392" s="2" t="s">
        <v>4301</v>
      </c>
      <c r="E392" s="2" t="s">
        <v>11902</v>
      </c>
    </row>
    <row r="393">
      <c r="A393" s="36" t="s">
        <v>11903</v>
      </c>
      <c r="B393" s="2" t="s">
        <v>11882</v>
      </c>
      <c r="C393" s="2" t="s">
        <v>10649</v>
      </c>
      <c r="D393" s="2" t="s">
        <v>4301</v>
      </c>
      <c r="E393" s="2" t="s">
        <v>11904</v>
      </c>
    </row>
    <row r="394">
      <c r="A394" s="9" t="s">
        <v>11905</v>
      </c>
      <c r="B394" s="2" t="s">
        <v>11882</v>
      </c>
      <c r="C394" s="2" t="s">
        <v>10649</v>
      </c>
      <c r="D394" s="2" t="s">
        <v>4301</v>
      </c>
      <c r="E394" s="2" t="s">
        <v>11906</v>
      </c>
    </row>
    <row r="395">
      <c r="A395" s="2" t="s">
        <v>11907</v>
      </c>
      <c r="B395" s="2" t="s">
        <v>11882</v>
      </c>
      <c r="C395" s="2" t="s">
        <v>10649</v>
      </c>
      <c r="D395" s="2" t="s">
        <v>4301</v>
      </c>
      <c r="E395" s="2" t="s">
        <v>11908</v>
      </c>
    </row>
    <row r="396">
      <c r="A396" s="36" t="s">
        <v>11909</v>
      </c>
      <c r="B396" s="2" t="s">
        <v>11882</v>
      </c>
      <c r="C396" s="2" t="s">
        <v>10649</v>
      </c>
      <c r="D396" s="2" t="s">
        <v>4301</v>
      </c>
      <c r="E396" s="2" t="s">
        <v>11910</v>
      </c>
    </row>
    <row r="397">
      <c r="A397" s="2" t="s">
        <v>8256</v>
      </c>
      <c r="B397" s="2" t="s">
        <v>11882</v>
      </c>
      <c r="C397" s="2" t="s">
        <v>10649</v>
      </c>
      <c r="D397" s="2" t="s">
        <v>4301</v>
      </c>
      <c r="E397" s="2" t="s">
        <v>11911</v>
      </c>
    </row>
    <row r="398">
      <c r="A398" s="38" t="s">
        <v>8257</v>
      </c>
      <c r="B398" s="2" t="s">
        <v>11882</v>
      </c>
      <c r="C398" s="2" t="s">
        <v>10649</v>
      </c>
      <c r="D398" s="2" t="s">
        <v>4301</v>
      </c>
      <c r="E398" s="2" t="s">
        <v>11912</v>
      </c>
    </row>
    <row r="399">
      <c r="A399" s="36" t="s">
        <v>11913</v>
      </c>
      <c r="B399" s="2" t="s">
        <v>11882</v>
      </c>
      <c r="C399" s="2" t="s">
        <v>10649</v>
      </c>
      <c r="D399" s="2" t="s">
        <v>4301</v>
      </c>
      <c r="E399" s="2" t="s">
        <v>11914</v>
      </c>
    </row>
    <row r="400">
      <c r="A400" s="2" t="s">
        <v>11915</v>
      </c>
      <c r="B400" s="2" t="s">
        <v>11882</v>
      </c>
      <c r="C400" s="2" t="s">
        <v>10649</v>
      </c>
      <c r="D400" s="2" t="s">
        <v>4301</v>
      </c>
      <c r="E400" s="2" t="s">
        <v>11916</v>
      </c>
    </row>
    <row r="401">
      <c r="A401" s="36" t="s">
        <v>11917</v>
      </c>
      <c r="B401" s="2" t="s">
        <v>11882</v>
      </c>
      <c r="C401" s="2" t="s">
        <v>10649</v>
      </c>
      <c r="D401" s="2" t="s">
        <v>4301</v>
      </c>
      <c r="E401" s="2" t="s">
        <v>11918</v>
      </c>
    </row>
    <row r="402">
      <c r="A402" s="2" t="s">
        <v>11919</v>
      </c>
      <c r="B402" s="2" t="s">
        <v>11882</v>
      </c>
      <c r="C402" s="2" t="s">
        <v>10649</v>
      </c>
      <c r="D402" s="2" t="s">
        <v>4301</v>
      </c>
      <c r="E402" s="2" t="s">
        <v>11920</v>
      </c>
    </row>
    <row r="403">
      <c r="A403" s="9" t="s">
        <v>11921</v>
      </c>
      <c r="B403" s="2" t="s">
        <v>11882</v>
      </c>
      <c r="C403" s="2" t="s">
        <v>10649</v>
      </c>
      <c r="D403" s="2" t="s">
        <v>4301</v>
      </c>
      <c r="E403" s="2" t="s">
        <v>11922</v>
      </c>
    </row>
    <row r="404">
      <c r="A404" s="2" t="s">
        <v>11923</v>
      </c>
      <c r="B404" s="2" t="s">
        <v>11882</v>
      </c>
      <c r="C404" s="2" t="s">
        <v>10649</v>
      </c>
      <c r="D404" s="2" t="s">
        <v>4301</v>
      </c>
      <c r="E404" s="2" t="s">
        <v>11924</v>
      </c>
    </row>
    <row r="405">
      <c r="A405" s="2" t="s">
        <v>7525</v>
      </c>
      <c r="B405" s="2" t="s">
        <v>11882</v>
      </c>
      <c r="C405" s="2" t="s">
        <v>10649</v>
      </c>
      <c r="D405" s="2" t="s">
        <v>4301</v>
      </c>
      <c r="E405" s="2" t="s">
        <v>11925</v>
      </c>
    </row>
    <row r="406">
      <c r="A406" s="2" t="s">
        <v>8261</v>
      </c>
      <c r="B406" s="2" t="s">
        <v>11882</v>
      </c>
      <c r="C406" s="2" t="s">
        <v>10649</v>
      </c>
      <c r="D406" s="2" t="s">
        <v>4301</v>
      </c>
      <c r="E406" s="2" t="s">
        <v>11926</v>
      </c>
    </row>
    <row r="407">
      <c r="A407" s="2" t="s">
        <v>6940</v>
      </c>
      <c r="B407" s="2" t="s">
        <v>11882</v>
      </c>
      <c r="C407" s="2" t="s">
        <v>10649</v>
      </c>
      <c r="D407" s="2" t="s">
        <v>4301</v>
      </c>
      <c r="E407" s="2" t="s">
        <v>11927</v>
      </c>
    </row>
    <row r="408">
      <c r="A408" s="36" t="s">
        <v>11928</v>
      </c>
      <c r="B408" s="2" t="s">
        <v>11882</v>
      </c>
      <c r="C408" s="2" t="s">
        <v>10649</v>
      </c>
      <c r="D408" s="2" t="s">
        <v>4301</v>
      </c>
      <c r="E408" s="2" t="s">
        <v>11929</v>
      </c>
    </row>
    <row r="409">
      <c r="A409" s="2" t="s">
        <v>6942</v>
      </c>
      <c r="B409" s="2" t="s">
        <v>11882</v>
      </c>
      <c r="C409" s="2" t="s">
        <v>10649</v>
      </c>
      <c r="D409" s="2" t="s">
        <v>4301</v>
      </c>
      <c r="E409" s="2" t="s">
        <v>11930</v>
      </c>
    </row>
    <row r="410">
      <c r="A410" s="2" t="s">
        <v>11931</v>
      </c>
      <c r="B410" s="2" t="s">
        <v>11882</v>
      </c>
      <c r="C410" s="2" t="s">
        <v>10649</v>
      </c>
      <c r="D410" s="2" t="s">
        <v>4301</v>
      </c>
      <c r="E410" s="2" t="s">
        <v>11932</v>
      </c>
    </row>
    <row r="411">
      <c r="A411" s="2" t="s">
        <v>11933</v>
      </c>
      <c r="B411" s="2" t="s">
        <v>11882</v>
      </c>
      <c r="C411" s="2" t="s">
        <v>10649</v>
      </c>
      <c r="D411" s="2" t="s">
        <v>4301</v>
      </c>
      <c r="E411" s="2" t="s">
        <v>11934</v>
      </c>
    </row>
    <row r="412">
      <c r="A412" s="2" t="s">
        <v>6944</v>
      </c>
      <c r="B412" s="2" t="s">
        <v>11882</v>
      </c>
      <c r="C412" s="2" t="s">
        <v>10649</v>
      </c>
      <c r="D412" s="2" t="s">
        <v>4301</v>
      </c>
      <c r="E412" s="2" t="s">
        <v>11935</v>
      </c>
    </row>
    <row r="413">
      <c r="A413" s="2" t="s">
        <v>7534</v>
      </c>
      <c r="B413" s="2" t="s">
        <v>11882</v>
      </c>
      <c r="C413" s="2" t="s">
        <v>10649</v>
      </c>
      <c r="D413" s="2" t="s">
        <v>4301</v>
      </c>
      <c r="E413" s="2" t="s">
        <v>11936</v>
      </c>
    </row>
    <row r="414">
      <c r="A414" s="2" t="s">
        <v>7535</v>
      </c>
      <c r="B414" s="2" t="s">
        <v>11882</v>
      </c>
      <c r="C414" s="2" t="s">
        <v>10649</v>
      </c>
      <c r="D414" s="2" t="s">
        <v>4301</v>
      </c>
      <c r="E414" s="2" t="s">
        <v>11937</v>
      </c>
    </row>
    <row r="415">
      <c r="A415" s="2" t="s">
        <v>7536</v>
      </c>
      <c r="B415" s="2" t="s">
        <v>11882</v>
      </c>
      <c r="C415" s="2" t="s">
        <v>10649</v>
      </c>
      <c r="D415" s="2" t="s">
        <v>4301</v>
      </c>
      <c r="E415" s="2" t="s">
        <v>11938</v>
      </c>
    </row>
    <row r="416">
      <c r="A416" s="2" t="s">
        <v>7537</v>
      </c>
      <c r="B416" s="2" t="s">
        <v>11882</v>
      </c>
      <c r="C416" s="2" t="s">
        <v>10649</v>
      </c>
      <c r="D416" s="2" t="s">
        <v>4301</v>
      </c>
      <c r="E416" s="2" t="s">
        <v>11939</v>
      </c>
    </row>
    <row r="417">
      <c r="A417" s="2" t="s">
        <v>8267</v>
      </c>
      <c r="B417" s="2" t="s">
        <v>11882</v>
      </c>
      <c r="C417" s="2" t="s">
        <v>10649</v>
      </c>
      <c r="D417" s="2" t="s">
        <v>4301</v>
      </c>
      <c r="E417" s="2" t="s">
        <v>11940</v>
      </c>
    </row>
    <row r="418">
      <c r="A418" s="2" t="s">
        <v>11941</v>
      </c>
      <c r="B418" s="2" t="s">
        <v>11882</v>
      </c>
      <c r="C418" s="2" t="s">
        <v>10649</v>
      </c>
      <c r="D418" s="2" t="s">
        <v>4301</v>
      </c>
      <c r="E418" s="2" t="s">
        <v>11942</v>
      </c>
    </row>
    <row r="419">
      <c r="A419" s="36" t="s">
        <v>7540</v>
      </c>
      <c r="B419" s="2" t="s">
        <v>11882</v>
      </c>
      <c r="C419" s="2" t="s">
        <v>10649</v>
      </c>
      <c r="D419" s="2" t="s">
        <v>4301</v>
      </c>
      <c r="E419" s="2" t="s">
        <v>11943</v>
      </c>
    </row>
    <row r="420">
      <c r="A420" s="9" t="s">
        <v>7541</v>
      </c>
      <c r="B420" s="2" t="s">
        <v>11882</v>
      </c>
      <c r="C420" s="2" t="s">
        <v>10649</v>
      </c>
      <c r="D420" s="2" t="s">
        <v>4301</v>
      </c>
      <c r="E420" s="2" t="s">
        <v>11944</v>
      </c>
    </row>
    <row r="421">
      <c r="A421" s="2" t="s">
        <v>7542</v>
      </c>
      <c r="B421" s="2" t="s">
        <v>11882</v>
      </c>
      <c r="C421" s="2" t="s">
        <v>10649</v>
      </c>
      <c r="D421" s="2" t="s">
        <v>4301</v>
      </c>
      <c r="E421" s="2" t="s">
        <v>11945</v>
      </c>
    </row>
    <row r="422">
      <c r="A422" s="9" t="s">
        <v>7543</v>
      </c>
      <c r="B422" s="2" t="s">
        <v>11882</v>
      </c>
      <c r="C422" s="2" t="s">
        <v>10649</v>
      </c>
      <c r="D422" s="2" t="s">
        <v>4301</v>
      </c>
      <c r="E422" s="2" t="s">
        <v>11946</v>
      </c>
    </row>
    <row r="423">
      <c r="A423" s="2" t="s">
        <v>7544</v>
      </c>
      <c r="B423" s="2" t="s">
        <v>11882</v>
      </c>
      <c r="C423" s="2" t="s">
        <v>10649</v>
      </c>
      <c r="D423" s="2" t="s">
        <v>4301</v>
      </c>
      <c r="E423" s="2" t="s">
        <v>11947</v>
      </c>
    </row>
    <row r="424">
      <c r="A424" s="2" t="s">
        <v>7545</v>
      </c>
      <c r="B424" s="2" t="s">
        <v>11882</v>
      </c>
      <c r="C424" s="2" t="s">
        <v>10649</v>
      </c>
      <c r="D424" s="2" t="s">
        <v>4301</v>
      </c>
      <c r="E424" s="2" t="s">
        <v>11948</v>
      </c>
    </row>
    <row r="425">
      <c r="A425" s="2" t="s">
        <v>7546</v>
      </c>
      <c r="B425" s="2" t="s">
        <v>11882</v>
      </c>
      <c r="C425" s="2" t="s">
        <v>10649</v>
      </c>
      <c r="D425" s="2" t="s">
        <v>4301</v>
      </c>
      <c r="E425" s="2" t="s">
        <v>11949</v>
      </c>
    </row>
    <row r="426">
      <c r="A426" s="89" t="s">
        <v>7547</v>
      </c>
      <c r="B426" s="2" t="s">
        <v>11882</v>
      </c>
      <c r="C426" s="2" t="s">
        <v>10649</v>
      </c>
      <c r="D426" s="2" t="s">
        <v>4301</v>
      </c>
      <c r="E426" s="2" t="s">
        <v>11950</v>
      </c>
    </row>
    <row r="427">
      <c r="A427" s="2" t="s">
        <v>7548</v>
      </c>
      <c r="B427" s="2" t="s">
        <v>11882</v>
      </c>
      <c r="C427" s="2" t="s">
        <v>10649</v>
      </c>
      <c r="D427" s="2" t="s">
        <v>4301</v>
      </c>
      <c r="E427" s="2" t="s">
        <v>11951</v>
      </c>
    </row>
    <row r="428">
      <c r="A428" s="9" t="s">
        <v>7549</v>
      </c>
      <c r="B428" s="2" t="s">
        <v>11882</v>
      </c>
      <c r="C428" s="2" t="s">
        <v>10649</v>
      </c>
      <c r="D428" s="2" t="s">
        <v>4301</v>
      </c>
      <c r="E428" s="2" t="s">
        <v>11952</v>
      </c>
    </row>
    <row r="429">
      <c r="A429" s="2" t="s">
        <v>11953</v>
      </c>
      <c r="B429" s="2" t="s">
        <v>11882</v>
      </c>
      <c r="C429" s="2" t="s">
        <v>10649</v>
      </c>
      <c r="D429" s="2" t="s">
        <v>4301</v>
      </c>
      <c r="E429" s="2" t="s">
        <v>11954</v>
      </c>
    </row>
    <row r="430">
      <c r="A430" s="9" t="s">
        <v>7550</v>
      </c>
      <c r="B430" s="2" t="s">
        <v>11882</v>
      </c>
      <c r="C430" s="2" t="s">
        <v>10649</v>
      </c>
      <c r="D430" s="2" t="s">
        <v>4301</v>
      </c>
      <c r="E430" s="2" t="s">
        <v>11955</v>
      </c>
    </row>
    <row r="431">
      <c r="A431" s="2" t="s">
        <v>6946</v>
      </c>
      <c r="B431" s="2" t="s">
        <v>11882</v>
      </c>
      <c r="C431" s="2" t="s">
        <v>10649</v>
      </c>
      <c r="D431" s="2" t="s">
        <v>4301</v>
      </c>
      <c r="E431" s="2" t="s">
        <v>11956</v>
      </c>
    </row>
    <row r="432">
      <c r="A432" s="89" t="s">
        <v>7551</v>
      </c>
      <c r="B432" s="2" t="s">
        <v>11882</v>
      </c>
      <c r="C432" s="2" t="s">
        <v>10649</v>
      </c>
      <c r="D432" s="2" t="s">
        <v>4301</v>
      </c>
      <c r="E432" s="2" t="s">
        <v>11957</v>
      </c>
    </row>
    <row r="433">
      <c r="A433" s="2" t="s">
        <v>8271</v>
      </c>
      <c r="B433" s="2" t="s">
        <v>11882</v>
      </c>
      <c r="C433" s="2" t="s">
        <v>10649</v>
      </c>
      <c r="D433" s="2" t="s">
        <v>4301</v>
      </c>
      <c r="E433" s="2" t="s">
        <v>11958</v>
      </c>
    </row>
    <row r="434">
      <c r="A434" s="9" t="s">
        <v>11959</v>
      </c>
      <c r="B434" s="2" t="s">
        <v>11882</v>
      </c>
      <c r="C434" s="2" t="s">
        <v>10649</v>
      </c>
      <c r="D434" s="2" t="s">
        <v>4301</v>
      </c>
      <c r="E434" s="2" t="s">
        <v>11960</v>
      </c>
    </row>
    <row r="435">
      <c r="A435" s="2" t="s">
        <v>6949</v>
      </c>
      <c r="B435" s="2" t="s">
        <v>11882</v>
      </c>
      <c r="C435" s="2" t="s">
        <v>10649</v>
      </c>
      <c r="D435" s="2" t="s">
        <v>4301</v>
      </c>
      <c r="E435" s="2" t="s">
        <v>11961</v>
      </c>
    </row>
    <row r="436">
      <c r="A436" s="9" t="s">
        <v>11962</v>
      </c>
      <c r="B436" s="2" t="s">
        <v>11882</v>
      </c>
      <c r="C436" s="2" t="s">
        <v>10649</v>
      </c>
      <c r="D436" s="2" t="s">
        <v>4301</v>
      </c>
      <c r="E436" s="2" t="s">
        <v>11963</v>
      </c>
    </row>
    <row r="437">
      <c r="A437" s="2" t="s">
        <v>11964</v>
      </c>
      <c r="B437" s="2" t="s">
        <v>11882</v>
      </c>
      <c r="C437" s="2" t="s">
        <v>10649</v>
      </c>
      <c r="D437" s="2" t="s">
        <v>4301</v>
      </c>
      <c r="E437" s="2" t="s">
        <v>11965</v>
      </c>
    </row>
    <row r="438">
      <c r="A438" s="89" t="s">
        <v>6952</v>
      </c>
      <c r="B438" s="2" t="s">
        <v>11882</v>
      </c>
      <c r="C438" s="2" t="s">
        <v>10649</v>
      </c>
      <c r="D438" s="2" t="s">
        <v>4301</v>
      </c>
      <c r="E438" s="2" t="s">
        <v>11966</v>
      </c>
    </row>
    <row r="439">
      <c r="A439" s="36" t="s">
        <v>8274</v>
      </c>
      <c r="B439" s="2" t="s">
        <v>11882</v>
      </c>
      <c r="C439" s="2" t="s">
        <v>10649</v>
      </c>
      <c r="D439" s="2" t="s">
        <v>4301</v>
      </c>
      <c r="E439" s="2" t="s">
        <v>11967</v>
      </c>
    </row>
    <row r="440">
      <c r="A440" s="9" t="s">
        <v>11968</v>
      </c>
      <c r="B440" s="2" t="s">
        <v>11882</v>
      </c>
      <c r="C440" s="2" t="s">
        <v>10649</v>
      </c>
      <c r="D440" s="2" t="s">
        <v>4301</v>
      </c>
      <c r="E440" s="2" t="s">
        <v>11969</v>
      </c>
    </row>
    <row r="441">
      <c r="A441" s="2" t="s">
        <v>7552</v>
      </c>
      <c r="B441" s="2" t="s">
        <v>11882</v>
      </c>
      <c r="C441" s="2" t="s">
        <v>10649</v>
      </c>
      <c r="D441" s="2" t="s">
        <v>4301</v>
      </c>
      <c r="E441" s="2" t="s">
        <v>11970</v>
      </c>
    </row>
    <row r="442">
      <c r="A442" s="9" t="s">
        <v>6957</v>
      </c>
      <c r="B442" s="2" t="s">
        <v>11882</v>
      </c>
      <c r="C442" s="2" t="s">
        <v>10649</v>
      </c>
      <c r="D442" s="2" t="s">
        <v>4301</v>
      </c>
      <c r="E442" s="2" t="s">
        <v>11971</v>
      </c>
    </row>
    <row r="443">
      <c r="A443" s="2" t="s">
        <v>8275</v>
      </c>
      <c r="B443" s="2" t="s">
        <v>11882</v>
      </c>
      <c r="C443" s="2" t="s">
        <v>10649</v>
      </c>
      <c r="D443" s="2" t="s">
        <v>4301</v>
      </c>
      <c r="E443" s="2" t="s">
        <v>11972</v>
      </c>
    </row>
    <row r="444">
      <c r="A444" s="36" t="s">
        <v>8276</v>
      </c>
      <c r="B444" s="2" t="s">
        <v>11882</v>
      </c>
      <c r="C444" s="2" t="s">
        <v>10649</v>
      </c>
      <c r="D444" s="2" t="s">
        <v>4301</v>
      </c>
      <c r="E444" s="2" t="s">
        <v>11973</v>
      </c>
    </row>
    <row r="445">
      <c r="A445" s="36" t="s">
        <v>8277</v>
      </c>
      <c r="B445" s="2" t="s">
        <v>11882</v>
      </c>
      <c r="C445" s="2" t="s">
        <v>10649</v>
      </c>
      <c r="D445" s="2" t="s">
        <v>4301</v>
      </c>
      <c r="E445" s="2" t="s">
        <v>11974</v>
      </c>
    </row>
    <row r="446">
      <c r="A446" s="36" t="s">
        <v>8278</v>
      </c>
      <c r="B446" s="2" t="s">
        <v>11882</v>
      </c>
      <c r="C446" s="2" t="s">
        <v>10649</v>
      </c>
      <c r="D446" s="2" t="s">
        <v>4301</v>
      </c>
      <c r="E446" s="2" t="s">
        <v>11975</v>
      </c>
    </row>
    <row r="447">
      <c r="A447" s="2" t="s">
        <v>11976</v>
      </c>
      <c r="B447" s="2" t="s">
        <v>11977</v>
      </c>
      <c r="C447" s="2" t="s">
        <v>10649</v>
      </c>
      <c r="D447" s="2" t="s">
        <v>4301</v>
      </c>
      <c r="E447" s="38" t="s">
        <v>11978</v>
      </c>
    </row>
    <row r="448">
      <c r="A448" s="2" t="s">
        <v>11979</v>
      </c>
      <c r="B448" s="2" t="s">
        <v>11977</v>
      </c>
      <c r="C448" s="2" t="s">
        <v>10649</v>
      </c>
      <c r="D448" s="2" t="s">
        <v>4301</v>
      </c>
      <c r="E448" s="2" t="s">
        <v>11980</v>
      </c>
    </row>
    <row r="449">
      <c r="A449" s="2" t="s">
        <v>11981</v>
      </c>
      <c r="B449" s="2" t="s">
        <v>11977</v>
      </c>
      <c r="C449" s="2" t="s">
        <v>10649</v>
      </c>
      <c r="D449" s="2" t="s">
        <v>4301</v>
      </c>
      <c r="E449" s="2" t="s">
        <v>11982</v>
      </c>
    </row>
    <row r="450">
      <c r="A450" s="2" t="s">
        <v>11983</v>
      </c>
      <c r="B450" s="2" t="s">
        <v>11977</v>
      </c>
      <c r="C450" s="2" t="s">
        <v>10649</v>
      </c>
      <c r="D450" s="2" t="s">
        <v>4301</v>
      </c>
      <c r="E450" s="2" t="s">
        <v>11984</v>
      </c>
    </row>
    <row r="451">
      <c r="A451" s="2" t="s">
        <v>11985</v>
      </c>
      <c r="B451" s="2" t="s">
        <v>11977</v>
      </c>
      <c r="C451" s="2" t="s">
        <v>10649</v>
      </c>
      <c r="D451" s="2" t="s">
        <v>4301</v>
      </c>
      <c r="E451" s="2" t="s">
        <v>11986</v>
      </c>
    </row>
    <row r="452">
      <c r="A452" s="36" t="s">
        <v>11987</v>
      </c>
      <c r="B452" s="2" t="s">
        <v>11977</v>
      </c>
      <c r="C452" s="2" t="s">
        <v>10649</v>
      </c>
      <c r="D452" s="2" t="s">
        <v>4301</v>
      </c>
      <c r="E452" s="2" t="s">
        <v>11988</v>
      </c>
    </row>
    <row r="453">
      <c r="A453" s="2" t="s">
        <v>11989</v>
      </c>
      <c r="B453" s="2" t="s">
        <v>11977</v>
      </c>
      <c r="C453" s="2" t="s">
        <v>10649</v>
      </c>
      <c r="D453" s="2" t="s">
        <v>4301</v>
      </c>
      <c r="E453" s="2" t="s">
        <v>11990</v>
      </c>
    </row>
    <row r="454">
      <c r="A454" s="2" t="s">
        <v>11991</v>
      </c>
      <c r="B454" s="2" t="s">
        <v>11977</v>
      </c>
      <c r="C454" s="2" t="s">
        <v>10649</v>
      </c>
      <c r="D454" s="2" t="s">
        <v>4301</v>
      </c>
      <c r="E454" s="2" t="s">
        <v>11992</v>
      </c>
    </row>
    <row r="455">
      <c r="A455" s="2" t="s">
        <v>11993</v>
      </c>
      <c r="B455" s="2" t="s">
        <v>11977</v>
      </c>
      <c r="C455" s="2" t="s">
        <v>10649</v>
      </c>
      <c r="D455" s="2" t="s">
        <v>4301</v>
      </c>
      <c r="E455" s="2" t="s">
        <v>11994</v>
      </c>
    </row>
    <row r="456">
      <c r="A456" s="9" t="s">
        <v>6959</v>
      </c>
      <c r="B456" s="2" t="s">
        <v>11977</v>
      </c>
      <c r="C456" s="2" t="s">
        <v>10649</v>
      </c>
      <c r="D456" s="2" t="s">
        <v>4301</v>
      </c>
      <c r="E456" s="2" t="s">
        <v>11995</v>
      </c>
    </row>
    <row r="457">
      <c r="A457" s="36" t="s">
        <v>11996</v>
      </c>
      <c r="B457" s="2" t="s">
        <v>11977</v>
      </c>
      <c r="C457" s="2" t="s">
        <v>10649</v>
      </c>
      <c r="D457" s="2" t="s">
        <v>4301</v>
      </c>
      <c r="E457" s="2" t="s">
        <v>11997</v>
      </c>
    </row>
    <row r="458">
      <c r="A458" s="36" t="s">
        <v>11998</v>
      </c>
      <c r="B458" s="2" t="s">
        <v>11977</v>
      </c>
      <c r="C458" s="2" t="s">
        <v>10649</v>
      </c>
      <c r="D458" s="2" t="s">
        <v>4301</v>
      </c>
      <c r="E458" s="2" t="s">
        <v>11999</v>
      </c>
    </row>
    <row r="459">
      <c r="A459" s="2" t="s">
        <v>7568</v>
      </c>
      <c r="B459" s="2" t="s">
        <v>11977</v>
      </c>
      <c r="C459" s="2" t="s">
        <v>10649</v>
      </c>
      <c r="D459" s="2" t="s">
        <v>4301</v>
      </c>
      <c r="E459" s="2" t="s">
        <v>12000</v>
      </c>
    </row>
    <row r="460">
      <c r="A460" s="2" t="s">
        <v>7569</v>
      </c>
      <c r="B460" s="2" t="s">
        <v>11977</v>
      </c>
      <c r="C460" s="2" t="s">
        <v>10649</v>
      </c>
      <c r="D460" s="2" t="s">
        <v>4301</v>
      </c>
      <c r="E460" s="2" t="s">
        <v>12001</v>
      </c>
    </row>
    <row r="461">
      <c r="A461" s="2" t="s">
        <v>7570</v>
      </c>
      <c r="B461" s="2" t="s">
        <v>11977</v>
      </c>
      <c r="C461" s="2" t="s">
        <v>10649</v>
      </c>
      <c r="D461" s="2" t="s">
        <v>4301</v>
      </c>
      <c r="E461" s="2" t="s">
        <v>12002</v>
      </c>
    </row>
    <row r="462">
      <c r="A462" s="36" t="s">
        <v>12003</v>
      </c>
      <c r="B462" s="2" t="s">
        <v>11977</v>
      </c>
      <c r="C462" s="2" t="s">
        <v>10649</v>
      </c>
      <c r="D462" s="2" t="s">
        <v>4301</v>
      </c>
      <c r="E462" s="2" t="s">
        <v>12004</v>
      </c>
    </row>
    <row r="463">
      <c r="A463" s="9" t="s">
        <v>8307</v>
      </c>
      <c r="B463" s="2" t="s">
        <v>11977</v>
      </c>
      <c r="C463" s="2" t="s">
        <v>10649</v>
      </c>
      <c r="D463" s="2" t="s">
        <v>4301</v>
      </c>
      <c r="E463" s="2" t="s">
        <v>12005</v>
      </c>
    </row>
    <row r="464">
      <c r="A464" s="2" t="s">
        <v>8308</v>
      </c>
      <c r="B464" s="2" t="s">
        <v>11977</v>
      </c>
      <c r="C464" s="2" t="s">
        <v>10649</v>
      </c>
      <c r="D464" s="2" t="s">
        <v>4301</v>
      </c>
      <c r="E464" s="2" t="s">
        <v>12006</v>
      </c>
    </row>
    <row r="465">
      <c r="A465" s="36" t="s">
        <v>12007</v>
      </c>
      <c r="B465" s="2" t="s">
        <v>11977</v>
      </c>
      <c r="C465" s="2" t="s">
        <v>10649</v>
      </c>
      <c r="D465" s="2" t="s">
        <v>4301</v>
      </c>
      <c r="E465" s="2" t="s">
        <v>12008</v>
      </c>
    </row>
    <row r="466">
      <c r="A466" s="2" t="s">
        <v>12009</v>
      </c>
      <c r="B466" s="2" t="s">
        <v>11977</v>
      </c>
      <c r="C466" s="2" t="s">
        <v>10649</v>
      </c>
      <c r="D466" s="2" t="s">
        <v>4301</v>
      </c>
      <c r="E466" s="2" t="s">
        <v>12010</v>
      </c>
    </row>
    <row r="467">
      <c r="A467" s="9" t="s">
        <v>6960</v>
      </c>
      <c r="B467" s="2" t="s">
        <v>11977</v>
      </c>
      <c r="C467" s="2" t="s">
        <v>10649</v>
      </c>
      <c r="D467" s="2" t="s">
        <v>4301</v>
      </c>
      <c r="E467" s="2" t="s">
        <v>12011</v>
      </c>
    </row>
    <row r="468">
      <c r="A468" s="9" t="s">
        <v>7574</v>
      </c>
      <c r="B468" s="2" t="s">
        <v>11977</v>
      </c>
      <c r="C468" s="2" t="s">
        <v>10649</v>
      </c>
      <c r="D468" s="2" t="s">
        <v>4301</v>
      </c>
      <c r="E468" s="2" t="s">
        <v>12012</v>
      </c>
    </row>
    <row r="469">
      <c r="A469" s="9" t="s">
        <v>6961</v>
      </c>
      <c r="B469" s="2" t="s">
        <v>11977</v>
      </c>
      <c r="C469" s="2" t="s">
        <v>10649</v>
      </c>
      <c r="D469" s="2" t="s">
        <v>4301</v>
      </c>
      <c r="E469" s="2" t="s">
        <v>12013</v>
      </c>
    </row>
    <row r="470">
      <c r="A470" s="2" t="s">
        <v>7575</v>
      </c>
      <c r="B470" s="2" t="s">
        <v>11977</v>
      </c>
      <c r="C470" s="2" t="s">
        <v>10649</v>
      </c>
      <c r="D470" s="2" t="s">
        <v>4301</v>
      </c>
      <c r="E470" s="2" t="s">
        <v>12014</v>
      </c>
    </row>
    <row r="471">
      <c r="A471" s="2" t="s">
        <v>12015</v>
      </c>
      <c r="B471" s="2" t="s">
        <v>11977</v>
      </c>
      <c r="C471" s="2" t="s">
        <v>10649</v>
      </c>
      <c r="D471" s="2" t="s">
        <v>4301</v>
      </c>
      <c r="E471" s="2" t="s">
        <v>12016</v>
      </c>
    </row>
    <row r="472">
      <c r="A472" s="9" t="s">
        <v>7577</v>
      </c>
      <c r="B472" s="2" t="s">
        <v>11977</v>
      </c>
      <c r="C472" s="2" t="s">
        <v>10649</v>
      </c>
      <c r="D472" s="2" t="s">
        <v>4301</v>
      </c>
      <c r="E472" s="2" t="s">
        <v>12017</v>
      </c>
    </row>
    <row r="473">
      <c r="A473" s="9" t="s">
        <v>12018</v>
      </c>
      <c r="B473" s="2" t="s">
        <v>11977</v>
      </c>
      <c r="C473" s="2" t="s">
        <v>10649</v>
      </c>
      <c r="D473" s="2" t="s">
        <v>4301</v>
      </c>
      <c r="E473" s="2" t="s">
        <v>12019</v>
      </c>
    </row>
    <row r="474">
      <c r="A474" s="2" t="s">
        <v>6962</v>
      </c>
      <c r="B474" s="2" t="s">
        <v>11977</v>
      </c>
      <c r="C474" s="2" t="s">
        <v>10649</v>
      </c>
      <c r="D474" s="2" t="s">
        <v>4301</v>
      </c>
      <c r="E474" s="2" t="s">
        <v>12020</v>
      </c>
    </row>
    <row r="475">
      <c r="A475" s="2" t="s">
        <v>8318</v>
      </c>
      <c r="B475" s="2" t="s">
        <v>11977</v>
      </c>
      <c r="C475" s="2" t="s">
        <v>10649</v>
      </c>
      <c r="D475" s="2" t="s">
        <v>4301</v>
      </c>
      <c r="E475" s="2" t="s">
        <v>12021</v>
      </c>
    </row>
    <row r="476">
      <c r="A476" s="2" t="s">
        <v>8319</v>
      </c>
      <c r="B476" s="2" t="s">
        <v>11977</v>
      </c>
      <c r="C476" s="2" t="s">
        <v>10649</v>
      </c>
      <c r="D476" s="2" t="s">
        <v>4301</v>
      </c>
      <c r="E476" s="2" t="s">
        <v>12022</v>
      </c>
    </row>
    <row r="477">
      <c r="A477" s="2" t="s">
        <v>12023</v>
      </c>
      <c r="B477" s="2" t="s">
        <v>11977</v>
      </c>
      <c r="C477" s="2" t="s">
        <v>10649</v>
      </c>
      <c r="D477" s="2" t="s">
        <v>4301</v>
      </c>
      <c r="E477" s="2" t="s">
        <v>12024</v>
      </c>
    </row>
    <row r="478">
      <c r="A478" s="36" t="s">
        <v>8322</v>
      </c>
      <c r="B478" s="2" t="s">
        <v>11977</v>
      </c>
      <c r="C478" s="2" t="s">
        <v>10649</v>
      </c>
      <c r="D478" s="2" t="s">
        <v>4301</v>
      </c>
      <c r="E478" s="2" t="s">
        <v>12025</v>
      </c>
    </row>
    <row r="479">
      <c r="A479" s="36" t="s">
        <v>8323</v>
      </c>
      <c r="B479" s="2" t="s">
        <v>11977</v>
      </c>
      <c r="C479" s="2" t="s">
        <v>10649</v>
      </c>
      <c r="D479" s="2" t="s">
        <v>4301</v>
      </c>
      <c r="E479" s="2" t="s">
        <v>12026</v>
      </c>
    </row>
    <row r="480">
      <c r="A480" s="2" t="s">
        <v>6963</v>
      </c>
      <c r="B480" s="2" t="s">
        <v>12027</v>
      </c>
      <c r="C480" s="2" t="s">
        <v>10649</v>
      </c>
      <c r="D480" s="2" t="s">
        <v>4301</v>
      </c>
      <c r="E480" s="38" t="s">
        <v>12028</v>
      </c>
    </row>
    <row r="481">
      <c r="A481" s="2" t="s">
        <v>12029</v>
      </c>
      <c r="B481" s="2" t="s">
        <v>12027</v>
      </c>
      <c r="C481" s="2" t="s">
        <v>10649</v>
      </c>
      <c r="D481" s="2" t="s">
        <v>4301</v>
      </c>
      <c r="E481" s="2" t="s">
        <v>12030</v>
      </c>
    </row>
    <row r="482">
      <c r="A482" s="9" t="s">
        <v>8326</v>
      </c>
      <c r="B482" s="2" t="s">
        <v>12027</v>
      </c>
      <c r="C482" s="2" t="s">
        <v>10649</v>
      </c>
      <c r="D482" s="2" t="s">
        <v>4301</v>
      </c>
      <c r="E482" s="2" t="s">
        <v>12031</v>
      </c>
    </row>
    <row r="483">
      <c r="A483" s="2" t="s">
        <v>12032</v>
      </c>
      <c r="B483" s="2" t="s">
        <v>12027</v>
      </c>
      <c r="C483" s="2" t="s">
        <v>10649</v>
      </c>
      <c r="D483" s="2" t="s">
        <v>4301</v>
      </c>
      <c r="E483" s="2" t="s">
        <v>12033</v>
      </c>
    </row>
    <row r="484">
      <c r="A484" s="2" t="s">
        <v>12034</v>
      </c>
      <c r="B484" s="2" t="s">
        <v>12027</v>
      </c>
      <c r="C484" s="2" t="s">
        <v>10649</v>
      </c>
      <c r="D484" s="2" t="s">
        <v>4301</v>
      </c>
      <c r="E484" s="2" t="s">
        <v>12035</v>
      </c>
    </row>
    <row r="485">
      <c r="A485" s="36" t="s">
        <v>12036</v>
      </c>
      <c r="B485" s="2" t="s">
        <v>12027</v>
      </c>
      <c r="C485" s="2" t="s">
        <v>10649</v>
      </c>
      <c r="D485" s="2" t="s">
        <v>4301</v>
      </c>
      <c r="E485" s="2" t="s">
        <v>12037</v>
      </c>
    </row>
    <row r="486">
      <c r="A486" s="2" t="s">
        <v>12038</v>
      </c>
      <c r="B486" s="2" t="s">
        <v>12027</v>
      </c>
      <c r="C486" s="2" t="s">
        <v>10649</v>
      </c>
      <c r="D486" s="2" t="s">
        <v>4301</v>
      </c>
      <c r="E486" s="2" t="s">
        <v>12039</v>
      </c>
    </row>
    <row r="487">
      <c r="A487" s="2" t="s">
        <v>8336</v>
      </c>
      <c r="B487" s="2" t="s">
        <v>12027</v>
      </c>
      <c r="C487" s="2" t="s">
        <v>10649</v>
      </c>
      <c r="D487" s="2" t="s">
        <v>4301</v>
      </c>
      <c r="E487" s="2" t="s">
        <v>12040</v>
      </c>
    </row>
    <row r="488">
      <c r="A488" s="2" t="s">
        <v>12041</v>
      </c>
      <c r="B488" s="2" t="s">
        <v>12027</v>
      </c>
      <c r="C488" s="2" t="s">
        <v>10649</v>
      </c>
      <c r="D488" s="2" t="s">
        <v>4301</v>
      </c>
      <c r="E488" s="2" t="s">
        <v>12042</v>
      </c>
    </row>
    <row r="489">
      <c r="A489" s="2" t="s">
        <v>12043</v>
      </c>
      <c r="B489" s="2" t="s">
        <v>12027</v>
      </c>
      <c r="C489" s="2" t="s">
        <v>10649</v>
      </c>
      <c r="D489" s="2" t="s">
        <v>4301</v>
      </c>
      <c r="E489" s="2" t="s">
        <v>12044</v>
      </c>
    </row>
    <row r="490">
      <c r="A490" s="2" t="s">
        <v>6969</v>
      </c>
      <c r="B490" s="2" t="s">
        <v>12027</v>
      </c>
      <c r="C490" s="2" t="s">
        <v>10649</v>
      </c>
      <c r="D490" s="2" t="s">
        <v>4301</v>
      </c>
      <c r="E490" s="2" t="s">
        <v>12045</v>
      </c>
    </row>
    <row r="491">
      <c r="A491" s="2" t="s">
        <v>12046</v>
      </c>
      <c r="B491" s="2" t="s">
        <v>12027</v>
      </c>
      <c r="C491" s="2" t="s">
        <v>10649</v>
      </c>
      <c r="D491" s="2" t="s">
        <v>4301</v>
      </c>
      <c r="E491" s="2" t="s">
        <v>12047</v>
      </c>
    </row>
    <row r="492">
      <c r="A492" s="2" t="s">
        <v>12048</v>
      </c>
      <c r="B492" s="2" t="s">
        <v>12027</v>
      </c>
      <c r="C492" s="2" t="s">
        <v>10649</v>
      </c>
      <c r="D492" s="2" t="s">
        <v>4301</v>
      </c>
      <c r="E492" s="2" t="s">
        <v>12049</v>
      </c>
    </row>
    <row r="493">
      <c r="A493" s="2" t="s">
        <v>12050</v>
      </c>
      <c r="B493" s="2" t="s">
        <v>12027</v>
      </c>
      <c r="C493" s="2" t="s">
        <v>10649</v>
      </c>
      <c r="D493" s="2" t="s">
        <v>4301</v>
      </c>
      <c r="E493" s="2" t="s">
        <v>12051</v>
      </c>
    </row>
    <row r="494">
      <c r="A494" s="2" t="s">
        <v>12052</v>
      </c>
      <c r="B494" s="2" t="s">
        <v>12027</v>
      </c>
      <c r="C494" s="2" t="s">
        <v>10649</v>
      </c>
      <c r="D494" s="2" t="s">
        <v>4301</v>
      </c>
      <c r="E494" s="2" t="s">
        <v>12053</v>
      </c>
    </row>
    <row r="495">
      <c r="A495" s="2" t="s">
        <v>6972</v>
      </c>
      <c r="B495" s="2" t="s">
        <v>12027</v>
      </c>
      <c r="C495" s="2" t="s">
        <v>10649</v>
      </c>
      <c r="D495" s="2" t="s">
        <v>4301</v>
      </c>
      <c r="E495" s="2" t="s">
        <v>12054</v>
      </c>
    </row>
    <row r="496">
      <c r="A496" s="2" t="s">
        <v>12055</v>
      </c>
      <c r="B496" s="2" t="s">
        <v>12027</v>
      </c>
      <c r="C496" s="2" t="s">
        <v>10649</v>
      </c>
      <c r="D496" s="2" t="s">
        <v>4301</v>
      </c>
      <c r="E496" s="2" t="s">
        <v>12056</v>
      </c>
    </row>
    <row r="497">
      <c r="A497" s="2" t="s">
        <v>7593</v>
      </c>
      <c r="B497" s="2" t="s">
        <v>12027</v>
      </c>
      <c r="C497" s="2" t="s">
        <v>10649</v>
      </c>
      <c r="D497" s="2" t="s">
        <v>4301</v>
      </c>
      <c r="E497" s="2" t="s">
        <v>12057</v>
      </c>
    </row>
    <row r="498">
      <c r="A498" s="2" t="s">
        <v>12058</v>
      </c>
      <c r="B498" s="2" t="s">
        <v>12027</v>
      </c>
      <c r="C498" s="2" t="s">
        <v>10649</v>
      </c>
      <c r="D498" s="2" t="s">
        <v>4301</v>
      </c>
      <c r="E498" s="2" t="s">
        <v>12059</v>
      </c>
    </row>
    <row r="499">
      <c r="A499" s="2" t="s">
        <v>8345</v>
      </c>
      <c r="B499" s="2" t="s">
        <v>12027</v>
      </c>
      <c r="C499" s="2" t="s">
        <v>10649</v>
      </c>
      <c r="D499" s="2" t="s">
        <v>4301</v>
      </c>
      <c r="E499" s="2" t="s">
        <v>12060</v>
      </c>
    </row>
    <row r="500">
      <c r="A500" s="9" t="s">
        <v>7594</v>
      </c>
      <c r="B500" s="2" t="s">
        <v>12027</v>
      </c>
      <c r="C500" s="2" t="s">
        <v>10649</v>
      </c>
      <c r="D500" s="2" t="s">
        <v>4301</v>
      </c>
      <c r="E500" s="2" t="s">
        <v>12061</v>
      </c>
    </row>
    <row r="501">
      <c r="A501" s="2" t="s">
        <v>8346</v>
      </c>
      <c r="B501" s="2" t="s">
        <v>12027</v>
      </c>
      <c r="C501" s="2" t="s">
        <v>10649</v>
      </c>
      <c r="D501" s="2" t="s">
        <v>4301</v>
      </c>
      <c r="E501" s="2" t="s">
        <v>12062</v>
      </c>
    </row>
    <row r="502">
      <c r="A502" s="2" t="s">
        <v>8347</v>
      </c>
      <c r="B502" s="2" t="s">
        <v>12027</v>
      </c>
      <c r="C502" s="2" t="s">
        <v>10649</v>
      </c>
      <c r="D502" s="2" t="s">
        <v>4301</v>
      </c>
      <c r="E502" s="2" t="s">
        <v>12063</v>
      </c>
    </row>
    <row r="503">
      <c r="A503" s="36" t="s">
        <v>12064</v>
      </c>
      <c r="B503" s="2" t="s">
        <v>12027</v>
      </c>
      <c r="C503" s="2" t="s">
        <v>10649</v>
      </c>
      <c r="D503" s="2" t="s">
        <v>4301</v>
      </c>
      <c r="E503" s="2" t="s">
        <v>12065</v>
      </c>
    </row>
    <row r="504">
      <c r="A504" s="2" t="s">
        <v>8349</v>
      </c>
      <c r="B504" s="2" t="s">
        <v>12027</v>
      </c>
      <c r="C504" s="2" t="s">
        <v>10649</v>
      </c>
      <c r="D504" s="2" t="s">
        <v>4301</v>
      </c>
      <c r="E504" s="2" t="s">
        <v>12066</v>
      </c>
    </row>
    <row r="505">
      <c r="A505" s="2" t="s">
        <v>12067</v>
      </c>
      <c r="B505" s="2" t="s">
        <v>12027</v>
      </c>
      <c r="C505" s="2" t="s">
        <v>10649</v>
      </c>
      <c r="D505" s="2" t="s">
        <v>4301</v>
      </c>
      <c r="E505" s="2" t="s">
        <v>12068</v>
      </c>
    </row>
    <row r="506">
      <c r="A506" s="9" t="s">
        <v>8352</v>
      </c>
      <c r="B506" s="2" t="s">
        <v>12027</v>
      </c>
      <c r="C506" s="2" t="s">
        <v>10649</v>
      </c>
      <c r="D506" s="2" t="s">
        <v>4301</v>
      </c>
      <c r="E506" s="2" t="s">
        <v>12069</v>
      </c>
    </row>
    <row r="507">
      <c r="A507" s="36" t="s">
        <v>12070</v>
      </c>
      <c r="B507" s="2" t="s">
        <v>12027</v>
      </c>
      <c r="C507" s="2" t="s">
        <v>10649</v>
      </c>
      <c r="D507" s="2" t="s">
        <v>4301</v>
      </c>
      <c r="E507" s="2" t="s">
        <v>12071</v>
      </c>
    </row>
    <row r="508">
      <c r="A508" s="89" t="s">
        <v>7595</v>
      </c>
      <c r="B508" s="2" t="s">
        <v>12027</v>
      </c>
      <c r="C508" s="2" t="s">
        <v>10649</v>
      </c>
      <c r="D508" s="2" t="s">
        <v>4301</v>
      </c>
      <c r="E508" s="2" t="s">
        <v>12072</v>
      </c>
    </row>
    <row r="509">
      <c r="A509" s="2" t="s">
        <v>8354</v>
      </c>
      <c r="B509" s="2" t="s">
        <v>12027</v>
      </c>
      <c r="C509" s="2" t="s">
        <v>10649</v>
      </c>
      <c r="D509" s="2" t="s">
        <v>4301</v>
      </c>
      <c r="E509" s="2" t="s">
        <v>12073</v>
      </c>
    </row>
    <row r="510">
      <c r="A510" s="2" t="s">
        <v>8355</v>
      </c>
      <c r="B510" s="2" t="s">
        <v>12027</v>
      </c>
      <c r="C510" s="2" t="s">
        <v>10649</v>
      </c>
      <c r="D510" s="2" t="s">
        <v>4301</v>
      </c>
      <c r="E510" s="2" t="s">
        <v>12074</v>
      </c>
    </row>
    <row r="511">
      <c r="A511" s="9" t="s">
        <v>6975</v>
      </c>
      <c r="B511" s="2" t="s">
        <v>12027</v>
      </c>
      <c r="C511" s="2" t="s">
        <v>10649</v>
      </c>
      <c r="D511" s="2" t="s">
        <v>4301</v>
      </c>
      <c r="E511" s="2" t="s">
        <v>12075</v>
      </c>
    </row>
    <row r="512">
      <c r="A512" s="9" t="s">
        <v>8356</v>
      </c>
      <c r="B512" s="2" t="s">
        <v>12027</v>
      </c>
      <c r="C512" s="2" t="s">
        <v>10649</v>
      </c>
      <c r="D512" s="2" t="s">
        <v>4301</v>
      </c>
      <c r="E512" s="2" t="s">
        <v>12076</v>
      </c>
    </row>
    <row r="513">
      <c r="A513" s="2" t="s">
        <v>8357</v>
      </c>
      <c r="B513" s="2" t="s">
        <v>12027</v>
      </c>
      <c r="C513" s="2" t="s">
        <v>10649</v>
      </c>
      <c r="D513" s="2" t="s">
        <v>4301</v>
      </c>
      <c r="E513" s="2" t="s">
        <v>12077</v>
      </c>
    </row>
    <row r="514">
      <c r="A514" s="2" t="s">
        <v>12078</v>
      </c>
      <c r="B514" s="2" t="s">
        <v>12079</v>
      </c>
      <c r="C514" s="2" t="s">
        <v>10649</v>
      </c>
      <c r="D514" s="2" t="s">
        <v>4301</v>
      </c>
      <c r="E514" s="38" t="s">
        <v>12080</v>
      </c>
    </row>
    <row r="515">
      <c r="A515" s="2" t="s">
        <v>12081</v>
      </c>
      <c r="B515" s="2" t="s">
        <v>12079</v>
      </c>
      <c r="C515" s="2" t="s">
        <v>10649</v>
      </c>
      <c r="D515" s="2" t="s">
        <v>4301</v>
      </c>
      <c r="E515" s="2" t="s">
        <v>12082</v>
      </c>
    </row>
    <row r="516">
      <c r="A516" s="2" t="s">
        <v>12083</v>
      </c>
      <c r="B516" s="2" t="s">
        <v>12079</v>
      </c>
      <c r="C516" s="2" t="s">
        <v>10649</v>
      </c>
      <c r="D516" s="2" t="s">
        <v>4301</v>
      </c>
      <c r="E516" s="2" t="s">
        <v>12084</v>
      </c>
    </row>
    <row r="517">
      <c r="A517" s="2" t="s">
        <v>12085</v>
      </c>
      <c r="B517" s="2" t="s">
        <v>12079</v>
      </c>
      <c r="C517" s="2" t="s">
        <v>10649</v>
      </c>
      <c r="D517" s="2" t="s">
        <v>4301</v>
      </c>
      <c r="E517" s="2" t="s">
        <v>12086</v>
      </c>
    </row>
    <row r="518">
      <c r="A518" s="2" t="s">
        <v>12087</v>
      </c>
      <c r="B518" s="2" t="s">
        <v>12079</v>
      </c>
      <c r="C518" s="2" t="s">
        <v>10649</v>
      </c>
      <c r="D518" s="2" t="s">
        <v>4301</v>
      </c>
      <c r="E518" s="2" t="s">
        <v>12088</v>
      </c>
    </row>
    <row r="519">
      <c r="A519" s="2" t="s">
        <v>6985</v>
      </c>
      <c r="B519" s="2" t="s">
        <v>12079</v>
      </c>
      <c r="C519" s="2" t="s">
        <v>10649</v>
      </c>
      <c r="D519" s="2" t="s">
        <v>4301</v>
      </c>
      <c r="E519" s="2" t="s">
        <v>12089</v>
      </c>
    </row>
    <row r="520">
      <c r="A520" s="2" t="s">
        <v>12090</v>
      </c>
      <c r="B520" s="2" t="s">
        <v>12079</v>
      </c>
      <c r="C520" s="2" t="s">
        <v>10649</v>
      </c>
      <c r="D520" s="2" t="s">
        <v>4301</v>
      </c>
      <c r="E520" s="2" t="s">
        <v>12091</v>
      </c>
    </row>
    <row r="521">
      <c r="A521" s="2" t="s">
        <v>12092</v>
      </c>
      <c r="B521" s="2" t="s">
        <v>12079</v>
      </c>
      <c r="C521" s="2" t="s">
        <v>10649</v>
      </c>
      <c r="D521" s="2" t="s">
        <v>4301</v>
      </c>
      <c r="E521" s="2" t="s">
        <v>12093</v>
      </c>
    </row>
    <row r="522">
      <c r="A522" s="36" t="s">
        <v>12094</v>
      </c>
      <c r="B522" s="2" t="s">
        <v>12079</v>
      </c>
      <c r="C522" s="2" t="s">
        <v>10649</v>
      </c>
      <c r="D522" s="2" t="s">
        <v>4301</v>
      </c>
      <c r="E522" s="2" t="s">
        <v>12095</v>
      </c>
    </row>
    <row r="523">
      <c r="A523" s="2" t="s">
        <v>12096</v>
      </c>
      <c r="B523" s="2" t="s">
        <v>12079</v>
      </c>
      <c r="C523" s="2" t="s">
        <v>10649</v>
      </c>
      <c r="D523" s="2" t="s">
        <v>4301</v>
      </c>
      <c r="E523" s="2" t="s">
        <v>12097</v>
      </c>
    </row>
    <row r="524">
      <c r="A524" s="36" t="s">
        <v>12098</v>
      </c>
      <c r="B524" s="2" t="s">
        <v>12079</v>
      </c>
      <c r="C524" s="2" t="s">
        <v>10649</v>
      </c>
      <c r="D524" s="2" t="s">
        <v>4301</v>
      </c>
      <c r="E524" s="2" t="s">
        <v>12099</v>
      </c>
    </row>
    <row r="525">
      <c r="A525" s="2" t="s">
        <v>8371</v>
      </c>
      <c r="B525" s="2" t="s">
        <v>12079</v>
      </c>
      <c r="C525" s="2" t="s">
        <v>10649</v>
      </c>
      <c r="D525" s="2" t="s">
        <v>4301</v>
      </c>
      <c r="E525" s="2" t="s">
        <v>12100</v>
      </c>
    </row>
    <row r="526">
      <c r="A526" s="2" t="s">
        <v>8372</v>
      </c>
      <c r="B526" s="2" t="s">
        <v>12079</v>
      </c>
      <c r="C526" s="2" t="s">
        <v>10649</v>
      </c>
      <c r="D526" s="2" t="s">
        <v>4301</v>
      </c>
      <c r="E526" s="2" t="s">
        <v>12101</v>
      </c>
    </row>
    <row r="527">
      <c r="A527" s="9" t="s">
        <v>12102</v>
      </c>
      <c r="B527" s="2" t="s">
        <v>12079</v>
      </c>
      <c r="C527" s="2" t="s">
        <v>10649</v>
      </c>
      <c r="D527" s="2" t="s">
        <v>4301</v>
      </c>
      <c r="E527" s="2" t="s">
        <v>12103</v>
      </c>
    </row>
    <row r="528">
      <c r="A528" s="2" t="s">
        <v>12104</v>
      </c>
      <c r="B528" s="2" t="s">
        <v>12079</v>
      </c>
      <c r="C528" s="2" t="s">
        <v>10649</v>
      </c>
      <c r="D528" s="2" t="s">
        <v>4301</v>
      </c>
      <c r="E528" s="2" t="s">
        <v>12105</v>
      </c>
    </row>
    <row r="529">
      <c r="A529" s="2" t="s">
        <v>8375</v>
      </c>
      <c r="B529" s="2" t="s">
        <v>12079</v>
      </c>
      <c r="C529" s="2" t="s">
        <v>10649</v>
      </c>
      <c r="D529" s="2" t="s">
        <v>4301</v>
      </c>
      <c r="E529" s="2" t="s">
        <v>12106</v>
      </c>
    </row>
    <row r="530">
      <c r="A530" s="2" t="s">
        <v>8376</v>
      </c>
      <c r="B530" s="2" t="s">
        <v>12079</v>
      </c>
      <c r="C530" s="2" t="s">
        <v>10649</v>
      </c>
      <c r="D530" s="2" t="s">
        <v>4301</v>
      </c>
      <c r="E530" s="2" t="s">
        <v>12107</v>
      </c>
    </row>
    <row r="531">
      <c r="A531" s="36" t="s">
        <v>12108</v>
      </c>
      <c r="B531" s="2" t="s">
        <v>12079</v>
      </c>
      <c r="C531" s="2" t="s">
        <v>10649</v>
      </c>
      <c r="D531" s="2" t="s">
        <v>4301</v>
      </c>
      <c r="E531" s="2" t="s">
        <v>12109</v>
      </c>
    </row>
    <row r="532">
      <c r="A532" s="2" t="s">
        <v>12110</v>
      </c>
      <c r="B532" s="2" t="s">
        <v>12079</v>
      </c>
      <c r="C532" s="2" t="s">
        <v>10649</v>
      </c>
      <c r="D532" s="2" t="s">
        <v>4301</v>
      </c>
      <c r="E532" s="2" t="s">
        <v>12111</v>
      </c>
    </row>
    <row r="533">
      <c r="A533" s="2" t="s">
        <v>8385</v>
      </c>
      <c r="B533" s="2" t="s">
        <v>12079</v>
      </c>
      <c r="C533" s="2" t="s">
        <v>10649</v>
      </c>
      <c r="D533" s="2" t="s">
        <v>4301</v>
      </c>
      <c r="E533" s="2" t="s">
        <v>12112</v>
      </c>
    </row>
    <row r="534">
      <c r="A534" s="2" t="s">
        <v>8386</v>
      </c>
      <c r="B534" s="2" t="s">
        <v>12079</v>
      </c>
      <c r="C534" s="2" t="s">
        <v>10649</v>
      </c>
      <c r="D534" s="2" t="s">
        <v>4301</v>
      </c>
      <c r="E534" s="2" t="s">
        <v>12113</v>
      </c>
    </row>
    <row r="535">
      <c r="A535" s="2" t="s">
        <v>8387</v>
      </c>
      <c r="B535" s="2" t="s">
        <v>12079</v>
      </c>
      <c r="C535" s="2" t="s">
        <v>10649</v>
      </c>
      <c r="D535" s="2" t="s">
        <v>4301</v>
      </c>
      <c r="E535" s="2" t="s">
        <v>12114</v>
      </c>
    </row>
    <row r="536">
      <c r="A536" s="9" t="s">
        <v>6988</v>
      </c>
      <c r="B536" s="2" t="s">
        <v>12079</v>
      </c>
      <c r="C536" s="2" t="s">
        <v>10649</v>
      </c>
      <c r="D536" s="2" t="s">
        <v>4301</v>
      </c>
      <c r="E536" s="2" t="s">
        <v>12115</v>
      </c>
    </row>
    <row r="537">
      <c r="A537" s="9" t="s">
        <v>12116</v>
      </c>
      <c r="B537" s="2" t="s">
        <v>12079</v>
      </c>
      <c r="C537" s="2" t="s">
        <v>10649</v>
      </c>
      <c r="D537" s="2" t="s">
        <v>4301</v>
      </c>
      <c r="E537" s="2" t="s">
        <v>12117</v>
      </c>
    </row>
    <row r="538">
      <c r="A538" s="2" t="s">
        <v>12118</v>
      </c>
      <c r="B538" s="2" t="s">
        <v>12079</v>
      </c>
      <c r="C538" s="2" t="s">
        <v>10649</v>
      </c>
      <c r="D538" s="2" t="s">
        <v>4301</v>
      </c>
      <c r="E538" s="2" t="s">
        <v>12119</v>
      </c>
    </row>
    <row r="539">
      <c r="A539" s="2" t="s">
        <v>7618</v>
      </c>
      <c r="B539" s="2" t="s">
        <v>12079</v>
      </c>
      <c r="C539" s="2" t="s">
        <v>10649</v>
      </c>
      <c r="D539" s="2" t="s">
        <v>4301</v>
      </c>
      <c r="E539" s="2" t="s">
        <v>12120</v>
      </c>
    </row>
    <row r="540">
      <c r="A540" s="2" t="s">
        <v>7619</v>
      </c>
      <c r="B540" s="2" t="s">
        <v>12079</v>
      </c>
      <c r="C540" s="2" t="s">
        <v>10649</v>
      </c>
      <c r="D540" s="2" t="s">
        <v>4301</v>
      </c>
      <c r="E540" s="2" t="s">
        <v>12121</v>
      </c>
    </row>
    <row r="541">
      <c r="A541" s="9" t="s">
        <v>7621</v>
      </c>
      <c r="B541" s="2" t="s">
        <v>12079</v>
      </c>
      <c r="C541" s="2" t="s">
        <v>10649</v>
      </c>
      <c r="D541" s="2" t="s">
        <v>4301</v>
      </c>
      <c r="E541" s="2" t="s">
        <v>12122</v>
      </c>
    </row>
    <row r="542">
      <c r="A542" s="38" t="s">
        <v>8392</v>
      </c>
      <c r="B542" s="2" t="s">
        <v>12079</v>
      </c>
      <c r="C542" s="2" t="s">
        <v>10649</v>
      </c>
      <c r="D542" s="2" t="s">
        <v>4301</v>
      </c>
      <c r="E542" s="2" t="s">
        <v>12123</v>
      </c>
    </row>
    <row r="543">
      <c r="A543" s="2" t="s">
        <v>8393</v>
      </c>
      <c r="B543" s="2" t="s">
        <v>12079</v>
      </c>
      <c r="C543" s="2" t="s">
        <v>10649</v>
      </c>
      <c r="D543" s="2" t="s">
        <v>4301</v>
      </c>
      <c r="E543" s="2" t="s">
        <v>12124</v>
      </c>
    </row>
    <row r="544">
      <c r="A544" s="38" t="s">
        <v>8394</v>
      </c>
      <c r="B544" s="2" t="s">
        <v>12079</v>
      </c>
      <c r="C544" s="2" t="s">
        <v>10649</v>
      </c>
      <c r="D544" s="2" t="s">
        <v>4301</v>
      </c>
      <c r="E544" s="2" t="s">
        <v>12125</v>
      </c>
    </row>
    <row r="545">
      <c r="A545" s="38" t="s">
        <v>8395</v>
      </c>
      <c r="B545" s="2" t="s">
        <v>12079</v>
      </c>
      <c r="C545" s="2" t="s">
        <v>10649</v>
      </c>
      <c r="D545" s="2" t="s">
        <v>4301</v>
      </c>
      <c r="E545" s="2" t="s">
        <v>12126</v>
      </c>
    </row>
    <row r="546">
      <c r="A546" s="2" t="s">
        <v>8396</v>
      </c>
      <c r="B546" s="2" t="s">
        <v>12127</v>
      </c>
      <c r="C546" s="2" t="s">
        <v>10858</v>
      </c>
      <c r="D546" s="2" t="s">
        <v>4301</v>
      </c>
      <c r="E546" s="38" t="s">
        <v>12128</v>
      </c>
    </row>
    <row r="547">
      <c r="A547" s="9" t="s">
        <v>12129</v>
      </c>
      <c r="B547" s="2" t="s">
        <v>12127</v>
      </c>
      <c r="C547" s="2" t="s">
        <v>10858</v>
      </c>
      <c r="D547" s="2" t="s">
        <v>4301</v>
      </c>
      <c r="E547" s="2" t="s">
        <v>12130</v>
      </c>
    </row>
    <row r="548">
      <c r="A548" s="36" t="s">
        <v>12131</v>
      </c>
      <c r="B548" s="2" t="s">
        <v>12127</v>
      </c>
      <c r="C548" s="2" t="s">
        <v>10858</v>
      </c>
      <c r="D548" s="2" t="s">
        <v>4301</v>
      </c>
      <c r="E548" s="2" t="s">
        <v>12132</v>
      </c>
    </row>
    <row r="549">
      <c r="A549" s="2" t="s">
        <v>12133</v>
      </c>
      <c r="B549" s="2" t="s">
        <v>12127</v>
      </c>
      <c r="C549" s="2" t="s">
        <v>10858</v>
      </c>
      <c r="D549" s="2" t="s">
        <v>4301</v>
      </c>
      <c r="E549" s="2" t="s">
        <v>12134</v>
      </c>
    </row>
    <row r="550">
      <c r="A550" s="2" t="s">
        <v>12135</v>
      </c>
      <c r="B550" s="2" t="s">
        <v>12127</v>
      </c>
      <c r="C550" s="2" t="s">
        <v>10858</v>
      </c>
      <c r="D550" s="2" t="s">
        <v>4301</v>
      </c>
      <c r="E550" s="2" t="s">
        <v>12136</v>
      </c>
    </row>
    <row r="551">
      <c r="A551" s="2" t="s">
        <v>8404</v>
      </c>
      <c r="B551" s="2" t="s">
        <v>12127</v>
      </c>
      <c r="C551" s="2" t="s">
        <v>10858</v>
      </c>
      <c r="D551" s="2" t="s">
        <v>4301</v>
      </c>
      <c r="E551" s="2" t="s">
        <v>12137</v>
      </c>
    </row>
    <row r="552">
      <c r="A552" s="36" t="s">
        <v>12138</v>
      </c>
      <c r="B552" s="2" t="s">
        <v>12127</v>
      </c>
      <c r="C552" s="2" t="s">
        <v>10858</v>
      </c>
      <c r="D552" s="2" t="s">
        <v>4301</v>
      </c>
      <c r="E552" s="2" t="s">
        <v>12139</v>
      </c>
    </row>
    <row r="553">
      <c r="A553" s="2" t="s">
        <v>12140</v>
      </c>
      <c r="B553" s="2" t="s">
        <v>12127</v>
      </c>
      <c r="C553" s="2" t="s">
        <v>10858</v>
      </c>
      <c r="D553" s="2" t="s">
        <v>4301</v>
      </c>
      <c r="E553" s="2" t="s">
        <v>12141</v>
      </c>
    </row>
    <row r="554">
      <c r="A554" s="2" t="s">
        <v>12142</v>
      </c>
      <c r="B554" s="2" t="s">
        <v>12127</v>
      </c>
      <c r="C554" s="2" t="s">
        <v>10858</v>
      </c>
      <c r="D554" s="2" t="s">
        <v>4301</v>
      </c>
      <c r="E554" s="2" t="s">
        <v>12143</v>
      </c>
    </row>
    <row r="555">
      <c r="A555" s="2" t="s">
        <v>12144</v>
      </c>
      <c r="B555" s="2" t="s">
        <v>12127</v>
      </c>
      <c r="C555" s="2" t="s">
        <v>10858</v>
      </c>
      <c r="D555" s="2" t="s">
        <v>4301</v>
      </c>
      <c r="E555" s="2" t="s">
        <v>12145</v>
      </c>
    </row>
    <row r="556">
      <c r="A556" s="2" t="s">
        <v>12146</v>
      </c>
      <c r="B556" s="2" t="s">
        <v>12127</v>
      </c>
      <c r="C556" s="2" t="s">
        <v>10858</v>
      </c>
      <c r="D556" s="2" t="s">
        <v>4301</v>
      </c>
      <c r="E556" s="2" t="s">
        <v>12147</v>
      </c>
    </row>
    <row r="557">
      <c r="A557" s="2" t="s">
        <v>7631</v>
      </c>
      <c r="B557" s="2" t="s">
        <v>12127</v>
      </c>
      <c r="C557" s="2" t="s">
        <v>10858</v>
      </c>
      <c r="D557" s="2" t="s">
        <v>4301</v>
      </c>
      <c r="E557" s="2" t="s">
        <v>12148</v>
      </c>
    </row>
    <row r="558">
      <c r="A558" s="2" t="s">
        <v>12149</v>
      </c>
      <c r="B558" s="2" t="s">
        <v>12127</v>
      </c>
      <c r="C558" s="2" t="s">
        <v>10858</v>
      </c>
      <c r="D558" s="2" t="s">
        <v>4301</v>
      </c>
      <c r="E558" s="2" t="s">
        <v>12150</v>
      </c>
    </row>
    <row r="559">
      <c r="A559" s="2" t="s">
        <v>8417</v>
      </c>
      <c r="B559" s="2" t="s">
        <v>12127</v>
      </c>
      <c r="C559" s="2" t="s">
        <v>10858</v>
      </c>
      <c r="D559" s="2" t="s">
        <v>4301</v>
      </c>
      <c r="E559" s="2" t="s">
        <v>12151</v>
      </c>
    </row>
    <row r="560">
      <c r="A560" s="36" t="s">
        <v>12152</v>
      </c>
      <c r="B560" s="2" t="s">
        <v>12127</v>
      </c>
      <c r="C560" s="2" t="s">
        <v>10858</v>
      </c>
      <c r="D560" s="2" t="s">
        <v>4301</v>
      </c>
      <c r="E560" s="2" t="s">
        <v>12153</v>
      </c>
    </row>
    <row r="561">
      <c r="A561" s="2" t="s">
        <v>12154</v>
      </c>
      <c r="B561" s="2" t="s">
        <v>12127</v>
      </c>
      <c r="C561" s="2" t="s">
        <v>10858</v>
      </c>
      <c r="D561" s="2" t="s">
        <v>4301</v>
      </c>
      <c r="E561" s="2" t="s">
        <v>12155</v>
      </c>
    </row>
    <row r="562">
      <c r="A562" s="2" t="s">
        <v>12156</v>
      </c>
      <c r="B562" s="2" t="s">
        <v>12127</v>
      </c>
      <c r="C562" s="2" t="s">
        <v>10858</v>
      </c>
      <c r="D562" s="2" t="s">
        <v>4301</v>
      </c>
      <c r="E562" s="2" t="s">
        <v>12157</v>
      </c>
    </row>
    <row r="563">
      <c r="A563" s="2" t="s">
        <v>12158</v>
      </c>
      <c r="B563" s="2" t="s">
        <v>12127</v>
      </c>
      <c r="C563" s="2" t="s">
        <v>10858</v>
      </c>
      <c r="D563" s="2" t="s">
        <v>4301</v>
      </c>
      <c r="E563" s="2" t="s">
        <v>12159</v>
      </c>
    </row>
    <row r="564">
      <c r="A564" s="2" t="s">
        <v>12160</v>
      </c>
      <c r="B564" s="2" t="s">
        <v>12127</v>
      </c>
      <c r="C564" s="2" t="s">
        <v>10858</v>
      </c>
      <c r="D564" s="2" t="s">
        <v>4301</v>
      </c>
      <c r="E564" s="2" t="s">
        <v>12161</v>
      </c>
    </row>
    <row r="565">
      <c r="A565" s="36" t="s">
        <v>12162</v>
      </c>
      <c r="B565" s="2" t="s">
        <v>12127</v>
      </c>
      <c r="C565" s="2" t="s">
        <v>10858</v>
      </c>
      <c r="D565" s="2" t="s">
        <v>4301</v>
      </c>
      <c r="E565" s="2" t="s">
        <v>12163</v>
      </c>
    </row>
    <row r="566">
      <c r="A566" s="9" t="s">
        <v>12164</v>
      </c>
      <c r="B566" s="2" t="s">
        <v>12127</v>
      </c>
      <c r="C566" s="2" t="s">
        <v>10858</v>
      </c>
      <c r="D566" s="2" t="s">
        <v>4301</v>
      </c>
      <c r="E566" s="2" t="s">
        <v>12165</v>
      </c>
    </row>
    <row r="567">
      <c r="A567" s="2" t="s">
        <v>12166</v>
      </c>
      <c r="B567" s="2" t="s">
        <v>12127</v>
      </c>
      <c r="C567" s="2" t="s">
        <v>10858</v>
      </c>
      <c r="D567" s="2" t="s">
        <v>4301</v>
      </c>
      <c r="E567" s="2" t="s">
        <v>12167</v>
      </c>
    </row>
    <row r="568">
      <c r="A568" s="9" t="s">
        <v>12168</v>
      </c>
      <c r="B568" s="2" t="s">
        <v>12127</v>
      </c>
      <c r="C568" s="2" t="s">
        <v>10858</v>
      </c>
      <c r="D568" s="2" t="s">
        <v>4301</v>
      </c>
      <c r="E568" s="2" t="s">
        <v>12169</v>
      </c>
    </row>
    <row r="569">
      <c r="A569" s="2" t="s">
        <v>8439</v>
      </c>
      <c r="B569" s="2" t="s">
        <v>12127</v>
      </c>
      <c r="C569" s="2" t="s">
        <v>10858</v>
      </c>
      <c r="D569" s="2" t="s">
        <v>4301</v>
      </c>
      <c r="E569" s="2" t="s">
        <v>12170</v>
      </c>
    </row>
    <row r="570">
      <c r="A570" s="9" t="s">
        <v>7644</v>
      </c>
      <c r="B570" s="2" t="s">
        <v>12127</v>
      </c>
      <c r="C570" s="2" t="s">
        <v>10858</v>
      </c>
      <c r="D570" s="2" t="s">
        <v>4301</v>
      </c>
      <c r="E570" s="2" t="s">
        <v>12171</v>
      </c>
    </row>
    <row r="571">
      <c r="A571" s="2" t="s">
        <v>12172</v>
      </c>
      <c r="B571" s="2" t="s">
        <v>12127</v>
      </c>
      <c r="C571" s="2" t="s">
        <v>10858</v>
      </c>
      <c r="D571" s="2" t="s">
        <v>4301</v>
      </c>
      <c r="E571" s="2" t="s">
        <v>12173</v>
      </c>
    </row>
    <row r="572">
      <c r="A572" s="2" t="s">
        <v>12174</v>
      </c>
      <c r="B572" s="2" t="s">
        <v>12127</v>
      </c>
      <c r="C572" s="2" t="s">
        <v>10858</v>
      </c>
      <c r="D572" s="2" t="s">
        <v>4301</v>
      </c>
      <c r="E572" s="2" t="s">
        <v>12175</v>
      </c>
    </row>
    <row r="573">
      <c r="A573" s="2" t="s">
        <v>12176</v>
      </c>
      <c r="B573" s="2" t="s">
        <v>12127</v>
      </c>
      <c r="C573" s="2" t="s">
        <v>10858</v>
      </c>
      <c r="D573" s="2" t="s">
        <v>4301</v>
      </c>
      <c r="E573" s="2" t="s">
        <v>12177</v>
      </c>
    </row>
    <row r="574">
      <c r="A574" s="2" t="s">
        <v>8447</v>
      </c>
      <c r="B574" s="2" t="s">
        <v>12127</v>
      </c>
      <c r="C574" s="2" t="s">
        <v>10858</v>
      </c>
      <c r="D574" s="2" t="s">
        <v>4301</v>
      </c>
      <c r="E574" s="2" t="s">
        <v>12178</v>
      </c>
    </row>
    <row r="575">
      <c r="A575" s="9" t="s">
        <v>12179</v>
      </c>
      <c r="B575" s="2" t="s">
        <v>12127</v>
      </c>
      <c r="C575" s="2" t="s">
        <v>10858</v>
      </c>
      <c r="D575" s="2" t="s">
        <v>4301</v>
      </c>
      <c r="E575" s="2" t="s">
        <v>12180</v>
      </c>
    </row>
    <row r="576">
      <c r="A576" s="9" t="s">
        <v>12181</v>
      </c>
      <c r="B576" s="2" t="s">
        <v>12127</v>
      </c>
      <c r="C576" s="2" t="s">
        <v>10858</v>
      </c>
      <c r="D576" s="2" t="s">
        <v>4301</v>
      </c>
      <c r="E576" s="2" t="s">
        <v>12182</v>
      </c>
    </row>
    <row r="577">
      <c r="A577" s="2" t="s">
        <v>12183</v>
      </c>
      <c r="B577" s="2" t="s">
        <v>12127</v>
      </c>
      <c r="C577" s="2" t="s">
        <v>10858</v>
      </c>
      <c r="D577" s="2" t="s">
        <v>4301</v>
      </c>
      <c r="E577" s="2" t="s">
        <v>12184</v>
      </c>
    </row>
    <row r="578">
      <c r="A578" s="9" t="s">
        <v>12185</v>
      </c>
      <c r="B578" s="2" t="s">
        <v>12127</v>
      </c>
      <c r="C578" s="2" t="s">
        <v>10858</v>
      </c>
      <c r="D578" s="2" t="s">
        <v>4301</v>
      </c>
      <c r="E578" s="2" t="s">
        <v>12186</v>
      </c>
    </row>
    <row r="579">
      <c r="A579" s="9" t="s">
        <v>12187</v>
      </c>
      <c r="B579" s="2" t="s">
        <v>12127</v>
      </c>
      <c r="C579" s="2" t="s">
        <v>10858</v>
      </c>
      <c r="D579" s="2" t="s">
        <v>4301</v>
      </c>
      <c r="E579" s="2" t="s">
        <v>12188</v>
      </c>
    </row>
    <row r="580">
      <c r="A580" s="2" t="s">
        <v>8453</v>
      </c>
      <c r="B580" s="2" t="s">
        <v>12127</v>
      </c>
      <c r="C580" s="2" t="s">
        <v>10858</v>
      </c>
      <c r="D580" s="2" t="s">
        <v>4301</v>
      </c>
      <c r="E580" s="2" t="s">
        <v>12189</v>
      </c>
    </row>
    <row r="581">
      <c r="A581" s="2" t="s">
        <v>8454</v>
      </c>
      <c r="B581" s="2" t="s">
        <v>12127</v>
      </c>
      <c r="C581" s="2" t="s">
        <v>10858</v>
      </c>
      <c r="D581" s="2" t="s">
        <v>4301</v>
      </c>
      <c r="E581" s="2" t="s">
        <v>12190</v>
      </c>
    </row>
    <row r="582">
      <c r="A582" s="2" t="s">
        <v>12191</v>
      </c>
      <c r="B582" s="2" t="s">
        <v>12127</v>
      </c>
      <c r="C582" s="2" t="s">
        <v>10858</v>
      </c>
      <c r="D582" s="2" t="s">
        <v>4301</v>
      </c>
      <c r="E582" s="2" t="s">
        <v>12192</v>
      </c>
    </row>
    <row r="583">
      <c r="A583" s="2" t="s">
        <v>12193</v>
      </c>
      <c r="B583" s="2" t="s">
        <v>12127</v>
      </c>
      <c r="C583" s="2" t="s">
        <v>10858</v>
      </c>
      <c r="D583" s="2" t="s">
        <v>4301</v>
      </c>
      <c r="E583" s="2" t="s">
        <v>12194</v>
      </c>
    </row>
    <row r="584">
      <c r="A584" s="2" t="s">
        <v>8460</v>
      </c>
      <c r="B584" s="2" t="s">
        <v>12127</v>
      </c>
      <c r="C584" s="2" t="s">
        <v>10858</v>
      </c>
      <c r="D584" s="2" t="s">
        <v>4301</v>
      </c>
      <c r="E584" s="2" t="s">
        <v>12195</v>
      </c>
    </row>
    <row r="585">
      <c r="A585" s="2" t="s">
        <v>12196</v>
      </c>
      <c r="B585" s="2" t="s">
        <v>12127</v>
      </c>
      <c r="C585" s="2" t="s">
        <v>10858</v>
      </c>
      <c r="D585" s="2" t="s">
        <v>4301</v>
      </c>
      <c r="E585" s="2" t="s">
        <v>12197</v>
      </c>
    </row>
    <row r="586">
      <c r="A586" s="9" t="s">
        <v>8461</v>
      </c>
      <c r="B586" s="2" t="s">
        <v>12127</v>
      </c>
      <c r="C586" s="2" t="s">
        <v>10858</v>
      </c>
      <c r="D586" s="2" t="s">
        <v>4301</v>
      </c>
      <c r="E586" s="2" t="s">
        <v>12198</v>
      </c>
    </row>
    <row r="587">
      <c r="A587" s="2" t="s">
        <v>8462</v>
      </c>
      <c r="B587" s="2" t="s">
        <v>12127</v>
      </c>
      <c r="C587" s="2" t="s">
        <v>10858</v>
      </c>
      <c r="D587" s="2" t="s">
        <v>4301</v>
      </c>
      <c r="E587" s="2" t="s">
        <v>12199</v>
      </c>
    </row>
    <row r="588">
      <c r="A588" s="9" t="s">
        <v>8463</v>
      </c>
      <c r="B588" s="2" t="s">
        <v>12127</v>
      </c>
      <c r="C588" s="2" t="s">
        <v>10858</v>
      </c>
      <c r="D588" s="2" t="s">
        <v>4301</v>
      </c>
      <c r="E588" s="2" t="s">
        <v>12200</v>
      </c>
    </row>
    <row r="589">
      <c r="A589" s="2" t="s">
        <v>12201</v>
      </c>
      <c r="B589" s="2" t="s">
        <v>12127</v>
      </c>
      <c r="C589" s="2" t="s">
        <v>10858</v>
      </c>
      <c r="D589" s="2" t="s">
        <v>4301</v>
      </c>
      <c r="E589" s="2" t="s">
        <v>12202</v>
      </c>
    </row>
    <row r="590">
      <c r="A590" s="9" t="s">
        <v>6991</v>
      </c>
      <c r="B590" s="2" t="s">
        <v>12127</v>
      </c>
      <c r="C590" s="2" t="s">
        <v>10858</v>
      </c>
      <c r="D590" s="2" t="s">
        <v>4301</v>
      </c>
      <c r="E590" s="2" t="s">
        <v>12203</v>
      </c>
    </row>
    <row r="591">
      <c r="A591" s="2" t="s">
        <v>12204</v>
      </c>
      <c r="B591" s="2" t="s">
        <v>12127</v>
      </c>
      <c r="C591" s="2" t="s">
        <v>10858</v>
      </c>
      <c r="D591" s="2" t="s">
        <v>4301</v>
      </c>
      <c r="E591" s="2" t="s">
        <v>12205</v>
      </c>
    </row>
    <row r="592">
      <c r="A592" s="2" t="s">
        <v>8469</v>
      </c>
      <c r="B592" s="2" t="s">
        <v>12127</v>
      </c>
      <c r="C592" s="2" t="s">
        <v>10858</v>
      </c>
      <c r="D592" s="2" t="s">
        <v>4301</v>
      </c>
      <c r="E592" s="2" t="s">
        <v>12206</v>
      </c>
    </row>
    <row r="593">
      <c r="A593" s="2" t="s">
        <v>12207</v>
      </c>
      <c r="B593" s="2" t="s">
        <v>12127</v>
      </c>
      <c r="C593" s="2" t="s">
        <v>10858</v>
      </c>
      <c r="D593" s="2" t="s">
        <v>4301</v>
      </c>
      <c r="E593" s="2" t="s">
        <v>12208</v>
      </c>
    </row>
    <row r="594">
      <c r="A594" s="2" t="s">
        <v>12209</v>
      </c>
      <c r="B594" s="2" t="s">
        <v>12127</v>
      </c>
      <c r="C594" s="2" t="s">
        <v>10858</v>
      </c>
      <c r="D594" s="2" t="s">
        <v>4301</v>
      </c>
      <c r="E594" s="2" t="s">
        <v>12210</v>
      </c>
    </row>
    <row r="595">
      <c r="A595" s="2" t="s">
        <v>12211</v>
      </c>
      <c r="B595" s="2" t="s">
        <v>12127</v>
      </c>
      <c r="C595" s="2" t="s">
        <v>10858</v>
      </c>
      <c r="D595" s="2" t="s">
        <v>4301</v>
      </c>
      <c r="E595" s="2" t="s">
        <v>12212</v>
      </c>
    </row>
    <row r="596">
      <c r="A596" s="2" t="s">
        <v>8473</v>
      </c>
      <c r="B596" s="2" t="s">
        <v>12127</v>
      </c>
      <c r="C596" s="2" t="s">
        <v>10858</v>
      </c>
      <c r="D596" s="2" t="s">
        <v>4301</v>
      </c>
      <c r="E596" s="2" t="s">
        <v>12213</v>
      </c>
    </row>
    <row r="597">
      <c r="A597" s="9" t="s">
        <v>8474</v>
      </c>
      <c r="B597" s="2" t="s">
        <v>12127</v>
      </c>
      <c r="C597" s="2" t="s">
        <v>10858</v>
      </c>
      <c r="D597" s="2" t="s">
        <v>4301</v>
      </c>
      <c r="E597" s="2" t="s">
        <v>12214</v>
      </c>
    </row>
    <row r="598">
      <c r="A598" s="9" t="s">
        <v>12215</v>
      </c>
      <c r="B598" s="2" t="s">
        <v>12127</v>
      </c>
      <c r="C598" s="2" t="s">
        <v>10858</v>
      </c>
      <c r="D598" s="2" t="s">
        <v>4301</v>
      </c>
      <c r="E598" s="2" t="s">
        <v>12216</v>
      </c>
    </row>
    <row r="599">
      <c r="A599" s="9" t="s">
        <v>12179</v>
      </c>
      <c r="B599" s="2" t="s">
        <v>12127</v>
      </c>
      <c r="C599" s="2" t="s">
        <v>10858</v>
      </c>
      <c r="D599" s="2" t="s">
        <v>4301</v>
      </c>
      <c r="E599" s="2" t="s">
        <v>12217</v>
      </c>
    </row>
    <row r="600">
      <c r="A600" s="2" t="s">
        <v>12218</v>
      </c>
      <c r="B600" s="2" t="s">
        <v>12127</v>
      </c>
      <c r="C600" s="2" t="s">
        <v>10858</v>
      </c>
      <c r="D600" s="2" t="s">
        <v>4301</v>
      </c>
      <c r="E600" s="2" t="s">
        <v>12219</v>
      </c>
    </row>
    <row r="601">
      <c r="A601" s="9" t="s">
        <v>8477</v>
      </c>
      <c r="B601" s="2" t="s">
        <v>12127</v>
      </c>
      <c r="C601" s="2" t="s">
        <v>10858</v>
      </c>
      <c r="D601" s="2" t="s">
        <v>4301</v>
      </c>
      <c r="E601" s="2" t="s">
        <v>12220</v>
      </c>
    </row>
    <row r="602">
      <c r="A602" s="9" t="s">
        <v>12221</v>
      </c>
      <c r="B602" s="2" t="s">
        <v>12127</v>
      </c>
      <c r="C602" s="2" t="s">
        <v>10858</v>
      </c>
      <c r="D602" s="2" t="s">
        <v>4301</v>
      </c>
      <c r="E602" s="2" t="s">
        <v>12222</v>
      </c>
    </row>
    <row r="603">
      <c r="A603" s="9" t="s">
        <v>8481</v>
      </c>
      <c r="B603" s="2" t="s">
        <v>12127</v>
      </c>
      <c r="C603" s="2" t="s">
        <v>10858</v>
      </c>
      <c r="D603" s="2" t="s">
        <v>4301</v>
      </c>
      <c r="E603" s="2" t="s">
        <v>12223</v>
      </c>
    </row>
    <row r="604">
      <c r="A604" s="2" t="s">
        <v>8482</v>
      </c>
      <c r="B604" s="2" t="s">
        <v>12127</v>
      </c>
      <c r="C604" s="2" t="s">
        <v>10858</v>
      </c>
      <c r="D604" s="2" t="s">
        <v>4301</v>
      </c>
      <c r="E604" s="2" t="s">
        <v>12224</v>
      </c>
    </row>
    <row r="605">
      <c r="A605" s="9" t="s">
        <v>12225</v>
      </c>
      <c r="B605" s="2" t="s">
        <v>12127</v>
      </c>
      <c r="C605" s="2" t="s">
        <v>10858</v>
      </c>
      <c r="D605" s="2" t="s">
        <v>4301</v>
      </c>
      <c r="E605" s="2" t="s">
        <v>12226</v>
      </c>
    </row>
    <row r="606">
      <c r="A606" s="9" t="s">
        <v>12227</v>
      </c>
      <c r="B606" s="2" t="s">
        <v>12127</v>
      </c>
      <c r="C606" s="2" t="s">
        <v>10858</v>
      </c>
      <c r="D606" s="2" t="s">
        <v>4301</v>
      </c>
      <c r="E606" s="2" t="s">
        <v>12228</v>
      </c>
    </row>
    <row r="607">
      <c r="A607" s="9" t="s">
        <v>12229</v>
      </c>
      <c r="B607" s="2" t="s">
        <v>12127</v>
      </c>
      <c r="C607" s="2" t="s">
        <v>10858</v>
      </c>
      <c r="D607" s="2" t="s">
        <v>4301</v>
      </c>
      <c r="E607" s="2" t="s">
        <v>12230</v>
      </c>
    </row>
    <row r="608">
      <c r="A608" s="2" t="s">
        <v>12231</v>
      </c>
      <c r="B608" s="2" t="s">
        <v>12127</v>
      </c>
      <c r="C608" s="2" t="s">
        <v>10858</v>
      </c>
      <c r="D608" s="2" t="s">
        <v>4301</v>
      </c>
      <c r="E608" s="2" t="s">
        <v>12232</v>
      </c>
    </row>
    <row r="609">
      <c r="A609" s="2" t="s">
        <v>12233</v>
      </c>
      <c r="B609" s="2" t="s">
        <v>12127</v>
      </c>
      <c r="C609" s="2" t="s">
        <v>10858</v>
      </c>
      <c r="D609" s="2" t="s">
        <v>4301</v>
      </c>
      <c r="E609" s="2" t="s">
        <v>12234</v>
      </c>
    </row>
    <row r="610">
      <c r="A610" s="9" t="s">
        <v>12235</v>
      </c>
      <c r="B610" s="2" t="s">
        <v>12127</v>
      </c>
      <c r="C610" s="2" t="s">
        <v>10858</v>
      </c>
      <c r="D610" s="2" t="s">
        <v>4301</v>
      </c>
      <c r="E610" s="2" t="s">
        <v>12236</v>
      </c>
    </row>
    <row r="611">
      <c r="A611" s="9" t="s">
        <v>8493</v>
      </c>
      <c r="B611" s="2" t="s">
        <v>12127</v>
      </c>
      <c r="C611" s="2" t="s">
        <v>10858</v>
      </c>
      <c r="D611" s="2" t="s">
        <v>4301</v>
      </c>
      <c r="E611" s="2" t="s">
        <v>12237</v>
      </c>
    </row>
    <row r="612">
      <c r="A612" s="2" t="s">
        <v>12238</v>
      </c>
      <c r="B612" s="2" t="s">
        <v>12127</v>
      </c>
      <c r="C612" s="2" t="s">
        <v>10858</v>
      </c>
      <c r="D612" s="2" t="s">
        <v>4301</v>
      </c>
      <c r="E612" s="2" t="s">
        <v>12239</v>
      </c>
    </row>
    <row r="613">
      <c r="A613" s="2" t="s">
        <v>12240</v>
      </c>
      <c r="B613" s="2" t="s">
        <v>12127</v>
      </c>
      <c r="C613" s="2" t="s">
        <v>10858</v>
      </c>
      <c r="D613" s="2" t="s">
        <v>4301</v>
      </c>
      <c r="E613" s="2" t="s">
        <v>12241</v>
      </c>
    </row>
    <row r="614">
      <c r="A614" s="2" t="s">
        <v>12242</v>
      </c>
      <c r="B614" s="2" t="s">
        <v>12127</v>
      </c>
      <c r="C614" s="2" t="s">
        <v>10858</v>
      </c>
      <c r="D614" s="2" t="s">
        <v>4301</v>
      </c>
      <c r="E614" s="2" t="s">
        <v>12243</v>
      </c>
    </row>
    <row r="615">
      <c r="A615" s="2" t="s">
        <v>8505</v>
      </c>
      <c r="B615" s="2" t="s">
        <v>12127</v>
      </c>
      <c r="C615" s="2" t="s">
        <v>10858</v>
      </c>
      <c r="D615" s="2" t="s">
        <v>4301</v>
      </c>
      <c r="E615" s="2" t="s">
        <v>12244</v>
      </c>
    </row>
    <row r="616">
      <c r="A616" s="2" t="s">
        <v>12245</v>
      </c>
      <c r="B616" s="2" t="s">
        <v>12127</v>
      </c>
      <c r="C616" s="2" t="s">
        <v>10858</v>
      </c>
      <c r="D616" s="2" t="s">
        <v>4301</v>
      </c>
      <c r="E616" s="2" t="s">
        <v>12246</v>
      </c>
    </row>
    <row r="617">
      <c r="A617" s="9" t="s">
        <v>12247</v>
      </c>
      <c r="B617" s="2" t="s">
        <v>12127</v>
      </c>
      <c r="C617" s="2" t="s">
        <v>10858</v>
      </c>
      <c r="D617" s="2" t="s">
        <v>4301</v>
      </c>
      <c r="E617" s="2" t="s">
        <v>12248</v>
      </c>
    </row>
    <row r="618">
      <c r="A618" s="2" t="s">
        <v>12249</v>
      </c>
      <c r="B618" s="2" t="s">
        <v>12127</v>
      </c>
      <c r="C618" s="2" t="s">
        <v>10858</v>
      </c>
      <c r="D618" s="2" t="s">
        <v>4301</v>
      </c>
      <c r="E618" s="2" t="s">
        <v>12250</v>
      </c>
    </row>
    <row r="619">
      <c r="A619" s="2" t="s">
        <v>12251</v>
      </c>
      <c r="B619" s="2" t="s">
        <v>12127</v>
      </c>
      <c r="C619" s="2" t="s">
        <v>10858</v>
      </c>
      <c r="D619" s="2" t="s">
        <v>4301</v>
      </c>
      <c r="E619" s="2" t="s">
        <v>12252</v>
      </c>
    </row>
    <row r="620">
      <c r="A620" s="2" t="s">
        <v>12253</v>
      </c>
      <c r="B620" s="2" t="s">
        <v>12127</v>
      </c>
      <c r="C620" s="2" t="s">
        <v>10858</v>
      </c>
      <c r="D620" s="2" t="s">
        <v>4301</v>
      </c>
      <c r="E620" s="2" t="s">
        <v>12254</v>
      </c>
    </row>
    <row r="621">
      <c r="A621" s="2" t="s">
        <v>12255</v>
      </c>
      <c r="B621" s="2" t="s">
        <v>12127</v>
      </c>
      <c r="C621" s="2" t="s">
        <v>10858</v>
      </c>
      <c r="D621" s="2" t="s">
        <v>4301</v>
      </c>
      <c r="E621" s="2" t="s">
        <v>12256</v>
      </c>
    </row>
    <row r="622">
      <c r="A622" s="2" t="s">
        <v>8512</v>
      </c>
      <c r="B622" s="2" t="s">
        <v>12127</v>
      </c>
      <c r="C622" s="2" t="s">
        <v>10858</v>
      </c>
      <c r="D622" s="2" t="s">
        <v>4301</v>
      </c>
      <c r="E622" s="2" t="s">
        <v>12257</v>
      </c>
    </row>
    <row r="623">
      <c r="A623" s="2" t="s">
        <v>12258</v>
      </c>
      <c r="B623" s="2" t="s">
        <v>12127</v>
      </c>
      <c r="C623" s="2" t="s">
        <v>10858</v>
      </c>
      <c r="D623" s="2" t="s">
        <v>4301</v>
      </c>
      <c r="E623" s="2" t="s">
        <v>12259</v>
      </c>
    </row>
    <row r="624">
      <c r="A624" s="2" t="s">
        <v>7685</v>
      </c>
      <c r="B624" s="2" t="s">
        <v>12127</v>
      </c>
      <c r="C624" s="2" t="s">
        <v>10858</v>
      </c>
      <c r="D624" s="2" t="s">
        <v>4301</v>
      </c>
      <c r="E624" s="2" t="s">
        <v>12260</v>
      </c>
    </row>
    <row r="625">
      <c r="A625" s="2" t="s">
        <v>12261</v>
      </c>
      <c r="B625" s="2" t="s">
        <v>12127</v>
      </c>
      <c r="C625" s="2" t="s">
        <v>10858</v>
      </c>
      <c r="D625" s="2" t="s">
        <v>4301</v>
      </c>
      <c r="E625" s="2" t="s">
        <v>12262</v>
      </c>
    </row>
    <row r="626">
      <c r="A626" s="2" t="s">
        <v>6997</v>
      </c>
      <c r="B626" s="2" t="s">
        <v>12127</v>
      </c>
      <c r="C626" s="2" t="s">
        <v>10858</v>
      </c>
      <c r="D626" s="2" t="s">
        <v>4301</v>
      </c>
      <c r="E626" s="2" t="s">
        <v>12263</v>
      </c>
    </row>
    <row r="627">
      <c r="A627" s="9" t="s">
        <v>12264</v>
      </c>
      <c r="B627" s="2" t="s">
        <v>12127</v>
      </c>
      <c r="C627" s="2" t="s">
        <v>10858</v>
      </c>
      <c r="D627" s="2" t="s">
        <v>4301</v>
      </c>
      <c r="E627" s="2" t="s">
        <v>12265</v>
      </c>
    </row>
    <row r="628">
      <c r="A628" s="38" t="s">
        <v>12266</v>
      </c>
      <c r="B628" s="2" t="s">
        <v>12127</v>
      </c>
      <c r="C628" s="2" t="s">
        <v>10858</v>
      </c>
      <c r="D628" s="2" t="s">
        <v>4301</v>
      </c>
      <c r="E628" s="2" t="s">
        <v>12267</v>
      </c>
    </row>
    <row r="629">
      <c r="A629" s="9" t="s">
        <v>7689</v>
      </c>
      <c r="B629" s="2" t="s">
        <v>12127</v>
      </c>
      <c r="C629" s="2" t="s">
        <v>10858</v>
      </c>
      <c r="D629" s="2" t="s">
        <v>4301</v>
      </c>
      <c r="E629" s="2" t="s">
        <v>12268</v>
      </c>
    </row>
    <row r="630">
      <c r="A630" s="2" t="s">
        <v>8524</v>
      </c>
      <c r="B630" s="2" t="s">
        <v>12127</v>
      </c>
      <c r="C630" s="2" t="s">
        <v>10858</v>
      </c>
      <c r="D630" s="2" t="s">
        <v>4301</v>
      </c>
      <c r="E630" s="2" t="s">
        <v>12269</v>
      </c>
    </row>
    <row r="631">
      <c r="A631" s="2" t="s">
        <v>8525</v>
      </c>
      <c r="B631" s="2" t="s">
        <v>12127</v>
      </c>
      <c r="C631" s="2" t="s">
        <v>10858</v>
      </c>
      <c r="D631" s="2" t="s">
        <v>4301</v>
      </c>
      <c r="E631" s="2" t="s">
        <v>12270</v>
      </c>
    </row>
    <row r="632">
      <c r="A632" s="2" t="s">
        <v>8526</v>
      </c>
      <c r="B632" s="2" t="s">
        <v>12127</v>
      </c>
      <c r="C632" s="2" t="s">
        <v>10858</v>
      </c>
      <c r="D632" s="2" t="s">
        <v>4301</v>
      </c>
      <c r="E632" s="2" t="s">
        <v>12271</v>
      </c>
    </row>
    <row r="633">
      <c r="A633" s="2" t="s">
        <v>8527</v>
      </c>
      <c r="B633" s="2" t="s">
        <v>12127</v>
      </c>
      <c r="C633" s="2" t="s">
        <v>10858</v>
      </c>
      <c r="D633" s="2" t="s">
        <v>4301</v>
      </c>
      <c r="E633" s="2" t="s">
        <v>12272</v>
      </c>
    </row>
    <row r="634">
      <c r="A634" s="9" t="s">
        <v>8528</v>
      </c>
      <c r="B634" s="2" t="s">
        <v>12127</v>
      </c>
      <c r="C634" s="2" t="s">
        <v>10858</v>
      </c>
      <c r="D634" s="2" t="s">
        <v>4301</v>
      </c>
      <c r="E634" s="2" t="s">
        <v>12273</v>
      </c>
    </row>
    <row r="635">
      <c r="A635" s="9" t="s">
        <v>8529</v>
      </c>
      <c r="B635" s="2" t="s">
        <v>12127</v>
      </c>
      <c r="C635" s="2" t="s">
        <v>10858</v>
      </c>
      <c r="D635" s="2" t="s">
        <v>4301</v>
      </c>
      <c r="E635" s="2" t="s">
        <v>12274</v>
      </c>
    </row>
    <row r="636">
      <c r="A636" s="9" t="s">
        <v>12275</v>
      </c>
      <c r="B636" s="2" t="s">
        <v>12127</v>
      </c>
      <c r="C636" s="2" t="s">
        <v>10858</v>
      </c>
      <c r="D636" s="2" t="s">
        <v>4301</v>
      </c>
      <c r="E636" s="2" t="s">
        <v>12276</v>
      </c>
    </row>
    <row r="637">
      <c r="A637" s="2" t="s">
        <v>12277</v>
      </c>
      <c r="B637" s="2" t="s">
        <v>12127</v>
      </c>
      <c r="C637" s="2" t="s">
        <v>10858</v>
      </c>
      <c r="D637" s="2" t="s">
        <v>4301</v>
      </c>
      <c r="E637" s="2" t="s">
        <v>12278</v>
      </c>
    </row>
    <row r="638">
      <c r="A638" s="9" t="s">
        <v>8540</v>
      </c>
      <c r="B638" s="2" t="s">
        <v>12127</v>
      </c>
      <c r="C638" s="2" t="s">
        <v>10858</v>
      </c>
      <c r="D638" s="2" t="s">
        <v>4301</v>
      </c>
      <c r="E638" s="2" t="s">
        <v>12279</v>
      </c>
    </row>
    <row r="639">
      <c r="A639" s="2" t="s">
        <v>12280</v>
      </c>
      <c r="B639" s="2" t="s">
        <v>12127</v>
      </c>
      <c r="C639" s="2" t="s">
        <v>10858</v>
      </c>
      <c r="D639" s="2" t="s">
        <v>4301</v>
      </c>
      <c r="E639" s="2" t="s">
        <v>12281</v>
      </c>
    </row>
    <row r="640">
      <c r="A640" s="9" t="s">
        <v>8543</v>
      </c>
      <c r="B640" s="2" t="s">
        <v>12127</v>
      </c>
      <c r="C640" s="2" t="s">
        <v>10858</v>
      </c>
      <c r="D640" s="2" t="s">
        <v>4301</v>
      </c>
      <c r="E640" s="2" t="s">
        <v>12282</v>
      </c>
    </row>
    <row r="641">
      <c r="A641" s="2" t="s">
        <v>8544</v>
      </c>
      <c r="B641" s="2" t="s">
        <v>12127</v>
      </c>
      <c r="C641" s="2" t="s">
        <v>10858</v>
      </c>
      <c r="D641" s="2" t="s">
        <v>4301</v>
      </c>
      <c r="E641" s="2" t="s">
        <v>12283</v>
      </c>
    </row>
    <row r="642">
      <c r="A642" s="2" t="s">
        <v>12284</v>
      </c>
      <c r="B642" s="2" t="s">
        <v>12127</v>
      </c>
      <c r="C642" s="2" t="s">
        <v>10858</v>
      </c>
      <c r="D642" s="2" t="s">
        <v>4301</v>
      </c>
      <c r="E642" s="2" t="s">
        <v>12285</v>
      </c>
    </row>
    <row r="643">
      <c r="A643" s="110" t="s">
        <v>8547</v>
      </c>
      <c r="B643" s="2" t="s">
        <v>12127</v>
      </c>
      <c r="C643" s="2" t="s">
        <v>10858</v>
      </c>
      <c r="D643" s="2" t="s">
        <v>4301</v>
      </c>
      <c r="E643" s="2" t="s">
        <v>12286</v>
      </c>
    </row>
    <row r="644">
      <c r="A644" s="2" t="s">
        <v>12287</v>
      </c>
      <c r="B644" s="2" t="s">
        <v>12127</v>
      </c>
      <c r="C644" s="2" t="s">
        <v>10858</v>
      </c>
      <c r="D644" s="2" t="s">
        <v>4301</v>
      </c>
      <c r="E644" s="2" t="s">
        <v>12288</v>
      </c>
    </row>
    <row r="645">
      <c r="A645" s="9" t="s">
        <v>12289</v>
      </c>
      <c r="B645" s="2" t="s">
        <v>12127</v>
      </c>
      <c r="C645" s="2" t="s">
        <v>10858</v>
      </c>
      <c r="D645" s="2" t="s">
        <v>4301</v>
      </c>
      <c r="E645" s="2" t="s">
        <v>12290</v>
      </c>
    </row>
    <row r="646">
      <c r="A646" s="2" t="s">
        <v>12291</v>
      </c>
      <c r="B646" s="2" t="s">
        <v>12127</v>
      </c>
      <c r="C646" s="2" t="s">
        <v>10858</v>
      </c>
      <c r="D646" s="2" t="s">
        <v>4301</v>
      </c>
      <c r="E646" s="2" t="s">
        <v>12292</v>
      </c>
    </row>
    <row r="647">
      <c r="A647" s="9" t="s">
        <v>12293</v>
      </c>
      <c r="B647" s="2" t="s">
        <v>12127</v>
      </c>
      <c r="C647" s="2" t="s">
        <v>10858</v>
      </c>
      <c r="D647" s="2" t="s">
        <v>4301</v>
      </c>
      <c r="E647" s="2" t="s">
        <v>12294</v>
      </c>
    </row>
    <row r="648">
      <c r="A648" s="2" t="s">
        <v>8557</v>
      </c>
      <c r="B648" s="2" t="s">
        <v>12127</v>
      </c>
      <c r="C648" s="2" t="s">
        <v>10858</v>
      </c>
      <c r="D648" s="2" t="s">
        <v>4301</v>
      </c>
      <c r="E648" s="2" t="s">
        <v>12295</v>
      </c>
    </row>
    <row r="649">
      <c r="A649" s="2" t="s">
        <v>12296</v>
      </c>
      <c r="B649" s="2" t="s">
        <v>12127</v>
      </c>
      <c r="C649" s="2" t="s">
        <v>10858</v>
      </c>
      <c r="D649" s="2" t="s">
        <v>4301</v>
      </c>
      <c r="E649" s="2" t="s">
        <v>12297</v>
      </c>
    </row>
    <row r="650">
      <c r="A650" s="2" t="s">
        <v>12298</v>
      </c>
      <c r="B650" s="2" t="s">
        <v>12127</v>
      </c>
      <c r="C650" s="2" t="s">
        <v>10858</v>
      </c>
      <c r="D650" s="2" t="s">
        <v>4301</v>
      </c>
      <c r="E650" s="2" t="s">
        <v>12299</v>
      </c>
    </row>
    <row r="651">
      <c r="A651" s="2" t="s">
        <v>12300</v>
      </c>
      <c r="B651" s="2" t="s">
        <v>12127</v>
      </c>
      <c r="C651" s="2" t="s">
        <v>10858</v>
      </c>
      <c r="D651" s="2" t="s">
        <v>4301</v>
      </c>
      <c r="E651" s="2" t="s">
        <v>12301</v>
      </c>
    </row>
    <row r="652">
      <c r="A652" s="2" t="s">
        <v>8564</v>
      </c>
      <c r="B652" s="2" t="s">
        <v>12127</v>
      </c>
      <c r="C652" s="2" t="s">
        <v>10858</v>
      </c>
      <c r="D652" s="2" t="s">
        <v>4301</v>
      </c>
      <c r="E652" s="2" t="s">
        <v>12302</v>
      </c>
    </row>
    <row r="653">
      <c r="A653" s="2" t="s">
        <v>8565</v>
      </c>
      <c r="B653" s="2" t="s">
        <v>12127</v>
      </c>
      <c r="C653" s="2" t="s">
        <v>10858</v>
      </c>
      <c r="D653" s="2" t="s">
        <v>4301</v>
      </c>
      <c r="E653" s="2" t="s">
        <v>12303</v>
      </c>
    </row>
    <row r="654">
      <c r="A654" s="2" t="s">
        <v>12304</v>
      </c>
      <c r="B654" s="2" t="s">
        <v>12127</v>
      </c>
      <c r="C654" s="2" t="s">
        <v>10858</v>
      </c>
      <c r="D654" s="2" t="s">
        <v>4301</v>
      </c>
      <c r="E654" s="2" t="s">
        <v>12305</v>
      </c>
    </row>
    <row r="655">
      <c r="A655" s="2" t="s">
        <v>12306</v>
      </c>
      <c r="B655" s="2" t="s">
        <v>12127</v>
      </c>
      <c r="C655" s="2" t="s">
        <v>10858</v>
      </c>
      <c r="D655" s="2" t="s">
        <v>4301</v>
      </c>
      <c r="E655" s="2" t="s">
        <v>12307</v>
      </c>
    </row>
    <row r="656">
      <c r="A656" s="2" t="s">
        <v>12308</v>
      </c>
      <c r="B656" s="2" t="s">
        <v>12127</v>
      </c>
      <c r="C656" s="2" t="s">
        <v>10858</v>
      </c>
      <c r="D656" s="2" t="s">
        <v>4301</v>
      </c>
      <c r="E656" s="2" t="s">
        <v>12309</v>
      </c>
    </row>
    <row r="657">
      <c r="A657" s="2" t="s">
        <v>8570</v>
      </c>
      <c r="B657" s="2" t="s">
        <v>12127</v>
      </c>
      <c r="C657" s="2" t="s">
        <v>10858</v>
      </c>
      <c r="D657" s="2" t="s">
        <v>4301</v>
      </c>
      <c r="E657" s="2" t="s">
        <v>12310</v>
      </c>
    </row>
    <row r="658">
      <c r="A658" s="2" t="s">
        <v>12311</v>
      </c>
      <c r="B658" s="2" t="s">
        <v>12127</v>
      </c>
      <c r="C658" s="2" t="s">
        <v>10858</v>
      </c>
      <c r="D658" s="2" t="s">
        <v>4301</v>
      </c>
      <c r="E658" s="2" t="s">
        <v>12312</v>
      </c>
    </row>
    <row r="659">
      <c r="A659" s="2" t="s">
        <v>12313</v>
      </c>
      <c r="B659" s="2" t="s">
        <v>12127</v>
      </c>
      <c r="C659" s="2" t="s">
        <v>10858</v>
      </c>
      <c r="D659" s="2" t="s">
        <v>4301</v>
      </c>
      <c r="E659" s="2" t="s">
        <v>12314</v>
      </c>
    </row>
    <row r="660">
      <c r="A660" s="9" t="s">
        <v>7159</v>
      </c>
      <c r="B660" s="2" t="s">
        <v>12127</v>
      </c>
      <c r="C660" s="2" t="s">
        <v>10858</v>
      </c>
      <c r="D660" s="2" t="s">
        <v>4301</v>
      </c>
      <c r="E660" s="2" t="s">
        <v>12315</v>
      </c>
    </row>
    <row r="661">
      <c r="A661" s="36" t="s">
        <v>12316</v>
      </c>
      <c r="B661" s="2" t="s">
        <v>12127</v>
      </c>
      <c r="C661" s="2" t="s">
        <v>10858</v>
      </c>
      <c r="D661" s="2" t="s">
        <v>4301</v>
      </c>
      <c r="E661" s="2" t="s">
        <v>12317</v>
      </c>
    </row>
    <row r="662">
      <c r="A662" s="36" t="s">
        <v>12318</v>
      </c>
      <c r="B662" s="2" t="s">
        <v>12127</v>
      </c>
      <c r="C662" s="2" t="s">
        <v>10858</v>
      </c>
      <c r="D662" s="2" t="s">
        <v>4301</v>
      </c>
      <c r="E662" s="2" t="s">
        <v>12319</v>
      </c>
    </row>
    <row r="663">
      <c r="A663" s="36" t="s">
        <v>12320</v>
      </c>
      <c r="B663" s="2" t="s">
        <v>12127</v>
      </c>
      <c r="C663" s="2" t="s">
        <v>10858</v>
      </c>
      <c r="D663" s="2" t="s">
        <v>4301</v>
      </c>
      <c r="E663" s="2" t="s">
        <v>12321</v>
      </c>
    </row>
    <row r="664">
      <c r="A664" s="2" t="s">
        <v>8582</v>
      </c>
      <c r="B664" s="2" t="s">
        <v>12127</v>
      </c>
      <c r="C664" s="2" t="s">
        <v>10858</v>
      </c>
      <c r="D664" s="2" t="s">
        <v>4301</v>
      </c>
      <c r="E664" s="2" t="s">
        <v>12322</v>
      </c>
    </row>
    <row r="665">
      <c r="A665" s="9" t="s">
        <v>12323</v>
      </c>
      <c r="B665" s="2" t="s">
        <v>12127</v>
      </c>
      <c r="C665" s="2" t="s">
        <v>10858</v>
      </c>
      <c r="D665" s="2" t="s">
        <v>4301</v>
      </c>
      <c r="E665" s="2" t="s">
        <v>12324</v>
      </c>
    </row>
    <row r="666">
      <c r="A666" s="9" t="s">
        <v>8585</v>
      </c>
      <c r="B666" s="2" t="s">
        <v>12127</v>
      </c>
      <c r="C666" s="2" t="s">
        <v>10858</v>
      </c>
      <c r="D666" s="2" t="s">
        <v>4301</v>
      </c>
      <c r="E666" s="2" t="s">
        <v>12325</v>
      </c>
    </row>
    <row r="667">
      <c r="A667" s="9" t="s">
        <v>8586</v>
      </c>
      <c r="B667" s="2" t="s">
        <v>12127</v>
      </c>
      <c r="C667" s="2" t="s">
        <v>10858</v>
      </c>
      <c r="D667" s="2" t="s">
        <v>4301</v>
      </c>
      <c r="E667" s="2" t="s">
        <v>12326</v>
      </c>
    </row>
    <row r="668">
      <c r="A668" s="2" t="s">
        <v>7750</v>
      </c>
      <c r="B668" s="2" t="s">
        <v>12127</v>
      </c>
      <c r="C668" s="2" t="s">
        <v>10858</v>
      </c>
      <c r="D668" s="2" t="s">
        <v>4301</v>
      </c>
      <c r="E668" s="2" t="s">
        <v>12327</v>
      </c>
    </row>
    <row r="669">
      <c r="A669" s="2" t="s">
        <v>12328</v>
      </c>
      <c r="B669" s="2" t="s">
        <v>12127</v>
      </c>
      <c r="C669" s="2" t="s">
        <v>10858</v>
      </c>
      <c r="D669" s="2" t="s">
        <v>4301</v>
      </c>
      <c r="E669" s="2" t="s">
        <v>12329</v>
      </c>
    </row>
    <row r="670">
      <c r="A670" s="2" t="s">
        <v>8589</v>
      </c>
      <c r="B670" s="2" t="s">
        <v>12127</v>
      </c>
      <c r="C670" s="2" t="s">
        <v>10858</v>
      </c>
      <c r="D670" s="2" t="s">
        <v>4301</v>
      </c>
      <c r="E670" s="2" t="s">
        <v>12330</v>
      </c>
    </row>
    <row r="671">
      <c r="A671" s="9" t="s">
        <v>12331</v>
      </c>
      <c r="B671" s="2" t="s">
        <v>12127</v>
      </c>
      <c r="C671" s="2" t="s">
        <v>10858</v>
      </c>
      <c r="D671" s="2" t="s">
        <v>4301</v>
      </c>
      <c r="E671" s="2" t="s">
        <v>12332</v>
      </c>
    </row>
    <row r="672">
      <c r="A672" s="9" t="s">
        <v>8592</v>
      </c>
      <c r="B672" s="2" t="s">
        <v>12127</v>
      </c>
      <c r="C672" s="2" t="s">
        <v>10858</v>
      </c>
      <c r="D672" s="2" t="s">
        <v>4301</v>
      </c>
      <c r="E672" s="2" t="s">
        <v>12333</v>
      </c>
    </row>
    <row r="673">
      <c r="A673" s="2" t="s">
        <v>12334</v>
      </c>
      <c r="B673" s="2" t="s">
        <v>12127</v>
      </c>
      <c r="C673" s="2" t="s">
        <v>10858</v>
      </c>
      <c r="D673" s="2" t="s">
        <v>4301</v>
      </c>
      <c r="E673" s="2" t="s">
        <v>12335</v>
      </c>
    </row>
    <row r="674">
      <c r="A674" s="36" t="s">
        <v>12336</v>
      </c>
      <c r="B674" s="2" t="s">
        <v>12127</v>
      </c>
      <c r="C674" s="2" t="s">
        <v>10858</v>
      </c>
      <c r="D674" s="2" t="s">
        <v>4301</v>
      </c>
      <c r="E674" s="2" t="s">
        <v>12337</v>
      </c>
    </row>
    <row r="675">
      <c r="A675" s="36" t="s">
        <v>12338</v>
      </c>
      <c r="B675" s="2" t="s">
        <v>12127</v>
      </c>
      <c r="C675" s="2" t="s">
        <v>10858</v>
      </c>
      <c r="D675" s="2" t="s">
        <v>4301</v>
      </c>
      <c r="E675" s="2" t="s">
        <v>12339</v>
      </c>
    </row>
    <row r="676">
      <c r="A676" s="9" t="s">
        <v>12340</v>
      </c>
      <c r="B676" s="2" t="s">
        <v>12127</v>
      </c>
      <c r="C676" s="2" t="s">
        <v>10858</v>
      </c>
      <c r="D676" s="2" t="s">
        <v>4301</v>
      </c>
      <c r="E676" s="2" t="s">
        <v>12341</v>
      </c>
    </row>
    <row r="677">
      <c r="A677" s="9" t="s">
        <v>8602</v>
      </c>
      <c r="B677" s="2" t="s">
        <v>12127</v>
      </c>
      <c r="C677" s="2" t="s">
        <v>10858</v>
      </c>
      <c r="D677" s="2" t="s">
        <v>4301</v>
      </c>
      <c r="E677" s="2" t="s">
        <v>12342</v>
      </c>
    </row>
    <row r="678">
      <c r="A678" s="2" t="s">
        <v>12343</v>
      </c>
      <c r="B678" s="2" t="s">
        <v>12127</v>
      </c>
      <c r="C678" s="2" t="s">
        <v>10858</v>
      </c>
      <c r="D678" s="2" t="s">
        <v>4301</v>
      </c>
      <c r="E678" s="2" t="s">
        <v>12344</v>
      </c>
    </row>
    <row r="679">
      <c r="A679" s="36" t="s">
        <v>12345</v>
      </c>
      <c r="B679" s="2" t="s">
        <v>12127</v>
      </c>
      <c r="C679" s="2" t="s">
        <v>10858</v>
      </c>
      <c r="D679" s="2" t="s">
        <v>4301</v>
      </c>
      <c r="E679" s="2" t="s">
        <v>12346</v>
      </c>
    </row>
    <row r="680">
      <c r="A680" s="2" t="s">
        <v>8607</v>
      </c>
      <c r="B680" s="2" t="s">
        <v>12127</v>
      </c>
      <c r="C680" s="2" t="s">
        <v>10858</v>
      </c>
      <c r="D680" s="2" t="s">
        <v>4301</v>
      </c>
      <c r="E680" s="2" t="s">
        <v>12347</v>
      </c>
    </row>
    <row r="681">
      <c r="A681" s="9" t="s">
        <v>8608</v>
      </c>
      <c r="B681" s="2" t="s">
        <v>12127</v>
      </c>
      <c r="C681" s="2" t="s">
        <v>10858</v>
      </c>
      <c r="D681" s="2" t="s">
        <v>4301</v>
      </c>
      <c r="E681" s="2" t="s">
        <v>12348</v>
      </c>
    </row>
    <row r="682">
      <c r="A682" s="2" t="s">
        <v>12349</v>
      </c>
      <c r="B682" s="2" t="s">
        <v>12127</v>
      </c>
      <c r="C682" s="2" t="s">
        <v>10858</v>
      </c>
      <c r="D682" s="2" t="s">
        <v>4301</v>
      </c>
      <c r="E682" s="2" t="s">
        <v>12350</v>
      </c>
    </row>
    <row r="683">
      <c r="A683" s="36" t="s">
        <v>12351</v>
      </c>
      <c r="B683" s="2" t="s">
        <v>12127</v>
      </c>
      <c r="C683" s="2" t="s">
        <v>10858</v>
      </c>
      <c r="D683" s="2" t="s">
        <v>4301</v>
      </c>
      <c r="E683" s="2" t="s">
        <v>12352</v>
      </c>
    </row>
    <row r="684">
      <c r="A684" s="9" t="s">
        <v>8612</v>
      </c>
      <c r="B684" s="2" t="s">
        <v>12127</v>
      </c>
      <c r="C684" s="2" t="s">
        <v>10858</v>
      </c>
      <c r="D684" s="2" t="s">
        <v>4301</v>
      </c>
      <c r="E684" s="2" t="s">
        <v>12353</v>
      </c>
    </row>
    <row r="685">
      <c r="A685" s="2" t="s">
        <v>12354</v>
      </c>
      <c r="B685" s="2" t="s">
        <v>12127</v>
      </c>
      <c r="C685" s="2" t="s">
        <v>10858</v>
      </c>
      <c r="D685" s="2" t="s">
        <v>4301</v>
      </c>
      <c r="E685" s="2" t="s">
        <v>12355</v>
      </c>
    </row>
    <row r="686">
      <c r="A686" s="9" t="s">
        <v>7766</v>
      </c>
      <c r="B686" s="2" t="s">
        <v>12127</v>
      </c>
      <c r="C686" s="2" t="s">
        <v>10858</v>
      </c>
      <c r="D686" s="2" t="s">
        <v>4301</v>
      </c>
      <c r="E686" s="2" t="s">
        <v>12356</v>
      </c>
    </row>
    <row r="687">
      <c r="A687" s="2" t="s">
        <v>12357</v>
      </c>
      <c r="B687" s="2" t="s">
        <v>12127</v>
      </c>
      <c r="C687" s="2" t="s">
        <v>10858</v>
      </c>
      <c r="D687" s="2" t="s">
        <v>4301</v>
      </c>
      <c r="E687" s="2" t="s">
        <v>12358</v>
      </c>
    </row>
    <row r="688">
      <c r="A688" s="9" t="s">
        <v>12359</v>
      </c>
      <c r="B688" s="2" t="s">
        <v>12127</v>
      </c>
      <c r="C688" s="2" t="s">
        <v>10858</v>
      </c>
      <c r="D688" s="2" t="s">
        <v>4301</v>
      </c>
      <c r="E688" s="2" t="s">
        <v>12360</v>
      </c>
    </row>
    <row r="689">
      <c r="A689" s="2" t="s">
        <v>12361</v>
      </c>
      <c r="B689" s="2" t="s">
        <v>12127</v>
      </c>
      <c r="C689" s="2" t="s">
        <v>10858</v>
      </c>
      <c r="D689" s="2" t="s">
        <v>4301</v>
      </c>
      <c r="E689" s="2" t="s">
        <v>12362</v>
      </c>
    </row>
    <row r="690">
      <c r="A690" s="2" t="s">
        <v>12363</v>
      </c>
      <c r="B690" s="2" t="s">
        <v>12127</v>
      </c>
      <c r="C690" s="2" t="s">
        <v>10858</v>
      </c>
      <c r="D690" s="2" t="s">
        <v>4301</v>
      </c>
      <c r="E690" s="2" t="s">
        <v>12364</v>
      </c>
    </row>
    <row r="691">
      <c r="A691" s="2" t="s">
        <v>12365</v>
      </c>
      <c r="B691" s="2" t="s">
        <v>12127</v>
      </c>
      <c r="C691" s="2" t="s">
        <v>10858</v>
      </c>
      <c r="D691" s="2" t="s">
        <v>4301</v>
      </c>
      <c r="E691" s="2" t="s">
        <v>12366</v>
      </c>
    </row>
    <row r="692">
      <c r="A692" s="2" t="s">
        <v>12367</v>
      </c>
      <c r="B692" s="2" t="s">
        <v>12127</v>
      </c>
      <c r="C692" s="2" t="s">
        <v>10858</v>
      </c>
      <c r="D692" s="2" t="s">
        <v>4301</v>
      </c>
      <c r="E692" s="2" t="s">
        <v>12368</v>
      </c>
    </row>
    <row r="693">
      <c r="A693" s="2" t="s">
        <v>12369</v>
      </c>
      <c r="B693" s="2" t="s">
        <v>12127</v>
      </c>
      <c r="C693" s="2" t="s">
        <v>10858</v>
      </c>
      <c r="D693" s="2" t="s">
        <v>4301</v>
      </c>
      <c r="E693" s="2" t="s">
        <v>12370</v>
      </c>
    </row>
    <row r="694">
      <c r="A694" s="36" t="s">
        <v>12371</v>
      </c>
      <c r="B694" s="2" t="s">
        <v>12127</v>
      </c>
      <c r="C694" s="2" t="s">
        <v>10858</v>
      </c>
      <c r="D694" s="2" t="s">
        <v>4301</v>
      </c>
      <c r="E694" s="2" t="s">
        <v>12372</v>
      </c>
    </row>
    <row r="695">
      <c r="A695" s="9" t="s">
        <v>12373</v>
      </c>
      <c r="B695" s="2" t="s">
        <v>12127</v>
      </c>
      <c r="C695" s="2" t="s">
        <v>10858</v>
      </c>
      <c r="D695" s="2" t="s">
        <v>4301</v>
      </c>
      <c r="E695" s="2" t="s">
        <v>12374</v>
      </c>
    </row>
    <row r="696">
      <c r="A696" s="2" t="s">
        <v>8633</v>
      </c>
      <c r="B696" s="2" t="s">
        <v>12127</v>
      </c>
      <c r="C696" s="2" t="s">
        <v>10858</v>
      </c>
      <c r="D696" s="2" t="s">
        <v>4301</v>
      </c>
      <c r="E696" s="2" t="s">
        <v>12375</v>
      </c>
    </row>
    <row r="697">
      <c r="A697" s="2" t="s">
        <v>8634</v>
      </c>
      <c r="B697" s="2" t="s">
        <v>12127</v>
      </c>
      <c r="C697" s="2" t="s">
        <v>10858</v>
      </c>
      <c r="D697" s="2" t="s">
        <v>4301</v>
      </c>
      <c r="E697" s="2" t="s">
        <v>12376</v>
      </c>
    </row>
    <row r="698">
      <c r="A698" s="9" t="s">
        <v>8635</v>
      </c>
      <c r="B698" s="2" t="s">
        <v>12127</v>
      </c>
      <c r="C698" s="2" t="s">
        <v>10858</v>
      </c>
      <c r="D698" s="2" t="s">
        <v>4301</v>
      </c>
      <c r="E698" s="2" t="s">
        <v>12377</v>
      </c>
    </row>
    <row r="699">
      <c r="A699" s="2" t="s">
        <v>12378</v>
      </c>
      <c r="B699" s="2" t="s">
        <v>12127</v>
      </c>
      <c r="C699" s="2" t="s">
        <v>10858</v>
      </c>
      <c r="D699" s="2" t="s">
        <v>4301</v>
      </c>
      <c r="E699" s="2" t="s">
        <v>12379</v>
      </c>
    </row>
    <row r="700">
      <c r="A700" s="2" t="s">
        <v>7165</v>
      </c>
      <c r="B700" s="2" t="s">
        <v>12127</v>
      </c>
      <c r="C700" s="2" t="s">
        <v>10858</v>
      </c>
      <c r="D700" s="2" t="s">
        <v>4301</v>
      </c>
      <c r="E700" s="2" t="s">
        <v>12380</v>
      </c>
    </row>
    <row r="701">
      <c r="A701" s="9" t="s">
        <v>7774</v>
      </c>
      <c r="B701" s="2" t="s">
        <v>12127</v>
      </c>
      <c r="C701" s="2" t="s">
        <v>10858</v>
      </c>
      <c r="D701" s="2" t="s">
        <v>4301</v>
      </c>
      <c r="E701" s="2" t="s">
        <v>12381</v>
      </c>
    </row>
    <row r="702">
      <c r="A702" s="2" t="s">
        <v>8639</v>
      </c>
      <c r="B702" s="2" t="s">
        <v>12127</v>
      </c>
      <c r="C702" s="2" t="s">
        <v>10858</v>
      </c>
      <c r="D702" s="2" t="s">
        <v>4301</v>
      </c>
      <c r="E702" s="2" t="s">
        <v>12382</v>
      </c>
    </row>
    <row r="703">
      <c r="A703" s="2" t="s">
        <v>8640</v>
      </c>
      <c r="B703" s="2" t="s">
        <v>12127</v>
      </c>
      <c r="C703" s="2" t="s">
        <v>10858</v>
      </c>
      <c r="D703" s="2" t="s">
        <v>4301</v>
      </c>
      <c r="E703" s="2" t="s">
        <v>12383</v>
      </c>
    </row>
    <row r="704">
      <c r="A704" s="9" t="s">
        <v>12384</v>
      </c>
      <c r="B704" s="2" t="s">
        <v>12127</v>
      </c>
      <c r="C704" s="2" t="s">
        <v>10858</v>
      </c>
      <c r="D704" s="2" t="s">
        <v>4301</v>
      </c>
      <c r="E704" s="2" t="s">
        <v>12385</v>
      </c>
    </row>
    <row r="705">
      <c r="A705" s="9" t="s">
        <v>12386</v>
      </c>
      <c r="B705" s="2" t="s">
        <v>12127</v>
      </c>
      <c r="C705" s="2" t="s">
        <v>10858</v>
      </c>
      <c r="D705" s="2" t="s">
        <v>4301</v>
      </c>
      <c r="E705" s="2" t="s">
        <v>12387</v>
      </c>
    </row>
    <row r="706">
      <c r="A706" s="36" t="s">
        <v>12388</v>
      </c>
      <c r="B706" s="2" t="s">
        <v>12127</v>
      </c>
      <c r="C706" s="2" t="s">
        <v>10858</v>
      </c>
      <c r="D706" s="2" t="s">
        <v>4301</v>
      </c>
      <c r="E706" s="2" t="s">
        <v>12389</v>
      </c>
    </row>
    <row r="707">
      <c r="A707" s="2" t="s">
        <v>12390</v>
      </c>
      <c r="B707" s="2" t="s">
        <v>12127</v>
      </c>
      <c r="C707" s="2" t="s">
        <v>10858</v>
      </c>
      <c r="D707" s="2" t="s">
        <v>4301</v>
      </c>
      <c r="E707" s="2" t="s">
        <v>12391</v>
      </c>
    </row>
    <row r="708">
      <c r="A708" s="36" t="s">
        <v>12392</v>
      </c>
      <c r="B708" s="2" t="s">
        <v>12127</v>
      </c>
      <c r="C708" s="2" t="s">
        <v>10858</v>
      </c>
      <c r="D708" s="2" t="s">
        <v>4301</v>
      </c>
      <c r="E708" s="2" t="s">
        <v>12393</v>
      </c>
    </row>
    <row r="709">
      <c r="A709" s="2" t="s">
        <v>8648</v>
      </c>
      <c r="B709" s="2" t="s">
        <v>12127</v>
      </c>
      <c r="C709" s="2" t="s">
        <v>10858</v>
      </c>
      <c r="D709" s="2" t="s">
        <v>4301</v>
      </c>
      <c r="E709" s="2" t="s">
        <v>12394</v>
      </c>
    </row>
    <row r="710">
      <c r="A710" s="2" t="s">
        <v>12395</v>
      </c>
      <c r="B710" s="2" t="s">
        <v>12127</v>
      </c>
      <c r="C710" s="2" t="s">
        <v>10858</v>
      </c>
      <c r="D710" s="2" t="s">
        <v>4301</v>
      </c>
      <c r="E710" s="2" t="s">
        <v>12396</v>
      </c>
    </row>
    <row r="711">
      <c r="A711" s="9" t="s">
        <v>8650</v>
      </c>
      <c r="B711" s="2" t="s">
        <v>12127</v>
      </c>
      <c r="C711" s="2" t="s">
        <v>10858</v>
      </c>
      <c r="D711" s="2" t="s">
        <v>4301</v>
      </c>
      <c r="E711" s="2" t="s">
        <v>12397</v>
      </c>
    </row>
    <row r="712">
      <c r="A712" s="2" t="s">
        <v>12398</v>
      </c>
      <c r="B712" s="2" t="s">
        <v>12127</v>
      </c>
      <c r="C712" s="2" t="s">
        <v>10858</v>
      </c>
      <c r="D712" s="2" t="s">
        <v>4301</v>
      </c>
      <c r="E712" s="2" t="s">
        <v>12399</v>
      </c>
    </row>
    <row r="713">
      <c r="A713" s="2" t="s">
        <v>12400</v>
      </c>
      <c r="B713" s="2" t="s">
        <v>12127</v>
      </c>
      <c r="C713" s="2" t="s">
        <v>10858</v>
      </c>
      <c r="D713" s="2" t="s">
        <v>4301</v>
      </c>
      <c r="E713" s="2" t="s">
        <v>12401</v>
      </c>
    </row>
    <row r="714">
      <c r="A714" s="2" t="s">
        <v>7169</v>
      </c>
      <c r="B714" s="2" t="s">
        <v>12127</v>
      </c>
      <c r="C714" s="2" t="s">
        <v>10858</v>
      </c>
      <c r="D714" s="2" t="s">
        <v>4301</v>
      </c>
      <c r="E714" s="2" t="s">
        <v>12402</v>
      </c>
    </row>
    <row r="715">
      <c r="A715" s="2" t="s">
        <v>12403</v>
      </c>
      <c r="B715" s="2" t="s">
        <v>12127</v>
      </c>
      <c r="C715" s="2" t="s">
        <v>10858</v>
      </c>
      <c r="D715" s="2" t="s">
        <v>4301</v>
      </c>
      <c r="E715" s="2" t="s">
        <v>12404</v>
      </c>
    </row>
    <row r="716">
      <c r="A716" s="2" t="s">
        <v>8656</v>
      </c>
      <c r="B716" s="2" t="s">
        <v>12127</v>
      </c>
      <c r="C716" s="2" t="s">
        <v>10858</v>
      </c>
      <c r="D716" s="2" t="s">
        <v>4301</v>
      </c>
      <c r="E716" s="2" t="s">
        <v>12405</v>
      </c>
    </row>
    <row r="717">
      <c r="A717" s="2" t="s">
        <v>12406</v>
      </c>
      <c r="B717" s="2" t="s">
        <v>12127</v>
      </c>
      <c r="C717" s="2" t="s">
        <v>10858</v>
      </c>
      <c r="D717" s="2" t="s">
        <v>4301</v>
      </c>
      <c r="E717" s="2" t="s">
        <v>12407</v>
      </c>
    </row>
    <row r="718">
      <c r="A718" s="9" t="s">
        <v>8659</v>
      </c>
      <c r="B718" s="2" t="s">
        <v>12127</v>
      </c>
      <c r="C718" s="2" t="s">
        <v>10858</v>
      </c>
      <c r="D718" s="2" t="s">
        <v>4301</v>
      </c>
      <c r="E718" s="2" t="s">
        <v>12408</v>
      </c>
    </row>
    <row r="719">
      <c r="A719" s="2" t="s">
        <v>7787</v>
      </c>
      <c r="B719" s="2" t="s">
        <v>12127</v>
      </c>
      <c r="C719" s="2" t="s">
        <v>10858</v>
      </c>
      <c r="D719" s="2" t="s">
        <v>4301</v>
      </c>
      <c r="E719" s="2" t="s">
        <v>12409</v>
      </c>
    </row>
    <row r="720">
      <c r="A720" s="2" t="s">
        <v>8660</v>
      </c>
      <c r="B720" s="2" t="s">
        <v>12127</v>
      </c>
      <c r="C720" s="2" t="s">
        <v>10858</v>
      </c>
      <c r="D720" s="2" t="s">
        <v>4301</v>
      </c>
      <c r="E720" s="2" t="s">
        <v>12410</v>
      </c>
    </row>
    <row r="721">
      <c r="A721" s="2" t="s">
        <v>12411</v>
      </c>
      <c r="B721" s="2" t="s">
        <v>12127</v>
      </c>
      <c r="C721" s="2" t="s">
        <v>10858</v>
      </c>
      <c r="D721" s="2" t="s">
        <v>4301</v>
      </c>
      <c r="E721" s="2" t="s">
        <v>12412</v>
      </c>
    </row>
    <row r="722">
      <c r="A722" s="2" t="s">
        <v>8663</v>
      </c>
      <c r="B722" s="2" t="s">
        <v>12127</v>
      </c>
      <c r="C722" s="2" t="s">
        <v>10858</v>
      </c>
      <c r="D722" s="2" t="s">
        <v>4301</v>
      </c>
      <c r="E722" s="2" t="s">
        <v>12413</v>
      </c>
    </row>
    <row r="723">
      <c r="A723" s="9" t="s">
        <v>7170</v>
      </c>
      <c r="B723" s="2" t="s">
        <v>12127</v>
      </c>
      <c r="C723" s="2" t="s">
        <v>10858</v>
      </c>
      <c r="D723" s="2" t="s">
        <v>4301</v>
      </c>
      <c r="E723" s="2" t="s">
        <v>12414</v>
      </c>
    </row>
    <row r="724">
      <c r="A724" s="2" t="s">
        <v>12415</v>
      </c>
      <c r="B724" s="2" t="s">
        <v>12127</v>
      </c>
      <c r="C724" s="2" t="s">
        <v>10858</v>
      </c>
      <c r="D724" s="2" t="s">
        <v>4301</v>
      </c>
      <c r="E724" s="2" t="s">
        <v>12416</v>
      </c>
    </row>
    <row r="725">
      <c r="A725" s="9" t="s">
        <v>12417</v>
      </c>
      <c r="B725" s="2" t="s">
        <v>12127</v>
      </c>
      <c r="C725" s="2" t="s">
        <v>10858</v>
      </c>
      <c r="D725" s="2" t="s">
        <v>4301</v>
      </c>
      <c r="E725" s="2" t="s">
        <v>12418</v>
      </c>
    </row>
    <row r="726">
      <c r="A726" s="2" t="s">
        <v>8667</v>
      </c>
      <c r="B726" s="2" t="s">
        <v>12127</v>
      </c>
      <c r="C726" s="2" t="s">
        <v>10858</v>
      </c>
      <c r="D726" s="2" t="s">
        <v>4301</v>
      </c>
      <c r="E726" s="2" t="s">
        <v>12419</v>
      </c>
    </row>
    <row r="727">
      <c r="A727" s="9" t="s">
        <v>7795</v>
      </c>
      <c r="B727" s="2" t="s">
        <v>12127</v>
      </c>
      <c r="C727" s="2" t="s">
        <v>10858</v>
      </c>
      <c r="D727" s="2" t="s">
        <v>4301</v>
      </c>
      <c r="E727" s="2" t="s">
        <v>12420</v>
      </c>
    </row>
    <row r="728">
      <c r="A728" s="36" t="s">
        <v>12421</v>
      </c>
      <c r="B728" s="2" t="s">
        <v>12127</v>
      </c>
      <c r="C728" s="2" t="s">
        <v>10858</v>
      </c>
      <c r="D728" s="2" t="s">
        <v>4301</v>
      </c>
      <c r="E728" s="2" t="s">
        <v>12422</v>
      </c>
    </row>
    <row r="729">
      <c r="A729" s="2" t="s">
        <v>8671</v>
      </c>
      <c r="B729" s="2" t="s">
        <v>12127</v>
      </c>
      <c r="C729" s="2" t="s">
        <v>10858</v>
      </c>
      <c r="D729" s="2" t="s">
        <v>4301</v>
      </c>
      <c r="E729" s="2" t="s">
        <v>12423</v>
      </c>
    </row>
    <row r="730">
      <c r="A730" s="9" t="s">
        <v>8672</v>
      </c>
      <c r="B730" s="2" t="s">
        <v>12127</v>
      </c>
      <c r="C730" s="2" t="s">
        <v>10858</v>
      </c>
      <c r="D730" s="2" t="s">
        <v>4301</v>
      </c>
      <c r="E730" s="2" t="s">
        <v>12424</v>
      </c>
    </row>
    <row r="731">
      <c r="A731" s="2" t="s">
        <v>12425</v>
      </c>
      <c r="B731" s="2" t="s">
        <v>12127</v>
      </c>
      <c r="C731" s="2" t="s">
        <v>10858</v>
      </c>
      <c r="D731" s="2" t="s">
        <v>4301</v>
      </c>
      <c r="E731" s="2" t="s">
        <v>12426</v>
      </c>
    </row>
    <row r="732">
      <c r="A732" s="2" t="s">
        <v>8673</v>
      </c>
      <c r="B732" s="2" t="s">
        <v>12127</v>
      </c>
      <c r="C732" s="2" t="s">
        <v>10858</v>
      </c>
      <c r="D732" s="2" t="s">
        <v>4301</v>
      </c>
      <c r="E732" s="2" t="s">
        <v>12427</v>
      </c>
    </row>
    <row r="733">
      <c r="A733" s="36" t="s">
        <v>12428</v>
      </c>
      <c r="B733" s="2" t="s">
        <v>12127</v>
      </c>
      <c r="C733" s="2" t="s">
        <v>10858</v>
      </c>
      <c r="D733" s="2" t="s">
        <v>4301</v>
      </c>
      <c r="E733" s="2" t="s">
        <v>12429</v>
      </c>
    </row>
    <row r="734">
      <c r="A734" s="2" t="s">
        <v>12430</v>
      </c>
      <c r="B734" s="2" t="s">
        <v>12127</v>
      </c>
      <c r="C734" s="2" t="s">
        <v>10858</v>
      </c>
      <c r="D734" s="2" t="s">
        <v>4301</v>
      </c>
      <c r="E734" s="2" t="s">
        <v>12431</v>
      </c>
    </row>
    <row r="735">
      <c r="A735" s="2" t="s">
        <v>8676</v>
      </c>
      <c r="B735" s="2" t="s">
        <v>12127</v>
      </c>
      <c r="C735" s="2" t="s">
        <v>10858</v>
      </c>
      <c r="D735" s="2" t="s">
        <v>4301</v>
      </c>
      <c r="E735" s="2" t="s">
        <v>12432</v>
      </c>
    </row>
    <row r="736">
      <c r="A736" s="36" t="s">
        <v>12433</v>
      </c>
      <c r="B736" s="2" t="s">
        <v>12127</v>
      </c>
      <c r="C736" s="2" t="s">
        <v>10858</v>
      </c>
      <c r="D736" s="2" t="s">
        <v>4301</v>
      </c>
      <c r="E736" s="2" t="s">
        <v>12434</v>
      </c>
    </row>
    <row r="737">
      <c r="A737" s="2" t="s">
        <v>12435</v>
      </c>
      <c r="B737" s="2" t="s">
        <v>12127</v>
      </c>
      <c r="C737" s="2" t="s">
        <v>10858</v>
      </c>
      <c r="D737" s="2" t="s">
        <v>4301</v>
      </c>
      <c r="E737" s="2" t="s">
        <v>12436</v>
      </c>
    </row>
    <row r="738">
      <c r="A738" s="9" t="s">
        <v>7802</v>
      </c>
      <c r="B738" s="2" t="s">
        <v>12127</v>
      </c>
      <c r="C738" s="2" t="s">
        <v>10858</v>
      </c>
      <c r="D738" s="2" t="s">
        <v>4301</v>
      </c>
      <c r="E738" s="2" t="s">
        <v>12437</v>
      </c>
    </row>
    <row r="739">
      <c r="A739" s="2" t="s">
        <v>12438</v>
      </c>
      <c r="B739" s="2" t="s">
        <v>12127</v>
      </c>
      <c r="C739" s="2" t="s">
        <v>10858</v>
      </c>
      <c r="D739" s="2" t="s">
        <v>4301</v>
      </c>
      <c r="E739" s="2" t="s">
        <v>12439</v>
      </c>
    </row>
    <row r="740">
      <c r="A740" s="2" t="s">
        <v>8681</v>
      </c>
      <c r="B740" s="2" t="s">
        <v>12127</v>
      </c>
      <c r="C740" s="2" t="s">
        <v>10858</v>
      </c>
      <c r="D740" s="2" t="s">
        <v>4301</v>
      </c>
      <c r="E740" s="2" t="s">
        <v>12440</v>
      </c>
    </row>
    <row r="741">
      <c r="A741" s="9" t="s">
        <v>8682</v>
      </c>
      <c r="B741" s="2" t="s">
        <v>12127</v>
      </c>
      <c r="C741" s="2" t="s">
        <v>10858</v>
      </c>
      <c r="D741" s="2" t="s">
        <v>4301</v>
      </c>
      <c r="E741" s="2" t="s">
        <v>12441</v>
      </c>
    </row>
    <row r="742">
      <c r="A742" s="2" t="s">
        <v>12442</v>
      </c>
      <c r="B742" s="2" t="s">
        <v>12127</v>
      </c>
      <c r="C742" s="2" t="s">
        <v>10858</v>
      </c>
      <c r="D742" s="2" t="s">
        <v>4301</v>
      </c>
      <c r="E742" s="2" t="s">
        <v>12443</v>
      </c>
    </row>
    <row r="743">
      <c r="A743" s="36" t="s">
        <v>12444</v>
      </c>
      <c r="B743" s="2" t="s">
        <v>12127</v>
      </c>
      <c r="C743" s="2" t="s">
        <v>10858</v>
      </c>
      <c r="D743" s="2" t="s">
        <v>4301</v>
      </c>
      <c r="E743" s="2" t="s">
        <v>12445</v>
      </c>
    </row>
    <row r="744">
      <c r="A744" s="9" t="s">
        <v>12446</v>
      </c>
      <c r="B744" s="2" t="s">
        <v>12127</v>
      </c>
      <c r="C744" s="2" t="s">
        <v>10858</v>
      </c>
      <c r="D744" s="2" t="s">
        <v>4301</v>
      </c>
      <c r="E744" s="2" t="s">
        <v>12447</v>
      </c>
    </row>
    <row r="745">
      <c r="A745" s="2" t="s">
        <v>8688</v>
      </c>
      <c r="B745" s="2" t="s">
        <v>12127</v>
      </c>
      <c r="C745" s="2" t="s">
        <v>10858</v>
      </c>
      <c r="D745" s="2" t="s">
        <v>4301</v>
      </c>
      <c r="E745" s="2" t="s">
        <v>12448</v>
      </c>
    </row>
    <row r="746">
      <c r="A746" s="2" t="s">
        <v>7808</v>
      </c>
      <c r="B746" s="2" t="s">
        <v>12127</v>
      </c>
      <c r="C746" s="2" t="s">
        <v>10858</v>
      </c>
      <c r="D746" s="2" t="s">
        <v>4301</v>
      </c>
      <c r="E746" s="2" t="s">
        <v>12449</v>
      </c>
    </row>
    <row r="747">
      <c r="A747" s="36" t="s">
        <v>12450</v>
      </c>
      <c r="B747" s="2" t="s">
        <v>12127</v>
      </c>
      <c r="C747" s="2" t="s">
        <v>10858</v>
      </c>
      <c r="D747" s="2" t="s">
        <v>4301</v>
      </c>
      <c r="E747" s="2" t="s">
        <v>12451</v>
      </c>
    </row>
    <row r="748">
      <c r="A748" s="9" t="s">
        <v>8690</v>
      </c>
      <c r="B748" s="2" t="s">
        <v>12127</v>
      </c>
      <c r="C748" s="2" t="s">
        <v>10858</v>
      </c>
      <c r="D748" s="2" t="s">
        <v>4301</v>
      </c>
      <c r="E748" s="2" t="s">
        <v>12452</v>
      </c>
    </row>
    <row r="749">
      <c r="A749" s="2" t="s">
        <v>8691</v>
      </c>
      <c r="B749" s="2" t="s">
        <v>12127</v>
      </c>
      <c r="C749" s="2" t="s">
        <v>10858</v>
      </c>
      <c r="D749" s="2" t="s">
        <v>4301</v>
      </c>
      <c r="E749" s="2" t="s">
        <v>12453</v>
      </c>
    </row>
    <row r="750">
      <c r="A750" s="9" t="s">
        <v>12454</v>
      </c>
      <c r="B750" s="2" t="s">
        <v>12127</v>
      </c>
      <c r="C750" s="2" t="s">
        <v>10858</v>
      </c>
      <c r="D750" s="2" t="s">
        <v>4301</v>
      </c>
      <c r="E750" s="2" t="s">
        <v>12455</v>
      </c>
    </row>
    <row r="751">
      <c r="A751" s="9" t="s">
        <v>12456</v>
      </c>
      <c r="B751" s="2" t="s">
        <v>12127</v>
      </c>
      <c r="C751" s="2" t="s">
        <v>10858</v>
      </c>
      <c r="D751" s="2" t="s">
        <v>4301</v>
      </c>
      <c r="E751" s="2" t="s">
        <v>12457</v>
      </c>
    </row>
    <row r="752">
      <c r="A752" s="2" t="s">
        <v>8695</v>
      </c>
      <c r="B752" s="2" t="s">
        <v>12127</v>
      </c>
      <c r="C752" s="2" t="s">
        <v>10858</v>
      </c>
      <c r="D752" s="2" t="s">
        <v>4301</v>
      </c>
      <c r="E752" s="2" t="s">
        <v>12458</v>
      </c>
    </row>
    <row r="753">
      <c r="A753" s="36" t="s">
        <v>12459</v>
      </c>
      <c r="B753" s="2" t="s">
        <v>12127</v>
      </c>
      <c r="C753" s="2" t="s">
        <v>10858</v>
      </c>
      <c r="D753" s="2" t="s">
        <v>4301</v>
      </c>
      <c r="E753" s="2" t="s">
        <v>12460</v>
      </c>
    </row>
    <row r="754">
      <c r="A754" s="36" t="s">
        <v>12461</v>
      </c>
      <c r="B754" s="2" t="s">
        <v>12127</v>
      </c>
      <c r="C754" s="2" t="s">
        <v>10858</v>
      </c>
      <c r="D754" s="2" t="s">
        <v>4301</v>
      </c>
      <c r="E754" s="2" t="s">
        <v>12462</v>
      </c>
    </row>
    <row r="755">
      <c r="A755" s="2" t="s">
        <v>8699</v>
      </c>
      <c r="B755" s="2" t="s">
        <v>12127</v>
      </c>
      <c r="C755" s="2" t="s">
        <v>10858</v>
      </c>
      <c r="D755" s="2" t="s">
        <v>4301</v>
      </c>
      <c r="E755" s="2" t="s">
        <v>12463</v>
      </c>
    </row>
    <row r="756">
      <c r="A756" s="2" t="s">
        <v>12464</v>
      </c>
      <c r="B756" s="2" t="s">
        <v>12127</v>
      </c>
      <c r="C756" s="2" t="s">
        <v>10858</v>
      </c>
      <c r="D756" s="2" t="s">
        <v>4301</v>
      </c>
      <c r="E756" s="2" t="s">
        <v>12465</v>
      </c>
    </row>
    <row r="757">
      <c r="A757" s="2" t="s">
        <v>12466</v>
      </c>
      <c r="B757" s="2" t="s">
        <v>12127</v>
      </c>
      <c r="C757" s="2" t="s">
        <v>10858</v>
      </c>
      <c r="D757" s="2" t="s">
        <v>4301</v>
      </c>
      <c r="E757" s="2" t="s">
        <v>12467</v>
      </c>
    </row>
    <row r="758">
      <c r="A758" s="2" t="s">
        <v>12468</v>
      </c>
      <c r="B758" s="2" t="s">
        <v>12127</v>
      </c>
      <c r="C758" s="2" t="s">
        <v>10858</v>
      </c>
      <c r="D758" s="2" t="s">
        <v>4301</v>
      </c>
      <c r="E758" s="2" t="s">
        <v>12469</v>
      </c>
    </row>
    <row r="759">
      <c r="A759" s="36" t="s">
        <v>12470</v>
      </c>
      <c r="B759" s="2" t="s">
        <v>12127</v>
      </c>
      <c r="C759" s="2" t="s">
        <v>10858</v>
      </c>
      <c r="D759" s="2" t="s">
        <v>4301</v>
      </c>
      <c r="E759" s="2" t="s">
        <v>12471</v>
      </c>
    </row>
    <row r="760">
      <c r="A760" s="2" t="s">
        <v>8708</v>
      </c>
      <c r="B760" s="2" t="s">
        <v>12127</v>
      </c>
      <c r="C760" s="2" t="s">
        <v>10858</v>
      </c>
      <c r="D760" s="2" t="s">
        <v>4301</v>
      </c>
      <c r="E760" s="2" t="s">
        <v>12472</v>
      </c>
    </row>
    <row r="761">
      <c r="A761" s="2" t="s">
        <v>12473</v>
      </c>
      <c r="B761" s="2" t="s">
        <v>12127</v>
      </c>
      <c r="C761" s="2" t="s">
        <v>10858</v>
      </c>
      <c r="D761" s="2" t="s">
        <v>4301</v>
      </c>
      <c r="E761" s="2" t="s">
        <v>12474</v>
      </c>
    </row>
    <row r="762">
      <c r="A762" s="2" t="s">
        <v>12475</v>
      </c>
      <c r="B762" s="2" t="s">
        <v>12127</v>
      </c>
      <c r="C762" s="2" t="s">
        <v>10858</v>
      </c>
      <c r="D762" s="2" t="s">
        <v>4301</v>
      </c>
      <c r="E762" s="2" t="s">
        <v>12476</v>
      </c>
    </row>
    <row r="763">
      <c r="A763" s="9" t="s">
        <v>8713</v>
      </c>
      <c r="B763" s="2" t="s">
        <v>12127</v>
      </c>
      <c r="C763" s="2" t="s">
        <v>10858</v>
      </c>
      <c r="D763" s="2" t="s">
        <v>4301</v>
      </c>
      <c r="E763" s="2" t="s">
        <v>12477</v>
      </c>
    </row>
    <row r="764">
      <c r="A764" s="2" t="s">
        <v>12478</v>
      </c>
      <c r="B764" s="2" t="s">
        <v>12127</v>
      </c>
      <c r="C764" s="2" t="s">
        <v>10858</v>
      </c>
      <c r="D764" s="2" t="s">
        <v>4301</v>
      </c>
      <c r="E764" s="2" t="s">
        <v>12479</v>
      </c>
    </row>
    <row r="765">
      <c r="A765" s="2" t="s">
        <v>8719</v>
      </c>
      <c r="B765" s="2" t="s">
        <v>12127</v>
      </c>
      <c r="C765" s="2" t="s">
        <v>10858</v>
      </c>
      <c r="D765" s="2" t="s">
        <v>4301</v>
      </c>
      <c r="E765" s="2" t="s">
        <v>12480</v>
      </c>
    </row>
    <row r="766">
      <c r="A766" s="2" t="s">
        <v>12481</v>
      </c>
      <c r="B766" s="2" t="s">
        <v>12127</v>
      </c>
      <c r="C766" s="2" t="s">
        <v>10858</v>
      </c>
      <c r="D766" s="2" t="s">
        <v>4301</v>
      </c>
      <c r="E766" s="2" t="s">
        <v>12482</v>
      </c>
    </row>
    <row r="767">
      <c r="A767" s="2" t="s">
        <v>12483</v>
      </c>
      <c r="B767" s="2" t="s">
        <v>12127</v>
      </c>
      <c r="C767" s="2" t="s">
        <v>10858</v>
      </c>
      <c r="D767" s="2" t="s">
        <v>4301</v>
      </c>
      <c r="E767" s="2" t="s">
        <v>12484</v>
      </c>
    </row>
    <row r="768">
      <c r="A768" s="2" t="s">
        <v>8725</v>
      </c>
      <c r="B768" s="2" t="s">
        <v>12127</v>
      </c>
      <c r="C768" s="2" t="s">
        <v>10858</v>
      </c>
      <c r="D768" s="2" t="s">
        <v>4301</v>
      </c>
      <c r="E768" s="2" t="s">
        <v>12485</v>
      </c>
    </row>
    <row r="769">
      <c r="A769" s="9" t="s">
        <v>8726</v>
      </c>
      <c r="B769" s="2" t="s">
        <v>12127</v>
      </c>
      <c r="C769" s="2" t="s">
        <v>10858</v>
      </c>
      <c r="D769" s="2" t="s">
        <v>4301</v>
      </c>
      <c r="E769" s="2" t="s">
        <v>12486</v>
      </c>
    </row>
    <row r="770">
      <c r="A770" s="2" t="s">
        <v>12487</v>
      </c>
      <c r="B770" s="2" t="s">
        <v>12127</v>
      </c>
      <c r="C770" s="2" t="s">
        <v>10858</v>
      </c>
      <c r="D770" s="2" t="s">
        <v>4301</v>
      </c>
      <c r="E770" s="2" t="s">
        <v>12488</v>
      </c>
    </row>
    <row r="771">
      <c r="A771" s="9" t="s">
        <v>12489</v>
      </c>
      <c r="B771" s="2" t="s">
        <v>12127</v>
      </c>
      <c r="C771" s="2" t="s">
        <v>10858</v>
      </c>
      <c r="D771" s="2" t="s">
        <v>4301</v>
      </c>
      <c r="E771" s="2" t="s">
        <v>12490</v>
      </c>
    </row>
    <row r="772">
      <c r="A772" s="2" t="s">
        <v>8731</v>
      </c>
      <c r="B772" s="2" t="s">
        <v>12127</v>
      </c>
      <c r="C772" s="2" t="s">
        <v>10858</v>
      </c>
      <c r="D772" s="2" t="s">
        <v>4301</v>
      </c>
      <c r="E772" s="2" t="s">
        <v>12491</v>
      </c>
    </row>
    <row r="773">
      <c r="A773" s="9" t="s">
        <v>12492</v>
      </c>
      <c r="B773" s="2" t="s">
        <v>12127</v>
      </c>
      <c r="C773" s="2" t="s">
        <v>10858</v>
      </c>
      <c r="D773" s="2" t="s">
        <v>4301</v>
      </c>
      <c r="E773" s="2" t="s">
        <v>12493</v>
      </c>
    </row>
    <row r="774">
      <c r="A774" s="2" t="s">
        <v>12494</v>
      </c>
      <c r="B774" s="2" t="s">
        <v>12127</v>
      </c>
      <c r="C774" s="2" t="s">
        <v>10858</v>
      </c>
      <c r="D774" s="2" t="s">
        <v>4301</v>
      </c>
      <c r="E774" s="2" t="s">
        <v>12495</v>
      </c>
    </row>
    <row r="775">
      <c r="A775" s="2" t="s">
        <v>12496</v>
      </c>
      <c r="B775" s="2" t="s">
        <v>12127</v>
      </c>
      <c r="C775" s="2" t="s">
        <v>10858</v>
      </c>
      <c r="D775" s="2" t="s">
        <v>4301</v>
      </c>
      <c r="E775" s="2" t="s">
        <v>12497</v>
      </c>
    </row>
    <row r="776">
      <c r="A776" s="36" t="s">
        <v>12498</v>
      </c>
      <c r="B776" s="2" t="s">
        <v>12127</v>
      </c>
      <c r="C776" s="2" t="s">
        <v>10858</v>
      </c>
      <c r="D776" s="2" t="s">
        <v>4301</v>
      </c>
      <c r="E776" s="2" t="s">
        <v>12499</v>
      </c>
    </row>
    <row r="777">
      <c r="A777" s="2" t="s">
        <v>8739</v>
      </c>
      <c r="B777" s="2" t="s">
        <v>12127</v>
      </c>
      <c r="C777" s="2" t="s">
        <v>10858</v>
      </c>
      <c r="D777" s="2" t="s">
        <v>4301</v>
      </c>
      <c r="E777" s="2" t="s">
        <v>12500</v>
      </c>
    </row>
    <row r="778">
      <c r="A778" s="2" t="s">
        <v>12501</v>
      </c>
      <c r="B778" s="2" t="s">
        <v>12127</v>
      </c>
      <c r="C778" s="2" t="s">
        <v>10858</v>
      </c>
      <c r="D778" s="2" t="s">
        <v>4301</v>
      </c>
      <c r="E778" s="2" t="s">
        <v>12502</v>
      </c>
    </row>
    <row r="779">
      <c r="A779" s="36" t="s">
        <v>12503</v>
      </c>
      <c r="B779" s="2" t="s">
        <v>12127</v>
      </c>
      <c r="C779" s="2" t="s">
        <v>10858</v>
      </c>
      <c r="D779" s="2" t="s">
        <v>4301</v>
      </c>
      <c r="E779" s="2" t="s">
        <v>12504</v>
      </c>
    </row>
    <row r="780">
      <c r="A780" s="2" t="s">
        <v>12505</v>
      </c>
      <c r="B780" s="2" t="s">
        <v>12127</v>
      </c>
      <c r="C780" s="2" t="s">
        <v>10858</v>
      </c>
      <c r="D780" s="2" t="s">
        <v>4301</v>
      </c>
      <c r="E780" s="2" t="s">
        <v>12506</v>
      </c>
    </row>
    <row r="781">
      <c r="A781" s="9" t="s">
        <v>8746</v>
      </c>
      <c r="B781" s="2" t="s">
        <v>12127</v>
      </c>
      <c r="C781" s="2" t="s">
        <v>10858</v>
      </c>
      <c r="D781" s="2" t="s">
        <v>4301</v>
      </c>
      <c r="E781" s="2" t="s">
        <v>12507</v>
      </c>
    </row>
    <row r="782">
      <c r="A782" s="2" t="s">
        <v>7853</v>
      </c>
      <c r="B782" s="2" t="s">
        <v>12127</v>
      </c>
      <c r="C782" s="2" t="s">
        <v>10858</v>
      </c>
      <c r="D782" s="2" t="s">
        <v>4301</v>
      </c>
      <c r="E782" s="2" t="s">
        <v>12508</v>
      </c>
    </row>
    <row r="783">
      <c r="A783" s="36" t="s">
        <v>12509</v>
      </c>
      <c r="B783" s="2" t="s">
        <v>12127</v>
      </c>
      <c r="C783" s="2" t="s">
        <v>10858</v>
      </c>
      <c r="D783" s="2" t="s">
        <v>4301</v>
      </c>
      <c r="E783" s="2" t="s">
        <v>12510</v>
      </c>
    </row>
    <row r="784">
      <c r="A784" s="2" t="s">
        <v>8749</v>
      </c>
      <c r="B784" s="2" t="s">
        <v>12127</v>
      </c>
      <c r="C784" s="2" t="s">
        <v>10858</v>
      </c>
      <c r="D784" s="2" t="s">
        <v>4301</v>
      </c>
      <c r="E784" s="2" t="s">
        <v>12511</v>
      </c>
    </row>
    <row r="785">
      <c r="A785" s="36" t="s">
        <v>12512</v>
      </c>
      <c r="B785" s="2" t="s">
        <v>12127</v>
      </c>
      <c r="C785" s="2" t="s">
        <v>10858</v>
      </c>
      <c r="D785" s="2" t="s">
        <v>4301</v>
      </c>
      <c r="E785" s="2" t="s">
        <v>12513</v>
      </c>
    </row>
    <row r="786">
      <c r="A786" s="2" t="s">
        <v>12514</v>
      </c>
      <c r="B786" s="2" t="s">
        <v>12127</v>
      </c>
      <c r="C786" s="2" t="s">
        <v>10858</v>
      </c>
      <c r="D786" s="2" t="s">
        <v>4301</v>
      </c>
      <c r="E786" s="2" t="s">
        <v>12515</v>
      </c>
    </row>
    <row r="787">
      <c r="A787" s="36" t="s">
        <v>12516</v>
      </c>
      <c r="B787" s="2" t="s">
        <v>12127</v>
      </c>
      <c r="C787" s="2" t="s">
        <v>10858</v>
      </c>
      <c r="D787" s="2" t="s">
        <v>4301</v>
      </c>
      <c r="E787" s="2" t="s">
        <v>12517</v>
      </c>
    </row>
    <row r="788">
      <c r="A788" s="2" t="s">
        <v>12518</v>
      </c>
      <c r="B788" s="2" t="s">
        <v>12127</v>
      </c>
      <c r="C788" s="2" t="s">
        <v>10858</v>
      </c>
      <c r="D788" s="2" t="s">
        <v>4301</v>
      </c>
      <c r="E788" s="2" t="s">
        <v>12519</v>
      </c>
    </row>
    <row r="789">
      <c r="A789" s="2" t="s">
        <v>7191</v>
      </c>
      <c r="B789" s="2" t="s">
        <v>12127</v>
      </c>
      <c r="C789" s="2" t="s">
        <v>10858</v>
      </c>
      <c r="D789" s="2" t="s">
        <v>4301</v>
      </c>
      <c r="E789" s="2" t="s">
        <v>12520</v>
      </c>
    </row>
    <row r="790">
      <c r="A790" s="9" t="s">
        <v>7861</v>
      </c>
      <c r="B790" s="2" t="s">
        <v>12127</v>
      </c>
      <c r="C790" s="2" t="s">
        <v>10858</v>
      </c>
      <c r="D790" s="2" t="s">
        <v>4301</v>
      </c>
      <c r="E790" s="2" t="s">
        <v>12521</v>
      </c>
    </row>
    <row r="791">
      <c r="A791" s="2" t="s">
        <v>12522</v>
      </c>
      <c r="B791" s="2" t="s">
        <v>12127</v>
      </c>
      <c r="C791" s="2" t="s">
        <v>10858</v>
      </c>
      <c r="D791" s="2" t="s">
        <v>4301</v>
      </c>
      <c r="E791" s="2" t="s">
        <v>12523</v>
      </c>
    </row>
    <row r="792">
      <c r="A792" s="36" t="s">
        <v>12524</v>
      </c>
      <c r="B792" s="2" t="s">
        <v>12127</v>
      </c>
      <c r="C792" s="2" t="s">
        <v>10858</v>
      </c>
      <c r="D792" s="2" t="s">
        <v>4301</v>
      </c>
      <c r="E792" s="2" t="s">
        <v>12525</v>
      </c>
    </row>
    <row r="793">
      <c r="A793" s="9" t="s">
        <v>7193</v>
      </c>
      <c r="B793" s="2" t="s">
        <v>12127</v>
      </c>
      <c r="C793" s="2" t="s">
        <v>10858</v>
      </c>
      <c r="D793" s="2" t="s">
        <v>4301</v>
      </c>
      <c r="E793" s="2" t="s">
        <v>12526</v>
      </c>
    </row>
    <row r="794">
      <c r="A794" s="2" t="s">
        <v>12527</v>
      </c>
      <c r="B794" s="2" t="s">
        <v>12127</v>
      </c>
      <c r="C794" s="2" t="s">
        <v>10858</v>
      </c>
      <c r="D794" s="2" t="s">
        <v>4301</v>
      </c>
      <c r="E794" s="2" t="s">
        <v>12528</v>
      </c>
    </row>
    <row r="795">
      <c r="A795" s="2" t="s">
        <v>7866</v>
      </c>
      <c r="B795" s="2" t="s">
        <v>12127</v>
      </c>
      <c r="C795" s="2" t="s">
        <v>10858</v>
      </c>
      <c r="D795" s="2" t="s">
        <v>4301</v>
      </c>
      <c r="E795" s="2" t="s">
        <v>12529</v>
      </c>
    </row>
    <row r="796">
      <c r="A796" s="9" t="s">
        <v>8761</v>
      </c>
      <c r="B796" s="2" t="s">
        <v>12127</v>
      </c>
      <c r="C796" s="2" t="s">
        <v>10858</v>
      </c>
      <c r="D796" s="2" t="s">
        <v>4301</v>
      </c>
      <c r="E796" s="2" t="s">
        <v>12530</v>
      </c>
    </row>
    <row r="797">
      <c r="A797" s="2" t="s">
        <v>8762</v>
      </c>
      <c r="B797" s="2" t="s">
        <v>12127</v>
      </c>
      <c r="C797" s="2" t="s">
        <v>10858</v>
      </c>
      <c r="D797" s="2" t="s">
        <v>4301</v>
      </c>
      <c r="E797" s="2" t="s">
        <v>12531</v>
      </c>
    </row>
    <row r="798">
      <c r="A798" s="2" t="s">
        <v>8763</v>
      </c>
      <c r="B798" s="2" t="s">
        <v>12127</v>
      </c>
      <c r="C798" s="2" t="s">
        <v>10858</v>
      </c>
      <c r="D798" s="2" t="s">
        <v>4301</v>
      </c>
      <c r="E798" s="2" t="s">
        <v>12532</v>
      </c>
    </row>
    <row r="799">
      <c r="A799" s="9" t="s">
        <v>8764</v>
      </c>
      <c r="B799" s="2" t="s">
        <v>12127</v>
      </c>
      <c r="C799" s="2" t="s">
        <v>10858</v>
      </c>
      <c r="D799" s="2" t="s">
        <v>4301</v>
      </c>
      <c r="E799" s="2" t="s">
        <v>12533</v>
      </c>
    </row>
    <row r="800">
      <c r="A800" s="36" t="s">
        <v>12534</v>
      </c>
      <c r="B800" s="2" t="s">
        <v>12127</v>
      </c>
      <c r="C800" s="2" t="s">
        <v>10858</v>
      </c>
      <c r="D800" s="2" t="s">
        <v>4301</v>
      </c>
      <c r="E800" s="2" t="s">
        <v>12535</v>
      </c>
    </row>
    <row r="801">
      <c r="A801" s="2" t="s">
        <v>8769</v>
      </c>
      <c r="B801" s="2" t="s">
        <v>12127</v>
      </c>
      <c r="C801" s="2" t="s">
        <v>10858</v>
      </c>
      <c r="D801" s="2" t="s">
        <v>4301</v>
      </c>
      <c r="E801" s="2" t="s">
        <v>12536</v>
      </c>
    </row>
    <row r="802">
      <c r="A802" s="36" t="s">
        <v>12537</v>
      </c>
      <c r="B802" s="2" t="s">
        <v>12127</v>
      </c>
      <c r="C802" s="2" t="s">
        <v>10858</v>
      </c>
      <c r="D802" s="2" t="s">
        <v>4301</v>
      </c>
      <c r="E802" s="2" t="s">
        <v>12538</v>
      </c>
    </row>
    <row r="803">
      <c r="A803" s="36" t="s">
        <v>12539</v>
      </c>
      <c r="B803" s="2" t="s">
        <v>12127</v>
      </c>
      <c r="C803" s="2" t="s">
        <v>10858</v>
      </c>
      <c r="D803" s="2" t="s">
        <v>4301</v>
      </c>
      <c r="E803" s="2" t="s">
        <v>12540</v>
      </c>
    </row>
    <row r="804">
      <c r="A804" s="2" t="s">
        <v>8773</v>
      </c>
      <c r="B804" s="2" t="s">
        <v>12127</v>
      </c>
      <c r="C804" s="2" t="s">
        <v>10858</v>
      </c>
      <c r="D804" s="2" t="s">
        <v>4301</v>
      </c>
      <c r="E804" s="2" t="s">
        <v>12541</v>
      </c>
    </row>
    <row r="805">
      <c r="A805" s="2" t="s">
        <v>12542</v>
      </c>
      <c r="B805" s="2" t="s">
        <v>12127</v>
      </c>
      <c r="C805" s="2" t="s">
        <v>10858</v>
      </c>
      <c r="D805" s="2" t="s">
        <v>4301</v>
      </c>
      <c r="E805" s="2" t="s">
        <v>12543</v>
      </c>
    </row>
    <row r="806">
      <c r="A806" s="2" t="s">
        <v>12544</v>
      </c>
      <c r="B806" s="2" t="s">
        <v>12127</v>
      </c>
      <c r="C806" s="2" t="s">
        <v>10858</v>
      </c>
      <c r="D806" s="2" t="s">
        <v>4301</v>
      </c>
      <c r="E806" s="2" t="s">
        <v>12545</v>
      </c>
    </row>
    <row r="807">
      <c r="A807" s="2" t="s">
        <v>12546</v>
      </c>
      <c r="B807" s="2" t="s">
        <v>12127</v>
      </c>
      <c r="C807" s="2" t="s">
        <v>10858</v>
      </c>
      <c r="D807" s="2" t="s">
        <v>4301</v>
      </c>
      <c r="E807" s="2" t="s">
        <v>12547</v>
      </c>
    </row>
    <row r="808">
      <c r="A808" s="36" t="s">
        <v>12548</v>
      </c>
      <c r="B808" s="2" t="s">
        <v>12127</v>
      </c>
      <c r="C808" s="2" t="s">
        <v>10858</v>
      </c>
      <c r="D808" s="2" t="s">
        <v>4301</v>
      </c>
      <c r="E808" s="2" t="s">
        <v>12549</v>
      </c>
    </row>
    <row r="809">
      <c r="A809" s="2" t="s">
        <v>12550</v>
      </c>
      <c r="B809" s="2" t="s">
        <v>12127</v>
      </c>
      <c r="C809" s="2" t="s">
        <v>10858</v>
      </c>
      <c r="D809" s="2" t="s">
        <v>4301</v>
      </c>
      <c r="E809" s="2" t="s">
        <v>12551</v>
      </c>
    </row>
    <row r="810">
      <c r="A810" s="36" t="s">
        <v>12552</v>
      </c>
      <c r="B810" s="2" t="s">
        <v>12127</v>
      </c>
      <c r="C810" s="2" t="s">
        <v>10858</v>
      </c>
      <c r="D810" s="2" t="s">
        <v>4301</v>
      </c>
      <c r="E810" s="2" t="s">
        <v>12553</v>
      </c>
    </row>
    <row r="811">
      <c r="A811" s="2" t="s">
        <v>7870</v>
      </c>
      <c r="B811" s="2" t="s">
        <v>12127</v>
      </c>
      <c r="C811" s="2" t="s">
        <v>10858</v>
      </c>
      <c r="D811" s="2" t="s">
        <v>4301</v>
      </c>
      <c r="E811" s="2" t="s">
        <v>12554</v>
      </c>
    </row>
    <row r="812">
      <c r="A812" s="2" t="s">
        <v>12555</v>
      </c>
      <c r="B812" s="2" t="s">
        <v>12127</v>
      </c>
      <c r="C812" s="2" t="s">
        <v>10858</v>
      </c>
      <c r="D812" s="2" t="s">
        <v>4301</v>
      </c>
      <c r="E812" s="2" t="s">
        <v>12556</v>
      </c>
    </row>
    <row r="813">
      <c r="A813" s="2" t="s">
        <v>12557</v>
      </c>
      <c r="B813" s="2" t="s">
        <v>12127</v>
      </c>
      <c r="C813" s="2" t="s">
        <v>10858</v>
      </c>
      <c r="D813" s="2" t="s">
        <v>4301</v>
      </c>
      <c r="E813" s="2" t="s">
        <v>12558</v>
      </c>
    </row>
    <row r="814">
      <c r="A814" s="36" t="s">
        <v>12559</v>
      </c>
      <c r="B814" s="2" t="s">
        <v>12127</v>
      </c>
      <c r="C814" s="2" t="s">
        <v>10858</v>
      </c>
      <c r="D814" s="2" t="s">
        <v>4301</v>
      </c>
      <c r="E814" s="2" t="s">
        <v>12560</v>
      </c>
    </row>
    <row r="815">
      <c r="A815" s="2" t="s">
        <v>7875</v>
      </c>
      <c r="B815" s="2" t="s">
        <v>12127</v>
      </c>
      <c r="C815" s="2" t="s">
        <v>10858</v>
      </c>
      <c r="D815" s="2" t="s">
        <v>4301</v>
      </c>
      <c r="E815" s="2" t="s">
        <v>12561</v>
      </c>
    </row>
    <row r="816">
      <c r="A816" s="2" t="s">
        <v>12562</v>
      </c>
      <c r="B816" s="2" t="s">
        <v>12127</v>
      </c>
      <c r="C816" s="2" t="s">
        <v>10858</v>
      </c>
      <c r="D816" s="2" t="s">
        <v>4301</v>
      </c>
      <c r="E816" s="2" t="s">
        <v>12563</v>
      </c>
    </row>
    <row r="817">
      <c r="A817" s="2" t="s">
        <v>8793</v>
      </c>
      <c r="B817" s="2" t="s">
        <v>12127</v>
      </c>
      <c r="C817" s="2" t="s">
        <v>10858</v>
      </c>
      <c r="D817" s="2" t="s">
        <v>4301</v>
      </c>
      <c r="E817" s="2" t="s">
        <v>12564</v>
      </c>
    </row>
    <row r="818">
      <c r="A818" s="36" t="s">
        <v>12565</v>
      </c>
      <c r="B818" s="2" t="s">
        <v>12127</v>
      </c>
      <c r="C818" s="2" t="s">
        <v>10858</v>
      </c>
      <c r="D818" s="2" t="s">
        <v>4301</v>
      </c>
      <c r="E818" s="2" t="s">
        <v>12566</v>
      </c>
    </row>
    <row r="819">
      <c r="A819" s="2" t="s">
        <v>7196</v>
      </c>
      <c r="B819" s="2" t="s">
        <v>12127</v>
      </c>
      <c r="C819" s="2" t="s">
        <v>10858</v>
      </c>
      <c r="D819" s="2" t="s">
        <v>4301</v>
      </c>
      <c r="E819" s="2" t="s">
        <v>12567</v>
      </c>
    </row>
    <row r="820">
      <c r="A820" s="2" t="s">
        <v>7878</v>
      </c>
      <c r="B820" s="2" t="s">
        <v>12127</v>
      </c>
      <c r="C820" s="2" t="s">
        <v>10858</v>
      </c>
      <c r="D820" s="2" t="s">
        <v>4301</v>
      </c>
      <c r="E820" s="2" t="s">
        <v>12568</v>
      </c>
    </row>
    <row r="821">
      <c r="A821" s="2" t="s">
        <v>7879</v>
      </c>
      <c r="B821" s="2" t="s">
        <v>12127</v>
      </c>
      <c r="C821" s="2" t="s">
        <v>10858</v>
      </c>
      <c r="D821" s="2" t="s">
        <v>4301</v>
      </c>
      <c r="E821" s="2" t="s">
        <v>12569</v>
      </c>
    </row>
    <row r="822">
      <c r="A822" s="9" t="s">
        <v>8796</v>
      </c>
      <c r="B822" s="2" t="s">
        <v>12127</v>
      </c>
      <c r="C822" s="2" t="s">
        <v>10858</v>
      </c>
      <c r="D822" s="2" t="s">
        <v>4301</v>
      </c>
      <c r="E822" s="2" t="s">
        <v>12570</v>
      </c>
    </row>
    <row r="823">
      <c r="A823" s="2" t="s">
        <v>12571</v>
      </c>
      <c r="B823" s="2" t="s">
        <v>12127</v>
      </c>
      <c r="C823" s="2" t="s">
        <v>10858</v>
      </c>
      <c r="D823" s="2" t="s">
        <v>4301</v>
      </c>
      <c r="E823" s="2" t="s">
        <v>12572</v>
      </c>
    </row>
    <row r="824">
      <c r="A824" s="9" t="s">
        <v>12573</v>
      </c>
      <c r="B824" s="2" t="s">
        <v>12127</v>
      </c>
      <c r="C824" s="2" t="s">
        <v>10858</v>
      </c>
      <c r="D824" s="2" t="s">
        <v>4301</v>
      </c>
      <c r="E824" s="2" t="s">
        <v>12574</v>
      </c>
    </row>
    <row r="825">
      <c r="A825" s="2" t="s">
        <v>7198</v>
      </c>
      <c r="B825" s="2" t="s">
        <v>12127</v>
      </c>
      <c r="C825" s="2" t="s">
        <v>10858</v>
      </c>
      <c r="D825" s="2" t="s">
        <v>4301</v>
      </c>
      <c r="E825" s="2" t="s">
        <v>12575</v>
      </c>
    </row>
    <row r="826">
      <c r="A826" s="2" t="s">
        <v>12576</v>
      </c>
      <c r="B826" s="2" t="s">
        <v>12127</v>
      </c>
      <c r="C826" s="2" t="s">
        <v>10858</v>
      </c>
      <c r="D826" s="2" t="s">
        <v>4301</v>
      </c>
      <c r="E826" s="2" t="s">
        <v>12577</v>
      </c>
    </row>
    <row r="827">
      <c r="A827" s="2" t="s">
        <v>8803</v>
      </c>
      <c r="B827" s="2" t="s">
        <v>12127</v>
      </c>
      <c r="C827" s="2" t="s">
        <v>10858</v>
      </c>
      <c r="D827" s="2" t="s">
        <v>4301</v>
      </c>
      <c r="E827" s="2" t="s">
        <v>12578</v>
      </c>
    </row>
    <row r="828">
      <c r="A828" s="9" t="s">
        <v>8804</v>
      </c>
      <c r="B828" s="2" t="s">
        <v>12127</v>
      </c>
      <c r="C828" s="2" t="s">
        <v>10858</v>
      </c>
      <c r="D828" s="2" t="s">
        <v>4301</v>
      </c>
      <c r="E828" s="2" t="s">
        <v>12579</v>
      </c>
    </row>
    <row r="829">
      <c r="A829" s="9" t="s">
        <v>8805</v>
      </c>
      <c r="B829" s="2" t="s">
        <v>12127</v>
      </c>
      <c r="C829" s="2" t="s">
        <v>10858</v>
      </c>
      <c r="D829" s="2" t="s">
        <v>4301</v>
      </c>
      <c r="E829" s="2" t="s">
        <v>12580</v>
      </c>
    </row>
    <row r="830">
      <c r="A830" s="2" t="s">
        <v>8806</v>
      </c>
      <c r="B830" s="2" t="s">
        <v>12127</v>
      </c>
      <c r="C830" s="2" t="s">
        <v>10858</v>
      </c>
      <c r="D830" s="2" t="s">
        <v>4301</v>
      </c>
      <c r="E830" s="2" t="s">
        <v>12581</v>
      </c>
    </row>
    <row r="831">
      <c r="A831" s="36" t="s">
        <v>12582</v>
      </c>
      <c r="B831" s="2" t="s">
        <v>12127</v>
      </c>
      <c r="C831" s="2" t="s">
        <v>10858</v>
      </c>
      <c r="D831" s="2" t="s">
        <v>4301</v>
      </c>
      <c r="E831" s="2" t="s">
        <v>12583</v>
      </c>
    </row>
    <row r="832">
      <c r="A832" s="2" t="s">
        <v>12584</v>
      </c>
      <c r="B832" s="2" t="s">
        <v>12127</v>
      </c>
      <c r="C832" s="2" t="s">
        <v>10858</v>
      </c>
      <c r="D832" s="2" t="s">
        <v>4301</v>
      </c>
      <c r="E832" s="2" t="s">
        <v>12585</v>
      </c>
    </row>
    <row r="833">
      <c r="A833" s="9" t="s">
        <v>8809</v>
      </c>
      <c r="B833" s="2" t="s">
        <v>12127</v>
      </c>
      <c r="C833" s="2" t="s">
        <v>10858</v>
      </c>
      <c r="D833" s="2" t="s">
        <v>4301</v>
      </c>
      <c r="E833" s="2" t="s">
        <v>12586</v>
      </c>
    </row>
    <row r="834">
      <c r="A834" s="2" t="s">
        <v>12587</v>
      </c>
      <c r="B834" s="2" t="s">
        <v>12127</v>
      </c>
      <c r="C834" s="2" t="s">
        <v>10858</v>
      </c>
      <c r="D834" s="2" t="s">
        <v>4301</v>
      </c>
      <c r="E834" s="2" t="s">
        <v>12588</v>
      </c>
    </row>
    <row r="835">
      <c r="A835" s="9" t="s">
        <v>8813</v>
      </c>
      <c r="B835" s="2" t="s">
        <v>12127</v>
      </c>
      <c r="C835" s="2" t="s">
        <v>10858</v>
      </c>
      <c r="D835" s="2" t="s">
        <v>4301</v>
      </c>
      <c r="E835" s="2" t="s">
        <v>12589</v>
      </c>
    </row>
    <row r="836">
      <c r="A836" s="2" t="s">
        <v>12590</v>
      </c>
      <c r="B836" s="2" t="s">
        <v>12127</v>
      </c>
      <c r="C836" s="2" t="s">
        <v>10858</v>
      </c>
      <c r="D836" s="2" t="s">
        <v>4301</v>
      </c>
      <c r="E836" s="2" t="s">
        <v>12591</v>
      </c>
    </row>
    <row r="837">
      <c r="A837" s="2" t="s">
        <v>12592</v>
      </c>
      <c r="B837" s="2" t="s">
        <v>12127</v>
      </c>
      <c r="C837" s="2" t="s">
        <v>10858</v>
      </c>
      <c r="D837" s="2" t="s">
        <v>4301</v>
      </c>
      <c r="E837" s="2" t="s">
        <v>12593</v>
      </c>
    </row>
    <row r="838">
      <c r="A838" s="36" t="s">
        <v>12594</v>
      </c>
      <c r="B838" s="2" t="s">
        <v>12127</v>
      </c>
      <c r="C838" s="2" t="s">
        <v>10858</v>
      </c>
      <c r="D838" s="2" t="s">
        <v>4301</v>
      </c>
      <c r="E838" s="2" t="s">
        <v>12595</v>
      </c>
    </row>
    <row r="839">
      <c r="A839" s="9" t="s">
        <v>8820</v>
      </c>
      <c r="B839" s="2" t="s">
        <v>12127</v>
      </c>
      <c r="C839" s="2" t="s">
        <v>10858</v>
      </c>
      <c r="D839" s="2" t="s">
        <v>4301</v>
      </c>
      <c r="E839" s="2" t="s">
        <v>12596</v>
      </c>
    </row>
    <row r="840">
      <c r="A840" s="36" t="s">
        <v>12597</v>
      </c>
      <c r="B840" s="2" t="s">
        <v>12127</v>
      </c>
      <c r="C840" s="2" t="s">
        <v>10858</v>
      </c>
      <c r="D840" s="2" t="s">
        <v>4301</v>
      </c>
      <c r="E840" s="2" t="s">
        <v>12598</v>
      </c>
    </row>
    <row r="841">
      <c r="A841" s="2" t="s">
        <v>7889</v>
      </c>
      <c r="B841" s="2" t="s">
        <v>12127</v>
      </c>
      <c r="C841" s="2" t="s">
        <v>10858</v>
      </c>
      <c r="D841" s="2" t="s">
        <v>4301</v>
      </c>
      <c r="E841" s="2" t="s">
        <v>12599</v>
      </c>
    </row>
    <row r="842">
      <c r="A842" s="9" t="s">
        <v>12600</v>
      </c>
      <c r="B842" s="2" t="s">
        <v>12127</v>
      </c>
      <c r="C842" s="2" t="s">
        <v>10858</v>
      </c>
      <c r="D842" s="2" t="s">
        <v>4301</v>
      </c>
      <c r="E842" s="2" t="s">
        <v>12601</v>
      </c>
    </row>
    <row r="843">
      <c r="A843" s="2" t="s">
        <v>7895</v>
      </c>
      <c r="B843" s="2" t="s">
        <v>12127</v>
      </c>
      <c r="C843" s="2" t="s">
        <v>10858</v>
      </c>
      <c r="D843" s="2" t="s">
        <v>4301</v>
      </c>
      <c r="E843" s="2" t="s">
        <v>12602</v>
      </c>
    </row>
    <row r="844">
      <c r="A844" s="9" t="s">
        <v>12603</v>
      </c>
      <c r="B844" s="2" t="s">
        <v>12127</v>
      </c>
      <c r="C844" s="2" t="s">
        <v>10858</v>
      </c>
      <c r="D844" s="2" t="s">
        <v>4301</v>
      </c>
      <c r="E844" s="2" t="s">
        <v>12604</v>
      </c>
    </row>
    <row r="845">
      <c r="A845" s="2" t="s">
        <v>8826</v>
      </c>
      <c r="B845" s="2" t="s">
        <v>12127</v>
      </c>
      <c r="C845" s="2" t="s">
        <v>10858</v>
      </c>
      <c r="D845" s="2" t="s">
        <v>4301</v>
      </c>
      <c r="E845" s="2" t="s">
        <v>12605</v>
      </c>
    </row>
    <row r="846">
      <c r="A846" s="36" t="s">
        <v>12606</v>
      </c>
      <c r="B846" s="2" t="s">
        <v>12127</v>
      </c>
      <c r="C846" s="2" t="s">
        <v>10858</v>
      </c>
      <c r="D846" s="2" t="s">
        <v>4301</v>
      </c>
      <c r="E846" s="2" t="s">
        <v>12607</v>
      </c>
    </row>
    <row r="847">
      <c r="A847" s="2" t="s">
        <v>12608</v>
      </c>
      <c r="B847" s="2" t="s">
        <v>12127</v>
      </c>
      <c r="C847" s="2" t="s">
        <v>10858</v>
      </c>
      <c r="D847" s="2" t="s">
        <v>4301</v>
      </c>
      <c r="E847" s="2" t="s">
        <v>12609</v>
      </c>
    </row>
    <row r="848">
      <c r="A848" s="2" t="s">
        <v>12610</v>
      </c>
      <c r="B848" s="2" t="s">
        <v>12127</v>
      </c>
      <c r="C848" s="2" t="s">
        <v>10858</v>
      </c>
      <c r="D848" s="2" t="s">
        <v>4301</v>
      </c>
      <c r="E848" s="2" t="s">
        <v>12611</v>
      </c>
    </row>
    <row r="849">
      <c r="A849" s="2" t="s">
        <v>12612</v>
      </c>
      <c r="B849" s="2" t="s">
        <v>12127</v>
      </c>
      <c r="C849" s="2" t="s">
        <v>10858</v>
      </c>
      <c r="D849" s="2" t="s">
        <v>4301</v>
      </c>
      <c r="E849" s="2" t="s">
        <v>12613</v>
      </c>
    </row>
    <row r="850">
      <c r="A850" s="2" t="s">
        <v>12614</v>
      </c>
      <c r="B850" s="2" t="s">
        <v>12127</v>
      </c>
      <c r="C850" s="2" t="s">
        <v>10858</v>
      </c>
      <c r="D850" s="2" t="s">
        <v>4301</v>
      </c>
      <c r="E850" s="2" t="s">
        <v>12615</v>
      </c>
    </row>
    <row r="851">
      <c r="A851" s="9" t="s">
        <v>7208</v>
      </c>
      <c r="B851" s="2" t="s">
        <v>12127</v>
      </c>
      <c r="C851" s="2" t="s">
        <v>10858</v>
      </c>
      <c r="D851" s="2" t="s">
        <v>4301</v>
      </c>
      <c r="E851" s="2" t="s">
        <v>12616</v>
      </c>
    </row>
    <row r="852">
      <c r="A852" s="9" t="s">
        <v>8841</v>
      </c>
      <c r="B852" s="2" t="s">
        <v>12127</v>
      </c>
      <c r="C852" s="2" t="s">
        <v>10858</v>
      </c>
      <c r="D852" s="2" t="s">
        <v>4301</v>
      </c>
      <c r="E852" s="2" t="s">
        <v>12617</v>
      </c>
    </row>
    <row r="853">
      <c r="A853" s="9" t="s">
        <v>12618</v>
      </c>
      <c r="B853" s="2" t="s">
        <v>12127</v>
      </c>
      <c r="C853" s="2" t="s">
        <v>10858</v>
      </c>
      <c r="D853" s="2" t="s">
        <v>4301</v>
      </c>
      <c r="E853" s="2" t="s">
        <v>12619</v>
      </c>
    </row>
    <row r="854">
      <c r="A854" s="36" t="s">
        <v>12620</v>
      </c>
      <c r="B854" s="2" t="s">
        <v>12127</v>
      </c>
      <c r="C854" s="2" t="s">
        <v>10858</v>
      </c>
      <c r="D854" s="2" t="s">
        <v>4301</v>
      </c>
      <c r="E854" s="2" t="s">
        <v>12621</v>
      </c>
    </row>
    <row r="855">
      <c r="A855" s="2" t="s">
        <v>8846</v>
      </c>
      <c r="B855" s="2" t="s">
        <v>12127</v>
      </c>
      <c r="C855" s="2" t="s">
        <v>10858</v>
      </c>
      <c r="D855" s="2" t="s">
        <v>4301</v>
      </c>
      <c r="E855" s="2" t="s">
        <v>12622</v>
      </c>
    </row>
    <row r="856">
      <c r="A856" s="2" t="s">
        <v>12623</v>
      </c>
      <c r="B856" s="2" t="s">
        <v>12127</v>
      </c>
      <c r="C856" s="2" t="s">
        <v>10858</v>
      </c>
      <c r="D856" s="2" t="s">
        <v>4301</v>
      </c>
      <c r="E856" s="2" t="s">
        <v>12624</v>
      </c>
    </row>
    <row r="857">
      <c r="A857" s="36" t="s">
        <v>12625</v>
      </c>
      <c r="B857" s="2" t="s">
        <v>12127</v>
      </c>
      <c r="C857" s="2" t="s">
        <v>10858</v>
      </c>
      <c r="D857" s="2" t="s">
        <v>4301</v>
      </c>
      <c r="E857" s="2" t="s">
        <v>12626</v>
      </c>
    </row>
    <row r="858">
      <c r="A858" s="2" t="s">
        <v>12627</v>
      </c>
      <c r="B858" s="2" t="s">
        <v>12127</v>
      </c>
      <c r="C858" s="2" t="s">
        <v>10858</v>
      </c>
      <c r="D858" s="2" t="s">
        <v>4301</v>
      </c>
      <c r="E858" s="2" t="s">
        <v>12628</v>
      </c>
    </row>
    <row r="859">
      <c r="A859" s="2" t="s">
        <v>7912</v>
      </c>
      <c r="B859" s="2" t="s">
        <v>12127</v>
      </c>
      <c r="C859" s="2" t="s">
        <v>10858</v>
      </c>
      <c r="D859" s="2" t="s">
        <v>4301</v>
      </c>
      <c r="E859" s="2" t="s">
        <v>12629</v>
      </c>
    </row>
    <row r="860">
      <c r="A860" s="2" t="s">
        <v>8854</v>
      </c>
      <c r="B860" s="2" t="s">
        <v>12127</v>
      </c>
      <c r="C860" s="2" t="s">
        <v>10858</v>
      </c>
      <c r="D860" s="2" t="s">
        <v>4301</v>
      </c>
      <c r="E860" s="2" t="s">
        <v>12630</v>
      </c>
    </row>
    <row r="861">
      <c r="A861" s="9" t="s">
        <v>12631</v>
      </c>
      <c r="B861" s="2" t="s">
        <v>12127</v>
      </c>
      <c r="C861" s="2" t="s">
        <v>10858</v>
      </c>
      <c r="D861" s="2" t="s">
        <v>4301</v>
      </c>
      <c r="E861" s="2" t="s">
        <v>12632</v>
      </c>
    </row>
    <row r="862">
      <c r="A862" s="36" t="s">
        <v>12633</v>
      </c>
      <c r="B862" s="2" t="s">
        <v>12127</v>
      </c>
      <c r="C862" s="2" t="s">
        <v>10858</v>
      </c>
      <c r="D862" s="2" t="s">
        <v>4301</v>
      </c>
      <c r="E862" s="2" t="s">
        <v>12634</v>
      </c>
    </row>
    <row r="863">
      <c r="A863" s="2" t="s">
        <v>8860</v>
      </c>
      <c r="B863" s="2" t="s">
        <v>12127</v>
      </c>
      <c r="C863" s="2" t="s">
        <v>10858</v>
      </c>
      <c r="D863" s="2" t="s">
        <v>4301</v>
      </c>
      <c r="E863" s="2" t="s">
        <v>12635</v>
      </c>
    </row>
    <row r="864">
      <c r="A864" s="2" t="s">
        <v>7914</v>
      </c>
      <c r="B864" s="2" t="s">
        <v>12127</v>
      </c>
      <c r="C864" s="2" t="s">
        <v>10858</v>
      </c>
      <c r="D864" s="2" t="s">
        <v>4301</v>
      </c>
      <c r="E864" s="2" t="s">
        <v>12636</v>
      </c>
    </row>
    <row r="865">
      <c r="A865" s="2" t="s">
        <v>8861</v>
      </c>
      <c r="B865" s="2" t="s">
        <v>12127</v>
      </c>
      <c r="C865" s="2" t="s">
        <v>10858</v>
      </c>
      <c r="D865" s="2" t="s">
        <v>4301</v>
      </c>
      <c r="E865" s="2" t="s">
        <v>12637</v>
      </c>
    </row>
    <row r="866">
      <c r="A866" s="2" t="s">
        <v>12638</v>
      </c>
      <c r="B866" s="2" t="s">
        <v>12127</v>
      </c>
      <c r="C866" s="2" t="s">
        <v>10858</v>
      </c>
      <c r="D866" s="2" t="s">
        <v>4301</v>
      </c>
      <c r="E866" s="2" t="s">
        <v>12639</v>
      </c>
    </row>
    <row r="867">
      <c r="A867" s="2" t="s">
        <v>8862</v>
      </c>
      <c r="B867" s="2" t="s">
        <v>12127</v>
      </c>
      <c r="C867" s="2" t="s">
        <v>10858</v>
      </c>
      <c r="D867" s="2" t="s">
        <v>4301</v>
      </c>
      <c r="E867" s="2" t="s">
        <v>12640</v>
      </c>
    </row>
    <row r="868">
      <c r="A868" s="2" t="s">
        <v>12641</v>
      </c>
      <c r="B868" s="2" t="s">
        <v>12127</v>
      </c>
      <c r="C868" s="2" t="s">
        <v>10858</v>
      </c>
      <c r="D868" s="2" t="s">
        <v>4301</v>
      </c>
      <c r="E868" s="2" t="s">
        <v>12642</v>
      </c>
    </row>
    <row r="869">
      <c r="A869" s="2" t="s">
        <v>7210</v>
      </c>
      <c r="B869" s="2" t="s">
        <v>12127</v>
      </c>
      <c r="C869" s="2" t="s">
        <v>10858</v>
      </c>
      <c r="D869" s="2" t="s">
        <v>4301</v>
      </c>
      <c r="E869" s="2" t="s">
        <v>12643</v>
      </c>
    </row>
    <row r="870">
      <c r="A870" s="2" t="s">
        <v>7918</v>
      </c>
      <c r="B870" s="2" t="s">
        <v>12127</v>
      </c>
      <c r="C870" s="2" t="s">
        <v>10858</v>
      </c>
      <c r="D870" s="2" t="s">
        <v>4301</v>
      </c>
      <c r="E870" s="2" t="s">
        <v>12644</v>
      </c>
    </row>
    <row r="871">
      <c r="A871" s="2" t="s">
        <v>12645</v>
      </c>
      <c r="B871" s="2" t="s">
        <v>12127</v>
      </c>
      <c r="C871" s="2" t="s">
        <v>10858</v>
      </c>
      <c r="D871" s="2" t="s">
        <v>4301</v>
      </c>
      <c r="E871" s="2" t="s">
        <v>12646</v>
      </c>
    </row>
    <row r="872">
      <c r="A872" s="2" t="s">
        <v>8868</v>
      </c>
      <c r="B872" s="2" t="s">
        <v>12127</v>
      </c>
      <c r="C872" s="2" t="s">
        <v>10858</v>
      </c>
      <c r="D872" s="2" t="s">
        <v>4301</v>
      </c>
      <c r="E872" s="2" t="s">
        <v>12647</v>
      </c>
    </row>
    <row r="873">
      <c r="A873" s="9" t="s">
        <v>8869</v>
      </c>
      <c r="B873" s="2" t="s">
        <v>12127</v>
      </c>
      <c r="C873" s="2" t="s">
        <v>10858</v>
      </c>
      <c r="D873" s="2" t="s">
        <v>4301</v>
      </c>
      <c r="E873" s="2" t="s">
        <v>12648</v>
      </c>
    </row>
    <row r="874">
      <c r="A874" s="9" t="s">
        <v>7919</v>
      </c>
      <c r="B874" s="2" t="s">
        <v>12127</v>
      </c>
      <c r="C874" s="2" t="s">
        <v>10858</v>
      </c>
      <c r="D874" s="2" t="s">
        <v>4301</v>
      </c>
      <c r="E874" s="2" t="s">
        <v>12649</v>
      </c>
    </row>
    <row r="875">
      <c r="A875" s="2" t="s">
        <v>8870</v>
      </c>
      <c r="B875" s="2" t="s">
        <v>12127</v>
      </c>
      <c r="C875" s="2" t="s">
        <v>10858</v>
      </c>
      <c r="D875" s="2" t="s">
        <v>4301</v>
      </c>
      <c r="E875" s="2" t="s">
        <v>12650</v>
      </c>
    </row>
    <row r="876">
      <c r="A876" s="2" t="s">
        <v>8871</v>
      </c>
      <c r="B876" s="2" t="s">
        <v>12127</v>
      </c>
      <c r="C876" s="2" t="s">
        <v>10858</v>
      </c>
      <c r="D876" s="2" t="s">
        <v>4301</v>
      </c>
      <c r="E876" s="2" t="s">
        <v>12651</v>
      </c>
    </row>
    <row r="877">
      <c r="A877" s="2" t="s">
        <v>7920</v>
      </c>
      <c r="B877" s="2" t="s">
        <v>12127</v>
      </c>
      <c r="C877" s="2" t="s">
        <v>10858</v>
      </c>
      <c r="D877" s="2" t="s">
        <v>4301</v>
      </c>
      <c r="E877" s="2" t="s">
        <v>12652</v>
      </c>
    </row>
    <row r="878">
      <c r="A878" s="2" t="s">
        <v>12653</v>
      </c>
      <c r="B878" s="2" t="s">
        <v>12127</v>
      </c>
      <c r="C878" s="2" t="s">
        <v>10858</v>
      </c>
      <c r="D878" s="2" t="s">
        <v>4301</v>
      </c>
      <c r="E878" s="2" t="s">
        <v>12654</v>
      </c>
    </row>
    <row r="879">
      <c r="A879" s="2" t="s">
        <v>8875</v>
      </c>
      <c r="B879" s="2" t="s">
        <v>12127</v>
      </c>
      <c r="C879" s="2" t="s">
        <v>10858</v>
      </c>
      <c r="D879" s="2" t="s">
        <v>4301</v>
      </c>
      <c r="E879" s="2" t="s">
        <v>12655</v>
      </c>
    </row>
    <row r="880">
      <c r="A880" s="2" t="s">
        <v>12656</v>
      </c>
      <c r="B880" s="2" t="s">
        <v>12127</v>
      </c>
      <c r="C880" s="2" t="s">
        <v>10858</v>
      </c>
      <c r="D880" s="2" t="s">
        <v>4301</v>
      </c>
      <c r="E880" s="2" t="s">
        <v>12657</v>
      </c>
    </row>
    <row r="881">
      <c r="A881" s="2" t="s">
        <v>8878</v>
      </c>
      <c r="B881" s="2" t="s">
        <v>12127</v>
      </c>
      <c r="C881" s="2" t="s">
        <v>10858</v>
      </c>
      <c r="D881" s="2" t="s">
        <v>4301</v>
      </c>
      <c r="E881" s="2" t="s">
        <v>12658</v>
      </c>
    </row>
    <row r="882">
      <c r="A882" s="2" t="s">
        <v>8879</v>
      </c>
      <c r="B882" s="2" t="s">
        <v>12127</v>
      </c>
      <c r="C882" s="2" t="s">
        <v>10858</v>
      </c>
      <c r="D882" s="2" t="s">
        <v>4301</v>
      </c>
      <c r="E882" s="2" t="s">
        <v>12659</v>
      </c>
    </row>
    <row r="883">
      <c r="A883" s="2" t="s">
        <v>12660</v>
      </c>
      <c r="B883" s="2" t="s">
        <v>12127</v>
      </c>
      <c r="C883" s="2" t="s">
        <v>10858</v>
      </c>
      <c r="D883" s="2" t="s">
        <v>4301</v>
      </c>
      <c r="E883" s="2" t="s">
        <v>12661</v>
      </c>
    </row>
    <row r="884">
      <c r="A884" s="2" t="s">
        <v>7924</v>
      </c>
      <c r="B884" s="2" t="s">
        <v>12127</v>
      </c>
      <c r="C884" s="2" t="s">
        <v>10858</v>
      </c>
      <c r="D884" s="2" t="s">
        <v>4301</v>
      </c>
      <c r="E884" s="2" t="s">
        <v>12662</v>
      </c>
    </row>
    <row r="885">
      <c r="A885" s="9" t="s">
        <v>12663</v>
      </c>
      <c r="B885" s="2" t="s">
        <v>12127</v>
      </c>
      <c r="C885" s="2" t="s">
        <v>10858</v>
      </c>
      <c r="D885" s="2" t="s">
        <v>4301</v>
      </c>
      <c r="E885" s="2" t="s">
        <v>12664</v>
      </c>
    </row>
    <row r="886">
      <c r="A886" s="2" t="s">
        <v>12665</v>
      </c>
      <c r="B886" s="2" t="s">
        <v>12127</v>
      </c>
      <c r="C886" s="2" t="s">
        <v>10858</v>
      </c>
      <c r="D886" s="2" t="s">
        <v>4301</v>
      </c>
      <c r="E886" s="2" t="s">
        <v>12666</v>
      </c>
    </row>
    <row r="887">
      <c r="A887" s="2" t="s">
        <v>7927</v>
      </c>
      <c r="B887" s="2" t="s">
        <v>12127</v>
      </c>
      <c r="C887" s="2" t="s">
        <v>10858</v>
      </c>
      <c r="D887" s="2" t="s">
        <v>4301</v>
      </c>
      <c r="E887" s="2" t="s">
        <v>12667</v>
      </c>
    </row>
    <row r="888">
      <c r="A888" s="2" t="s">
        <v>8887</v>
      </c>
      <c r="B888" s="2" t="s">
        <v>12127</v>
      </c>
      <c r="C888" s="2" t="s">
        <v>10858</v>
      </c>
      <c r="D888" s="2" t="s">
        <v>4301</v>
      </c>
      <c r="E888" s="2" t="s">
        <v>12668</v>
      </c>
    </row>
    <row r="889">
      <c r="A889" s="2" t="s">
        <v>8888</v>
      </c>
      <c r="B889" s="2" t="s">
        <v>12127</v>
      </c>
      <c r="C889" s="2" t="s">
        <v>10858</v>
      </c>
      <c r="D889" s="2" t="s">
        <v>4301</v>
      </c>
      <c r="E889" s="2" t="s">
        <v>12669</v>
      </c>
    </row>
    <row r="890">
      <c r="A890" s="36" t="s">
        <v>12670</v>
      </c>
      <c r="B890" s="2" t="s">
        <v>12127</v>
      </c>
      <c r="C890" s="2" t="s">
        <v>10858</v>
      </c>
      <c r="D890" s="2" t="s">
        <v>4301</v>
      </c>
      <c r="E890" s="2" t="s">
        <v>12671</v>
      </c>
    </row>
    <row r="891">
      <c r="A891" s="9" t="s">
        <v>7211</v>
      </c>
      <c r="B891" s="2" t="s">
        <v>12127</v>
      </c>
      <c r="C891" s="2" t="s">
        <v>10858</v>
      </c>
      <c r="D891" s="2" t="s">
        <v>4301</v>
      </c>
      <c r="E891" s="2" t="s">
        <v>12672</v>
      </c>
    </row>
    <row r="892">
      <c r="A892" s="2" t="s">
        <v>12673</v>
      </c>
      <c r="B892" s="2" t="s">
        <v>12127</v>
      </c>
      <c r="C892" s="2" t="s">
        <v>10858</v>
      </c>
      <c r="D892" s="2" t="s">
        <v>4301</v>
      </c>
      <c r="E892" s="2" t="s">
        <v>12674</v>
      </c>
    </row>
    <row r="893">
      <c r="A893" s="36" t="s">
        <v>12675</v>
      </c>
      <c r="B893" s="2" t="s">
        <v>12127</v>
      </c>
      <c r="C893" s="2" t="s">
        <v>10858</v>
      </c>
      <c r="D893" s="2" t="s">
        <v>4301</v>
      </c>
      <c r="E893" s="2" t="s">
        <v>12676</v>
      </c>
    </row>
    <row r="894">
      <c r="A894" s="9" t="s">
        <v>7931</v>
      </c>
      <c r="B894" s="2" t="s">
        <v>12127</v>
      </c>
      <c r="C894" s="2" t="s">
        <v>10858</v>
      </c>
      <c r="D894" s="2" t="s">
        <v>4301</v>
      </c>
      <c r="E894" s="2" t="s">
        <v>12677</v>
      </c>
    </row>
    <row r="895">
      <c r="A895" s="9" t="s">
        <v>12678</v>
      </c>
      <c r="B895" s="2" t="s">
        <v>12127</v>
      </c>
      <c r="C895" s="2" t="s">
        <v>10858</v>
      </c>
      <c r="D895" s="2" t="s">
        <v>4301</v>
      </c>
      <c r="E895" s="2" t="s">
        <v>12679</v>
      </c>
    </row>
    <row r="896">
      <c r="A896" s="36" t="s">
        <v>12680</v>
      </c>
      <c r="B896" s="2" t="s">
        <v>12127</v>
      </c>
      <c r="C896" s="2" t="s">
        <v>10858</v>
      </c>
      <c r="D896" s="2" t="s">
        <v>4301</v>
      </c>
      <c r="E896" s="2" t="s">
        <v>12681</v>
      </c>
    </row>
    <row r="897">
      <c r="A897" s="2" t="s">
        <v>12682</v>
      </c>
      <c r="B897" s="2" t="s">
        <v>12127</v>
      </c>
      <c r="C897" s="2" t="s">
        <v>10858</v>
      </c>
      <c r="D897" s="2" t="s">
        <v>4301</v>
      </c>
      <c r="E897" s="2" t="s">
        <v>12683</v>
      </c>
    </row>
    <row r="898">
      <c r="A898" s="9" t="s">
        <v>12684</v>
      </c>
      <c r="B898" s="2" t="s">
        <v>12127</v>
      </c>
      <c r="C898" s="2" t="s">
        <v>10858</v>
      </c>
      <c r="D898" s="2" t="s">
        <v>4301</v>
      </c>
      <c r="E898" s="2" t="s">
        <v>12685</v>
      </c>
    </row>
    <row r="899">
      <c r="A899" s="2" t="s">
        <v>7213</v>
      </c>
      <c r="B899" s="2" t="s">
        <v>12127</v>
      </c>
      <c r="C899" s="2" t="s">
        <v>10858</v>
      </c>
      <c r="D899" s="2" t="s">
        <v>4301</v>
      </c>
      <c r="E899" s="2" t="s">
        <v>12686</v>
      </c>
    </row>
    <row r="900">
      <c r="A900" s="9" t="s">
        <v>7936</v>
      </c>
      <c r="B900" s="2" t="s">
        <v>12127</v>
      </c>
      <c r="C900" s="2" t="s">
        <v>10858</v>
      </c>
      <c r="D900" s="2" t="s">
        <v>4301</v>
      </c>
      <c r="E900" s="2" t="s">
        <v>12687</v>
      </c>
    </row>
    <row r="901">
      <c r="A901" s="9" t="s">
        <v>7937</v>
      </c>
      <c r="B901" s="2" t="s">
        <v>12127</v>
      </c>
      <c r="C901" s="2" t="s">
        <v>10858</v>
      </c>
      <c r="D901" s="2" t="s">
        <v>4301</v>
      </c>
      <c r="E901" s="2" t="s">
        <v>12688</v>
      </c>
    </row>
    <row r="902">
      <c r="A902" s="2" t="s">
        <v>12689</v>
      </c>
      <c r="B902" s="2" t="s">
        <v>12127</v>
      </c>
      <c r="C902" s="2" t="s">
        <v>10858</v>
      </c>
      <c r="D902" s="2" t="s">
        <v>4301</v>
      </c>
      <c r="E902" s="2" t="s">
        <v>12690</v>
      </c>
    </row>
    <row r="903">
      <c r="A903" s="2" t="s">
        <v>8916</v>
      </c>
      <c r="B903" s="2" t="s">
        <v>12127</v>
      </c>
      <c r="C903" s="2" t="s">
        <v>10858</v>
      </c>
      <c r="D903" s="2" t="s">
        <v>4301</v>
      </c>
      <c r="E903" s="2" t="s">
        <v>12691</v>
      </c>
    </row>
    <row r="904">
      <c r="A904" s="36" t="s">
        <v>12692</v>
      </c>
      <c r="B904" s="2" t="s">
        <v>12127</v>
      </c>
      <c r="C904" s="2" t="s">
        <v>10858</v>
      </c>
      <c r="D904" s="2" t="s">
        <v>4301</v>
      </c>
      <c r="E904" s="2" t="s">
        <v>12693</v>
      </c>
    </row>
    <row r="905">
      <c r="A905" s="9" t="s">
        <v>12694</v>
      </c>
      <c r="B905" s="2" t="s">
        <v>12127</v>
      </c>
      <c r="C905" s="2" t="s">
        <v>10858</v>
      </c>
      <c r="D905" s="2" t="s">
        <v>4301</v>
      </c>
      <c r="E905" s="2" t="s">
        <v>12695</v>
      </c>
    </row>
    <row r="906">
      <c r="A906" s="36" t="s">
        <v>12696</v>
      </c>
      <c r="B906" s="2" t="s">
        <v>12127</v>
      </c>
      <c r="C906" s="2" t="s">
        <v>10858</v>
      </c>
      <c r="D906" s="2" t="s">
        <v>4301</v>
      </c>
      <c r="E906" s="2" t="s">
        <v>12697</v>
      </c>
    </row>
    <row r="907">
      <c r="A907" s="2" t="s">
        <v>8921</v>
      </c>
      <c r="B907" s="2" t="s">
        <v>12127</v>
      </c>
      <c r="C907" s="2" t="s">
        <v>10858</v>
      </c>
      <c r="D907" s="2" t="s">
        <v>4301</v>
      </c>
      <c r="E907" s="2" t="s">
        <v>12698</v>
      </c>
    </row>
    <row r="908">
      <c r="A908" s="36" t="s">
        <v>7941</v>
      </c>
      <c r="B908" s="2" t="s">
        <v>12127</v>
      </c>
      <c r="C908" s="2" t="s">
        <v>10858</v>
      </c>
      <c r="D908" s="2" t="s">
        <v>4301</v>
      </c>
      <c r="E908" s="2" t="s">
        <v>12699</v>
      </c>
    </row>
    <row r="909">
      <c r="A909" s="9" t="s">
        <v>8922</v>
      </c>
      <c r="B909" s="2" t="s">
        <v>12127</v>
      </c>
      <c r="C909" s="2" t="s">
        <v>10858</v>
      </c>
      <c r="D909" s="2" t="s">
        <v>4301</v>
      </c>
      <c r="E909" s="2" t="s">
        <v>12700</v>
      </c>
    </row>
    <row r="910">
      <c r="A910" s="36" t="s">
        <v>12701</v>
      </c>
      <c r="B910" s="2" t="s">
        <v>12127</v>
      </c>
      <c r="C910" s="2" t="s">
        <v>10858</v>
      </c>
      <c r="D910" s="2" t="s">
        <v>4301</v>
      </c>
      <c r="E910" s="2" t="s">
        <v>12702</v>
      </c>
    </row>
    <row r="911">
      <c r="A911" s="2" t="s">
        <v>7943</v>
      </c>
      <c r="B911" s="2" t="s">
        <v>12127</v>
      </c>
      <c r="C911" s="2" t="s">
        <v>10858</v>
      </c>
      <c r="D911" s="2" t="s">
        <v>4301</v>
      </c>
      <c r="E911" s="2" t="s">
        <v>12703</v>
      </c>
    </row>
    <row r="912">
      <c r="A912" s="2" t="s">
        <v>8924</v>
      </c>
      <c r="B912" s="2" t="s">
        <v>12127</v>
      </c>
      <c r="C912" s="2" t="s">
        <v>10858</v>
      </c>
      <c r="D912" s="2" t="s">
        <v>4301</v>
      </c>
      <c r="E912" s="2" t="s">
        <v>12704</v>
      </c>
    </row>
    <row r="913">
      <c r="A913" s="2" t="s">
        <v>12705</v>
      </c>
      <c r="B913" s="2" t="s">
        <v>12127</v>
      </c>
      <c r="C913" s="2" t="s">
        <v>10858</v>
      </c>
      <c r="D913" s="2" t="s">
        <v>4301</v>
      </c>
      <c r="E913" s="2" t="s">
        <v>12706</v>
      </c>
    </row>
    <row r="914">
      <c r="A914" s="2" t="s">
        <v>8927</v>
      </c>
      <c r="B914" s="2" t="s">
        <v>12127</v>
      </c>
      <c r="C914" s="2" t="s">
        <v>10858</v>
      </c>
      <c r="D914" s="2" t="s">
        <v>4301</v>
      </c>
      <c r="E914" s="2" t="s">
        <v>12707</v>
      </c>
    </row>
    <row r="915">
      <c r="A915" s="9" t="s">
        <v>8928</v>
      </c>
      <c r="B915" s="2" t="s">
        <v>12127</v>
      </c>
      <c r="C915" s="2" t="s">
        <v>10858</v>
      </c>
      <c r="D915" s="2" t="s">
        <v>4301</v>
      </c>
      <c r="E915" s="2" t="s">
        <v>12708</v>
      </c>
    </row>
    <row r="916">
      <c r="A916" s="2" t="s">
        <v>12709</v>
      </c>
      <c r="B916" s="2" t="s">
        <v>12127</v>
      </c>
      <c r="C916" s="2" t="s">
        <v>10858</v>
      </c>
      <c r="D916" s="2" t="s">
        <v>4301</v>
      </c>
      <c r="E916" s="2" t="s">
        <v>12710</v>
      </c>
    </row>
    <row r="917">
      <c r="A917" s="2" t="s">
        <v>12711</v>
      </c>
      <c r="B917" s="2" t="s">
        <v>12127</v>
      </c>
      <c r="C917" s="2" t="s">
        <v>10858</v>
      </c>
      <c r="D917" s="2" t="s">
        <v>4301</v>
      </c>
      <c r="E917" s="2" t="s">
        <v>12712</v>
      </c>
    </row>
    <row r="918">
      <c r="A918" s="2" t="s">
        <v>8935</v>
      </c>
      <c r="B918" s="2" t="s">
        <v>12127</v>
      </c>
      <c r="C918" s="2" t="s">
        <v>10858</v>
      </c>
      <c r="D918" s="2" t="s">
        <v>4301</v>
      </c>
      <c r="E918" s="2" t="s">
        <v>12713</v>
      </c>
    </row>
    <row r="919">
      <c r="A919" s="2" t="s">
        <v>12714</v>
      </c>
      <c r="B919" s="2" t="s">
        <v>12127</v>
      </c>
      <c r="C919" s="2" t="s">
        <v>10858</v>
      </c>
      <c r="D919" s="2" t="s">
        <v>4301</v>
      </c>
      <c r="E919" s="2" t="s">
        <v>12715</v>
      </c>
    </row>
    <row r="920">
      <c r="A920" s="2" t="s">
        <v>8937</v>
      </c>
      <c r="B920" s="2" t="s">
        <v>12127</v>
      </c>
      <c r="C920" s="2" t="s">
        <v>10858</v>
      </c>
      <c r="D920" s="2" t="s">
        <v>4301</v>
      </c>
      <c r="E920" s="2" t="s">
        <v>12716</v>
      </c>
    </row>
    <row r="921">
      <c r="A921" s="2" t="s">
        <v>12717</v>
      </c>
      <c r="B921" s="2" t="s">
        <v>12127</v>
      </c>
      <c r="C921" s="2" t="s">
        <v>10858</v>
      </c>
      <c r="D921" s="2" t="s">
        <v>4301</v>
      </c>
      <c r="E921" s="2" t="s">
        <v>12718</v>
      </c>
    </row>
    <row r="922">
      <c r="A922" s="9" t="s">
        <v>8938</v>
      </c>
      <c r="B922" s="2" t="s">
        <v>12127</v>
      </c>
      <c r="C922" s="2" t="s">
        <v>10858</v>
      </c>
      <c r="D922" s="2" t="s">
        <v>4301</v>
      </c>
      <c r="E922" s="2" t="s">
        <v>12719</v>
      </c>
    </row>
    <row r="923">
      <c r="A923" s="9" t="s">
        <v>8939</v>
      </c>
      <c r="B923" s="2" t="s">
        <v>12127</v>
      </c>
      <c r="C923" s="2" t="s">
        <v>10858</v>
      </c>
      <c r="D923" s="2" t="s">
        <v>4301</v>
      </c>
      <c r="E923" s="2" t="s">
        <v>12720</v>
      </c>
    </row>
    <row r="924">
      <c r="A924" s="2" t="s">
        <v>12721</v>
      </c>
      <c r="B924" s="2" t="s">
        <v>12127</v>
      </c>
      <c r="C924" s="2" t="s">
        <v>10858</v>
      </c>
      <c r="D924" s="2" t="s">
        <v>4301</v>
      </c>
      <c r="E924" s="2" t="s">
        <v>12722</v>
      </c>
    </row>
    <row r="925">
      <c r="A925" s="2" t="s">
        <v>8941</v>
      </c>
      <c r="B925" s="2" t="s">
        <v>12127</v>
      </c>
      <c r="C925" s="2" t="s">
        <v>10858</v>
      </c>
      <c r="D925" s="2" t="s">
        <v>4301</v>
      </c>
      <c r="E925" s="2" t="s">
        <v>12723</v>
      </c>
    </row>
    <row r="926">
      <c r="A926" s="36" t="s">
        <v>12724</v>
      </c>
      <c r="B926" s="2" t="s">
        <v>12127</v>
      </c>
      <c r="C926" s="2" t="s">
        <v>10858</v>
      </c>
      <c r="D926" s="2" t="s">
        <v>4301</v>
      </c>
      <c r="E926" s="2" t="s">
        <v>12725</v>
      </c>
    </row>
    <row r="927">
      <c r="A927" s="2" t="s">
        <v>7947</v>
      </c>
      <c r="B927" s="2" t="s">
        <v>12127</v>
      </c>
      <c r="C927" s="2" t="s">
        <v>10858</v>
      </c>
      <c r="D927" s="2" t="s">
        <v>4301</v>
      </c>
      <c r="E927" s="2" t="s">
        <v>12726</v>
      </c>
    </row>
    <row r="928">
      <c r="A928" s="2" t="s">
        <v>12727</v>
      </c>
      <c r="B928" s="2" t="s">
        <v>12127</v>
      </c>
      <c r="C928" s="2" t="s">
        <v>10858</v>
      </c>
      <c r="D928" s="2" t="s">
        <v>4301</v>
      </c>
      <c r="E928" s="2" t="s">
        <v>12728</v>
      </c>
    </row>
    <row r="929">
      <c r="A929" s="2" t="s">
        <v>7222</v>
      </c>
      <c r="B929" s="2" t="s">
        <v>12127</v>
      </c>
      <c r="C929" s="2" t="s">
        <v>10858</v>
      </c>
      <c r="D929" s="2" t="s">
        <v>4301</v>
      </c>
      <c r="E929" s="2" t="s">
        <v>12729</v>
      </c>
    </row>
    <row r="930">
      <c r="A930" s="2" t="s">
        <v>7223</v>
      </c>
      <c r="B930" s="2" t="s">
        <v>12127</v>
      </c>
      <c r="C930" s="2" t="s">
        <v>10858</v>
      </c>
      <c r="D930" s="2" t="s">
        <v>4301</v>
      </c>
      <c r="E930" s="2" t="s">
        <v>12730</v>
      </c>
    </row>
    <row r="931">
      <c r="A931" s="2" t="s">
        <v>8944</v>
      </c>
      <c r="B931" s="2" t="s">
        <v>12127</v>
      </c>
      <c r="C931" s="2" t="s">
        <v>10858</v>
      </c>
      <c r="D931" s="2" t="s">
        <v>4301</v>
      </c>
      <c r="E931" s="2" t="s">
        <v>12731</v>
      </c>
    </row>
    <row r="932">
      <c r="A932" s="2" t="s">
        <v>8945</v>
      </c>
      <c r="B932" s="2" t="s">
        <v>12127</v>
      </c>
      <c r="C932" s="2" t="s">
        <v>10858</v>
      </c>
      <c r="D932" s="2" t="s">
        <v>4301</v>
      </c>
      <c r="E932" s="2" t="s">
        <v>12732</v>
      </c>
    </row>
    <row r="933">
      <c r="A933" s="2" t="s">
        <v>12733</v>
      </c>
      <c r="B933" s="2" t="s">
        <v>12127</v>
      </c>
      <c r="C933" s="2" t="s">
        <v>10858</v>
      </c>
      <c r="D933" s="2" t="s">
        <v>4301</v>
      </c>
      <c r="E933" s="2" t="s">
        <v>12734</v>
      </c>
    </row>
    <row r="934">
      <c r="A934" s="2" t="s">
        <v>8946</v>
      </c>
      <c r="B934" s="2" t="s">
        <v>12127</v>
      </c>
      <c r="C934" s="2" t="s">
        <v>10858</v>
      </c>
      <c r="D934" s="2" t="s">
        <v>4301</v>
      </c>
      <c r="E934" s="2" t="s">
        <v>12735</v>
      </c>
    </row>
    <row r="935">
      <c r="A935" s="2" t="s">
        <v>12736</v>
      </c>
      <c r="B935" s="2" t="s">
        <v>12127</v>
      </c>
      <c r="C935" s="2" t="s">
        <v>10858</v>
      </c>
      <c r="D935" s="2" t="s">
        <v>4301</v>
      </c>
      <c r="E935" s="2" t="s">
        <v>12737</v>
      </c>
    </row>
    <row r="936">
      <c r="A936" s="2" t="s">
        <v>7225</v>
      </c>
      <c r="B936" s="2" t="s">
        <v>12127</v>
      </c>
      <c r="C936" s="2" t="s">
        <v>10858</v>
      </c>
      <c r="D936" s="2" t="s">
        <v>4301</v>
      </c>
      <c r="E936" s="2" t="s">
        <v>12738</v>
      </c>
    </row>
    <row r="937">
      <c r="A937" s="9" t="s">
        <v>12739</v>
      </c>
      <c r="B937" s="2" t="s">
        <v>12127</v>
      </c>
      <c r="C937" s="2" t="s">
        <v>10858</v>
      </c>
      <c r="D937" s="2" t="s">
        <v>4301</v>
      </c>
      <c r="E937" s="2" t="s">
        <v>12740</v>
      </c>
    </row>
    <row r="938">
      <c r="A938" s="2" t="s">
        <v>8950</v>
      </c>
      <c r="B938" s="2" t="s">
        <v>12127</v>
      </c>
      <c r="C938" s="2" t="s">
        <v>10858</v>
      </c>
      <c r="D938" s="2" t="s">
        <v>4301</v>
      </c>
      <c r="E938" s="2" t="s">
        <v>12741</v>
      </c>
    </row>
    <row r="939">
      <c r="A939" s="9" t="s">
        <v>8951</v>
      </c>
      <c r="B939" s="2" t="s">
        <v>12127</v>
      </c>
      <c r="C939" s="2" t="s">
        <v>10858</v>
      </c>
      <c r="D939" s="2" t="s">
        <v>4301</v>
      </c>
      <c r="E939" s="2" t="s">
        <v>12742</v>
      </c>
    </row>
    <row r="940">
      <c r="A940" s="9" t="s">
        <v>8952</v>
      </c>
      <c r="B940" s="2" t="s">
        <v>12127</v>
      </c>
      <c r="C940" s="2" t="s">
        <v>10858</v>
      </c>
      <c r="D940" s="2" t="s">
        <v>4301</v>
      </c>
      <c r="E940" s="2" t="s">
        <v>12743</v>
      </c>
    </row>
    <row r="941">
      <c r="A941" s="9" t="s">
        <v>8953</v>
      </c>
      <c r="B941" s="2" t="s">
        <v>12127</v>
      </c>
      <c r="C941" s="2" t="s">
        <v>10858</v>
      </c>
      <c r="D941" s="2" t="s">
        <v>4301</v>
      </c>
      <c r="E941" s="2" t="s">
        <v>12744</v>
      </c>
    </row>
    <row r="942">
      <c r="A942" s="2" t="s">
        <v>8954</v>
      </c>
      <c r="B942" s="2" t="s">
        <v>12127</v>
      </c>
      <c r="C942" s="2" t="s">
        <v>10858</v>
      </c>
      <c r="D942" s="2" t="s">
        <v>4301</v>
      </c>
      <c r="E942" s="2" t="s">
        <v>12745</v>
      </c>
    </row>
    <row r="943">
      <c r="A943" s="9" t="s">
        <v>8955</v>
      </c>
      <c r="B943" s="2" t="s">
        <v>12127</v>
      </c>
      <c r="C943" s="2" t="s">
        <v>10858</v>
      </c>
      <c r="D943" s="2" t="s">
        <v>4301</v>
      </c>
      <c r="E943" s="2" t="s">
        <v>12746</v>
      </c>
    </row>
    <row r="944">
      <c r="A944" s="2" t="s">
        <v>8956</v>
      </c>
      <c r="B944" s="2" t="s">
        <v>12127</v>
      </c>
      <c r="C944" s="2" t="s">
        <v>10858</v>
      </c>
      <c r="D944" s="2" t="s">
        <v>4301</v>
      </c>
      <c r="E944" s="2" t="s">
        <v>12747</v>
      </c>
    </row>
    <row r="945">
      <c r="A945" s="36" t="s">
        <v>12748</v>
      </c>
      <c r="B945" s="2" t="s">
        <v>12127</v>
      </c>
      <c r="C945" s="2" t="s">
        <v>10858</v>
      </c>
      <c r="D945" s="2" t="s">
        <v>4301</v>
      </c>
      <c r="E945" s="2" t="s">
        <v>12749</v>
      </c>
    </row>
    <row r="946">
      <c r="A946" s="2" t="s">
        <v>7952</v>
      </c>
      <c r="B946" s="2" t="s">
        <v>12127</v>
      </c>
      <c r="C946" s="2" t="s">
        <v>10858</v>
      </c>
      <c r="D946" s="2" t="s">
        <v>4301</v>
      </c>
      <c r="E946" s="2" t="s">
        <v>12750</v>
      </c>
    </row>
    <row r="947">
      <c r="A947" s="2" t="s">
        <v>12751</v>
      </c>
      <c r="B947" s="2" t="s">
        <v>12127</v>
      </c>
      <c r="C947" s="2" t="s">
        <v>10858</v>
      </c>
      <c r="D947" s="2" t="s">
        <v>4301</v>
      </c>
      <c r="E947" s="2" t="s">
        <v>12752</v>
      </c>
    </row>
    <row r="948">
      <c r="A948" s="2" t="s">
        <v>7953</v>
      </c>
      <c r="B948" s="2" t="s">
        <v>12127</v>
      </c>
      <c r="C948" s="2" t="s">
        <v>10858</v>
      </c>
      <c r="D948" s="2" t="s">
        <v>4301</v>
      </c>
      <c r="E948" s="2" t="s">
        <v>12753</v>
      </c>
    </row>
    <row r="949">
      <c r="A949" s="2" t="s">
        <v>7226</v>
      </c>
      <c r="B949" s="2" t="s">
        <v>12127</v>
      </c>
      <c r="C949" s="2" t="s">
        <v>10858</v>
      </c>
      <c r="D949" s="2" t="s">
        <v>4301</v>
      </c>
      <c r="E949" s="2" t="s">
        <v>12754</v>
      </c>
    </row>
    <row r="950">
      <c r="A950" s="2" t="s">
        <v>7954</v>
      </c>
      <c r="B950" s="2" t="s">
        <v>12127</v>
      </c>
      <c r="C950" s="2" t="s">
        <v>10858</v>
      </c>
      <c r="D950" s="2" t="s">
        <v>4301</v>
      </c>
      <c r="E950" s="2" t="s">
        <v>12755</v>
      </c>
    </row>
    <row r="951">
      <c r="A951" s="2" t="s">
        <v>8959</v>
      </c>
      <c r="B951" s="2" t="s">
        <v>12127</v>
      </c>
      <c r="C951" s="2" t="s">
        <v>10858</v>
      </c>
      <c r="D951" s="2" t="s">
        <v>4301</v>
      </c>
      <c r="E951" s="2" t="s">
        <v>12756</v>
      </c>
    </row>
    <row r="952">
      <c r="A952" s="2" t="s">
        <v>8960</v>
      </c>
      <c r="B952" s="2" t="s">
        <v>12127</v>
      </c>
      <c r="C952" s="2" t="s">
        <v>10858</v>
      </c>
      <c r="D952" s="2" t="s">
        <v>4301</v>
      </c>
      <c r="E952" s="2" t="s">
        <v>12757</v>
      </c>
    </row>
    <row r="953">
      <c r="A953" s="36" t="s">
        <v>12758</v>
      </c>
      <c r="B953" s="2" t="s">
        <v>12127</v>
      </c>
      <c r="C953" s="2" t="s">
        <v>10858</v>
      </c>
      <c r="D953" s="2" t="s">
        <v>4301</v>
      </c>
      <c r="E953" s="2" t="s">
        <v>12759</v>
      </c>
    </row>
    <row r="954">
      <c r="A954" s="9" t="s">
        <v>8963</v>
      </c>
      <c r="B954" s="2" t="s">
        <v>12127</v>
      </c>
      <c r="C954" s="2" t="s">
        <v>10858</v>
      </c>
      <c r="D954" s="2" t="s">
        <v>4301</v>
      </c>
      <c r="E954" s="2" t="s">
        <v>12760</v>
      </c>
    </row>
    <row r="955">
      <c r="A955" s="9" t="s">
        <v>8964</v>
      </c>
      <c r="B955" s="2" t="s">
        <v>12127</v>
      </c>
      <c r="C955" s="2" t="s">
        <v>10858</v>
      </c>
      <c r="D955" s="2" t="s">
        <v>4301</v>
      </c>
      <c r="E955" s="2" t="s">
        <v>12761</v>
      </c>
    </row>
    <row r="956">
      <c r="A956" s="9" t="s">
        <v>7227</v>
      </c>
      <c r="B956" s="2" t="s">
        <v>12127</v>
      </c>
      <c r="C956" s="2" t="s">
        <v>10858</v>
      </c>
      <c r="D956" s="2" t="s">
        <v>4301</v>
      </c>
      <c r="E956" s="2" t="s">
        <v>12762</v>
      </c>
    </row>
    <row r="957">
      <c r="A957" s="9" t="s">
        <v>12763</v>
      </c>
      <c r="B957" s="2" t="s">
        <v>12127</v>
      </c>
      <c r="C957" s="2" t="s">
        <v>10858</v>
      </c>
      <c r="D957" s="2" t="s">
        <v>4301</v>
      </c>
      <c r="E957" s="2" t="s">
        <v>12764</v>
      </c>
    </row>
    <row r="958">
      <c r="A958" s="2" t="s">
        <v>8967</v>
      </c>
      <c r="B958" s="2" t="s">
        <v>12127</v>
      </c>
      <c r="C958" s="2" t="s">
        <v>10858</v>
      </c>
      <c r="D958" s="2" t="s">
        <v>4301</v>
      </c>
      <c r="E958" s="2" t="s">
        <v>12765</v>
      </c>
    </row>
    <row r="959">
      <c r="A959" s="9" t="s">
        <v>8968</v>
      </c>
      <c r="B959" s="2" t="s">
        <v>12127</v>
      </c>
      <c r="C959" s="2" t="s">
        <v>10858</v>
      </c>
      <c r="D959" s="2" t="s">
        <v>4301</v>
      </c>
      <c r="E959" s="2" t="s">
        <v>12766</v>
      </c>
    </row>
    <row r="960">
      <c r="A960" s="2" t="s">
        <v>8969</v>
      </c>
      <c r="B960" s="2" t="s">
        <v>12127</v>
      </c>
      <c r="C960" s="2" t="s">
        <v>10858</v>
      </c>
      <c r="D960" s="2" t="s">
        <v>4301</v>
      </c>
      <c r="E960" s="2" t="s">
        <v>12767</v>
      </c>
    </row>
    <row r="961">
      <c r="A961" s="2" t="s">
        <v>12768</v>
      </c>
      <c r="B961" s="2" t="s">
        <v>12127</v>
      </c>
      <c r="C961" s="2" t="s">
        <v>10858</v>
      </c>
      <c r="D961" s="2" t="s">
        <v>4301</v>
      </c>
      <c r="E961" s="2" t="s">
        <v>12769</v>
      </c>
    </row>
    <row r="962">
      <c r="A962" s="2" t="s">
        <v>7956</v>
      </c>
      <c r="B962" s="2" t="s">
        <v>12127</v>
      </c>
      <c r="C962" s="2" t="s">
        <v>10858</v>
      </c>
      <c r="D962" s="2" t="s">
        <v>4301</v>
      </c>
      <c r="E962" s="2" t="s">
        <v>12770</v>
      </c>
    </row>
    <row r="963">
      <c r="A963" s="9" t="s">
        <v>8971</v>
      </c>
      <c r="B963" s="2" t="s">
        <v>12127</v>
      </c>
      <c r="C963" s="2" t="s">
        <v>10858</v>
      </c>
      <c r="D963" s="2" t="s">
        <v>4301</v>
      </c>
      <c r="E963" s="2" t="s">
        <v>12771</v>
      </c>
    </row>
    <row r="964">
      <c r="A964" s="2" t="s">
        <v>8972</v>
      </c>
      <c r="B964" s="2" t="s">
        <v>12127</v>
      </c>
      <c r="C964" s="2" t="s">
        <v>10858</v>
      </c>
      <c r="D964" s="2" t="s">
        <v>4301</v>
      </c>
      <c r="E964" s="2" t="s">
        <v>12772</v>
      </c>
    </row>
    <row r="965">
      <c r="A965" s="2" t="s">
        <v>7957</v>
      </c>
      <c r="B965" s="2" t="s">
        <v>12127</v>
      </c>
      <c r="C965" s="2" t="s">
        <v>10858</v>
      </c>
      <c r="D965" s="2" t="s">
        <v>4301</v>
      </c>
      <c r="E965" s="2" t="s">
        <v>12773</v>
      </c>
    </row>
    <row r="966">
      <c r="A966" s="2" t="s">
        <v>8973</v>
      </c>
      <c r="B966" s="2" t="s">
        <v>12127</v>
      </c>
      <c r="C966" s="2" t="s">
        <v>10858</v>
      </c>
      <c r="D966" s="2" t="s">
        <v>4301</v>
      </c>
      <c r="E966" s="2" t="s">
        <v>12774</v>
      </c>
    </row>
    <row r="967">
      <c r="A967" s="2" t="s">
        <v>7228</v>
      </c>
      <c r="B967" s="2" t="s">
        <v>12127</v>
      </c>
      <c r="C967" s="2" t="s">
        <v>10858</v>
      </c>
      <c r="D967" s="2" t="s">
        <v>4301</v>
      </c>
      <c r="E967" s="2" t="s">
        <v>12775</v>
      </c>
    </row>
    <row r="968">
      <c r="A968" s="9" t="s">
        <v>8974</v>
      </c>
      <c r="B968" s="2" t="s">
        <v>12127</v>
      </c>
      <c r="C968" s="2" t="s">
        <v>10858</v>
      </c>
      <c r="D968" s="2" t="s">
        <v>4301</v>
      </c>
      <c r="E968" s="2" t="s">
        <v>12776</v>
      </c>
    </row>
    <row r="969">
      <c r="A969" s="2" t="s">
        <v>8975</v>
      </c>
      <c r="B969" s="2" t="s">
        <v>12127</v>
      </c>
      <c r="C969" s="2" t="s">
        <v>10858</v>
      </c>
      <c r="D969" s="2" t="s">
        <v>4301</v>
      </c>
      <c r="E969" s="2" t="s">
        <v>12777</v>
      </c>
    </row>
    <row r="970">
      <c r="A970" s="9" t="s">
        <v>7958</v>
      </c>
      <c r="B970" s="2" t="s">
        <v>12127</v>
      </c>
      <c r="C970" s="2" t="s">
        <v>10858</v>
      </c>
      <c r="D970" s="2" t="s">
        <v>4301</v>
      </c>
      <c r="E970" s="2" t="s">
        <v>12778</v>
      </c>
    </row>
    <row r="971">
      <c r="A971" s="9" t="s">
        <v>8976</v>
      </c>
      <c r="B971" s="2" t="s">
        <v>12127</v>
      </c>
      <c r="C971" s="2" t="s">
        <v>10858</v>
      </c>
      <c r="D971" s="2" t="s">
        <v>4301</v>
      </c>
      <c r="E971" s="2" t="s">
        <v>12779</v>
      </c>
    </row>
    <row r="972">
      <c r="A972" s="9" t="s">
        <v>8977</v>
      </c>
      <c r="B972" s="2" t="s">
        <v>12127</v>
      </c>
      <c r="C972" s="2" t="s">
        <v>10858</v>
      </c>
      <c r="D972" s="2" t="s">
        <v>4301</v>
      </c>
      <c r="E972" s="2" t="s">
        <v>12780</v>
      </c>
    </row>
    <row r="973">
      <c r="A973" s="2" t="s">
        <v>8978</v>
      </c>
      <c r="B973" s="2" t="s">
        <v>12127</v>
      </c>
      <c r="C973" s="2" t="s">
        <v>10858</v>
      </c>
      <c r="D973" s="2" t="s">
        <v>4301</v>
      </c>
      <c r="E973" s="2" t="s">
        <v>12781</v>
      </c>
    </row>
    <row r="974">
      <c r="A974" s="36" t="s">
        <v>12782</v>
      </c>
      <c r="B974" s="2" t="s">
        <v>12127</v>
      </c>
      <c r="C974" s="2" t="s">
        <v>10858</v>
      </c>
      <c r="D974" s="2" t="s">
        <v>4301</v>
      </c>
      <c r="E974" s="2" t="s">
        <v>12783</v>
      </c>
    </row>
    <row r="975">
      <c r="A975" s="2" t="s">
        <v>8981</v>
      </c>
      <c r="B975" s="2" t="s">
        <v>12127</v>
      </c>
      <c r="C975" s="2" t="s">
        <v>10858</v>
      </c>
      <c r="D975" s="2" t="s">
        <v>4301</v>
      </c>
      <c r="E975" s="2" t="s">
        <v>12784</v>
      </c>
    </row>
    <row r="976">
      <c r="A976" s="2" t="s">
        <v>8982</v>
      </c>
      <c r="B976" s="2" t="s">
        <v>12127</v>
      </c>
      <c r="C976" s="2" t="s">
        <v>10858</v>
      </c>
      <c r="D976" s="2" t="s">
        <v>4301</v>
      </c>
      <c r="E976" s="2" t="s">
        <v>12785</v>
      </c>
    </row>
    <row r="977">
      <c r="A977" s="9" t="s">
        <v>8983</v>
      </c>
      <c r="B977" s="2" t="s">
        <v>12127</v>
      </c>
      <c r="C977" s="2" t="s">
        <v>10858</v>
      </c>
      <c r="D977" s="2" t="s">
        <v>4301</v>
      </c>
      <c r="E977" s="2" t="s">
        <v>12786</v>
      </c>
    </row>
    <row r="978">
      <c r="A978" s="9" t="s">
        <v>8984</v>
      </c>
      <c r="B978" s="2" t="s">
        <v>12127</v>
      </c>
      <c r="C978" s="2" t="s">
        <v>10858</v>
      </c>
      <c r="D978" s="2" t="s">
        <v>4301</v>
      </c>
      <c r="E978" s="2" t="s">
        <v>12787</v>
      </c>
    </row>
    <row r="979">
      <c r="A979" s="2" t="s">
        <v>12788</v>
      </c>
      <c r="B979" s="2" t="s">
        <v>12127</v>
      </c>
      <c r="C979" s="2" t="s">
        <v>10858</v>
      </c>
      <c r="D979" s="2" t="s">
        <v>4301</v>
      </c>
      <c r="E979" s="2" t="s">
        <v>12789</v>
      </c>
    </row>
    <row r="980">
      <c r="A980" s="2" t="s">
        <v>7229</v>
      </c>
      <c r="B980" s="2" t="s">
        <v>12127</v>
      </c>
      <c r="C980" s="2" t="s">
        <v>10858</v>
      </c>
      <c r="D980" s="2" t="s">
        <v>4301</v>
      </c>
      <c r="E980" s="2" t="s">
        <v>12790</v>
      </c>
    </row>
    <row r="981">
      <c r="A981" s="2" t="s">
        <v>8987</v>
      </c>
      <c r="B981" s="2" t="s">
        <v>12127</v>
      </c>
      <c r="C981" s="2" t="s">
        <v>10858</v>
      </c>
      <c r="D981" s="2" t="s">
        <v>4301</v>
      </c>
      <c r="E981" s="2" t="s">
        <v>12791</v>
      </c>
    </row>
    <row r="982">
      <c r="A982" s="2" t="s">
        <v>7959</v>
      </c>
      <c r="B982" s="2" t="s">
        <v>12127</v>
      </c>
      <c r="C982" s="2" t="s">
        <v>10858</v>
      </c>
      <c r="D982" s="2" t="s">
        <v>4301</v>
      </c>
      <c r="E982" s="2" t="s">
        <v>12792</v>
      </c>
    </row>
    <row r="983">
      <c r="A983" s="2" t="s">
        <v>8988</v>
      </c>
      <c r="B983" s="2" t="s">
        <v>12127</v>
      </c>
      <c r="C983" s="2" t="s">
        <v>10858</v>
      </c>
      <c r="D983" s="2" t="s">
        <v>4301</v>
      </c>
      <c r="E983" s="2" t="s">
        <v>12793</v>
      </c>
    </row>
    <row r="984">
      <c r="A984" s="36" t="s">
        <v>8989</v>
      </c>
      <c r="B984" s="2" t="s">
        <v>12127</v>
      </c>
      <c r="C984" s="2" t="s">
        <v>10858</v>
      </c>
      <c r="D984" s="2" t="s">
        <v>4301</v>
      </c>
      <c r="E984" s="2" t="s">
        <v>12794</v>
      </c>
    </row>
    <row r="985">
      <c r="A985" s="2" t="s">
        <v>12795</v>
      </c>
      <c r="B985" s="2" t="s">
        <v>12127</v>
      </c>
      <c r="C985" s="2" t="s">
        <v>10858</v>
      </c>
      <c r="D985" s="2" t="s">
        <v>4301</v>
      </c>
      <c r="E985" s="2" t="s">
        <v>12796</v>
      </c>
    </row>
    <row r="986">
      <c r="A986" s="2" t="s">
        <v>8991</v>
      </c>
      <c r="B986" s="2" t="s">
        <v>12127</v>
      </c>
      <c r="C986" s="2" t="s">
        <v>10858</v>
      </c>
      <c r="D986" s="2" t="s">
        <v>4301</v>
      </c>
      <c r="E986" s="2" t="s">
        <v>12797</v>
      </c>
    </row>
    <row r="987">
      <c r="A987" s="2" t="s">
        <v>7961</v>
      </c>
      <c r="B987" s="2" t="s">
        <v>12127</v>
      </c>
      <c r="C987" s="2" t="s">
        <v>10858</v>
      </c>
      <c r="D987" s="2" t="s">
        <v>4301</v>
      </c>
      <c r="E987" s="2" t="s">
        <v>12798</v>
      </c>
    </row>
    <row r="988">
      <c r="A988" s="9" t="s">
        <v>7962</v>
      </c>
      <c r="B988" s="2" t="s">
        <v>12127</v>
      </c>
      <c r="C988" s="2" t="s">
        <v>10858</v>
      </c>
      <c r="D988" s="2" t="s">
        <v>4301</v>
      </c>
      <c r="E988" s="2" t="s">
        <v>12799</v>
      </c>
    </row>
    <row r="989">
      <c r="A989" s="2" t="s">
        <v>12800</v>
      </c>
      <c r="B989" s="2" t="s">
        <v>12127</v>
      </c>
      <c r="C989" s="2" t="s">
        <v>10858</v>
      </c>
      <c r="D989" s="2" t="s">
        <v>4301</v>
      </c>
      <c r="E989" s="2" t="s">
        <v>12801</v>
      </c>
    </row>
    <row r="990">
      <c r="A990" s="2" t="s">
        <v>12802</v>
      </c>
      <c r="B990" s="2" t="s">
        <v>12127</v>
      </c>
      <c r="C990" s="2" t="s">
        <v>10858</v>
      </c>
      <c r="D990" s="2" t="s">
        <v>4301</v>
      </c>
      <c r="E990" s="2" t="s">
        <v>12803</v>
      </c>
    </row>
    <row r="991">
      <c r="A991" s="2" t="s">
        <v>8994</v>
      </c>
      <c r="B991" s="2" t="s">
        <v>12127</v>
      </c>
      <c r="C991" s="2" t="s">
        <v>10858</v>
      </c>
      <c r="D991" s="2" t="s">
        <v>4301</v>
      </c>
      <c r="E991" s="2" t="s">
        <v>12804</v>
      </c>
    </row>
    <row r="992">
      <c r="A992" s="9" t="s">
        <v>12805</v>
      </c>
      <c r="B992" s="2" t="s">
        <v>12127</v>
      </c>
      <c r="C992" s="2" t="s">
        <v>10858</v>
      </c>
      <c r="D992" s="2" t="s">
        <v>4301</v>
      </c>
      <c r="E992" s="2" t="s">
        <v>12806</v>
      </c>
    </row>
    <row r="993">
      <c r="A993" s="2" t="s">
        <v>7963</v>
      </c>
      <c r="B993" s="2" t="s">
        <v>12127</v>
      </c>
      <c r="C993" s="2" t="s">
        <v>10858</v>
      </c>
      <c r="D993" s="2" t="s">
        <v>4301</v>
      </c>
      <c r="E993" s="2" t="s">
        <v>12807</v>
      </c>
    </row>
    <row r="994">
      <c r="A994" s="2" t="s">
        <v>12808</v>
      </c>
      <c r="B994" s="2" t="s">
        <v>12127</v>
      </c>
      <c r="C994" s="2" t="s">
        <v>10858</v>
      </c>
      <c r="D994" s="2" t="s">
        <v>4301</v>
      </c>
      <c r="E994" s="2" t="s">
        <v>12809</v>
      </c>
    </row>
    <row r="995">
      <c r="A995" s="2" t="s">
        <v>7232</v>
      </c>
      <c r="B995" s="2" t="s">
        <v>12127</v>
      </c>
      <c r="C995" s="2" t="s">
        <v>10858</v>
      </c>
      <c r="D995" s="2" t="s">
        <v>4301</v>
      </c>
      <c r="E995" s="2" t="s">
        <v>12810</v>
      </c>
    </row>
    <row r="996">
      <c r="A996" s="9" t="s">
        <v>12811</v>
      </c>
      <c r="B996" s="2" t="s">
        <v>12127</v>
      </c>
      <c r="C996" s="2" t="s">
        <v>10858</v>
      </c>
      <c r="D996" s="2" t="s">
        <v>4301</v>
      </c>
      <c r="E996" s="2" t="s">
        <v>12812</v>
      </c>
    </row>
    <row r="997">
      <c r="A997" s="9" t="s">
        <v>7964</v>
      </c>
      <c r="B997" s="2" t="s">
        <v>12127</v>
      </c>
      <c r="C997" s="2" t="s">
        <v>10858</v>
      </c>
      <c r="D997" s="2" t="s">
        <v>4301</v>
      </c>
      <c r="E997" s="2" t="s">
        <v>12813</v>
      </c>
    </row>
    <row r="998">
      <c r="A998" s="2" t="s">
        <v>12814</v>
      </c>
      <c r="B998" s="2" t="s">
        <v>12127</v>
      </c>
      <c r="C998" s="2" t="s">
        <v>10858</v>
      </c>
      <c r="D998" s="2" t="s">
        <v>4301</v>
      </c>
      <c r="E998" s="2" t="s">
        <v>12815</v>
      </c>
    </row>
    <row r="999">
      <c r="A999" s="2" t="s">
        <v>9003</v>
      </c>
      <c r="B999" s="2" t="s">
        <v>12127</v>
      </c>
      <c r="C999" s="2" t="s">
        <v>10858</v>
      </c>
      <c r="D999" s="2" t="s">
        <v>4301</v>
      </c>
      <c r="E999" s="2" t="s">
        <v>12816</v>
      </c>
    </row>
    <row r="1000">
      <c r="A1000" s="2" t="s">
        <v>9004</v>
      </c>
      <c r="B1000" s="2" t="s">
        <v>12127</v>
      </c>
      <c r="C1000" s="2" t="s">
        <v>10858</v>
      </c>
      <c r="D1000" s="2" t="s">
        <v>4301</v>
      </c>
      <c r="E1000" s="2" t="s">
        <v>12817</v>
      </c>
    </row>
    <row r="1001">
      <c r="A1001" s="2" t="s">
        <v>9005</v>
      </c>
      <c r="B1001" s="2" t="s">
        <v>12127</v>
      </c>
      <c r="C1001" s="2" t="s">
        <v>10858</v>
      </c>
      <c r="D1001" s="2" t="s">
        <v>4301</v>
      </c>
      <c r="E1001" s="2" t="s">
        <v>12818</v>
      </c>
    </row>
    <row r="1002">
      <c r="A1002" s="2" t="s">
        <v>9006</v>
      </c>
      <c r="B1002" s="2" t="s">
        <v>12127</v>
      </c>
      <c r="C1002" s="2" t="s">
        <v>10858</v>
      </c>
      <c r="D1002" s="2" t="s">
        <v>4301</v>
      </c>
      <c r="E1002" s="2" t="s">
        <v>12819</v>
      </c>
    </row>
    <row r="1003">
      <c r="A1003" s="2" t="s">
        <v>7233</v>
      </c>
      <c r="B1003" s="2" t="s">
        <v>12127</v>
      </c>
      <c r="C1003" s="2" t="s">
        <v>10858</v>
      </c>
      <c r="D1003" s="2" t="s">
        <v>4301</v>
      </c>
      <c r="E1003" s="2" t="s">
        <v>12820</v>
      </c>
    </row>
    <row r="1004">
      <c r="A1004" s="2" t="s">
        <v>7965</v>
      </c>
      <c r="B1004" s="2" t="s">
        <v>12127</v>
      </c>
      <c r="C1004" s="2" t="s">
        <v>10858</v>
      </c>
      <c r="D1004" s="2" t="s">
        <v>4301</v>
      </c>
      <c r="E1004" s="2" t="s">
        <v>12821</v>
      </c>
    </row>
    <row r="1005">
      <c r="A1005" s="2" t="s">
        <v>9007</v>
      </c>
      <c r="B1005" s="2" t="s">
        <v>12127</v>
      </c>
      <c r="C1005" s="2" t="s">
        <v>10858</v>
      </c>
      <c r="D1005" s="2" t="s">
        <v>4301</v>
      </c>
      <c r="E1005" s="2" t="s">
        <v>12822</v>
      </c>
    </row>
    <row r="1006">
      <c r="A1006" s="2" t="s">
        <v>7966</v>
      </c>
      <c r="B1006" s="2" t="s">
        <v>12127</v>
      </c>
      <c r="C1006" s="2" t="s">
        <v>10858</v>
      </c>
      <c r="D1006" s="2" t="s">
        <v>4301</v>
      </c>
      <c r="E1006" s="2" t="s">
        <v>12823</v>
      </c>
    </row>
    <row r="1007">
      <c r="A1007" s="2" t="s">
        <v>9008</v>
      </c>
      <c r="B1007" s="2" t="s">
        <v>12127</v>
      </c>
      <c r="C1007" s="2" t="s">
        <v>10858</v>
      </c>
      <c r="D1007" s="2" t="s">
        <v>4301</v>
      </c>
      <c r="E1007" s="2" t="s">
        <v>12824</v>
      </c>
    </row>
    <row r="1008">
      <c r="A1008" s="2" t="s">
        <v>9009</v>
      </c>
      <c r="B1008" s="2" t="s">
        <v>12127</v>
      </c>
      <c r="C1008" s="2" t="s">
        <v>10858</v>
      </c>
      <c r="D1008" s="2" t="s">
        <v>4301</v>
      </c>
      <c r="E1008" s="2" t="s">
        <v>12825</v>
      </c>
    </row>
    <row r="1009">
      <c r="A1009" s="9" t="s">
        <v>12826</v>
      </c>
      <c r="B1009" s="2" t="s">
        <v>12127</v>
      </c>
      <c r="C1009" s="2" t="s">
        <v>10858</v>
      </c>
      <c r="D1009" s="2" t="s">
        <v>4301</v>
      </c>
      <c r="E1009" s="2" t="s">
        <v>12827</v>
      </c>
    </row>
    <row r="1010">
      <c r="A1010" s="9" t="s">
        <v>12828</v>
      </c>
      <c r="B1010" s="2" t="s">
        <v>12127</v>
      </c>
      <c r="C1010" s="2" t="s">
        <v>10858</v>
      </c>
      <c r="D1010" s="2" t="s">
        <v>4301</v>
      </c>
      <c r="E1010" s="2" t="s">
        <v>12829</v>
      </c>
    </row>
    <row r="1011">
      <c r="A1011" s="2" t="s">
        <v>9013</v>
      </c>
      <c r="B1011" s="2" t="s">
        <v>12127</v>
      </c>
      <c r="C1011" s="2" t="s">
        <v>10858</v>
      </c>
      <c r="D1011" s="2" t="s">
        <v>4301</v>
      </c>
      <c r="E1011" s="2" t="s">
        <v>12830</v>
      </c>
    </row>
    <row r="1012">
      <c r="A1012" s="2" t="s">
        <v>9014</v>
      </c>
      <c r="B1012" s="2" t="s">
        <v>12127</v>
      </c>
      <c r="C1012" s="2" t="s">
        <v>10858</v>
      </c>
      <c r="D1012" s="2" t="s">
        <v>4301</v>
      </c>
      <c r="E1012" s="2" t="s">
        <v>12831</v>
      </c>
    </row>
    <row r="1013">
      <c r="A1013" s="2" t="s">
        <v>12832</v>
      </c>
      <c r="B1013" s="2" t="s">
        <v>12127</v>
      </c>
      <c r="C1013" s="2" t="s">
        <v>10858</v>
      </c>
      <c r="D1013" s="2" t="s">
        <v>4301</v>
      </c>
      <c r="E1013" s="2" t="s">
        <v>12833</v>
      </c>
    </row>
    <row r="1014">
      <c r="A1014" s="2" t="s">
        <v>7970</v>
      </c>
      <c r="B1014" s="2" t="s">
        <v>12127</v>
      </c>
      <c r="C1014" s="2" t="s">
        <v>10858</v>
      </c>
      <c r="D1014" s="2" t="s">
        <v>4301</v>
      </c>
      <c r="E1014" s="2" t="s">
        <v>12834</v>
      </c>
    </row>
    <row r="1015">
      <c r="A1015" s="9" t="s">
        <v>7971</v>
      </c>
      <c r="B1015" s="2" t="s">
        <v>12127</v>
      </c>
      <c r="C1015" s="2" t="s">
        <v>10858</v>
      </c>
      <c r="D1015" s="2" t="s">
        <v>4301</v>
      </c>
      <c r="E1015" s="2" t="s">
        <v>12835</v>
      </c>
    </row>
    <row r="1016">
      <c r="A1016" s="2" t="s">
        <v>9015</v>
      </c>
      <c r="B1016" s="2" t="s">
        <v>12127</v>
      </c>
      <c r="C1016" s="2" t="s">
        <v>10858</v>
      </c>
      <c r="D1016" s="2" t="s">
        <v>4301</v>
      </c>
      <c r="E1016" s="2" t="s">
        <v>12836</v>
      </c>
    </row>
    <row r="1017">
      <c r="A1017" s="2" t="s">
        <v>9016</v>
      </c>
      <c r="B1017" s="2" t="s">
        <v>12127</v>
      </c>
      <c r="C1017" s="2" t="s">
        <v>10858</v>
      </c>
      <c r="D1017" s="2" t="s">
        <v>4301</v>
      </c>
      <c r="E1017" s="2" t="s">
        <v>12837</v>
      </c>
    </row>
    <row r="1018">
      <c r="A1018" s="2" t="s">
        <v>7972</v>
      </c>
      <c r="B1018" s="2" t="s">
        <v>12127</v>
      </c>
      <c r="C1018" s="2" t="s">
        <v>10858</v>
      </c>
      <c r="D1018" s="2" t="s">
        <v>4301</v>
      </c>
      <c r="E1018" s="2" t="s">
        <v>12838</v>
      </c>
    </row>
    <row r="1019">
      <c r="A1019" s="9" t="s">
        <v>9017</v>
      </c>
      <c r="B1019" s="2" t="s">
        <v>12127</v>
      </c>
      <c r="C1019" s="2" t="s">
        <v>10858</v>
      </c>
      <c r="D1019" s="2" t="s">
        <v>4301</v>
      </c>
      <c r="E1019" s="2" t="s">
        <v>12839</v>
      </c>
    </row>
    <row r="1020">
      <c r="A1020" s="9" t="s">
        <v>9018</v>
      </c>
      <c r="B1020" s="2" t="s">
        <v>12127</v>
      </c>
      <c r="C1020" s="2" t="s">
        <v>10858</v>
      </c>
      <c r="D1020" s="2" t="s">
        <v>4301</v>
      </c>
      <c r="E1020" s="2" t="s">
        <v>12840</v>
      </c>
    </row>
    <row r="1021">
      <c r="A1021" s="2" t="s">
        <v>7973</v>
      </c>
      <c r="B1021" s="2" t="s">
        <v>12127</v>
      </c>
      <c r="C1021" s="2" t="s">
        <v>10858</v>
      </c>
      <c r="D1021" s="2" t="s">
        <v>4301</v>
      </c>
      <c r="E1021" s="2" t="s">
        <v>12841</v>
      </c>
    </row>
    <row r="1022">
      <c r="A1022" s="2" t="s">
        <v>9019</v>
      </c>
      <c r="B1022" s="2" t="s">
        <v>12127</v>
      </c>
      <c r="C1022" s="2" t="s">
        <v>10858</v>
      </c>
      <c r="D1022" s="2" t="s">
        <v>4301</v>
      </c>
      <c r="E1022" s="2" t="s">
        <v>12842</v>
      </c>
    </row>
    <row r="1023">
      <c r="A1023" s="9" t="s">
        <v>9020</v>
      </c>
      <c r="B1023" s="2" t="s">
        <v>12127</v>
      </c>
      <c r="C1023" s="2" t="s">
        <v>10858</v>
      </c>
      <c r="D1023" s="2" t="s">
        <v>4301</v>
      </c>
      <c r="E1023" s="2" t="s">
        <v>12843</v>
      </c>
    </row>
    <row r="1024">
      <c r="A1024" s="2" t="s">
        <v>9021</v>
      </c>
      <c r="B1024" s="2" t="s">
        <v>12127</v>
      </c>
      <c r="C1024" s="2" t="s">
        <v>10858</v>
      </c>
      <c r="D1024" s="2" t="s">
        <v>4301</v>
      </c>
      <c r="E1024" s="2" t="s">
        <v>12844</v>
      </c>
    </row>
    <row r="1025">
      <c r="A1025" s="2" t="s">
        <v>9022</v>
      </c>
      <c r="B1025" s="2" t="s">
        <v>12127</v>
      </c>
      <c r="C1025" s="2" t="s">
        <v>10858</v>
      </c>
      <c r="D1025" s="2" t="s">
        <v>4301</v>
      </c>
      <c r="E1025" s="2" t="s">
        <v>12845</v>
      </c>
    </row>
    <row r="1026">
      <c r="A1026" s="2" t="s">
        <v>9023</v>
      </c>
      <c r="B1026" s="2" t="s">
        <v>12127</v>
      </c>
      <c r="C1026" s="2" t="s">
        <v>10858</v>
      </c>
      <c r="D1026" s="2" t="s">
        <v>4301</v>
      </c>
      <c r="E1026" s="2" t="s">
        <v>12846</v>
      </c>
    </row>
    <row r="1027">
      <c r="A1027" s="2" t="s">
        <v>9024</v>
      </c>
      <c r="B1027" s="2" t="s">
        <v>12127</v>
      </c>
      <c r="C1027" s="2" t="s">
        <v>10858</v>
      </c>
      <c r="D1027" s="2" t="s">
        <v>4301</v>
      </c>
      <c r="E1027" s="2" t="s">
        <v>12847</v>
      </c>
    </row>
    <row r="1028">
      <c r="A1028" s="9" t="s">
        <v>7974</v>
      </c>
      <c r="B1028" s="2" t="s">
        <v>12127</v>
      </c>
      <c r="C1028" s="2" t="s">
        <v>10858</v>
      </c>
      <c r="D1028" s="2" t="s">
        <v>4301</v>
      </c>
      <c r="E1028" s="2" t="s">
        <v>12848</v>
      </c>
    </row>
    <row r="1029">
      <c r="A1029" s="2" t="s">
        <v>12849</v>
      </c>
      <c r="B1029" s="2" t="s">
        <v>12127</v>
      </c>
      <c r="C1029" s="2" t="s">
        <v>10858</v>
      </c>
      <c r="D1029" s="2" t="s">
        <v>4301</v>
      </c>
      <c r="E1029" s="2" t="s">
        <v>12850</v>
      </c>
    </row>
    <row r="1030">
      <c r="A1030" s="2" t="s">
        <v>9027</v>
      </c>
      <c r="B1030" s="2" t="s">
        <v>12127</v>
      </c>
      <c r="C1030" s="2" t="s">
        <v>10858</v>
      </c>
      <c r="D1030" s="2" t="s">
        <v>4301</v>
      </c>
      <c r="E1030" s="2" t="s">
        <v>12851</v>
      </c>
    </row>
    <row r="1031">
      <c r="A1031" s="2" t="s">
        <v>7975</v>
      </c>
      <c r="B1031" s="2" t="s">
        <v>12127</v>
      </c>
      <c r="C1031" s="2" t="s">
        <v>10858</v>
      </c>
      <c r="D1031" s="2" t="s">
        <v>4301</v>
      </c>
      <c r="E1031" s="2" t="s">
        <v>12852</v>
      </c>
    </row>
    <row r="1032">
      <c r="A1032" s="9" t="s">
        <v>9028</v>
      </c>
      <c r="B1032" s="2" t="s">
        <v>12127</v>
      </c>
      <c r="C1032" s="2" t="s">
        <v>10858</v>
      </c>
      <c r="D1032" s="2" t="s">
        <v>4301</v>
      </c>
      <c r="E1032" s="2" t="s">
        <v>12853</v>
      </c>
    </row>
    <row r="1033">
      <c r="A1033" s="2" t="s">
        <v>7976</v>
      </c>
      <c r="B1033" s="2" t="s">
        <v>12127</v>
      </c>
      <c r="C1033" s="2" t="s">
        <v>10858</v>
      </c>
      <c r="D1033" s="2" t="s">
        <v>4301</v>
      </c>
      <c r="E1033" s="2" t="s">
        <v>12854</v>
      </c>
    </row>
    <row r="1034">
      <c r="A1034" s="9" t="s">
        <v>9029</v>
      </c>
      <c r="B1034" s="2" t="s">
        <v>12127</v>
      </c>
      <c r="C1034" s="2" t="s">
        <v>10858</v>
      </c>
      <c r="D1034" s="2" t="s">
        <v>4301</v>
      </c>
      <c r="E1034" s="2" t="s">
        <v>12855</v>
      </c>
    </row>
    <row r="1035">
      <c r="A1035" s="2" t="s">
        <v>9030</v>
      </c>
      <c r="B1035" s="2" t="s">
        <v>12127</v>
      </c>
      <c r="C1035" s="2" t="s">
        <v>10858</v>
      </c>
      <c r="D1035" s="2" t="s">
        <v>4301</v>
      </c>
      <c r="E1035" s="2" t="s">
        <v>12856</v>
      </c>
    </row>
    <row r="1036">
      <c r="A1036" s="2" t="s">
        <v>9031</v>
      </c>
      <c r="B1036" s="2" t="s">
        <v>12127</v>
      </c>
      <c r="C1036" s="2" t="s">
        <v>10858</v>
      </c>
      <c r="D1036" s="2" t="s">
        <v>4301</v>
      </c>
      <c r="E1036" s="2" t="s">
        <v>12857</v>
      </c>
    </row>
    <row r="1037">
      <c r="A1037" s="2" t="s">
        <v>9032</v>
      </c>
      <c r="B1037" s="2" t="s">
        <v>12127</v>
      </c>
      <c r="C1037" s="2" t="s">
        <v>10858</v>
      </c>
      <c r="D1037" s="2" t="s">
        <v>4301</v>
      </c>
      <c r="E1037" s="2" t="s">
        <v>12858</v>
      </c>
    </row>
    <row r="1038">
      <c r="A1038" s="2" t="s">
        <v>12859</v>
      </c>
      <c r="B1038" s="2" t="s">
        <v>12127</v>
      </c>
      <c r="C1038" s="2" t="s">
        <v>10858</v>
      </c>
      <c r="D1038" s="2" t="s">
        <v>4301</v>
      </c>
      <c r="E1038" s="2" t="s">
        <v>12860</v>
      </c>
    </row>
    <row r="1039">
      <c r="A1039" s="2" t="s">
        <v>12861</v>
      </c>
      <c r="B1039" s="2" t="s">
        <v>12127</v>
      </c>
      <c r="C1039" s="2" t="s">
        <v>10858</v>
      </c>
      <c r="D1039" s="2" t="s">
        <v>4301</v>
      </c>
      <c r="E1039" s="2" t="s">
        <v>12862</v>
      </c>
    </row>
    <row r="1040">
      <c r="A1040" s="9" t="s">
        <v>9034</v>
      </c>
      <c r="B1040" s="2" t="s">
        <v>12127</v>
      </c>
      <c r="C1040" s="2" t="s">
        <v>10858</v>
      </c>
      <c r="D1040" s="2" t="s">
        <v>4301</v>
      </c>
      <c r="E1040" s="2" t="s">
        <v>12863</v>
      </c>
    </row>
    <row r="1041">
      <c r="A1041" s="2" t="s">
        <v>12864</v>
      </c>
      <c r="B1041" s="2" t="s">
        <v>12127</v>
      </c>
      <c r="C1041" s="2" t="s">
        <v>10858</v>
      </c>
      <c r="D1041" s="2" t="s">
        <v>4301</v>
      </c>
      <c r="E1041" s="2" t="s">
        <v>12865</v>
      </c>
    </row>
    <row r="1042">
      <c r="A1042" s="2" t="s">
        <v>7979</v>
      </c>
      <c r="B1042" s="2" t="s">
        <v>12127</v>
      </c>
      <c r="C1042" s="2" t="s">
        <v>10858</v>
      </c>
      <c r="D1042" s="2" t="s">
        <v>4301</v>
      </c>
      <c r="E1042" s="2" t="s">
        <v>12866</v>
      </c>
    </row>
    <row r="1043">
      <c r="A1043" s="2" t="s">
        <v>9035</v>
      </c>
      <c r="B1043" s="2" t="s">
        <v>12127</v>
      </c>
      <c r="C1043" s="2" t="s">
        <v>10858</v>
      </c>
      <c r="D1043" s="2" t="s">
        <v>4301</v>
      </c>
      <c r="E1043" s="2" t="s">
        <v>12867</v>
      </c>
    </row>
    <row r="1044">
      <c r="A1044" s="2" t="s">
        <v>7980</v>
      </c>
      <c r="B1044" s="2" t="s">
        <v>12127</v>
      </c>
      <c r="C1044" s="2" t="s">
        <v>10858</v>
      </c>
      <c r="D1044" s="2" t="s">
        <v>4301</v>
      </c>
      <c r="E1044" s="2" t="s">
        <v>12868</v>
      </c>
    </row>
    <row r="1045">
      <c r="A1045" s="2" t="s">
        <v>9036</v>
      </c>
      <c r="B1045" s="2" t="s">
        <v>12127</v>
      </c>
      <c r="C1045" s="2" t="s">
        <v>10858</v>
      </c>
      <c r="D1045" s="2" t="s">
        <v>4301</v>
      </c>
      <c r="E1045" s="2" t="s">
        <v>12869</v>
      </c>
    </row>
    <row r="1046">
      <c r="A1046" s="2" t="s">
        <v>9037</v>
      </c>
      <c r="B1046" s="2" t="s">
        <v>12127</v>
      </c>
      <c r="C1046" s="2" t="s">
        <v>10858</v>
      </c>
      <c r="D1046" s="2" t="s">
        <v>4301</v>
      </c>
      <c r="E1046" s="2" t="s">
        <v>12870</v>
      </c>
    </row>
    <row r="1047">
      <c r="A1047" s="9" t="s">
        <v>9038</v>
      </c>
      <c r="B1047" s="2" t="s">
        <v>12127</v>
      </c>
      <c r="C1047" s="2" t="s">
        <v>10858</v>
      </c>
      <c r="D1047" s="2" t="s">
        <v>4301</v>
      </c>
      <c r="E1047" s="2" t="s">
        <v>12871</v>
      </c>
    </row>
    <row r="1048">
      <c r="A1048" s="9" t="s">
        <v>12872</v>
      </c>
      <c r="B1048" s="2" t="s">
        <v>12127</v>
      </c>
      <c r="C1048" s="2" t="s">
        <v>10858</v>
      </c>
      <c r="D1048" s="2" t="s">
        <v>4301</v>
      </c>
      <c r="E1048" s="2" t="s">
        <v>12873</v>
      </c>
    </row>
    <row r="1049">
      <c r="A1049" s="2" t="s">
        <v>9040</v>
      </c>
      <c r="B1049" s="2" t="s">
        <v>12127</v>
      </c>
      <c r="C1049" s="2" t="s">
        <v>10858</v>
      </c>
      <c r="D1049" s="2" t="s">
        <v>4301</v>
      </c>
      <c r="E1049" s="2" t="s">
        <v>12874</v>
      </c>
    </row>
    <row r="1050">
      <c r="A1050" s="2" t="s">
        <v>7982</v>
      </c>
      <c r="B1050" s="2" t="s">
        <v>12127</v>
      </c>
      <c r="C1050" s="2" t="s">
        <v>10858</v>
      </c>
      <c r="D1050" s="2" t="s">
        <v>4301</v>
      </c>
      <c r="E1050" s="2" t="s">
        <v>12875</v>
      </c>
    </row>
    <row r="1051">
      <c r="A1051" s="9" t="s">
        <v>9041</v>
      </c>
      <c r="B1051" s="2" t="s">
        <v>12127</v>
      </c>
      <c r="C1051" s="2" t="s">
        <v>10858</v>
      </c>
      <c r="D1051" s="2" t="s">
        <v>4301</v>
      </c>
      <c r="E1051" s="2" t="s">
        <v>12876</v>
      </c>
    </row>
    <row r="1052">
      <c r="A1052" s="2" t="s">
        <v>7983</v>
      </c>
      <c r="B1052" s="2" t="s">
        <v>12127</v>
      </c>
      <c r="C1052" s="2" t="s">
        <v>10858</v>
      </c>
      <c r="D1052" s="2" t="s">
        <v>4301</v>
      </c>
      <c r="E1052" s="2" t="s">
        <v>12877</v>
      </c>
    </row>
    <row r="1053">
      <c r="A1053" s="2" t="s">
        <v>9042</v>
      </c>
      <c r="B1053" s="2" t="s">
        <v>12127</v>
      </c>
      <c r="C1053" s="2" t="s">
        <v>10858</v>
      </c>
      <c r="D1053" s="2" t="s">
        <v>4301</v>
      </c>
      <c r="E1053" s="2" t="s">
        <v>12878</v>
      </c>
    </row>
    <row r="1054">
      <c r="A1054" s="9" t="s">
        <v>9034</v>
      </c>
      <c r="B1054" s="2" t="s">
        <v>12127</v>
      </c>
      <c r="C1054" s="2" t="s">
        <v>10858</v>
      </c>
      <c r="D1054" s="2" t="s">
        <v>4301</v>
      </c>
      <c r="E1054" s="2" t="s">
        <v>12879</v>
      </c>
    </row>
    <row r="1055">
      <c r="A1055" s="2" t="s">
        <v>9043</v>
      </c>
      <c r="B1055" s="2" t="s">
        <v>12127</v>
      </c>
      <c r="C1055" s="2" t="s">
        <v>10858</v>
      </c>
      <c r="D1055" s="2" t="s">
        <v>4301</v>
      </c>
      <c r="E1055" s="2" t="s">
        <v>12880</v>
      </c>
    </row>
    <row r="1056">
      <c r="A1056" s="2" t="s">
        <v>9044</v>
      </c>
      <c r="B1056" s="2" t="s">
        <v>12127</v>
      </c>
      <c r="C1056" s="2" t="s">
        <v>10858</v>
      </c>
      <c r="D1056" s="2" t="s">
        <v>4301</v>
      </c>
      <c r="E1056" s="2" t="s">
        <v>12881</v>
      </c>
    </row>
    <row r="1057">
      <c r="A1057" s="2" t="s">
        <v>9045</v>
      </c>
      <c r="B1057" s="2" t="s">
        <v>12127</v>
      </c>
      <c r="C1057" s="2" t="s">
        <v>10858</v>
      </c>
      <c r="D1057" s="2" t="s">
        <v>4301</v>
      </c>
      <c r="E1057" s="2" t="s">
        <v>12882</v>
      </c>
    </row>
    <row r="1058">
      <c r="A1058" s="2" t="s">
        <v>9046</v>
      </c>
      <c r="B1058" s="2" t="s">
        <v>12127</v>
      </c>
      <c r="C1058" s="2" t="s">
        <v>10858</v>
      </c>
      <c r="D1058" s="2" t="s">
        <v>4301</v>
      </c>
      <c r="E1058" s="2" t="s">
        <v>12883</v>
      </c>
    </row>
    <row r="1059">
      <c r="A1059" s="2" t="s">
        <v>9047</v>
      </c>
      <c r="B1059" s="2" t="s">
        <v>12127</v>
      </c>
      <c r="C1059" s="2" t="s">
        <v>10858</v>
      </c>
      <c r="D1059" s="2" t="s">
        <v>4301</v>
      </c>
      <c r="E1059" s="2" t="s">
        <v>12884</v>
      </c>
    </row>
    <row r="1060">
      <c r="A1060" s="2" t="s">
        <v>7984</v>
      </c>
      <c r="B1060" s="2" t="s">
        <v>12127</v>
      </c>
      <c r="C1060" s="2" t="s">
        <v>10858</v>
      </c>
      <c r="D1060" s="2" t="s">
        <v>4301</v>
      </c>
      <c r="E1060" s="2" t="s">
        <v>12885</v>
      </c>
    </row>
    <row r="1061">
      <c r="A1061" s="2" t="s">
        <v>12886</v>
      </c>
      <c r="B1061" s="2" t="s">
        <v>12127</v>
      </c>
      <c r="C1061" s="2" t="s">
        <v>10858</v>
      </c>
      <c r="D1061" s="2" t="s">
        <v>4301</v>
      </c>
      <c r="E1061" s="2" t="s">
        <v>12887</v>
      </c>
    </row>
    <row r="1062">
      <c r="A1062" s="2" t="s">
        <v>7986</v>
      </c>
      <c r="B1062" s="2" t="s">
        <v>12127</v>
      </c>
      <c r="C1062" s="2" t="s">
        <v>10858</v>
      </c>
      <c r="D1062" s="2" t="s">
        <v>4301</v>
      </c>
      <c r="E1062" s="2" t="s">
        <v>12888</v>
      </c>
    </row>
    <row r="1063">
      <c r="A1063" s="2" t="s">
        <v>7987</v>
      </c>
      <c r="B1063" s="2" t="s">
        <v>12127</v>
      </c>
      <c r="C1063" s="2" t="s">
        <v>10858</v>
      </c>
      <c r="D1063" s="2" t="s">
        <v>4301</v>
      </c>
      <c r="E1063" s="2" t="s">
        <v>12889</v>
      </c>
    </row>
    <row r="1064">
      <c r="A1064" s="2" t="s">
        <v>12890</v>
      </c>
      <c r="B1064" s="2" t="s">
        <v>12127</v>
      </c>
      <c r="C1064" s="2" t="s">
        <v>10858</v>
      </c>
      <c r="D1064" s="2" t="s">
        <v>4301</v>
      </c>
      <c r="E1064" s="2" t="s">
        <v>12891</v>
      </c>
    </row>
    <row r="1065">
      <c r="A1065" s="2" t="s">
        <v>9050</v>
      </c>
      <c r="B1065" s="2" t="s">
        <v>12127</v>
      </c>
      <c r="C1065" s="2" t="s">
        <v>10858</v>
      </c>
      <c r="D1065" s="2" t="s">
        <v>4301</v>
      </c>
      <c r="E1065" s="2" t="s">
        <v>12892</v>
      </c>
    </row>
    <row r="1066">
      <c r="A1066" s="9" t="s">
        <v>7988</v>
      </c>
      <c r="B1066" s="2" t="s">
        <v>12127</v>
      </c>
      <c r="C1066" s="2" t="s">
        <v>10858</v>
      </c>
      <c r="D1066" s="2" t="s">
        <v>4301</v>
      </c>
      <c r="E1066" s="2" t="s">
        <v>12893</v>
      </c>
    </row>
    <row r="1067">
      <c r="A1067" s="2" t="s">
        <v>7989</v>
      </c>
      <c r="B1067" s="2" t="s">
        <v>12127</v>
      </c>
      <c r="C1067" s="2" t="s">
        <v>10858</v>
      </c>
      <c r="D1067" s="2" t="s">
        <v>4301</v>
      </c>
      <c r="E1067" s="2" t="s">
        <v>12894</v>
      </c>
    </row>
    <row r="1068">
      <c r="A1068" s="9" t="s">
        <v>9051</v>
      </c>
      <c r="B1068" s="2" t="s">
        <v>12127</v>
      </c>
      <c r="C1068" s="2" t="s">
        <v>10858</v>
      </c>
      <c r="D1068" s="2" t="s">
        <v>4301</v>
      </c>
      <c r="E1068" s="2" t="s">
        <v>12895</v>
      </c>
    </row>
    <row r="1069">
      <c r="A1069" s="2" t="s">
        <v>9052</v>
      </c>
      <c r="B1069" s="2" t="s">
        <v>12127</v>
      </c>
      <c r="C1069" s="2" t="s">
        <v>10858</v>
      </c>
      <c r="D1069" s="2" t="s">
        <v>4301</v>
      </c>
      <c r="E1069" s="2" t="s">
        <v>12896</v>
      </c>
    </row>
    <row r="1070">
      <c r="A1070" s="9" t="s">
        <v>9053</v>
      </c>
      <c r="B1070" s="2" t="s">
        <v>12127</v>
      </c>
      <c r="C1070" s="2" t="s">
        <v>10858</v>
      </c>
      <c r="D1070" s="2" t="s">
        <v>4301</v>
      </c>
      <c r="E1070" s="2" t="s">
        <v>12897</v>
      </c>
    </row>
    <row r="1071">
      <c r="A1071" s="2" t="s">
        <v>12898</v>
      </c>
      <c r="B1071" s="2" t="s">
        <v>12127</v>
      </c>
      <c r="C1071" s="2" t="s">
        <v>10858</v>
      </c>
      <c r="D1071" s="2" t="s">
        <v>4301</v>
      </c>
      <c r="E1071" s="2" t="s">
        <v>12899</v>
      </c>
    </row>
    <row r="1072">
      <c r="A1072" s="2" t="s">
        <v>12900</v>
      </c>
      <c r="B1072" s="2" t="s">
        <v>12127</v>
      </c>
      <c r="C1072" s="2" t="s">
        <v>10858</v>
      </c>
      <c r="D1072" s="2" t="s">
        <v>4301</v>
      </c>
      <c r="E1072" s="2" t="s">
        <v>12901</v>
      </c>
    </row>
    <row r="1073">
      <c r="A1073" s="2" t="s">
        <v>7239</v>
      </c>
      <c r="B1073" s="2" t="s">
        <v>12127</v>
      </c>
      <c r="C1073" s="2" t="s">
        <v>10858</v>
      </c>
      <c r="D1073" s="2" t="s">
        <v>4301</v>
      </c>
      <c r="E1073" s="2" t="s">
        <v>12902</v>
      </c>
    </row>
    <row r="1074">
      <c r="A1074" s="2" t="s">
        <v>12903</v>
      </c>
      <c r="B1074" s="2" t="s">
        <v>12127</v>
      </c>
      <c r="C1074" s="2" t="s">
        <v>10858</v>
      </c>
      <c r="D1074" s="2" t="s">
        <v>4301</v>
      </c>
      <c r="E1074" s="2" t="s">
        <v>12904</v>
      </c>
    </row>
    <row r="1075">
      <c r="A1075" s="2" t="s">
        <v>9058</v>
      </c>
      <c r="B1075" s="2" t="s">
        <v>12127</v>
      </c>
      <c r="C1075" s="2" t="s">
        <v>10858</v>
      </c>
      <c r="D1075" s="2" t="s">
        <v>4301</v>
      </c>
      <c r="E1075" s="2" t="s">
        <v>12905</v>
      </c>
    </row>
    <row r="1076">
      <c r="A1076" s="2" t="s">
        <v>9059</v>
      </c>
      <c r="B1076" s="2" t="s">
        <v>12127</v>
      </c>
      <c r="C1076" s="2" t="s">
        <v>10858</v>
      </c>
      <c r="D1076" s="2" t="s">
        <v>4301</v>
      </c>
      <c r="E1076" s="2" t="s">
        <v>12906</v>
      </c>
    </row>
    <row r="1077">
      <c r="A1077" s="9" t="s">
        <v>7992</v>
      </c>
      <c r="B1077" s="2" t="s">
        <v>12127</v>
      </c>
      <c r="C1077" s="2" t="s">
        <v>10858</v>
      </c>
      <c r="D1077" s="2" t="s">
        <v>4301</v>
      </c>
      <c r="E1077" s="2" t="s">
        <v>12907</v>
      </c>
    </row>
    <row r="1078">
      <c r="A1078" s="2" t="s">
        <v>9060</v>
      </c>
      <c r="B1078" s="2" t="s">
        <v>12127</v>
      </c>
      <c r="C1078" s="2" t="s">
        <v>10858</v>
      </c>
      <c r="D1078" s="2" t="s">
        <v>4301</v>
      </c>
      <c r="E1078" s="2" t="s">
        <v>12908</v>
      </c>
    </row>
    <row r="1079">
      <c r="A1079" s="2" t="s">
        <v>9061</v>
      </c>
      <c r="B1079" s="2" t="s">
        <v>12127</v>
      </c>
      <c r="C1079" s="2" t="s">
        <v>10858</v>
      </c>
      <c r="D1079" s="2" t="s">
        <v>4301</v>
      </c>
      <c r="E1079" s="2" t="s">
        <v>12909</v>
      </c>
    </row>
    <row r="1080">
      <c r="A1080" s="2" t="s">
        <v>9062</v>
      </c>
      <c r="B1080" s="2" t="s">
        <v>12127</v>
      </c>
      <c r="C1080" s="2" t="s">
        <v>10858</v>
      </c>
      <c r="D1080" s="2" t="s">
        <v>4301</v>
      </c>
      <c r="E1080" s="2" t="s">
        <v>12910</v>
      </c>
    </row>
    <row r="1081">
      <c r="A1081" s="2" t="s">
        <v>7240</v>
      </c>
      <c r="B1081" s="2" t="s">
        <v>12127</v>
      </c>
      <c r="C1081" s="2" t="s">
        <v>10858</v>
      </c>
      <c r="D1081" s="2" t="s">
        <v>4301</v>
      </c>
      <c r="E1081" s="2" t="s">
        <v>12911</v>
      </c>
    </row>
    <row r="1082">
      <c r="A1082" s="2" t="s">
        <v>9063</v>
      </c>
      <c r="B1082" s="2" t="s">
        <v>12127</v>
      </c>
      <c r="C1082" s="2" t="s">
        <v>10858</v>
      </c>
      <c r="D1082" s="2" t="s">
        <v>4301</v>
      </c>
      <c r="E1082" s="2" t="s">
        <v>12912</v>
      </c>
    </row>
    <row r="1083">
      <c r="A1083" s="2" t="s">
        <v>7993</v>
      </c>
      <c r="B1083" s="2" t="s">
        <v>12127</v>
      </c>
      <c r="C1083" s="2" t="s">
        <v>10858</v>
      </c>
      <c r="D1083" s="2" t="s">
        <v>4301</v>
      </c>
      <c r="E1083" s="2" t="s">
        <v>12913</v>
      </c>
    </row>
    <row r="1084">
      <c r="A1084" s="2" t="s">
        <v>9064</v>
      </c>
      <c r="B1084" s="2" t="s">
        <v>12127</v>
      </c>
      <c r="C1084" s="2" t="s">
        <v>10858</v>
      </c>
      <c r="D1084" s="2" t="s">
        <v>4301</v>
      </c>
      <c r="E1084" s="2" t="s">
        <v>12914</v>
      </c>
    </row>
    <row r="1085">
      <c r="A1085" s="2" t="s">
        <v>12915</v>
      </c>
      <c r="B1085" s="2" t="s">
        <v>12127</v>
      </c>
      <c r="C1085" s="2" t="s">
        <v>10858</v>
      </c>
      <c r="D1085" s="2" t="s">
        <v>4301</v>
      </c>
      <c r="E1085" s="2" t="s">
        <v>12916</v>
      </c>
    </row>
    <row r="1086">
      <c r="A1086" s="2" t="s">
        <v>9065</v>
      </c>
      <c r="B1086" s="2" t="s">
        <v>12127</v>
      </c>
      <c r="C1086" s="2" t="s">
        <v>10858</v>
      </c>
      <c r="D1086" s="2" t="s">
        <v>4301</v>
      </c>
      <c r="E1086" s="2" t="s">
        <v>12917</v>
      </c>
    </row>
    <row r="1087">
      <c r="A1087" s="2" t="s">
        <v>12918</v>
      </c>
      <c r="B1087" s="2" t="s">
        <v>12127</v>
      </c>
      <c r="C1087" s="2" t="s">
        <v>10858</v>
      </c>
      <c r="D1087" s="2" t="s">
        <v>4301</v>
      </c>
      <c r="E1087" s="2" t="s">
        <v>12919</v>
      </c>
    </row>
    <row r="1088">
      <c r="A1088" s="2" t="s">
        <v>9067</v>
      </c>
      <c r="B1088" s="2" t="s">
        <v>12127</v>
      </c>
      <c r="C1088" s="2" t="s">
        <v>10858</v>
      </c>
      <c r="D1088" s="2" t="s">
        <v>4301</v>
      </c>
      <c r="E1088" s="2" t="s">
        <v>12920</v>
      </c>
    </row>
    <row r="1089">
      <c r="A1089" s="2" t="s">
        <v>9068</v>
      </c>
      <c r="B1089" s="2" t="s">
        <v>12127</v>
      </c>
      <c r="C1089" s="2" t="s">
        <v>10858</v>
      </c>
      <c r="D1089" s="2" t="s">
        <v>4301</v>
      </c>
      <c r="E1089" s="2" t="s">
        <v>12921</v>
      </c>
    </row>
    <row r="1090">
      <c r="A1090" s="9" t="s">
        <v>7241</v>
      </c>
      <c r="B1090" s="2" t="s">
        <v>12127</v>
      </c>
      <c r="C1090" s="2" t="s">
        <v>10858</v>
      </c>
      <c r="D1090" s="2" t="s">
        <v>4301</v>
      </c>
      <c r="E1090" s="2" t="s">
        <v>12922</v>
      </c>
    </row>
    <row r="1091">
      <c r="A1091" s="2" t="s">
        <v>9069</v>
      </c>
      <c r="B1091" s="2" t="s">
        <v>12127</v>
      </c>
      <c r="C1091" s="2" t="s">
        <v>10858</v>
      </c>
      <c r="D1091" s="2" t="s">
        <v>4301</v>
      </c>
      <c r="E1091" s="2" t="s">
        <v>12923</v>
      </c>
    </row>
    <row r="1092">
      <c r="A1092" s="9" t="s">
        <v>9070</v>
      </c>
      <c r="B1092" s="2" t="s">
        <v>12127</v>
      </c>
      <c r="C1092" s="2" t="s">
        <v>10858</v>
      </c>
      <c r="D1092" s="2" t="s">
        <v>4301</v>
      </c>
      <c r="E1092" s="2" t="s">
        <v>12924</v>
      </c>
    </row>
    <row r="1093">
      <c r="A1093" s="9" t="s">
        <v>7997</v>
      </c>
      <c r="B1093" s="2" t="s">
        <v>12127</v>
      </c>
      <c r="C1093" s="2" t="s">
        <v>10858</v>
      </c>
      <c r="D1093" s="2" t="s">
        <v>4301</v>
      </c>
      <c r="E1093" s="2" t="s">
        <v>12925</v>
      </c>
    </row>
    <row r="1094">
      <c r="A1094" s="2" t="s">
        <v>9071</v>
      </c>
      <c r="B1094" s="2" t="s">
        <v>12127</v>
      </c>
      <c r="C1094" s="2" t="s">
        <v>10858</v>
      </c>
      <c r="D1094" s="2" t="s">
        <v>4301</v>
      </c>
      <c r="E1094" s="2" t="s">
        <v>12926</v>
      </c>
    </row>
    <row r="1095">
      <c r="A1095" s="2" t="s">
        <v>9072</v>
      </c>
      <c r="B1095" s="2" t="s">
        <v>12127</v>
      </c>
      <c r="C1095" s="2" t="s">
        <v>10858</v>
      </c>
      <c r="D1095" s="2" t="s">
        <v>4301</v>
      </c>
      <c r="E1095" s="2" t="s">
        <v>12927</v>
      </c>
    </row>
    <row r="1096">
      <c r="A1096" s="2" t="s">
        <v>12928</v>
      </c>
      <c r="B1096" s="2" t="s">
        <v>12127</v>
      </c>
      <c r="C1096" s="2" t="s">
        <v>10858</v>
      </c>
      <c r="D1096" s="2" t="s">
        <v>4301</v>
      </c>
      <c r="E1096" s="2" t="s">
        <v>12929</v>
      </c>
    </row>
    <row r="1097">
      <c r="A1097" s="2" t="s">
        <v>9074</v>
      </c>
      <c r="B1097" s="2" t="s">
        <v>12127</v>
      </c>
      <c r="C1097" s="2" t="s">
        <v>10858</v>
      </c>
      <c r="D1097" s="2" t="s">
        <v>4301</v>
      </c>
      <c r="E1097" s="2" t="s">
        <v>12930</v>
      </c>
    </row>
    <row r="1098">
      <c r="A1098" s="9" t="s">
        <v>9075</v>
      </c>
      <c r="B1098" s="2" t="s">
        <v>12127</v>
      </c>
      <c r="C1098" s="2" t="s">
        <v>10858</v>
      </c>
      <c r="D1098" s="2" t="s">
        <v>4301</v>
      </c>
      <c r="E1098" s="2" t="s">
        <v>12931</v>
      </c>
    </row>
    <row r="1099">
      <c r="A1099" s="2" t="s">
        <v>7999</v>
      </c>
      <c r="B1099" s="2" t="s">
        <v>12127</v>
      </c>
      <c r="C1099" s="2" t="s">
        <v>10858</v>
      </c>
      <c r="D1099" s="2" t="s">
        <v>4301</v>
      </c>
      <c r="E1099" s="2" t="s">
        <v>12932</v>
      </c>
    </row>
    <row r="1100">
      <c r="A1100" s="9" t="s">
        <v>8000</v>
      </c>
      <c r="B1100" s="2" t="s">
        <v>12127</v>
      </c>
      <c r="C1100" s="2" t="s">
        <v>10858</v>
      </c>
      <c r="D1100" s="2" t="s">
        <v>4301</v>
      </c>
      <c r="E1100" s="2" t="s">
        <v>12933</v>
      </c>
    </row>
    <row r="1101">
      <c r="A1101" s="9" t="s">
        <v>8001</v>
      </c>
      <c r="B1101" s="2" t="s">
        <v>12127</v>
      </c>
      <c r="C1101" s="2" t="s">
        <v>10858</v>
      </c>
      <c r="D1101" s="2" t="s">
        <v>4301</v>
      </c>
      <c r="E1101" s="2" t="s">
        <v>12934</v>
      </c>
    </row>
    <row r="1102">
      <c r="A1102" s="2" t="s">
        <v>9076</v>
      </c>
      <c r="B1102" s="2" t="s">
        <v>12127</v>
      </c>
      <c r="C1102" s="2" t="s">
        <v>10858</v>
      </c>
      <c r="D1102" s="2" t="s">
        <v>4301</v>
      </c>
      <c r="E1102" s="2" t="s">
        <v>12935</v>
      </c>
    </row>
    <row r="1103">
      <c r="A1103" s="9" t="s">
        <v>9077</v>
      </c>
      <c r="B1103" s="2" t="s">
        <v>12127</v>
      </c>
      <c r="C1103" s="2" t="s">
        <v>10858</v>
      </c>
      <c r="D1103" s="2" t="s">
        <v>4301</v>
      </c>
      <c r="E1103" s="2" t="s">
        <v>12936</v>
      </c>
    </row>
    <row r="1104">
      <c r="A1104" s="9" t="s">
        <v>8002</v>
      </c>
      <c r="B1104" s="2" t="s">
        <v>12127</v>
      </c>
      <c r="C1104" s="2" t="s">
        <v>10858</v>
      </c>
      <c r="D1104" s="2" t="s">
        <v>4301</v>
      </c>
      <c r="E1104" s="2" t="s">
        <v>12937</v>
      </c>
    </row>
    <row r="1105">
      <c r="A1105" s="9" t="s">
        <v>7242</v>
      </c>
      <c r="B1105" s="2" t="s">
        <v>12127</v>
      </c>
      <c r="C1105" s="2" t="s">
        <v>10858</v>
      </c>
      <c r="D1105" s="2" t="s">
        <v>4301</v>
      </c>
      <c r="E1105" s="2" t="s">
        <v>12938</v>
      </c>
    </row>
    <row r="1106">
      <c r="A1106" s="2" t="s">
        <v>7243</v>
      </c>
      <c r="B1106" s="2" t="s">
        <v>12127</v>
      </c>
      <c r="C1106" s="2" t="s">
        <v>10858</v>
      </c>
      <c r="D1106" s="2" t="s">
        <v>4301</v>
      </c>
      <c r="E1106" s="2" t="s">
        <v>12939</v>
      </c>
    </row>
    <row r="1107">
      <c r="A1107" s="2" t="s">
        <v>7244</v>
      </c>
      <c r="B1107" s="2" t="s">
        <v>12127</v>
      </c>
      <c r="C1107" s="2" t="s">
        <v>10858</v>
      </c>
      <c r="D1107" s="2" t="s">
        <v>4301</v>
      </c>
      <c r="E1107" s="2" t="s">
        <v>12940</v>
      </c>
    </row>
    <row r="1108">
      <c r="A1108" s="2" t="s">
        <v>8003</v>
      </c>
      <c r="B1108" s="2" t="s">
        <v>12127</v>
      </c>
      <c r="C1108" s="2" t="s">
        <v>10858</v>
      </c>
      <c r="D1108" s="2" t="s">
        <v>4301</v>
      </c>
      <c r="E1108" s="2" t="s">
        <v>12941</v>
      </c>
    </row>
    <row r="1109">
      <c r="A1109" s="2" t="s">
        <v>9078</v>
      </c>
      <c r="B1109" s="2" t="s">
        <v>12127</v>
      </c>
      <c r="C1109" s="2" t="s">
        <v>10858</v>
      </c>
      <c r="D1109" s="2" t="s">
        <v>4301</v>
      </c>
      <c r="E1109" s="2" t="s">
        <v>12942</v>
      </c>
    </row>
    <row r="1110">
      <c r="A1110" s="2" t="s">
        <v>9079</v>
      </c>
      <c r="B1110" s="2" t="s">
        <v>12127</v>
      </c>
      <c r="C1110" s="2" t="s">
        <v>10858</v>
      </c>
      <c r="D1110" s="2" t="s">
        <v>4301</v>
      </c>
      <c r="E1110" s="2" t="s">
        <v>12943</v>
      </c>
    </row>
    <row r="1111">
      <c r="A1111" s="9" t="s">
        <v>9080</v>
      </c>
      <c r="B1111" s="2" t="s">
        <v>12127</v>
      </c>
      <c r="C1111" s="2" t="s">
        <v>10858</v>
      </c>
      <c r="D1111" s="2" t="s">
        <v>4301</v>
      </c>
      <c r="E1111" s="2" t="s">
        <v>12944</v>
      </c>
    </row>
    <row r="1112">
      <c r="A1112" s="2" t="s">
        <v>9081</v>
      </c>
      <c r="B1112" s="2" t="s">
        <v>12127</v>
      </c>
      <c r="C1112" s="2" t="s">
        <v>10858</v>
      </c>
      <c r="D1112" s="2" t="s">
        <v>4301</v>
      </c>
      <c r="E1112" s="2" t="s">
        <v>12945</v>
      </c>
    </row>
    <row r="1113">
      <c r="A1113" s="2" t="s">
        <v>12946</v>
      </c>
      <c r="B1113" s="2" t="s">
        <v>12127</v>
      </c>
      <c r="C1113" s="2" t="s">
        <v>10858</v>
      </c>
      <c r="D1113" s="2" t="s">
        <v>4301</v>
      </c>
      <c r="E1113" s="2" t="s">
        <v>12947</v>
      </c>
    </row>
    <row r="1114">
      <c r="A1114" s="2" t="s">
        <v>9083</v>
      </c>
      <c r="B1114" s="2" t="s">
        <v>12127</v>
      </c>
      <c r="C1114" s="2" t="s">
        <v>10858</v>
      </c>
      <c r="D1114" s="2" t="s">
        <v>4301</v>
      </c>
      <c r="E1114" s="2" t="s">
        <v>12948</v>
      </c>
    </row>
    <row r="1115">
      <c r="A1115" s="2" t="s">
        <v>9084</v>
      </c>
      <c r="B1115" s="2" t="s">
        <v>12127</v>
      </c>
      <c r="C1115" s="2" t="s">
        <v>10858</v>
      </c>
      <c r="D1115" s="2" t="s">
        <v>4301</v>
      </c>
      <c r="E1115" s="2" t="s">
        <v>12949</v>
      </c>
    </row>
    <row r="1116">
      <c r="A1116" s="36" t="s">
        <v>12950</v>
      </c>
      <c r="B1116" s="2" t="s">
        <v>12127</v>
      </c>
      <c r="C1116" s="2" t="s">
        <v>10858</v>
      </c>
      <c r="D1116" s="2" t="s">
        <v>4301</v>
      </c>
      <c r="E1116" s="2" t="s">
        <v>12951</v>
      </c>
    </row>
    <row r="1117">
      <c r="A1117" s="2" t="s">
        <v>9087</v>
      </c>
      <c r="B1117" s="2" t="s">
        <v>12127</v>
      </c>
      <c r="C1117" s="2" t="s">
        <v>10858</v>
      </c>
      <c r="D1117" s="2" t="s">
        <v>4301</v>
      </c>
      <c r="E1117" s="2" t="s">
        <v>12952</v>
      </c>
    </row>
    <row r="1118">
      <c r="A1118" s="9" t="s">
        <v>9088</v>
      </c>
      <c r="B1118" s="2" t="s">
        <v>12127</v>
      </c>
      <c r="C1118" s="2" t="s">
        <v>10858</v>
      </c>
      <c r="D1118" s="2" t="s">
        <v>4301</v>
      </c>
      <c r="E1118" s="2" t="s">
        <v>12953</v>
      </c>
    </row>
    <row r="1119">
      <c r="A1119" s="2" t="s">
        <v>9089</v>
      </c>
      <c r="B1119" s="2" t="s">
        <v>12127</v>
      </c>
      <c r="C1119" s="2" t="s">
        <v>10858</v>
      </c>
      <c r="D1119" s="2" t="s">
        <v>4301</v>
      </c>
      <c r="E1119" s="2" t="s">
        <v>12954</v>
      </c>
    </row>
    <row r="1120">
      <c r="A1120" s="2" t="s">
        <v>9090</v>
      </c>
      <c r="B1120" s="2" t="s">
        <v>12127</v>
      </c>
      <c r="C1120" s="2" t="s">
        <v>10858</v>
      </c>
      <c r="D1120" s="2" t="s">
        <v>4301</v>
      </c>
      <c r="E1120" s="2" t="s">
        <v>12955</v>
      </c>
    </row>
    <row r="1121">
      <c r="A1121" s="2" t="s">
        <v>9091</v>
      </c>
      <c r="B1121" s="2" t="s">
        <v>12127</v>
      </c>
      <c r="C1121" s="2" t="s">
        <v>10858</v>
      </c>
      <c r="D1121" s="2" t="s">
        <v>4301</v>
      </c>
      <c r="E1121" s="2" t="s">
        <v>12956</v>
      </c>
    </row>
    <row r="1122">
      <c r="A1122" s="2" t="s">
        <v>9092</v>
      </c>
      <c r="B1122" s="2" t="s">
        <v>12127</v>
      </c>
      <c r="C1122" s="2" t="s">
        <v>10858</v>
      </c>
      <c r="D1122" s="2" t="s">
        <v>4301</v>
      </c>
      <c r="E1122" s="2" t="s">
        <v>12957</v>
      </c>
    </row>
    <row r="1123">
      <c r="A1123" s="2" t="s">
        <v>9093</v>
      </c>
      <c r="B1123" s="2" t="s">
        <v>12127</v>
      </c>
      <c r="C1123" s="2" t="s">
        <v>10858</v>
      </c>
      <c r="D1123" s="2" t="s">
        <v>4301</v>
      </c>
      <c r="E1123" s="2" t="s">
        <v>12958</v>
      </c>
    </row>
    <row r="1124">
      <c r="A1124" s="2" t="s">
        <v>8005</v>
      </c>
      <c r="B1124" s="2" t="s">
        <v>12127</v>
      </c>
      <c r="C1124" s="2" t="s">
        <v>10858</v>
      </c>
      <c r="D1124" s="2" t="s">
        <v>4301</v>
      </c>
      <c r="E1124" s="2" t="s">
        <v>12959</v>
      </c>
    </row>
    <row r="1125">
      <c r="A1125" s="2" t="s">
        <v>9094</v>
      </c>
      <c r="B1125" s="2" t="s">
        <v>12127</v>
      </c>
      <c r="C1125" s="2" t="s">
        <v>10858</v>
      </c>
      <c r="D1125" s="2" t="s">
        <v>4301</v>
      </c>
      <c r="E1125" s="2" t="s">
        <v>12960</v>
      </c>
    </row>
    <row r="1126">
      <c r="A1126" s="9" t="s">
        <v>9095</v>
      </c>
      <c r="B1126" s="2" t="s">
        <v>12127</v>
      </c>
      <c r="C1126" s="2" t="s">
        <v>10858</v>
      </c>
      <c r="D1126" s="2" t="s">
        <v>4301</v>
      </c>
      <c r="E1126" s="2" t="s">
        <v>12961</v>
      </c>
    </row>
    <row r="1127">
      <c r="A1127" s="2" t="s">
        <v>9096</v>
      </c>
      <c r="B1127" s="2" t="s">
        <v>12127</v>
      </c>
      <c r="C1127" s="2" t="s">
        <v>10858</v>
      </c>
      <c r="D1127" s="2" t="s">
        <v>4301</v>
      </c>
      <c r="E1127" s="2" t="s">
        <v>12962</v>
      </c>
    </row>
    <row r="1128">
      <c r="A1128" s="2" t="s">
        <v>7245</v>
      </c>
      <c r="B1128" s="2" t="s">
        <v>12127</v>
      </c>
      <c r="C1128" s="2" t="s">
        <v>10858</v>
      </c>
      <c r="D1128" s="2" t="s">
        <v>4301</v>
      </c>
      <c r="E1128" s="2" t="s">
        <v>12963</v>
      </c>
    </row>
    <row r="1129">
      <c r="A1129" s="2" t="s">
        <v>9097</v>
      </c>
      <c r="B1129" s="2" t="s">
        <v>12127</v>
      </c>
      <c r="C1129" s="2" t="s">
        <v>10858</v>
      </c>
      <c r="D1129" s="2" t="s">
        <v>4301</v>
      </c>
      <c r="E1129" s="2" t="s">
        <v>12964</v>
      </c>
    </row>
    <row r="1130">
      <c r="A1130" s="2" t="s">
        <v>9098</v>
      </c>
      <c r="B1130" s="2" t="s">
        <v>12127</v>
      </c>
      <c r="C1130" s="2" t="s">
        <v>10858</v>
      </c>
      <c r="D1130" s="2" t="s">
        <v>4301</v>
      </c>
      <c r="E1130" s="2" t="s">
        <v>12965</v>
      </c>
    </row>
    <row r="1131">
      <c r="A1131" s="2" t="s">
        <v>9099</v>
      </c>
      <c r="B1131" s="2" t="s">
        <v>12127</v>
      </c>
      <c r="C1131" s="2" t="s">
        <v>10858</v>
      </c>
      <c r="D1131" s="2" t="s">
        <v>4301</v>
      </c>
      <c r="E1131" s="2" t="s">
        <v>12966</v>
      </c>
    </row>
    <row r="1132">
      <c r="A1132" s="2" t="s">
        <v>12967</v>
      </c>
      <c r="B1132" s="2" t="s">
        <v>12127</v>
      </c>
      <c r="C1132" s="2" t="s">
        <v>10858</v>
      </c>
      <c r="D1132" s="2" t="s">
        <v>4301</v>
      </c>
      <c r="E1132" s="2" t="s">
        <v>12968</v>
      </c>
    </row>
    <row r="1133">
      <c r="A1133" s="2" t="s">
        <v>9102</v>
      </c>
      <c r="B1133" s="2" t="s">
        <v>12127</v>
      </c>
      <c r="C1133" s="2" t="s">
        <v>10858</v>
      </c>
      <c r="D1133" s="2" t="s">
        <v>4301</v>
      </c>
      <c r="E1133" s="2" t="s">
        <v>12969</v>
      </c>
    </row>
    <row r="1134">
      <c r="A1134" s="9" t="s">
        <v>9103</v>
      </c>
      <c r="B1134" s="2" t="s">
        <v>12127</v>
      </c>
      <c r="C1134" s="2" t="s">
        <v>10858</v>
      </c>
      <c r="D1134" s="2" t="s">
        <v>4301</v>
      </c>
      <c r="E1134" s="2" t="s">
        <v>12970</v>
      </c>
    </row>
    <row r="1135">
      <c r="A1135" s="2" t="s">
        <v>9104</v>
      </c>
      <c r="B1135" s="2" t="s">
        <v>12127</v>
      </c>
      <c r="C1135" s="2" t="s">
        <v>10858</v>
      </c>
      <c r="D1135" s="2" t="s">
        <v>4301</v>
      </c>
      <c r="E1135" s="2" t="s">
        <v>12971</v>
      </c>
    </row>
    <row r="1136">
      <c r="A1136" s="9" t="s">
        <v>9105</v>
      </c>
      <c r="B1136" s="2" t="s">
        <v>12127</v>
      </c>
      <c r="C1136" s="2" t="s">
        <v>10858</v>
      </c>
      <c r="D1136" s="2" t="s">
        <v>4301</v>
      </c>
      <c r="E1136" s="2" t="s">
        <v>12972</v>
      </c>
    </row>
    <row r="1137">
      <c r="A1137" s="2" t="s">
        <v>9106</v>
      </c>
      <c r="B1137" s="2" t="s">
        <v>12127</v>
      </c>
      <c r="C1137" s="2" t="s">
        <v>10858</v>
      </c>
      <c r="D1137" s="2" t="s">
        <v>4301</v>
      </c>
      <c r="E1137" s="2" t="s">
        <v>12973</v>
      </c>
    </row>
    <row r="1138">
      <c r="A1138" s="2" t="s">
        <v>9107</v>
      </c>
      <c r="B1138" s="2" t="s">
        <v>12127</v>
      </c>
      <c r="C1138" s="2" t="s">
        <v>10858</v>
      </c>
      <c r="D1138" s="2" t="s">
        <v>4301</v>
      </c>
      <c r="E1138" s="2" t="s">
        <v>12974</v>
      </c>
    </row>
    <row r="1139">
      <c r="A1139" s="9" t="s">
        <v>9108</v>
      </c>
      <c r="B1139" s="2" t="s">
        <v>12127</v>
      </c>
      <c r="C1139" s="2" t="s">
        <v>10858</v>
      </c>
      <c r="D1139" s="2" t="s">
        <v>4301</v>
      </c>
      <c r="E1139" s="2" t="s">
        <v>12975</v>
      </c>
    </row>
    <row r="1140">
      <c r="A1140" s="2" t="s">
        <v>5413</v>
      </c>
      <c r="B1140" s="2" t="s">
        <v>12127</v>
      </c>
      <c r="C1140" s="2" t="s">
        <v>10858</v>
      </c>
      <c r="D1140" s="2" t="s">
        <v>4301</v>
      </c>
      <c r="E1140" s="2" t="s">
        <v>12976</v>
      </c>
    </row>
    <row r="1141">
      <c r="A1141" s="2" t="s">
        <v>9109</v>
      </c>
      <c r="B1141" s="2" t="s">
        <v>12127</v>
      </c>
      <c r="C1141" s="2" t="s">
        <v>10858</v>
      </c>
      <c r="D1141" s="2" t="s">
        <v>4301</v>
      </c>
      <c r="E1141" s="2" t="s">
        <v>12977</v>
      </c>
    </row>
    <row r="1142">
      <c r="A1142" s="2" t="s">
        <v>9110</v>
      </c>
      <c r="B1142" s="2" t="s">
        <v>12127</v>
      </c>
      <c r="C1142" s="2" t="s">
        <v>10858</v>
      </c>
      <c r="D1142" s="2" t="s">
        <v>4301</v>
      </c>
      <c r="E1142" s="2" t="s">
        <v>12978</v>
      </c>
    </row>
    <row r="1143">
      <c r="A1143" s="2" t="s">
        <v>9111</v>
      </c>
      <c r="B1143" s="2" t="s">
        <v>12127</v>
      </c>
      <c r="C1143" s="2" t="s">
        <v>10858</v>
      </c>
      <c r="D1143" s="2" t="s">
        <v>4301</v>
      </c>
      <c r="E1143" s="2" t="s">
        <v>12979</v>
      </c>
    </row>
    <row r="1144">
      <c r="A1144" s="89" t="s">
        <v>9112</v>
      </c>
      <c r="B1144" s="2" t="s">
        <v>12127</v>
      </c>
      <c r="C1144" s="2" t="s">
        <v>10858</v>
      </c>
      <c r="D1144" s="2" t="s">
        <v>4301</v>
      </c>
      <c r="E1144" s="2" t="s">
        <v>12980</v>
      </c>
    </row>
    <row r="1145">
      <c r="A1145" s="2" t="s">
        <v>9113</v>
      </c>
      <c r="B1145" s="2" t="s">
        <v>12127</v>
      </c>
      <c r="C1145" s="2" t="s">
        <v>10858</v>
      </c>
      <c r="D1145" s="2" t="s">
        <v>4301</v>
      </c>
      <c r="E1145" s="2" t="s">
        <v>12981</v>
      </c>
    </row>
    <row r="1146">
      <c r="A1146" s="2" t="s">
        <v>9069</v>
      </c>
      <c r="B1146" s="2" t="s">
        <v>12127</v>
      </c>
      <c r="C1146" s="2" t="s">
        <v>10858</v>
      </c>
      <c r="D1146" s="2" t="s">
        <v>4301</v>
      </c>
      <c r="E1146" s="2" t="s">
        <v>12982</v>
      </c>
    </row>
    <row r="1147">
      <c r="A1147" s="9" t="s">
        <v>9114</v>
      </c>
      <c r="B1147" s="2" t="s">
        <v>12127</v>
      </c>
      <c r="C1147" s="2" t="s">
        <v>10858</v>
      </c>
      <c r="D1147" s="2" t="s">
        <v>4301</v>
      </c>
      <c r="E1147" s="2" t="s">
        <v>12983</v>
      </c>
    </row>
    <row r="1148">
      <c r="A1148" s="9" t="s">
        <v>9115</v>
      </c>
      <c r="B1148" s="2" t="s">
        <v>12127</v>
      </c>
      <c r="C1148" s="2" t="s">
        <v>10858</v>
      </c>
      <c r="D1148" s="2" t="s">
        <v>4301</v>
      </c>
      <c r="E1148" s="2" t="s">
        <v>12984</v>
      </c>
    </row>
    <row r="1149">
      <c r="A1149" s="2" t="s">
        <v>8006</v>
      </c>
      <c r="B1149" s="2" t="s">
        <v>12127</v>
      </c>
      <c r="C1149" s="2" t="s">
        <v>10858</v>
      </c>
      <c r="D1149" s="2" t="s">
        <v>4301</v>
      </c>
      <c r="E1149" s="2" t="s">
        <v>12985</v>
      </c>
    </row>
    <row r="1150">
      <c r="A1150" s="2" t="s">
        <v>7246</v>
      </c>
      <c r="B1150" s="2" t="s">
        <v>12127</v>
      </c>
      <c r="C1150" s="2" t="s">
        <v>10858</v>
      </c>
      <c r="D1150" s="2" t="s">
        <v>4301</v>
      </c>
      <c r="E1150" s="2" t="s">
        <v>12986</v>
      </c>
    </row>
    <row r="1151">
      <c r="A1151" s="9" t="s">
        <v>9116</v>
      </c>
      <c r="B1151" s="2" t="s">
        <v>12127</v>
      </c>
      <c r="C1151" s="2" t="s">
        <v>10858</v>
      </c>
      <c r="D1151" s="2" t="s">
        <v>4301</v>
      </c>
      <c r="E1151" s="2" t="s">
        <v>12987</v>
      </c>
    </row>
    <row r="1152">
      <c r="A1152" s="2" t="s">
        <v>9117</v>
      </c>
      <c r="B1152" s="2" t="s">
        <v>12127</v>
      </c>
      <c r="C1152" s="2" t="s">
        <v>10858</v>
      </c>
      <c r="D1152" s="2" t="s">
        <v>4301</v>
      </c>
      <c r="E1152" s="2" t="s">
        <v>12988</v>
      </c>
    </row>
    <row r="1153">
      <c r="A1153" s="2" t="s">
        <v>9118</v>
      </c>
      <c r="B1153" s="2" t="s">
        <v>12127</v>
      </c>
      <c r="C1153" s="2" t="s">
        <v>10858</v>
      </c>
      <c r="D1153" s="2" t="s">
        <v>4301</v>
      </c>
      <c r="E1153" s="2" t="s">
        <v>12989</v>
      </c>
    </row>
    <row r="1154">
      <c r="A1154" s="2" t="s">
        <v>9119</v>
      </c>
      <c r="B1154" s="2" t="s">
        <v>12127</v>
      </c>
      <c r="C1154" s="2" t="s">
        <v>10858</v>
      </c>
      <c r="D1154" s="2" t="s">
        <v>4301</v>
      </c>
      <c r="E1154" s="2" t="s">
        <v>12990</v>
      </c>
    </row>
    <row r="1155">
      <c r="A1155" s="2" t="s">
        <v>9120</v>
      </c>
      <c r="B1155" s="2" t="s">
        <v>12127</v>
      </c>
      <c r="C1155" s="2" t="s">
        <v>10858</v>
      </c>
      <c r="D1155" s="2" t="s">
        <v>4301</v>
      </c>
      <c r="E1155" s="2" t="s">
        <v>12991</v>
      </c>
    </row>
    <row r="1156">
      <c r="A1156" s="2" t="s">
        <v>9121</v>
      </c>
      <c r="B1156" s="2" t="s">
        <v>12127</v>
      </c>
      <c r="C1156" s="2" t="s">
        <v>10858</v>
      </c>
      <c r="D1156" s="2" t="s">
        <v>4301</v>
      </c>
      <c r="E1156" s="2" t="s">
        <v>12992</v>
      </c>
    </row>
    <row r="1157">
      <c r="A1157" s="2" t="s">
        <v>9122</v>
      </c>
      <c r="B1157" s="2" t="s">
        <v>12127</v>
      </c>
      <c r="C1157" s="2" t="s">
        <v>10858</v>
      </c>
      <c r="D1157" s="2" t="s">
        <v>4301</v>
      </c>
      <c r="E1157" s="2" t="s">
        <v>12993</v>
      </c>
    </row>
    <row r="1158">
      <c r="A1158" s="9" t="s">
        <v>9123</v>
      </c>
      <c r="B1158" s="2" t="s">
        <v>12127</v>
      </c>
      <c r="C1158" s="2" t="s">
        <v>10858</v>
      </c>
      <c r="D1158" s="2" t="s">
        <v>4301</v>
      </c>
      <c r="E1158" s="2" t="s">
        <v>12994</v>
      </c>
    </row>
    <row r="1159">
      <c r="A1159" s="9" t="s">
        <v>9124</v>
      </c>
      <c r="B1159" s="2" t="s">
        <v>12127</v>
      </c>
      <c r="C1159" s="2" t="s">
        <v>10858</v>
      </c>
      <c r="D1159" s="2" t="s">
        <v>4301</v>
      </c>
      <c r="E1159" s="2" t="s">
        <v>12995</v>
      </c>
    </row>
    <row r="1160">
      <c r="A1160" s="2" t="s">
        <v>9122</v>
      </c>
      <c r="B1160" s="2" t="s">
        <v>12127</v>
      </c>
      <c r="C1160" s="2" t="s">
        <v>10858</v>
      </c>
      <c r="D1160" s="2" t="s">
        <v>4301</v>
      </c>
      <c r="E1160" s="2" t="s">
        <v>12996</v>
      </c>
    </row>
    <row r="1161">
      <c r="A1161" s="2" t="s">
        <v>9125</v>
      </c>
      <c r="B1161" s="2" t="s">
        <v>12127</v>
      </c>
      <c r="C1161" s="2" t="s">
        <v>10858</v>
      </c>
      <c r="D1161" s="2" t="s">
        <v>4301</v>
      </c>
      <c r="E1161" s="2" t="s">
        <v>12997</v>
      </c>
    </row>
    <row r="1162">
      <c r="A1162" s="9" t="s">
        <v>9126</v>
      </c>
      <c r="B1162" s="2" t="s">
        <v>12127</v>
      </c>
      <c r="C1162" s="2" t="s">
        <v>10858</v>
      </c>
      <c r="D1162" s="2" t="s">
        <v>4301</v>
      </c>
      <c r="E1162" s="2" t="s">
        <v>12998</v>
      </c>
    </row>
    <row r="1163">
      <c r="A1163" s="2" t="s">
        <v>9127</v>
      </c>
      <c r="B1163" s="2" t="s">
        <v>12127</v>
      </c>
      <c r="C1163" s="2" t="s">
        <v>10858</v>
      </c>
      <c r="D1163" s="2" t="s">
        <v>4301</v>
      </c>
      <c r="E1163" s="2" t="s">
        <v>12999</v>
      </c>
    </row>
    <row r="1164">
      <c r="A1164" s="2" t="s">
        <v>9128</v>
      </c>
      <c r="B1164" s="2" t="s">
        <v>12127</v>
      </c>
      <c r="C1164" s="2" t="s">
        <v>10858</v>
      </c>
      <c r="D1164" s="2" t="s">
        <v>4301</v>
      </c>
      <c r="E1164" s="2" t="s">
        <v>13000</v>
      </c>
    </row>
    <row r="1165">
      <c r="A1165" s="2" t="s">
        <v>13001</v>
      </c>
      <c r="B1165" s="2" t="s">
        <v>12127</v>
      </c>
      <c r="C1165" s="2" t="s">
        <v>10858</v>
      </c>
      <c r="D1165" s="2" t="s">
        <v>4301</v>
      </c>
      <c r="E1165" s="2" t="s">
        <v>13002</v>
      </c>
    </row>
    <row r="1166">
      <c r="A1166" s="2" t="s">
        <v>7247</v>
      </c>
      <c r="B1166" s="2" t="s">
        <v>12127</v>
      </c>
      <c r="C1166" s="2" t="s">
        <v>10858</v>
      </c>
      <c r="D1166" s="2" t="s">
        <v>4301</v>
      </c>
      <c r="E1166" s="2" t="s">
        <v>13003</v>
      </c>
    </row>
    <row r="1167">
      <c r="A1167" s="9" t="s">
        <v>9131</v>
      </c>
      <c r="B1167" s="2" t="s">
        <v>12127</v>
      </c>
      <c r="C1167" s="2" t="s">
        <v>10858</v>
      </c>
      <c r="D1167" s="2" t="s">
        <v>4301</v>
      </c>
      <c r="E1167" s="2" t="s">
        <v>13004</v>
      </c>
    </row>
    <row r="1168">
      <c r="A1168" s="2" t="s">
        <v>9132</v>
      </c>
      <c r="B1168" s="2" t="s">
        <v>12127</v>
      </c>
      <c r="C1168" s="2" t="s">
        <v>10858</v>
      </c>
      <c r="D1168" s="2" t="s">
        <v>4301</v>
      </c>
      <c r="E1168" s="2" t="s">
        <v>13005</v>
      </c>
    </row>
    <row r="1169">
      <c r="A1169" s="2" t="s">
        <v>9133</v>
      </c>
      <c r="B1169" s="2" t="s">
        <v>12127</v>
      </c>
      <c r="C1169" s="2" t="s">
        <v>10858</v>
      </c>
      <c r="D1169" s="2" t="s">
        <v>4301</v>
      </c>
      <c r="E1169" s="2" t="s">
        <v>13006</v>
      </c>
    </row>
    <row r="1170">
      <c r="A1170" s="2" t="s">
        <v>9134</v>
      </c>
      <c r="B1170" s="2" t="s">
        <v>12127</v>
      </c>
      <c r="C1170" s="2" t="s">
        <v>10858</v>
      </c>
      <c r="D1170" s="2" t="s">
        <v>4301</v>
      </c>
      <c r="E1170" s="2" t="s">
        <v>13007</v>
      </c>
    </row>
    <row r="1171">
      <c r="A1171" s="2" t="s">
        <v>13008</v>
      </c>
      <c r="B1171" s="2" t="s">
        <v>12127</v>
      </c>
      <c r="C1171" s="2" t="s">
        <v>10858</v>
      </c>
      <c r="D1171" s="2" t="s">
        <v>4301</v>
      </c>
      <c r="E1171" s="2" t="s">
        <v>13009</v>
      </c>
    </row>
    <row r="1172">
      <c r="A1172" s="2" t="s">
        <v>9137</v>
      </c>
      <c r="B1172" s="2" t="s">
        <v>12127</v>
      </c>
      <c r="C1172" s="2" t="s">
        <v>10858</v>
      </c>
      <c r="D1172" s="2" t="s">
        <v>4301</v>
      </c>
      <c r="E1172" s="2" t="s">
        <v>13010</v>
      </c>
    </row>
    <row r="1173">
      <c r="A1173" s="2" t="s">
        <v>7248</v>
      </c>
      <c r="B1173" s="2" t="s">
        <v>12127</v>
      </c>
      <c r="C1173" s="2" t="s">
        <v>10858</v>
      </c>
      <c r="D1173" s="2" t="s">
        <v>4301</v>
      </c>
      <c r="E1173" s="2" t="s">
        <v>13011</v>
      </c>
    </row>
    <row r="1174">
      <c r="A1174" s="2" t="s">
        <v>9138</v>
      </c>
      <c r="B1174" s="2" t="s">
        <v>12127</v>
      </c>
      <c r="C1174" s="2" t="s">
        <v>10858</v>
      </c>
      <c r="D1174" s="2" t="s">
        <v>4301</v>
      </c>
      <c r="E1174" s="2" t="s">
        <v>13012</v>
      </c>
    </row>
    <row r="1175">
      <c r="A1175" s="9" t="s">
        <v>9139</v>
      </c>
      <c r="B1175" s="2" t="s">
        <v>12127</v>
      </c>
      <c r="C1175" s="2" t="s">
        <v>10858</v>
      </c>
      <c r="D1175" s="2" t="s">
        <v>4301</v>
      </c>
      <c r="E1175" s="2" t="s">
        <v>13013</v>
      </c>
    </row>
    <row r="1176">
      <c r="A1176" s="2" t="s">
        <v>13014</v>
      </c>
      <c r="B1176" s="2" t="s">
        <v>12127</v>
      </c>
      <c r="C1176" s="2" t="s">
        <v>10858</v>
      </c>
      <c r="D1176" s="2" t="s">
        <v>4301</v>
      </c>
      <c r="E1176" s="2" t="s">
        <v>13015</v>
      </c>
    </row>
    <row r="1177">
      <c r="A1177" s="2" t="s">
        <v>9142</v>
      </c>
      <c r="B1177" s="2" t="s">
        <v>12127</v>
      </c>
      <c r="C1177" s="2" t="s">
        <v>10858</v>
      </c>
      <c r="D1177" s="2" t="s">
        <v>4301</v>
      </c>
      <c r="E1177" s="2" t="s">
        <v>13016</v>
      </c>
    </row>
    <row r="1178">
      <c r="A1178" s="89" t="s">
        <v>9143</v>
      </c>
      <c r="B1178" s="2" t="s">
        <v>12127</v>
      </c>
      <c r="C1178" s="2" t="s">
        <v>10858</v>
      </c>
      <c r="D1178" s="2" t="s">
        <v>4301</v>
      </c>
      <c r="E1178" s="2" t="s">
        <v>13017</v>
      </c>
    </row>
    <row r="1179">
      <c r="A1179" s="89" t="s">
        <v>9144</v>
      </c>
      <c r="B1179" s="2" t="s">
        <v>12127</v>
      </c>
      <c r="C1179" s="2" t="s">
        <v>10858</v>
      </c>
      <c r="D1179" s="2" t="s">
        <v>4301</v>
      </c>
      <c r="E1179" s="2" t="s">
        <v>13018</v>
      </c>
    </row>
    <row r="1180">
      <c r="A1180" s="9" t="s">
        <v>9145</v>
      </c>
      <c r="B1180" s="2" t="s">
        <v>12127</v>
      </c>
      <c r="C1180" s="2" t="s">
        <v>10858</v>
      </c>
      <c r="D1180" s="2" t="s">
        <v>4301</v>
      </c>
      <c r="E1180" s="2" t="s">
        <v>13019</v>
      </c>
    </row>
    <row r="1181">
      <c r="A1181" s="2" t="s">
        <v>1101</v>
      </c>
      <c r="B1181" s="2" t="s">
        <v>12127</v>
      </c>
      <c r="C1181" s="2" t="s">
        <v>10858</v>
      </c>
      <c r="D1181" s="2" t="s">
        <v>4301</v>
      </c>
      <c r="E1181" s="2" t="s">
        <v>13020</v>
      </c>
    </row>
    <row r="1182">
      <c r="A1182" s="2" t="s">
        <v>13021</v>
      </c>
      <c r="B1182" s="2" t="s">
        <v>12127</v>
      </c>
      <c r="C1182" s="2" t="s">
        <v>10858</v>
      </c>
      <c r="D1182" s="2" t="s">
        <v>4301</v>
      </c>
      <c r="E1182" s="2" t="s">
        <v>13022</v>
      </c>
    </row>
    <row r="1183">
      <c r="A1183" s="2" t="s">
        <v>9148</v>
      </c>
      <c r="B1183" s="2" t="s">
        <v>12127</v>
      </c>
      <c r="C1183" s="2" t="s">
        <v>10858</v>
      </c>
      <c r="D1183" s="2" t="s">
        <v>4301</v>
      </c>
      <c r="E1183" s="2" t="s">
        <v>13023</v>
      </c>
    </row>
    <row r="1184">
      <c r="A1184" s="2" t="s">
        <v>9149</v>
      </c>
      <c r="B1184" s="2" t="s">
        <v>12127</v>
      </c>
      <c r="C1184" s="2" t="s">
        <v>10858</v>
      </c>
      <c r="D1184" s="2" t="s">
        <v>4301</v>
      </c>
      <c r="E1184" s="2" t="s">
        <v>13024</v>
      </c>
    </row>
    <row r="1185">
      <c r="A1185" s="2" t="s">
        <v>9150</v>
      </c>
      <c r="B1185" s="2" t="s">
        <v>12127</v>
      </c>
      <c r="C1185" s="2" t="s">
        <v>10858</v>
      </c>
      <c r="D1185" s="2" t="s">
        <v>4301</v>
      </c>
      <c r="E1185" s="2" t="s">
        <v>13025</v>
      </c>
    </row>
    <row r="1186">
      <c r="A1186" s="2" t="s">
        <v>9151</v>
      </c>
      <c r="B1186" s="2" t="s">
        <v>12127</v>
      </c>
      <c r="C1186" s="2" t="s">
        <v>10858</v>
      </c>
      <c r="D1186" s="2" t="s">
        <v>4301</v>
      </c>
      <c r="E1186" s="2" t="s">
        <v>13026</v>
      </c>
    </row>
    <row r="1187">
      <c r="A1187" s="2" t="s">
        <v>8007</v>
      </c>
      <c r="B1187" s="2" t="s">
        <v>12127</v>
      </c>
      <c r="C1187" s="2" t="s">
        <v>10858</v>
      </c>
      <c r="D1187" s="2" t="s">
        <v>4301</v>
      </c>
      <c r="E1187" s="2" t="s">
        <v>13027</v>
      </c>
    </row>
    <row r="1188">
      <c r="A1188" s="9" t="s">
        <v>9152</v>
      </c>
      <c r="B1188" s="2" t="s">
        <v>12127</v>
      </c>
      <c r="C1188" s="2" t="s">
        <v>10858</v>
      </c>
      <c r="D1188" s="2" t="s">
        <v>4301</v>
      </c>
      <c r="E1188" s="2" t="s">
        <v>13028</v>
      </c>
    </row>
    <row r="1189">
      <c r="A1189" s="2" t="s">
        <v>9122</v>
      </c>
      <c r="B1189" s="2" t="s">
        <v>12127</v>
      </c>
      <c r="C1189" s="2" t="s">
        <v>10858</v>
      </c>
      <c r="D1189" s="2" t="s">
        <v>4301</v>
      </c>
      <c r="E1189" s="2" t="s">
        <v>13029</v>
      </c>
    </row>
    <row r="1190">
      <c r="A1190" s="2" t="s">
        <v>9153</v>
      </c>
      <c r="B1190" s="2" t="s">
        <v>12127</v>
      </c>
      <c r="C1190" s="2" t="s">
        <v>10858</v>
      </c>
      <c r="D1190" s="2" t="s">
        <v>4301</v>
      </c>
      <c r="E1190" s="2" t="s">
        <v>13030</v>
      </c>
    </row>
    <row r="1191">
      <c r="A1191" s="9" t="s">
        <v>9154</v>
      </c>
      <c r="B1191" s="2" t="s">
        <v>12127</v>
      </c>
      <c r="C1191" s="2" t="s">
        <v>10858</v>
      </c>
      <c r="D1191" s="2" t="s">
        <v>4301</v>
      </c>
      <c r="E1191" s="2" t="s">
        <v>13031</v>
      </c>
    </row>
    <row r="1192">
      <c r="A1192" s="9" t="s">
        <v>9155</v>
      </c>
      <c r="B1192" s="2" t="s">
        <v>12127</v>
      </c>
      <c r="C1192" s="2" t="s">
        <v>10858</v>
      </c>
      <c r="D1192" s="2" t="s">
        <v>4301</v>
      </c>
      <c r="E1192" s="2" t="s">
        <v>13032</v>
      </c>
    </row>
    <row r="1193">
      <c r="A1193" s="2" t="s">
        <v>9156</v>
      </c>
      <c r="B1193" s="2" t="s">
        <v>12127</v>
      </c>
      <c r="C1193" s="2" t="s">
        <v>10858</v>
      </c>
      <c r="D1193" s="2" t="s">
        <v>4301</v>
      </c>
      <c r="E1193" s="2" t="s">
        <v>13033</v>
      </c>
    </row>
    <row r="1194">
      <c r="A1194" s="2" t="s">
        <v>9157</v>
      </c>
      <c r="B1194" s="2" t="s">
        <v>12127</v>
      </c>
      <c r="C1194" s="2" t="s">
        <v>10858</v>
      </c>
      <c r="D1194" s="2" t="s">
        <v>4301</v>
      </c>
      <c r="E1194" s="2" t="s">
        <v>13034</v>
      </c>
    </row>
    <row r="1195">
      <c r="A1195" s="2" t="s">
        <v>9158</v>
      </c>
      <c r="B1195" s="2" t="s">
        <v>12127</v>
      </c>
      <c r="C1195" s="2" t="s">
        <v>10858</v>
      </c>
      <c r="D1195" s="2" t="s">
        <v>4301</v>
      </c>
      <c r="E1195" s="2" t="s">
        <v>13035</v>
      </c>
    </row>
    <row r="1196">
      <c r="A1196" s="2" t="s">
        <v>9159</v>
      </c>
      <c r="B1196" s="2" t="s">
        <v>12127</v>
      </c>
      <c r="C1196" s="2" t="s">
        <v>10858</v>
      </c>
      <c r="D1196" s="2" t="s">
        <v>4301</v>
      </c>
      <c r="E1196" s="2" t="s">
        <v>13036</v>
      </c>
    </row>
    <row r="1197">
      <c r="A1197" s="2" t="s">
        <v>9160</v>
      </c>
      <c r="B1197" s="2" t="s">
        <v>12127</v>
      </c>
      <c r="C1197" s="2" t="s">
        <v>10858</v>
      </c>
      <c r="D1197" s="2" t="s">
        <v>4301</v>
      </c>
      <c r="E1197" s="2" t="s">
        <v>13037</v>
      </c>
    </row>
    <row r="1198">
      <c r="A1198" s="2" t="s">
        <v>9161</v>
      </c>
      <c r="B1198" s="2" t="s">
        <v>12127</v>
      </c>
      <c r="C1198" s="2" t="s">
        <v>10858</v>
      </c>
      <c r="D1198" s="2" t="s">
        <v>4301</v>
      </c>
      <c r="E1198" s="2" t="s">
        <v>13038</v>
      </c>
    </row>
    <row r="1199">
      <c r="A1199" s="9" t="s">
        <v>9162</v>
      </c>
      <c r="B1199" s="2" t="s">
        <v>12127</v>
      </c>
      <c r="C1199" s="2" t="s">
        <v>10858</v>
      </c>
      <c r="D1199" s="2" t="s">
        <v>4301</v>
      </c>
      <c r="E1199" s="2" t="s">
        <v>13039</v>
      </c>
    </row>
    <row r="1200">
      <c r="A1200" s="2" t="s">
        <v>9159</v>
      </c>
      <c r="B1200" s="2" t="s">
        <v>12127</v>
      </c>
      <c r="C1200" s="2" t="s">
        <v>10858</v>
      </c>
      <c r="D1200" s="2" t="s">
        <v>4301</v>
      </c>
      <c r="E1200" s="2" t="s">
        <v>13040</v>
      </c>
    </row>
    <row r="1201">
      <c r="A1201" s="2" t="s">
        <v>9122</v>
      </c>
      <c r="B1201" s="2" t="s">
        <v>12127</v>
      </c>
      <c r="C1201" s="2" t="s">
        <v>10858</v>
      </c>
      <c r="D1201" s="2" t="s">
        <v>4301</v>
      </c>
      <c r="E1201" s="2" t="s">
        <v>13041</v>
      </c>
    </row>
    <row r="1202">
      <c r="A1202" s="9" t="s">
        <v>9163</v>
      </c>
      <c r="B1202" s="2" t="s">
        <v>12127</v>
      </c>
      <c r="C1202" s="2" t="s">
        <v>10858</v>
      </c>
      <c r="D1202" s="2" t="s">
        <v>4301</v>
      </c>
      <c r="E1202" s="2" t="s">
        <v>13042</v>
      </c>
    </row>
    <row r="1203">
      <c r="A1203" s="2" t="s">
        <v>9164</v>
      </c>
      <c r="B1203" s="2" t="s">
        <v>12127</v>
      </c>
      <c r="C1203" s="2" t="s">
        <v>10858</v>
      </c>
      <c r="D1203" s="2" t="s">
        <v>4301</v>
      </c>
      <c r="E1203" s="2" t="s">
        <v>13043</v>
      </c>
    </row>
    <row r="1204">
      <c r="A1204" s="2" t="s">
        <v>9165</v>
      </c>
      <c r="B1204" s="2" t="s">
        <v>12127</v>
      </c>
      <c r="C1204" s="2" t="s">
        <v>10858</v>
      </c>
      <c r="D1204" s="2" t="s">
        <v>4301</v>
      </c>
      <c r="E1204" s="2" t="s">
        <v>13044</v>
      </c>
    </row>
    <row r="1205">
      <c r="A1205" s="2" t="s">
        <v>9166</v>
      </c>
      <c r="B1205" s="2" t="s">
        <v>12127</v>
      </c>
      <c r="C1205" s="2" t="s">
        <v>10858</v>
      </c>
      <c r="D1205" s="2" t="s">
        <v>4301</v>
      </c>
      <c r="E1205" s="2" t="s">
        <v>13045</v>
      </c>
    </row>
    <row r="1206">
      <c r="A1206" s="9" t="s">
        <v>9167</v>
      </c>
      <c r="B1206" s="2" t="s">
        <v>12127</v>
      </c>
      <c r="C1206" s="2" t="s">
        <v>10858</v>
      </c>
      <c r="D1206" s="2" t="s">
        <v>4301</v>
      </c>
      <c r="E1206" s="2" t="s">
        <v>13046</v>
      </c>
    </row>
    <row r="1207">
      <c r="A1207" s="2" t="s">
        <v>9168</v>
      </c>
      <c r="B1207" s="2" t="s">
        <v>12127</v>
      </c>
      <c r="C1207" s="2" t="s">
        <v>10858</v>
      </c>
      <c r="D1207" s="2" t="s">
        <v>4301</v>
      </c>
      <c r="E1207" s="2" t="s">
        <v>13047</v>
      </c>
    </row>
    <row r="1208">
      <c r="A1208" s="2" t="s">
        <v>9169</v>
      </c>
      <c r="B1208" s="2" t="s">
        <v>12127</v>
      </c>
      <c r="C1208" s="2" t="s">
        <v>10858</v>
      </c>
      <c r="D1208" s="2" t="s">
        <v>4301</v>
      </c>
      <c r="E1208" s="2" t="s">
        <v>13048</v>
      </c>
    </row>
    <row r="1209">
      <c r="A1209" s="2" t="s">
        <v>9170</v>
      </c>
      <c r="B1209" s="2" t="s">
        <v>12127</v>
      </c>
      <c r="C1209" s="2" t="s">
        <v>10858</v>
      </c>
      <c r="D1209" s="2" t="s">
        <v>4301</v>
      </c>
      <c r="E1209" s="2" t="s">
        <v>13049</v>
      </c>
    </row>
    <row r="1210">
      <c r="A1210" s="9" t="s">
        <v>9171</v>
      </c>
      <c r="B1210" s="2" t="s">
        <v>12127</v>
      </c>
      <c r="C1210" s="2" t="s">
        <v>10858</v>
      </c>
      <c r="D1210" s="2" t="s">
        <v>4301</v>
      </c>
      <c r="E1210" s="2" t="s">
        <v>13050</v>
      </c>
    </row>
    <row r="1211">
      <c r="A1211" s="2" t="s">
        <v>9172</v>
      </c>
      <c r="B1211" s="2" t="s">
        <v>12127</v>
      </c>
      <c r="C1211" s="2" t="s">
        <v>10858</v>
      </c>
      <c r="D1211" s="2" t="s">
        <v>4301</v>
      </c>
      <c r="E1211" s="2" t="s">
        <v>13051</v>
      </c>
    </row>
    <row r="1212">
      <c r="A1212" s="2" t="s">
        <v>9173</v>
      </c>
      <c r="B1212" s="2" t="s">
        <v>12127</v>
      </c>
      <c r="C1212" s="2" t="s">
        <v>10858</v>
      </c>
      <c r="D1212" s="2" t="s">
        <v>4301</v>
      </c>
      <c r="E1212" s="2" t="s">
        <v>13052</v>
      </c>
    </row>
    <row r="1213">
      <c r="A1213" s="9" t="s">
        <v>9174</v>
      </c>
      <c r="B1213" s="2" t="s">
        <v>12127</v>
      </c>
      <c r="C1213" s="2" t="s">
        <v>10858</v>
      </c>
      <c r="D1213" s="2" t="s">
        <v>4301</v>
      </c>
      <c r="E1213" s="2" t="s">
        <v>13053</v>
      </c>
    </row>
    <row r="1214">
      <c r="A1214" s="2" t="s">
        <v>1211</v>
      </c>
      <c r="B1214" s="2" t="s">
        <v>12127</v>
      </c>
      <c r="C1214" s="2" t="s">
        <v>10858</v>
      </c>
      <c r="D1214" s="2" t="s">
        <v>4301</v>
      </c>
      <c r="E1214" s="2" t="s">
        <v>13054</v>
      </c>
    </row>
    <row r="1215">
      <c r="A1215" s="2" t="s">
        <v>9122</v>
      </c>
      <c r="B1215" s="2" t="s">
        <v>12127</v>
      </c>
      <c r="C1215" s="2" t="s">
        <v>10858</v>
      </c>
      <c r="D1215" s="2" t="s">
        <v>4301</v>
      </c>
      <c r="E1215" s="2" t="s">
        <v>13055</v>
      </c>
    </row>
    <row r="1216">
      <c r="A1216" s="2" t="s">
        <v>9069</v>
      </c>
      <c r="B1216" s="2" t="s">
        <v>12127</v>
      </c>
      <c r="C1216" s="2" t="s">
        <v>10858</v>
      </c>
      <c r="D1216" s="2" t="s">
        <v>4301</v>
      </c>
      <c r="E1216" s="2" t="s">
        <v>13056</v>
      </c>
    </row>
    <row r="1217">
      <c r="A1217" s="9" t="s">
        <v>9175</v>
      </c>
      <c r="B1217" s="2" t="s">
        <v>12127</v>
      </c>
      <c r="C1217" s="2" t="s">
        <v>10858</v>
      </c>
      <c r="D1217" s="2" t="s">
        <v>4301</v>
      </c>
      <c r="E1217" s="2" t="s">
        <v>13057</v>
      </c>
    </row>
    <row r="1218">
      <c r="A1218" s="2" t="s">
        <v>9176</v>
      </c>
      <c r="B1218" s="2" t="s">
        <v>12127</v>
      </c>
      <c r="C1218" s="2" t="s">
        <v>10858</v>
      </c>
      <c r="D1218" s="2" t="s">
        <v>4301</v>
      </c>
      <c r="E1218" s="2" t="s">
        <v>13058</v>
      </c>
    </row>
    <row r="1219">
      <c r="A1219" s="2" t="s">
        <v>9177</v>
      </c>
      <c r="B1219" s="2" t="s">
        <v>12127</v>
      </c>
      <c r="C1219" s="2" t="s">
        <v>10858</v>
      </c>
      <c r="D1219" s="2" t="s">
        <v>4301</v>
      </c>
      <c r="E1219" s="2" t="s">
        <v>13059</v>
      </c>
    </row>
    <row r="1220">
      <c r="A1220" s="2" t="s">
        <v>9178</v>
      </c>
      <c r="B1220" s="2" t="s">
        <v>12127</v>
      </c>
      <c r="C1220" s="2" t="s">
        <v>10858</v>
      </c>
      <c r="D1220" s="2" t="s">
        <v>4301</v>
      </c>
      <c r="E1220" s="2" t="s">
        <v>13060</v>
      </c>
    </row>
    <row r="1221">
      <c r="A1221" s="2" t="s">
        <v>9179</v>
      </c>
      <c r="B1221" s="2" t="s">
        <v>12127</v>
      </c>
      <c r="C1221" s="2" t="s">
        <v>10858</v>
      </c>
      <c r="D1221" s="2" t="s">
        <v>4301</v>
      </c>
      <c r="E1221" s="2" t="s">
        <v>13061</v>
      </c>
    </row>
    <row r="1222">
      <c r="A1222" s="2" t="s">
        <v>9178</v>
      </c>
      <c r="B1222" s="2" t="s">
        <v>12127</v>
      </c>
      <c r="C1222" s="2" t="s">
        <v>10858</v>
      </c>
      <c r="D1222" s="2" t="s">
        <v>4301</v>
      </c>
      <c r="E1222" s="2" t="s">
        <v>13062</v>
      </c>
    </row>
    <row r="1223">
      <c r="A1223" s="2" t="s">
        <v>9180</v>
      </c>
      <c r="B1223" s="2" t="s">
        <v>12127</v>
      </c>
      <c r="C1223" s="2" t="s">
        <v>10858</v>
      </c>
      <c r="D1223" s="2" t="s">
        <v>4301</v>
      </c>
      <c r="E1223" s="2" t="s">
        <v>13063</v>
      </c>
    </row>
    <row r="1224">
      <c r="A1224" s="2" t="s">
        <v>9110</v>
      </c>
      <c r="B1224" s="2" t="s">
        <v>12127</v>
      </c>
      <c r="C1224" s="2" t="s">
        <v>10858</v>
      </c>
      <c r="D1224" s="2" t="s">
        <v>4301</v>
      </c>
      <c r="E1224" s="2" t="s">
        <v>13064</v>
      </c>
    </row>
    <row r="1225">
      <c r="A1225" s="2" t="s">
        <v>7249</v>
      </c>
      <c r="B1225" s="2" t="s">
        <v>12127</v>
      </c>
      <c r="C1225" s="2" t="s">
        <v>10858</v>
      </c>
      <c r="D1225" s="2" t="s">
        <v>4301</v>
      </c>
      <c r="E1225" s="2" t="s">
        <v>13065</v>
      </c>
    </row>
    <row r="1226">
      <c r="A1226" s="2" t="s">
        <v>7250</v>
      </c>
      <c r="B1226" s="2" t="s">
        <v>12127</v>
      </c>
      <c r="C1226" s="2" t="s">
        <v>10858</v>
      </c>
      <c r="D1226" s="2" t="s">
        <v>4301</v>
      </c>
      <c r="E1226" s="2" t="s">
        <v>13066</v>
      </c>
    </row>
    <row r="1227">
      <c r="A1227" s="2" t="s">
        <v>9181</v>
      </c>
      <c r="B1227" s="2" t="s">
        <v>12127</v>
      </c>
      <c r="C1227" s="2" t="s">
        <v>10858</v>
      </c>
      <c r="D1227" s="2" t="s">
        <v>4301</v>
      </c>
      <c r="E1227" s="2" t="s">
        <v>13067</v>
      </c>
    </row>
    <row r="1228">
      <c r="A1228" s="2" t="s">
        <v>9182</v>
      </c>
      <c r="B1228" s="2" t="s">
        <v>12127</v>
      </c>
      <c r="C1228" s="2" t="s">
        <v>10858</v>
      </c>
      <c r="D1228" s="2" t="s">
        <v>4301</v>
      </c>
      <c r="E1228" s="2" t="s">
        <v>13068</v>
      </c>
    </row>
    <row r="1229">
      <c r="A1229" s="2" t="s">
        <v>9183</v>
      </c>
      <c r="B1229" s="2" t="s">
        <v>12127</v>
      </c>
      <c r="C1229" s="2" t="s">
        <v>10858</v>
      </c>
      <c r="D1229" s="2" t="s">
        <v>4301</v>
      </c>
      <c r="E1229" s="2" t="s">
        <v>13069</v>
      </c>
    </row>
    <row r="1230">
      <c r="A1230" s="9" t="s">
        <v>7251</v>
      </c>
      <c r="B1230" s="2" t="s">
        <v>12127</v>
      </c>
      <c r="C1230" s="2" t="s">
        <v>10858</v>
      </c>
      <c r="D1230" s="2" t="s">
        <v>4301</v>
      </c>
      <c r="E1230" s="2" t="s">
        <v>13070</v>
      </c>
    </row>
    <row r="1231">
      <c r="A1231" s="2" t="s">
        <v>8008</v>
      </c>
      <c r="B1231" s="2" t="s">
        <v>12127</v>
      </c>
      <c r="C1231" s="2" t="s">
        <v>10858</v>
      </c>
      <c r="D1231" s="2" t="s">
        <v>4301</v>
      </c>
      <c r="E1231" s="2" t="s">
        <v>13071</v>
      </c>
    </row>
    <row r="1232">
      <c r="A1232" s="2" t="s">
        <v>9122</v>
      </c>
      <c r="B1232" s="2" t="s">
        <v>12127</v>
      </c>
      <c r="C1232" s="2" t="s">
        <v>10858</v>
      </c>
      <c r="D1232" s="2" t="s">
        <v>4301</v>
      </c>
      <c r="E1232" s="2" t="s">
        <v>13072</v>
      </c>
    </row>
    <row r="1233">
      <c r="A1233" s="2" t="s">
        <v>7252</v>
      </c>
      <c r="B1233" s="2" t="s">
        <v>12127</v>
      </c>
      <c r="C1233" s="2" t="s">
        <v>10858</v>
      </c>
      <c r="D1233" s="2" t="s">
        <v>4301</v>
      </c>
      <c r="E1233" s="2" t="s">
        <v>13073</v>
      </c>
    </row>
    <row r="1234">
      <c r="A1234" s="2" t="s">
        <v>9159</v>
      </c>
      <c r="B1234" s="2" t="s">
        <v>12127</v>
      </c>
      <c r="C1234" s="2" t="s">
        <v>10858</v>
      </c>
      <c r="D1234" s="2" t="s">
        <v>4301</v>
      </c>
      <c r="E1234" s="2" t="s">
        <v>13074</v>
      </c>
    </row>
    <row r="1235">
      <c r="A1235" s="2" t="s">
        <v>9184</v>
      </c>
      <c r="B1235" s="2" t="s">
        <v>12127</v>
      </c>
      <c r="C1235" s="2" t="s">
        <v>10858</v>
      </c>
      <c r="D1235" s="2" t="s">
        <v>4301</v>
      </c>
      <c r="E1235" s="2" t="s">
        <v>13075</v>
      </c>
    </row>
    <row r="1236">
      <c r="A1236" s="9" t="s">
        <v>7253</v>
      </c>
      <c r="B1236" s="2" t="s">
        <v>12127</v>
      </c>
      <c r="C1236" s="2" t="s">
        <v>10858</v>
      </c>
      <c r="D1236" s="2" t="s">
        <v>4301</v>
      </c>
      <c r="E1236" s="2" t="s">
        <v>13076</v>
      </c>
    </row>
    <row r="1237">
      <c r="A1237" s="9" t="s">
        <v>7254</v>
      </c>
      <c r="B1237" s="2" t="s">
        <v>12127</v>
      </c>
      <c r="C1237" s="2" t="s">
        <v>10858</v>
      </c>
      <c r="D1237" s="2" t="s">
        <v>4301</v>
      </c>
      <c r="E1237" s="2" t="s">
        <v>13077</v>
      </c>
    </row>
    <row r="1238">
      <c r="A1238" s="2" t="s">
        <v>9185</v>
      </c>
      <c r="B1238" s="2" t="s">
        <v>12127</v>
      </c>
      <c r="C1238" s="2" t="s">
        <v>10858</v>
      </c>
      <c r="D1238" s="2" t="s">
        <v>4301</v>
      </c>
      <c r="E1238" s="2" t="s">
        <v>13078</v>
      </c>
    </row>
    <row r="1239">
      <c r="A1239" s="2" t="s">
        <v>9186</v>
      </c>
      <c r="B1239" s="2" t="s">
        <v>12127</v>
      </c>
      <c r="C1239" s="2" t="s">
        <v>10858</v>
      </c>
      <c r="D1239" s="2" t="s">
        <v>4301</v>
      </c>
      <c r="E1239" s="2" t="s">
        <v>13079</v>
      </c>
    </row>
    <row r="1240">
      <c r="A1240" s="9" t="s">
        <v>9187</v>
      </c>
      <c r="B1240" s="2" t="s">
        <v>12127</v>
      </c>
      <c r="C1240" s="2" t="s">
        <v>10858</v>
      </c>
      <c r="D1240" s="2" t="s">
        <v>4301</v>
      </c>
      <c r="E1240" s="2" t="s">
        <v>13080</v>
      </c>
    </row>
    <row r="1241">
      <c r="A1241" s="9" t="s">
        <v>7255</v>
      </c>
      <c r="B1241" s="2" t="s">
        <v>12127</v>
      </c>
      <c r="C1241" s="2" t="s">
        <v>10858</v>
      </c>
      <c r="D1241" s="2" t="s">
        <v>4301</v>
      </c>
      <c r="E1241" s="2" t="s">
        <v>13081</v>
      </c>
    </row>
    <row r="1242">
      <c r="A1242" s="2" t="s">
        <v>8009</v>
      </c>
      <c r="B1242" s="2" t="s">
        <v>12127</v>
      </c>
      <c r="C1242" s="2" t="s">
        <v>10858</v>
      </c>
      <c r="D1242" s="2" t="s">
        <v>4301</v>
      </c>
      <c r="E1242" s="2" t="s">
        <v>13082</v>
      </c>
    </row>
    <row r="1243">
      <c r="A1243" s="2" t="s">
        <v>9188</v>
      </c>
      <c r="B1243" s="2" t="s">
        <v>12127</v>
      </c>
      <c r="C1243" s="2" t="s">
        <v>10858</v>
      </c>
      <c r="D1243" s="2" t="s">
        <v>4301</v>
      </c>
      <c r="E1243" s="2" t="s">
        <v>13083</v>
      </c>
    </row>
    <row r="1244">
      <c r="A1244" s="89" t="s">
        <v>9189</v>
      </c>
      <c r="B1244" s="2" t="s">
        <v>12127</v>
      </c>
      <c r="C1244" s="2" t="s">
        <v>10858</v>
      </c>
      <c r="D1244" s="2" t="s">
        <v>4301</v>
      </c>
      <c r="E1244" s="2" t="s">
        <v>13084</v>
      </c>
    </row>
    <row r="1245">
      <c r="A1245" s="2" t="s">
        <v>9190</v>
      </c>
      <c r="B1245" s="2" t="s">
        <v>12127</v>
      </c>
      <c r="C1245" s="2" t="s">
        <v>10858</v>
      </c>
      <c r="D1245" s="2" t="s">
        <v>4301</v>
      </c>
      <c r="E1245" s="2" t="s">
        <v>13085</v>
      </c>
    </row>
    <row r="1246">
      <c r="A1246" s="2" t="s">
        <v>9122</v>
      </c>
      <c r="B1246" s="2" t="s">
        <v>12127</v>
      </c>
      <c r="C1246" s="2" t="s">
        <v>10858</v>
      </c>
      <c r="D1246" s="2" t="s">
        <v>4301</v>
      </c>
      <c r="E1246" s="2" t="s">
        <v>13086</v>
      </c>
    </row>
    <row r="1247">
      <c r="A1247" s="2" t="s">
        <v>9191</v>
      </c>
      <c r="B1247" s="2" t="s">
        <v>12127</v>
      </c>
      <c r="C1247" s="2" t="s">
        <v>10858</v>
      </c>
      <c r="D1247" s="2" t="s">
        <v>4301</v>
      </c>
      <c r="E1247" s="2" t="s">
        <v>13087</v>
      </c>
    </row>
    <row r="1248">
      <c r="A1248" s="2" t="s">
        <v>9192</v>
      </c>
      <c r="B1248" s="2" t="s">
        <v>12127</v>
      </c>
      <c r="C1248" s="2" t="s">
        <v>10858</v>
      </c>
      <c r="D1248" s="2" t="s">
        <v>4301</v>
      </c>
      <c r="E1248" s="2" t="s">
        <v>13088</v>
      </c>
    </row>
    <row r="1249">
      <c r="A1249" s="2" t="s">
        <v>8010</v>
      </c>
      <c r="B1249" s="2" t="s">
        <v>12127</v>
      </c>
      <c r="C1249" s="2" t="s">
        <v>10858</v>
      </c>
      <c r="D1249" s="2" t="s">
        <v>4301</v>
      </c>
      <c r="E1249" s="2" t="s">
        <v>13089</v>
      </c>
    </row>
    <row r="1250">
      <c r="A1250" s="2" t="s">
        <v>9183</v>
      </c>
      <c r="B1250" s="2" t="s">
        <v>12127</v>
      </c>
      <c r="C1250" s="2" t="s">
        <v>10858</v>
      </c>
      <c r="D1250" s="2" t="s">
        <v>4301</v>
      </c>
      <c r="E1250" s="2" t="s">
        <v>13090</v>
      </c>
    </row>
    <row r="1251">
      <c r="A1251" s="9" t="s">
        <v>9193</v>
      </c>
      <c r="B1251" s="2" t="s">
        <v>12127</v>
      </c>
      <c r="C1251" s="2" t="s">
        <v>10858</v>
      </c>
      <c r="D1251" s="2" t="s">
        <v>4301</v>
      </c>
      <c r="E1251" s="2" t="s">
        <v>13091</v>
      </c>
    </row>
    <row r="1252">
      <c r="A1252" s="9" t="s">
        <v>9194</v>
      </c>
      <c r="B1252" s="2" t="s">
        <v>12127</v>
      </c>
      <c r="C1252" s="2" t="s">
        <v>10858</v>
      </c>
      <c r="D1252" s="2" t="s">
        <v>4301</v>
      </c>
      <c r="E1252" s="2" t="s">
        <v>13092</v>
      </c>
    </row>
    <row r="1253">
      <c r="A1253" s="9" t="s">
        <v>9195</v>
      </c>
      <c r="B1253" s="2" t="s">
        <v>12127</v>
      </c>
      <c r="C1253" s="2" t="s">
        <v>10858</v>
      </c>
      <c r="D1253" s="2" t="s">
        <v>4301</v>
      </c>
      <c r="E1253" s="2" t="s">
        <v>13093</v>
      </c>
    </row>
    <row r="1254">
      <c r="A1254" s="2" t="s">
        <v>9196</v>
      </c>
      <c r="B1254" s="2" t="s">
        <v>12127</v>
      </c>
      <c r="C1254" s="2" t="s">
        <v>10858</v>
      </c>
      <c r="D1254" s="2" t="s">
        <v>4301</v>
      </c>
      <c r="E1254" s="2" t="s">
        <v>13094</v>
      </c>
    </row>
    <row r="1255">
      <c r="A1255" s="2" t="s">
        <v>8518</v>
      </c>
      <c r="B1255" s="2" t="s">
        <v>12127</v>
      </c>
      <c r="C1255" s="2" t="s">
        <v>10858</v>
      </c>
      <c r="D1255" s="2" t="s">
        <v>4301</v>
      </c>
      <c r="E1255" s="2" t="s">
        <v>13095</v>
      </c>
    </row>
    <row r="1256">
      <c r="A1256" s="9" t="s">
        <v>9197</v>
      </c>
      <c r="B1256" s="2" t="s">
        <v>12127</v>
      </c>
      <c r="C1256" s="2" t="s">
        <v>10858</v>
      </c>
      <c r="D1256" s="2" t="s">
        <v>4301</v>
      </c>
      <c r="E1256" s="2" t="s">
        <v>13096</v>
      </c>
    </row>
    <row r="1257">
      <c r="A1257" s="9" t="s">
        <v>9198</v>
      </c>
      <c r="B1257" s="2" t="s">
        <v>12127</v>
      </c>
      <c r="C1257" s="2" t="s">
        <v>10858</v>
      </c>
      <c r="D1257" s="2" t="s">
        <v>4301</v>
      </c>
      <c r="E1257" s="2" t="s">
        <v>13097</v>
      </c>
    </row>
    <row r="1258">
      <c r="A1258" s="2" t="s">
        <v>9199</v>
      </c>
      <c r="B1258" s="2" t="s">
        <v>12127</v>
      </c>
      <c r="C1258" s="2" t="s">
        <v>10858</v>
      </c>
      <c r="D1258" s="2" t="s">
        <v>4301</v>
      </c>
      <c r="E1258" s="2" t="s">
        <v>13098</v>
      </c>
    </row>
    <row r="1259">
      <c r="A1259" s="2" t="s">
        <v>9200</v>
      </c>
      <c r="B1259" s="2" t="s">
        <v>12127</v>
      </c>
      <c r="C1259" s="2" t="s">
        <v>10858</v>
      </c>
      <c r="D1259" s="2" t="s">
        <v>4301</v>
      </c>
      <c r="E1259" s="2" t="s">
        <v>13099</v>
      </c>
    </row>
    <row r="1260">
      <c r="A1260" s="9" t="s">
        <v>9201</v>
      </c>
      <c r="B1260" s="2" t="s">
        <v>12127</v>
      </c>
      <c r="C1260" s="2" t="s">
        <v>10858</v>
      </c>
      <c r="D1260" s="2" t="s">
        <v>4301</v>
      </c>
      <c r="E1260" s="2" t="s">
        <v>13100</v>
      </c>
    </row>
    <row r="1261">
      <c r="A1261" s="2" t="s">
        <v>8011</v>
      </c>
      <c r="B1261" s="2" t="s">
        <v>12127</v>
      </c>
      <c r="C1261" s="2" t="s">
        <v>10858</v>
      </c>
      <c r="D1261" s="2" t="s">
        <v>4301</v>
      </c>
      <c r="E1261" s="2" t="s">
        <v>13101</v>
      </c>
    </row>
    <row r="1262">
      <c r="A1262" s="9" t="s">
        <v>8012</v>
      </c>
      <c r="B1262" s="2" t="s">
        <v>12127</v>
      </c>
      <c r="C1262" s="2" t="s">
        <v>10858</v>
      </c>
      <c r="D1262" s="2" t="s">
        <v>4301</v>
      </c>
      <c r="E1262" s="2" t="s">
        <v>13102</v>
      </c>
    </row>
    <row r="1263">
      <c r="A1263" s="9" t="s">
        <v>9116</v>
      </c>
      <c r="B1263" s="2" t="s">
        <v>12127</v>
      </c>
      <c r="C1263" s="2" t="s">
        <v>10858</v>
      </c>
      <c r="D1263" s="2" t="s">
        <v>4301</v>
      </c>
      <c r="E1263" s="2" t="s">
        <v>13103</v>
      </c>
    </row>
    <row r="1264">
      <c r="A1264" s="2" t="s">
        <v>9202</v>
      </c>
      <c r="B1264" s="2" t="s">
        <v>12127</v>
      </c>
      <c r="C1264" s="2" t="s">
        <v>10858</v>
      </c>
      <c r="D1264" s="2" t="s">
        <v>4301</v>
      </c>
      <c r="E1264" s="2" t="s">
        <v>13104</v>
      </c>
    </row>
    <row r="1265">
      <c r="A1265" s="9" t="s">
        <v>9203</v>
      </c>
      <c r="B1265" s="2" t="s">
        <v>12127</v>
      </c>
      <c r="C1265" s="2" t="s">
        <v>10858</v>
      </c>
      <c r="D1265" s="2" t="s">
        <v>4301</v>
      </c>
      <c r="E1265" s="2" t="s">
        <v>13105</v>
      </c>
    </row>
    <row r="1266">
      <c r="A1266" s="2" t="s">
        <v>9178</v>
      </c>
      <c r="B1266" s="2" t="s">
        <v>12127</v>
      </c>
      <c r="C1266" s="2" t="s">
        <v>10858</v>
      </c>
      <c r="D1266" s="2" t="s">
        <v>4301</v>
      </c>
      <c r="E1266" s="2" t="s">
        <v>13106</v>
      </c>
    </row>
    <row r="1267">
      <c r="A1267" s="2" t="s">
        <v>9204</v>
      </c>
      <c r="B1267" s="2" t="s">
        <v>12127</v>
      </c>
      <c r="C1267" s="2" t="s">
        <v>10858</v>
      </c>
      <c r="D1267" s="2" t="s">
        <v>4301</v>
      </c>
      <c r="E1267" s="2" t="s">
        <v>13107</v>
      </c>
    </row>
    <row r="1268">
      <c r="A1268" s="2" t="s">
        <v>9205</v>
      </c>
      <c r="B1268" s="2" t="s">
        <v>12127</v>
      </c>
      <c r="C1268" s="2" t="s">
        <v>10858</v>
      </c>
      <c r="D1268" s="2" t="s">
        <v>4301</v>
      </c>
      <c r="E1268" s="2" t="s">
        <v>13108</v>
      </c>
    </row>
    <row r="1269">
      <c r="A1269" s="9" t="s">
        <v>9206</v>
      </c>
      <c r="B1269" s="2" t="s">
        <v>12127</v>
      </c>
      <c r="C1269" s="2" t="s">
        <v>10858</v>
      </c>
      <c r="D1269" s="2" t="s">
        <v>4301</v>
      </c>
      <c r="E1269" s="2" t="s">
        <v>13109</v>
      </c>
    </row>
    <row r="1270">
      <c r="A1270" s="2" t="s">
        <v>8013</v>
      </c>
      <c r="B1270" s="2" t="s">
        <v>12127</v>
      </c>
      <c r="C1270" s="2" t="s">
        <v>10858</v>
      </c>
      <c r="D1270" s="2" t="s">
        <v>4301</v>
      </c>
      <c r="E1270" s="2" t="s">
        <v>13110</v>
      </c>
    </row>
    <row r="1271">
      <c r="A1271" s="2" t="s">
        <v>9207</v>
      </c>
      <c r="B1271" s="2" t="s">
        <v>12127</v>
      </c>
      <c r="C1271" s="2" t="s">
        <v>10858</v>
      </c>
      <c r="D1271" s="2" t="s">
        <v>4301</v>
      </c>
      <c r="E1271" s="2" t="s">
        <v>13111</v>
      </c>
    </row>
    <row r="1272">
      <c r="A1272" s="2" t="s">
        <v>9208</v>
      </c>
      <c r="B1272" s="2" t="s">
        <v>12127</v>
      </c>
      <c r="C1272" s="2" t="s">
        <v>10858</v>
      </c>
      <c r="D1272" s="2" t="s">
        <v>4301</v>
      </c>
      <c r="E1272" s="2" t="s">
        <v>13112</v>
      </c>
    </row>
    <row r="1273">
      <c r="A1273" s="2" t="s">
        <v>8014</v>
      </c>
      <c r="B1273" s="2" t="s">
        <v>12127</v>
      </c>
      <c r="C1273" s="2" t="s">
        <v>10858</v>
      </c>
      <c r="D1273" s="2" t="s">
        <v>4301</v>
      </c>
      <c r="E1273" s="2" t="s">
        <v>13113</v>
      </c>
    </row>
    <row r="1274">
      <c r="A1274" s="9" t="s">
        <v>9209</v>
      </c>
      <c r="B1274" s="2" t="s">
        <v>12127</v>
      </c>
      <c r="C1274" s="2" t="s">
        <v>10858</v>
      </c>
      <c r="D1274" s="2" t="s">
        <v>4301</v>
      </c>
      <c r="E1274" s="2" t="s">
        <v>13114</v>
      </c>
    </row>
    <row r="1275">
      <c r="A1275" s="2" t="s">
        <v>9122</v>
      </c>
      <c r="B1275" s="2" t="s">
        <v>12127</v>
      </c>
      <c r="C1275" s="2" t="s">
        <v>10858</v>
      </c>
      <c r="D1275" s="2" t="s">
        <v>4301</v>
      </c>
      <c r="E1275" s="2" t="s">
        <v>13115</v>
      </c>
    </row>
    <row r="1276">
      <c r="A1276" s="9" t="s">
        <v>9210</v>
      </c>
      <c r="B1276" s="2" t="s">
        <v>12127</v>
      </c>
      <c r="C1276" s="2" t="s">
        <v>10858</v>
      </c>
      <c r="D1276" s="2" t="s">
        <v>4301</v>
      </c>
      <c r="E1276" s="2" t="s">
        <v>13116</v>
      </c>
    </row>
    <row r="1277">
      <c r="A1277" s="2" t="s">
        <v>8015</v>
      </c>
      <c r="B1277" s="2" t="s">
        <v>12127</v>
      </c>
      <c r="C1277" s="2" t="s">
        <v>10858</v>
      </c>
      <c r="D1277" s="2" t="s">
        <v>4301</v>
      </c>
      <c r="E1277" s="2" t="s">
        <v>13117</v>
      </c>
    </row>
    <row r="1278">
      <c r="A1278" s="2" t="s">
        <v>9122</v>
      </c>
      <c r="B1278" s="2" t="s">
        <v>12127</v>
      </c>
      <c r="C1278" s="2" t="s">
        <v>10858</v>
      </c>
      <c r="D1278" s="2" t="s">
        <v>4301</v>
      </c>
      <c r="E1278" s="2" t="s">
        <v>13118</v>
      </c>
    </row>
    <row r="1279">
      <c r="A1279" s="9" t="s">
        <v>9211</v>
      </c>
      <c r="B1279" s="2" t="s">
        <v>12127</v>
      </c>
      <c r="C1279" s="2" t="s">
        <v>10858</v>
      </c>
      <c r="D1279" s="2" t="s">
        <v>4301</v>
      </c>
      <c r="E1279" s="2" t="s">
        <v>13119</v>
      </c>
    </row>
    <row r="1280">
      <c r="A1280" s="2" t="s">
        <v>8016</v>
      </c>
      <c r="B1280" s="2" t="s">
        <v>12127</v>
      </c>
      <c r="C1280" s="2" t="s">
        <v>10858</v>
      </c>
      <c r="D1280" s="2" t="s">
        <v>4301</v>
      </c>
      <c r="E1280" s="2" t="s">
        <v>13120</v>
      </c>
    </row>
    <row r="1281">
      <c r="A1281" s="89" t="s">
        <v>9212</v>
      </c>
      <c r="B1281" s="2" t="s">
        <v>12127</v>
      </c>
      <c r="C1281" s="2" t="s">
        <v>10858</v>
      </c>
      <c r="D1281" s="2" t="s">
        <v>4301</v>
      </c>
      <c r="E1281" s="2" t="s">
        <v>13121</v>
      </c>
    </row>
    <row r="1282">
      <c r="A1282" s="9" t="s">
        <v>9213</v>
      </c>
      <c r="B1282" s="2" t="s">
        <v>12127</v>
      </c>
      <c r="C1282" s="2" t="s">
        <v>10858</v>
      </c>
      <c r="D1282" s="2" t="s">
        <v>4301</v>
      </c>
      <c r="E1282" s="2" t="s">
        <v>13122</v>
      </c>
    </row>
    <row r="1283">
      <c r="A1283" s="9" t="s">
        <v>9214</v>
      </c>
      <c r="B1283" s="2" t="s">
        <v>12127</v>
      </c>
      <c r="C1283" s="2" t="s">
        <v>10858</v>
      </c>
      <c r="D1283" s="2" t="s">
        <v>4301</v>
      </c>
      <c r="E1283" s="2" t="s">
        <v>13123</v>
      </c>
    </row>
    <row r="1284">
      <c r="A1284" s="2" t="s">
        <v>9215</v>
      </c>
      <c r="B1284" s="2" t="s">
        <v>12127</v>
      </c>
      <c r="C1284" s="2" t="s">
        <v>10858</v>
      </c>
      <c r="D1284" s="2" t="s">
        <v>4301</v>
      </c>
      <c r="E1284" s="2" t="s">
        <v>13124</v>
      </c>
    </row>
    <row r="1285">
      <c r="A1285" s="2" t="s">
        <v>9216</v>
      </c>
      <c r="B1285" s="2" t="s">
        <v>12127</v>
      </c>
      <c r="C1285" s="2" t="s">
        <v>10858</v>
      </c>
      <c r="D1285" s="2" t="s">
        <v>4301</v>
      </c>
      <c r="E1285" s="2" t="s">
        <v>13125</v>
      </c>
    </row>
    <row r="1286">
      <c r="A1286" s="2" t="s">
        <v>9217</v>
      </c>
      <c r="B1286" s="2" t="s">
        <v>12127</v>
      </c>
      <c r="C1286" s="2" t="s">
        <v>10858</v>
      </c>
      <c r="D1286" s="2" t="s">
        <v>4301</v>
      </c>
      <c r="E1286" s="2" t="s">
        <v>13126</v>
      </c>
    </row>
    <row r="1287">
      <c r="A1287" s="2" t="s">
        <v>8017</v>
      </c>
      <c r="B1287" s="2" t="s">
        <v>12127</v>
      </c>
      <c r="C1287" s="2" t="s">
        <v>10858</v>
      </c>
      <c r="D1287" s="2" t="s">
        <v>4301</v>
      </c>
      <c r="E1287" s="2" t="s">
        <v>13127</v>
      </c>
    </row>
    <row r="1288">
      <c r="A1288" s="9" t="s">
        <v>7256</v>
      </c>
      <c r="B1288" s="2" t="s">
        <v>12127</v>
      </c>
      <c r="C1288" s="2" t="s">
        <v>10858</v>
      </c>
      <c r="D1288" s="2" t="s">
        <v>4301</v>
      </c>
      <c r="E1288" s="2" t="s">
        <v>13128</v>
      </c>
    </row>
    <row r="1289">
      <c r="A1289" s="2" t="s">
        <v>9218</v>
      </c>
      <c r="B1289" s="2" t="s">
        <v>12127</v>
      </c>
      <c r="C1289" s="2" t="s">
        <v>10858</v>
      </c>
      <c r="D1289" s="2" t="s">
        <v>4301</v>
      </c>
      <c r="E1289" s="2" t="s">
        <v>13129</v>
      </c>
    </row>
    <row r="1290">
      <c r="A1290" s="2" t="s">
        <v>13130</v>
      </c>
      <c r="B1290" s="2" t="s">
        <v>12127</v>
      </c>
      <c r="C1290" s="2" t="s">
        <v>10858</v>
      </c>
      <c r="D1290" s="2" t="s">
        <v>4301</v>
      </c>
      <c r="E1290" s="2" t="s">
        <v>13131</v>
      </c>
    </row>
    <row r="1291">
      <c r="A1291" s="2" t="s">
        <v>9221</v>
      </c>
      <c r="B1291" s="2" t="s">
        <v>12127</v>
      </c>
      <c r="C1291" s="2" t="s">
        <v>10858</v>
      </c>
      <c r="D1291" s="2" t="s">
        <v>4301</v>
      </c>
      <c r="E1291" s="2" t="s">
        <v>13132</v>
      </c>
    </row>
    <row r="1292">
      <c r="A1292" s="9" t="s">
        <v>9222</v>
      </c>
      <c r="B1292" s="2" t="s">
        <v>12127</v>
      </c>
      <c r="C1292" s="2" t="s">
        <v>10858</v>
      </c>
      <c r="D1292" s="2" t="s">
        <v>4301</v>
      </c>
      <c r="E1292" s="2" t="s">
        <v>13133</v>
      </c>
    </row>
    <row r="1293">
      <c r="A1293" s="9" t="s">
        <v>9223</v>
      </c>
      <c r="B1293" s="2" t="s">
        <v>12127</v>
      </c>
      <c r="C1293" s="2" t="s">
        <v>10858</v>
      </c>
      <c r="D1293" s="2" t="s">
        <v>4301</v>
      </c>
      <c r="E1293" s="2" t="s">
        <v>13134</v>
      </c>
    </row>
    <row r="1294">
      <c r="A1294" s="2" t="s">
        <v>7257</v>
      </c>
      <c r="B1294" s="2" t="s">
        <v>12127</v>
      </c>
      <c r="C1294" s="2" t="s">
        <v>10858</v>
      </c>
      <c r="D1294" s="2" t="s">
        <v>4301</v>
      </c>
      <c r="E1294" s="2" t="s">
        <v>13135</v>
      </c>
    </row>
    <row r="1295">
      <c r="A1295" s="9" t="s">
        <v>9224</v>
      </c>
      <c r="B1295" s="2" t="s">
        <v>12127</v>
      </c>
      <c r="C1295" s="2" t="s">
        <v>10858</v>
      </c>
      <c r="D1295" s="2" t="s">
        <v>4301</v>
      </c>
      <c r="E1295" s="2" t="s">
        <v>13136</v>
      </c>
    </row>
    <row r="1296">
      <c r="A1296" s="89" t="s">
        <v>9212</v>
      </c>
      <c r="B1296" s="2" t="s">
        <v>12127</v>
      </c>
      <c r="C1296" s="2" t="s">
        <v>10858</v>
      </c>
      <c r="D1296" s="2" t="s">
        <v>4301</v>
      </c>
      <c r="E1296" s="2" t="s">
        <v>13137</v>
      </c>
    </row>
    <row r="1297">
      <c r="A1297" s="2" t="s">
        <v>9225</v>
      </c>
      <c r="B1297" s="2" t="s">
        <v>12127</v>
      </c>
      <c r="C1297" s="2" t="s">
        <v>10858</v>
      </c>
      <c r="D1297" s="2" t="s">
        <v>4301</v>
      </c>
      <c r="E1297" s="2" t="s">
        <v>13138</v>
      </c>
    </row>
    <row r="1298">
      <c r="A1298" s="2" t="s">
        <v>4290</v>
      </c>
      <c r="B1298" s="2" t="s">
        <v>12127</v>
      </c>
      <c r="C1298" s="2" t="s">
        <v>10858</v>
      </c>
      <c r="D1298" s="2" t="s">
        <v>4301</v>
      </c>
      <c r="E1298" s="2" t="s">
        <v>13139</v>
      </c>
    </row>
    <row r="1299">
      <c r="A1299" s="2" t="s">
        <v>8018</v>
      </c>
      <c r="B1299" s="2" t="s">
        <v>12127</v>
      </c>
      <c r="C1299" s="2" t="s">
        <v>10858</v>
      </c>
      <c r="D1299" s="2" t="s">
        <v>4301</v>
      </c>
      <c r="E1299" s="2" t="s">
        <v>13140</v>
      </c>
    </row>
    <row r="1300">
      <c r="A1300" s="9" t="s">
        <v>9226</v>
      </c>
      <c r="B1300" s="2" t="s">
        <v>12127</v>
      </c>
      <c r="C1300" s="2" t="s">
        <v>10858</v>
      </c>
      <c r="D1300" s="2" t="s">
        <v>4301</v>
      </c>
      <c r="E1300" s="2" t="s">
        <v>13141</v>
      </c>
    </row>
    <row r="1301">
      <c r="A1301" s="2" t="s">
        <v>9227</v>
      </c>
      <c r="B1301" s="2" t="s">
        <v>12127</v>
      </c>
      <c r="C1301" s="2" t="s">
        <v>10858</v>
      </c>
      <c r="D1301" s="2" t="s">
        <v>4301</v>
      </c>
      <c r="E1301" s="2" t="s">
        <v>13142</v>
      </c>
    </row>
    <row r="1302">
      <c r="A1302" s="9" t="s">
        <v>9228</v>
      </c>
      <c r="B1302" s="2" t="s">
        <v>12127</v>
      </c>
      <c r="C1302" s="2" t="s">
        <v>10858</v>
      </c>
      <c r="D1302" s="2" t="s">
        <v>4301</v>
      </c>
      <c r="E1302" s="2" t="s">
        <v>13143</v>
      </c>
    </row>
    <row r="1303">
      <c r="A1303" s="2" t="s">
        <v>9229</v>
      </c>
      <c r="B1303" s="2" t="s">
        <v>12127</v>
      </c>
      <c r="C1303" s="2" t="s">
        <v>10858</v>
      </c>
      <c r="D1303" s="2" t="s">
        <v>4301</v>
      </c>
      <c r="E1303" s="2" t="s">
        <v>13144</v>
      </c>
    </row>
    <row r="1304">
      <c r="A1304" s="89" t="s">
        <v>9230</v>
      </c>
      <c r="B1304" s="2" t="s">
        <v>12127</v>
      </c>
      <c r="C1304" s="2" t="s">
        <v>10858</v>
      </c>
      <c r="D1304" s="2" t="s">
        <v>4301</v>
      </c>
      <c r="E1304" s="2" t="s">
        <v>13145</v>
      </c>
    </row>
    <row r="1305">
      <c r="A1305" s="89" t="s">
        <v>9231</v>
      </c>
      <c r="B1305" s="2" t="s">
        <v>12127</v>
      </c>
      <c r="C1305" s="2" t="s">
        <v>10858</v>
      </c>
      <c r="D1305" s="2" t="s">
        <v>4301</v>
      </c>
      <c r="E1305" s="2" t="s">
        <v>13146</v>
      </c>
    </row>
    <row r="1306">
      <c r="A1306" s="89" t="s">
        <v>7258</v>
      </c>
      <c r="B1306" s="2" t="s">
        <v>12127</v>
      </c>
      <c r="C1306" s="2" t="s">
        <v>10858</v>
      </c>
      <c r="D1306" s="2" t="s">
        <v>4301</v>
      </c>
      <c r="E1306" s="2" t="s">
        <v>13147</v>
      </c>
    </row>
    <row r="1307">
      <c r="A1307" s="89" t="s">
        <v>9212</v>
      </c>
      <c r="B1307" s="2" t="s">
        <v>12127</v>
      </c>
      <c r="C1307" s="2" t="s">
        <v>10858</v>
      </c>
      <c r="D1307" s="2" t="s">
        <v>4301</v>
      </c>
      <c r="E1307" s="2" t="s">
        <v>13148</v>
      </c>
    </row>
    <row r="1308">
      <c r="A1308" s="2" t="s">
        <v>9232</v>
      </c>
      <c r="B1308" s="2" t="s">
        <v>12127</v>
      </c>
      <c r="C1308" s="2" t="s">
        <v>10858</v>
      </c>
      <c r="D1308" s="2" t="s">
        <v>4301</v>
      </c>
      <c r="E1308" s="2" t="s">
        <v>13149</v>
      </c>
    </row>
    <row r="1309">
      <c r="A1309" s="89" t="s">
        <v>9212</v>
      </c>
      <c r="B1309" s="2" t="s">
        <v>12127</v>
      </c>
      <c r="C1309" s="2" t="s">
        <v>10858</v>
      </c>
      <c r="D1309" s="2" t="s">
        <v>4301</v>
      </c>
      <c r="E1309" s="2" t="s">
        <v>13150</v>
      </c>
    </row>
    <row r="1310">
      <c r="A1310" s="2" t="s">
        <v>9233</v>
      </c>
      <c r="B1310" s="2" t="s">
        <v>12127</v>
      </c>
      <c r="C1310" s="2" t="s">
        <v>10858</v>
      </c>
      <c r="D1310" s="2" t="s">
        <v>4301</v>
      </c>
      <c r="E1310" s="2" t="s">
        <v>13151</v>
      </c>
    </row>
    <row r="1311">
      <c r="A1311" s="2" t="s">
        <v>9234</v>
      </c>
      <c r="B1311" s="2" t="s">
        <v>12127</v>
      </c>
      <c r="C1311" s="2" t="s">
        <v>10858</v>
      </c>
      <c r="D1311" s="2" t="s">
        <v>4301</v>
      </c>
      <c r="E1311" s="2" t="s">
        <v>13152</v>
      </c>
    </row>
    <row r="1312">
      <c r="A1312" s="2" t="s">
        <v>8019</v>
      </c>
      <c r="B1312" s="2" t="s">
        <v>12127</v>
      </c>
      <c r="C1312" s="2" t="s">
        <v>10858</v>
      </c>
      <c r="D1312" s="2" t="s">
        <v>4301</v>
      </c>
      <c r="E1312" s="2" t="s">
        <v>13153</v>
      </c>
    </row>
    <row r="1313">
      <c r="A1313" s="2" t="s">
        <v>9235</v>
      </c>
      <c r="B1313" s="2" t="s">
        <v>12127</v>
      </c>
      <c r="C1313" s="2" t="s">
        <v>10858</v>
      </c>
      <c r="D1313" s="2" t="s">
        <v>4301</v>
      </c>
      <c r="E1313" s="2" t="s">
        <v>13154</v>
      </c>
    </row>
    <row r="1314">
      <c r="A1314" s="9" t="s">
        <v>9236</v>
      </c>
      <c r="B1314" s="2" t="s">
        <v>12127</v>
      </c>
      <c r="C1314" s="2" t="s">
        <v>10858</v>
      </c>
      <c r="D1314" s="2" t="s">
        <v>4301</v>
      </c>
      <c r="E1314" s="2" t="s">
        <v>13155</v>
      </c>
    </row>
    <row r="1315">
      <c r="A1315" s="36" t="s">
        <v>9237</v>
      </c>
      <c r="B1315" s="2" t="s">
        <v>12127</v>
      </c>
      <c r="C1315" s="2" t="s">
        <v>10858</v>
      </c>
      <c r="D1315" s="2" t="s">
        <v>4301</v>
      </c>
      <c r="E1315" s="2" t="s">
        <v>13156</v>
      </c>
    </row>
    <row r="1316">
      <c r="A1316" s="2" t="s">
        <v>9238</v>
      </c>
      <c r="B1316" s="2" t="s">
        <v>12127</v>
      </c>
      <c r="C1316" s="2" t="s">
        <v>10858</v>
      </c>
      <c r="D1316" s="2" t="s">
        <v>4301</v>
      </c>
      <c r="E1316" s="2" t="s">
        <v>13157</v>
      </c>
    </row>
    <row r="1317">
      <c r="A1317" s="2" t="s">
        <v>8020</v>
      </c>
      <c r="B1317" s="2" t="s">
        <v>12127</v>
      </c>
      <c r="C1317" s="2" t="s">
        <v>10858</v>
      </c>
      <c r="D1317" s="2" t="s">
        <v>4301</v>
      </c>
      <c r="E1317" s="2" t="s">
        <v>13158</v>
      </c>
    </row>
    <row r="1318">
      <c r="A1318" s="9" t="s">
        <v>9239</v>
      </c>
      <c r="B1318" s="2" t="s">
        <v>12127</v>
      </c>
      <c r="C1318" s="2" t="s">
        <v>10858</v>
      </c>
      <c r="D1318" s="2" t="s">
        <v>4301</v>
      </c>
      <c r="E1318" s="2" t="s">
        <v>13159</v>
      </c>
    </row>
    <row r="1319">
      <c r="A1319" s="2" t="s">
        <v>7259</v>
      </c>
      <c r="B1319" s="2" t="s">
        <v>12127</v>
      </c>
      <c r="C1319" s="2" t="s">
        <v>10858</v>
      </c>
      <c r="D1319" s="2" t="s">
        <v>4301</v>
      </c>
      <c r="E1319" s="2" t="s">
        <v>13160</v>
      </c>
    </row>
    <row r="1320">
      <c r="A1320" s="9" t="s">
        <v>9240</v>
      </c>
      <c r="B1320" s="2" t="s">
        <v>12127</v>
      </c>
      <c r="C1320" s="2" t="s">
        <v>10858</v>
      </c>
      <c r="D1320" s="2" t="s">
        <v>4301</v>
      </c>
      <c r="E1320" s="2" t="s">
        <v>13161</v>
      </c>
    </row>
    <row r="1321">
      <c r="A1321" s="9" t="s">
        <v>9241</v>
      </c>
      <c r="B1321" s="2" t="s">
        <v>12127</v>
      </c>
      <c r="C1321" s="2" t="s">
        <v>10858</v>
      </c>
      <c r="D1321" s="2" t="s">
        <v>4301</v>
      </c>
      <c r="E1321" s="2" t="s">
        <v>13162</v>
      </c>
    </row>
    <row r="1322">
      <c r="A1322" s="2" t="s">
        <v>9242</v>
      </c>
      <c r="B1322" s="2" t="s">
        <v>12127</v>
      </c>
      <c r="C1322" s="2" t="s">
        <v>10858</v>
      </c>
      <c r="D1322" s="2" t="s">
        <v>4301</v>
      </c>
      <c r="E1322" s="2" t="s">
        <v>13163</v>
      </c>
    </row>
    <row r="1323">
      <c r="A1323" s="2" t="s">
        <v>9243</v>
      </c>
      <c r="B1323" s="2" t="s">
        <v>12127</v>
      </c>
      <c r="C1323" s="2" t="s">
        <v>10858</v>
      </c>
      <c r="D1323" s="2" t="s">
        <v>4301</v>
      </c>
      <c r="E1323" s="2" t="s">
        <v>13164</v>
      </c>
    </row>
    <row r="1324">
      <c r="A1324" s="2" t="s">
        <v>7260</v>
      </c>
      <c r="B1324" s="2" t="s">
        <v>12127</v>
      </c>
      <c r="C1324" s="2" t="s">
        <v>10858</v>
      </c>
      <c r="D1324" s="2" t="s">
        <v>4301</v>
      </c>
      <c r="E1324" s="2" t="s">
        <v>13165</v>
      </c>
    </row>
    <row r="1325">
      <c r="A1325" s="2" t="s">
        <v>9069</v>
      </c>
      <c r="B1325" s="2" t="s">
        <v>12127</v>
      </c>
      <c r="C1325" s="2" t="s">
        <v>10858</v>
      </c>
      <c r="D1325" s="2" t="s">
        <v>4301</v>
      </c>
      <c r="E1325" s="2" t="s">
        <v>13166</v>
      </c>
    </row>
    <row r="1326">
      <c r="A1326" s="2" t="s">
        <v>9244</v>
      </c>
      <c r="B1326" s="2" t="s">
        <v>12127</v>
      </c>
      <c r="C1326" s="2" t="s">
        <v>10858</v>
      </c>
      <c r="D1326" s="2" t="s">
        <v>4301</v>
      </c>
      <c r="E1326" s="2" t="s">
        <v>13167</v>
      </c>
    </row>
    <row r="1327">
      <c r="A1327" s="9" t="s">
        <v>7261</v>
      </c>
      <c r="B1327" s="2" t="s">
        <v>12127</v>
      </c>
      <c r="C1327" s="2" t="s">
        <v>10858</v>
      </c>
      <c r="D1327" s="2" t="s">
        <v>4301</v>
      </c>
      <c r="E1327" s="2" t="s">
        <v>13168</v>
      </c>
    </row>
    <row r="1328">
      <c r="A1328" s="9" t="s">
        <v>9245</v>
      </c>
      <c r="B1328" s="2" t="s">
        <v>12127</v>
      </c>
      <c r="C1328" s="2" t="s">
        <v>10858</v>
      </c>
      <c r="D1328" s="2" t="s">
        <v>4301</v>
      </c>
      <c r="E1328" s="2" t="s">
        <v>13169</v>
      </c>
    </row>
    <row r="1329">
      <c r="A1329" s="36" t="s">
        <v>9246</v>
      </c>
      <c r="B1329" s="2" t="s">
        <v>12127</v>
      </c>
      <c r="C1329" s="2" t="s">
        <v>10858</v>
      </c>
      <c r="D1329" s="2" t="s">
        <v>4301</v>
      </c>
      <c r="E1329" s="2" t="s">
        <v>13170</v>
      </c>
    </row>
    <row r="1330">
      <c r="A1330" s="36" t="s">
        <v>13171</v>
      </c>
      <c r="B1330" s="2" t="s">
        <v>12127</v>
      </c>
      <c r="C1330" s="2" t="s">
        <v>10858</v>
      </c>
      <c r="D1330" s="2" t="s">
        <v>4301</v>
      </c>
      <c r="E1330" s="2" t="s">
        <v>13172</v>
      </c>
    </row>
    <row r="1331">
      <c r="A1331" s="38" t="s">
        <v>9248</v>
      </c>
      <c r="B1331" s="2" t="s">
        <v>12127</v>
      </c>
      <c r="C1331" s="2" t="s">
        <v>10858</v>
      </c>
      <c r="D1331" s="2" t="s">
        <v>4301</v>
      </c>
      <c r="E1331" s="2" t="s">
        <v>13173</v>
      </c>
    </row>
    <row r="1332">
      <c r="A1332" s="36" t="s">
        <v>7031</v>
      </c>
      <c r="B1332" s="2" t="s">
        <v>12127</v>
      </c>
      <c r="C1332" s="2" t="s">
        <v>10858</v>
      </c>
      <c r="D1332" s="2" t="s">
        <v>4301</v>
      </c>
      <c r="E1332" s="2" t="s">
        <v>13174</v>
      </c>
    </row>
    <row r="1333">
      <c r="A1333" s="36" t="s">
        <v>7031</v>
      </c>
      <c r="B1333" s="2" t="s">
        <v>12127</v>
      </c>
      <c r="C1333" s="2" t="s">
        <v>10858</v>
      </c>
      <c r="D1333" s="2" t="s">
        <v>4301</v>
      </c>
      <c r="E1333" s="2" t="s">
        <v>13175</v>
      </c>
    </row>
    <row r="1334">
      <c r="A1334" s="36" t="s">
        <v>7031</v>
      </c>
      <c r="B1334" s="2" t="s">
        <v>12127</v>
      </c>
      <c r="C1334" s="2" t="s">
        <v>10858</v>
      </c>
      <c r="D1334" s="2" t="s">
        <v>4301</v>
      </c>
      <c r="E1334" s="2" t="s">
        <v>13176</v>
      </c>
    </row>
    <row r="1335">
      <c r="A1335" s="2" t="s">
        <v>13177</v>
      </c>
      <c r="B1335" s="2" t="s">
        <v>13178</v>
      </c>
      <c r="C1335" s="2" t="s">
        <v>10858</v>
      </c>
      <c r="D1335" s="2" t="s">
        <v>4301</v>
      </c>
      <c r="E1335" s="38" t="s">
        <v>13179</v>
      </c>
    </row>
    <row r="1336">
      <c r="A1336" s="2" t="s">
        <v>13180</v>
      </c>
      <c r="B1336" s="2" t="s">
        <v>13178</v>
      </c>
      <c r="C1336" s="2" t="s">
        <v>10858</v>
      </c>
      <c r="D1336" s="2" t="s">
        <v>4301</v>
      </c>
      <c r="E1336" s="2" t="s">
        <v>13181</v>
      </c>
    </row>
    <row r="1337">
      <c r="A1337" s="2" t="s">
        <v>8022</v>
      </c>
      <c r="B1337" s="2" t="s">
        <v>13178</v>
      </c>
      <c r="C1337" s="2" t="s">
        <v>10858</v>
      </c>
      <c r="D1337" s="2" t="s">
        <v>4301</v>
      </c>
      <c r="E1337" s="2" t="s">
        <v>13182</v>
      </c>
    </row>
    <row r="1338">
      <c r="A1338" s="2" t="s">
        <v>13183</v>
      </c>
      <c r="B1338" s="2" t="s">
        <v>13178</v>
      </c>
      <c r="C1338" s="2" t="s">
        <v>10858</v>
      </c>
      <c r="D1338" s="2" t="s">
        <v>4301</v>
      </c>
      <c r="E1338" s="2" t="s">
        <v>13184</v>
      </c>
    </row>
    <row r="1339">
      <c r="A1339" s="2" t="s">
        <v>13185</v>
      </c>
      <c r="B1339" s="2" t="s">
        <v>13178</v>
      </c>
      <c r="C1339" s="2" t="s">
        <v>10858</v>
      </c>
      <c r="D1339" s="2" t="s">
        <v>4301</v>
      </c>
      <c r="E1339" s="2" t="s">
        <v>13186</v>
      </c>
    </row>
    <row r="1340">
      <c r="A1340" s="2" t="s">
        <v>13187</v>
      </c>
      <c r="B1340" s="2" t="s">
        <v>13178</v>
      </c>
      <c r="C1340" s="2" t="s">
        <v>10858</v>
      </c>
      <c r="D1340" s="2" t="s">
        <v>4301</v>
      </c>
      <c r="E1340" s="2" t="s">
        <v>13188</v>
      </c>
    </row>
    <row r="1341">
      <c r="A1341" s="2" t="s">
        <v>13189</v>
      </c>
      <c r="B1341" s="2" t="s">
        <v>13178</v>
      </c>
      <c r="C1341" s="2" t="s">
        <v>10858</v>
      </c>
      <c r="D1341" s="2" t="s">
        <v>4301</v>
      </c>
      <c r="E1341" s="2" t="s">
        <v>13190</v>
      </c>
    </row>
    <row r="1342">
      <c r="A1342" s="2" t="s">
        <v>13191</v>
      </c>
      <c r="B1342" s="2" t="s">
        <v>13178</v>
      </c>
      <c r="C1342" s="2" t="s">
        <v>10858</v>
      </c>
      <c r="D1342" s="2" t="s">
        <v>4301</v>
      </c>
      <c r="E1342" s="2" t="s">
        <v>13192</v>
      </c>
    </row>
    <row r="1343">
      <c r="A1343" s="2" t="s">
        <v>13193</v>
      </c>
      <c r="B1343" s="2" t="s">
        <v>13178</v>
      </c>
      <c r="C1343" s="2" t="s">
        <v>10858</v>
      </c>
      <c r="D1343" s="2" t="s">
        <v>4301</v>
      </c>
      <c r="E1343" s="2" t="s">
        <v>13194</v>
      </c>
    </row>
    <row r="1344">
      <c r="A1344" s="2" t="s">
        <v>9255</v>
      </c>
      <c r="B1344" s="2" t="s">
        <v>13178</v>
      </c>
      <c r="C1344" s="2" t="s">
        <v>10858</v>
      </c>
      <c r="D1344" s="2" t="s">
        <v>4301</v>
      </c>
      <c r="E1344" s="2" t="s">
        <v>13195</v>
      </c>
    </row>
    <row r="1345">
      <c r="A1345" s="9" t="s">
        <v>7273</v>
      </c>
      <c r="B1345" s="2" t="s">
        <v>13178</v>
      </c>
      <c r="C1345" s="2" t="s">
        <v>10858</v>
      </c>
      <c r="D1345" s="2" t="s">
        <v>4301</v>
      </c>
      <c r="E1345" s="2" t="s">
        <v>13196</v>
      </c>
    </row>
    <row r="1346">
      <c r="A1346" s="2" t="s">
        <v>13197</v>
      </c>
      <c r="B1346" s="2" t="s">
        <v>13178</v>
      </c>
      <c r="C1346" s="2" t="s">
        <v>10858</v>
      </c>
      <c r="D1346" s="2" t="s">
        <v>4301</v>
      </c>
      <c r="E1346" s="2" t="s">
        <v>13198</v>
      </c>
    </row>
    <row r="1347">
      <c r="A1347" s="2" t="s">
        <v>13199</v>
      </c>
      <c r="B1347" s="2" t="s">
        <v>13178</v>
      </c>
      <c r="C1347" s="2" t="s">
        <v>10858</v>
      </c>
      <c r="D1347" s="2" t="s">
        <v>4301</v>
      </c>
      <c r="E1347" s="2" t="s">
        <v>13200</v>
      </c>
    </row>
    <row r="1348">
      <c r="A1348" s="9" t="s">
        <v>7286</v>
      </c>
      <c r="B1348" s="2" t="s">
        <v>13178</v>
      </c>
      <c r="C1348" s="2" t="s">
        <v>10858</v>
      </c>
      <c r="D1348" s="2" t="s">
        <v>4301</v>
      </c>
      <c r="E1348" s="2" t="s">
        <v>13201</v>
      </c>
    </row>
    <row r="1349">
      <c r="A1349" s="2" t="s">
        <v>8032</v>
      </c>
      <c r="B1349" s="2" t="s">
        <v>13178</v>
      </c>
      <c r="C1349" s="2" t="s">
        <v>10858</v>
      </c>
      <c r="D1349" s="2" t="s">
        <v>4301</v>
      </c>
      <c r="E1349" s="2" t="s">
        <v>13202</v>
      </c>
    </row>
    <row r="1350">
      <c r="A1350" s="36" t="s">
        <v>13203</v>
      </c>
      <c r="B1350" s="2" t="s">
        <v>13178</v>
      </c>
      <c r="C1350" s="2" t="s">
        <v>10858</v>
      </c>
      <c r="D1350" s="2" t="s">
        <v>4301</v>
      </c>
      <c r="E1350" s="2" t="s">
        <v>13204</v>
      </c>
    </row>
    <row r="1351">
      <c r="A1351" s="2" t="s">
        <v>7289</v>
      </c>
      <c r="B1351" s="2" t="s">
        <v>13178</v>
      </c>
      <c r="C1351" s="2" t="s">
        <v>10858</v>
      </c>
      <c r="D1351" s="2" t="s">
        <v>4301</v>
      </c>
      <c r="E1351" s="2" t="s">
        <v>13205</v>
      </c>
    </row>
    <row r="1352">
      <c r="A1352" s="36" t="s">
        <v>13206</v>
      </c>
      <c r="B1352" s="2" t="s">
        <v>13178</v>
      </c>
      <c r="C1352" s="2" t="s">
        <v>10858</v>
      </c>
      <c r="D1352" s="2" t="s">
        <v>4301</v>
      </c>
      <c r="E1352" s="2" t="s">
        <v>13207</v>
      </c>
    </row>
    <row r="1353">
      <c r="A1353" s="9" t="s">
        <v>8035</v>
      </c>
      <c r="B1353" s="2" t="s">
        <v>13178</v>
      </c>
      <c r="C1353" s="2" t="s">
        <v>10858</v>
      </c>
      <c r="D1353" s="2" t="s">
        <v>4301</v>
      </c>
      <c r="E1353" s="2" t="s">
        <v>13208</v>
      </c>
    </row>
    <row r="1354">
      <c r="A1354" s="2" t="s">
        <v>13209</v>
      </c>
      <c r="B1354" s="2" t="s">
        <v>13178</v>
      </c>
      <c r="C1354" s="2" t="s">
        <v>10858</v>
      </c>
      <c r="D1354" s="2" t="s">
        <v>4301</v>
      </c>
      <c r="E1354" s="2" t="s">
        <v>13210</v>
      </c>
    </row>
    <row r="1355">
      <c r="A1355" s="2" t="s">
        <v>8036</v>
      </c>
      <c r="B1355" s="2" t="s">
        <v>13178</v>
      </c>
      <c r="C1355" s="2" t="s">
        <v>10858</v>
      </c>
      <c r="D1355" s="2" t="s">
        <v>4301</v>
      </c>
      <c r="E1355" s="2" t="s">
        <v>13211</v>
      </c>
    </row>
    <row r="1356">
      <c r="A1356" s="2" t="s">
        <v>7297</v>
      </c>
      <c r="B1356" s="2" t="s">
        <v>13178</v>
      </c>
      <c r="C1356" s="2" t="s">
        <v>10858</v>
      </c>
      <c r="D1356" s="2" t="s">
        <v>4301</v>
      </c>
      <c r="E1356" s="2" t="s">
        <v>13212</v>
      </c>
    </row>
    <row r="1357">
      <c r="A1357" s="2" t="s">
        <v>8037</v>
      </c>
      <c r="B1357" s="2" t="s">
        <v>13178</v>
      </c>
      <c r="C1357" s="2" t="s">
        <v>10858</v>
      </c>
      <c r="D1357" s="2" t="s">
        <v>4301</v>
      </c>
      <c r="E1357" s="2" t="s">
        <v>13213</v>
      </c>
    </row>
    <row r="1358">
      <c r="A1358" s="2" t="s">
        <v>8038</v>
      </c>
      <c r="B1358" s="2" t="s">
        <v>13178</v>
      </c>
      <c r="C1358" s="2" t="s">
        <v>10858</v>
      </c>
      <c r="D1358" s="2" t="s">
        <v>4301</v>
      </c>
      <c r="E1358" s="2" t="s">
        <v>13214</v>
      </c>
    </row>
    <row r="1359">
      <c r="A1359" s="36" t="s">
        <v>13215</v>
      </c>
      <c r="B1359" s="2" t="s">
        <v>13178</v>
      </c>
      <c r="C1359" s="2" t="s">
        <v>10858</v>
      </c>
      <c r="D1359" s="2" t="s">
        <v>4301</v>
      </c>
      <c r="E1359" s="2" t="s">
        <v>13216</v>
      </c>
    </row>
    <row r="1360">
      <c r="A1360" s="2" t="s">
        <v>9265</v>
      </c>
      <c r="B1360" s="2" t="s">
        <v>13178</v>
      </c>
      <c r="C1360" s="2" t="s">
        <v>10858</v>
      </c>
      <c r="D1360" s="2" t="s">
        <v>4301</v>
      </c>
      <c r="E1360" s="2" t="s">
        <v>13217</v>
      </c>
    </row>
    <row r="1361">
      <c r="A1361" s="2" t="s">
        <v>13218</v>
      </c>
      <c r="B1361" s="2" t="s">
        <v>13178</v>
      </c>
      <c r="C1361" s="2" t="s">
        <v>10858</v>
      </c>
      <c r="D1361" s="2" t="s">
        <v>4301</v>
      </c>
      <c r="E1361" s="2" t="s">
        <v>13219</v>
      </c>
    </row>
    <row r="1362">
      <c r="A1362" s="2" t="s">
        <v>8041</v>
      </c>
      <c r="B1362" s="2" t="s">
        <v>13178</v>
      </c>
      <c r="C1362" s="2" t="s">
        <v>10858</v>
      </c>
      <c r="D1362" s="2" t="s">
        <v>4301</v>
      </c>
      <c r="E1362" s="2" t="s">
        <v>13220</v>
      </c>
    </row>
    <row r="1363">
      <c r="A1363" s="2" t="s">
        <v>8042</v>
      </c>
      <c r="B1363" s="2" t="s">
        <v>13178</v>
      </c>
      <c r="C1363" s="2" t="s">
        <v>10858</v>
      </c>
      <c r="D1363" s="2" t="s">
        <v>4301</v>
      </c>
      <c r="E1363" s="2" t="s">
        <v>13221</v>
      </c>
    </row>
    <row r="1364">
      <c r="A1364" s="2" t="s">
        <v>7306</v>
      </c>
      <c r="B1364" s="2" t="s">
        <v>13178</v>
      </c>
      <c r="C1364" s="2" t="s">
        <v>10858</v>
      </c>
      <c r="D1364" s="2" t="s">
        <v>4301</v>
      </c>
      <c r="E1364" s="2" t="s">
        <v>13222</v>
      </c>
    </row>
    <row r="1365">
      <c r="A1365" s="2" t="s">
        <v>8043</v>
      </c>
      <c r="B1365" s="2" t="s">
        <v>13178</v>
      </c>
      <c r="C1365" s="2" t="s">
        <v>10858</v>
      </c>
      <c r="D1365" s="2" t="s">
        <v>4301</v>
      </c>
      <c r="E1365" s="2" t="s">
        <v>13223</v>
      </c>
    </row>
    <row r="1366">
      <c r="A1366" s="2" t="s">
        <v>7307</v>
      </c>
      <c r="B1366" s="2" t="s">
        <v>13178</v>
      </c>
      <c r="C1366" s="2" t="s">
        <v>10858</v>
      </c>
      <c r="D1366" s="2" t="s">
        <v>4301</v>
      </c>
      <c r="E1366" s="2" t="s">
        <v>13224</v>
      </c>
    </row>
    <row r="1367">
      <c r="A1367" s="2" t="s">
        <v>13225</v>
      </c>
      <c r="B1367" s="2" t="s">
        <v>13178</v>
      </c>
      <c r="C1367" s="2" t="s">
        <v>10858</v>
      </c>
      <c r="D1367" s="2" t="s">
        <v>4301</v>
      </c>
      <c r="E1367" s="2" t="s">
        <v>13226</v>
      </c>
    </row>
    <row r="1368">
      <c r="A1368" s="2" t="s">
        <v>8045</v>
      </c>
      <c r="B1368" s="2" t="s">
        <v>13178</v>
      </c>
      <c r="C1368" s="2" t="s">
        <v>10858</v>
      </c>
      <c r="D1368" s="2" t="s">
        <v>4301</v>
      </c>
      <c r="E1368" s="2" t="s">
        <v>13227</v>
      </c>
    </row>
    <row r="1369">
      <c r="A1369" s="2" t="s">
        <v>8046</v>
      </c>
      <c r="B1369" s="2" t="s">
        <v>13178</v>
      </c>
      <c r="C1369" s="2" t="s">
        <v>10858</v>
      </c>
      <c r="D1369" s="2" t="s">
        <v>4301</v>
      </c>
      <c r="E1369" s="2" t="s">
        <v>13228</v>
      </c>
    </row>
    <row r="1370">
      <c r="A1370" s="9" t="s">
        <v>8047</v>
      </c>
      <c r="B1370" s="2" t="s">
        <v>13178</v>
      </c>
      <c r="C1370" s="2" t="s">
        <v>10858</v>
      </c>
      <c r="D1370" s="2" t="s">
        <v>4301</v>
      </c>
      <c r="E1370" s="2" t="s">
        <v>13229</v>
      </c>
    </row>
    <row r="1371">
      <c r="A1371" s="9" t="s">
        <v>8048</v>
      </c>
      <c r="B1371" s="2" t="s">
        <v>13178</v>
      </c>
      <c r="C1371" s="2" t="s">
        <v>10858</v>
      </c>
      <c r="D1371" s="2" t="s">
        <v>4301</v>
      </c>
      <c r="E1371" s="2" t="s">
        <v>13230</v>
      </c>
    </row>
    <row r="1372">
      <c r="A1372" s="2" t="s">
        <v>9266</v>
      </c>
      <c r="B1372" s="2" t="s">
        <v>13178</v>
      </c>
      <c r="C1372" s="2" t="s">
        <v>10858</v>
      </c>
      <c r="D1372" s="2" t="s">
        <v>4301</v>
      </c>
      <c r="E1372" s="2" t="s">
        <v>13231</v>
      </c>
    </row>
    <row r="1373">
      <c r="A1373" s="2" t="s">
        <v>9267</v>
      </c>
      <c r="B1373" s="2" t="s">
        <v>13178</v>
      </c>
      <c r="C1373" s="2" t="s">
        <v>10858</v>
      </c>
      <c r="D1373" s="2" t="s">
        <v>4301</v>
      </c>
      <c r="E1373" s="2" t="s">
        <v>13232</v>
      </c>
    </row>
    <row r="1374">
      <c r="A1374" s="9" t="s">
        <v>9268</v>
      </c>
      <c r="B1374" s="2" t="s">
        <v>13178</v>
      </c>
      <c r="C1374" s="2" t="s">
        <v>10858</v>
      </c>
      <c r="D1374" s="2" t="s">
        <v>4301</v>
      </c>
      <c r="E1374" s="2" t="s">
        <v>13233</v>
      </c>
    </row>
    <row r="1375">
      <c r="A1375" s="2" t="s">
        <v>9269</v>
      </c>
      <c r="B1375" s="2" t="s">
        <v>13178</v>
      </c>
      <c r="C1375" s="2" t="s">
        <v>10858</v>
      </c>
      <c r="D1375" s="2" t="s">
        <v>4301</v>
      </c>
      <c r="E1375" s="2" t="s">
        <v>13234</v>
      </c>
    </row>
    <row r="1376">
      <c r="A1376" s="9" t="s">
        <v>13235</v>
      </c>
      <c r="B1376" s="2" t="s">
        <v>13178</v>
      </c>
      <c r="C1376" s="2" t="s">
        <v>10858</v>
      </c>
      <c r="D1376" s="2" t="s">
        <v>4301</v>
      </c>
      <c r="E1376" s="2" t="s">
        <v>13236</v>
      </c>
    </row>
    <row r="1377">
      <c r="A1377" s="2" t="s">
        <v>13237</v>
      </c>
      <c r="B1377" s="2" t="s">
        <v>13178</v>
      </c>
      <c r="C1377" s="2" t="s">
        <v>10858</v>
      </c>
      <c r="D1377" s="2" t="s">
        <v>4301</v>
      </c>
      <c r="E1377" s="2" t="s">
        <v>13238</v>
      </c>
    </row>
    <row r="1378">
      <c r="A1378" s="2" t="s">
        <v>8053</v>
      </c>
      <c r="B1378" s="2" t="s">
        <v>13178</v>
      </c>
      <c r="C1378" s="2" t="s">
        <v>10858</v>
      </c>
      <c r="D1378" s="2" t="s">
        <v>4301</v>
      </c>
      <c r="E1378" s="2" t="s">
        <v>13239</v>
      </c>
    </row>
    <row r="1379">
      <c r="A1379" s="2" t="s">
        <v>13240</v>
      </c>
      <c r="B1379" s="2" t="s">
        <v>13178</v>
      </c>
      <c r="C1379" s="2" t="s">
        <v>10858</v>
      </c>
      <c r="D1379" s="2" t="s">
        <v>4301</v>
      </c>
      <c r="E1379" s="2" t="s">
        <v>13241</v>
      </c>
    </row>
    <row r="1380">
      <c r="A1380" s="2" t="s">
        <v>9276</v>
      </c>
      <c r="B1380" s="2" t="s">
        <v>13178</v>
      </c>
      <c r="C1380" s="2" t="s">
        <v>10858</v>
      </c>
      <c r="D1380" s="2" t="s">
        <v>4301</v>
      </c>
      <c r="E1380" s="2" t="s">
        <v>13242</v>
      </c>
    </row>
    <row r="1381">
      <c r="A1381" s="2" t="s">
        <v>8054</v>
      </c>
      <c r="B1381" s="2" t="s">
        <v>13178</v>
      </c>
      <c r="C1381" s="2" t="s">
        <v>10858</v>
      </c>
      <c r="D1381" s="2" t="s">
        <v>4301</v>
      </c>
      <c r="E1381" s="2" t="s">
        <v>13243</v>
      </c>
    </row>
    <row r="1382">
      <c r="A1382" s="2" t="s">
        <v>8055</v>
      </c>
      <c r="B1382" s="2" t="s">
        <v>13178</v>
      </c>
      <c r="C1382" s="2" t="s">
        <v>10858</v>
      </c>
      <c r="D1382" s="2" t="s">
        <v>4301</v>
      </c>
      <c r="E1382" s="2" t="s">
        <v>13244</v>
      </c>
    </row>
    <row r="1383">
      <c r="A1383" s="2" t="s">
        <v>8056</v>
      </c>
      <c r="B1383" s="2" t="s">
        <v>13178</v>
      </c>
      <c r="C1383" s="2" t="s">
        <v>10858</v>
      </c>
      <c r="D1383" s="2" t="s">
        <v>4301</v>
      </c>
      <c r="E1383" s="2" t="s">
        <v>13245</v>
      </c>
    </row>
    <row r="1384">
      <c r="A1384" s="2" t="s">
        <v>8057</v>
      </c>
      <c r="B1384" s="2" t="s">
        <v>13178</v>
      </c>
      <c r="C1384" s="2" t="s">
        <v>10858</v>
      </c>
      <c r="D1384" s="2" t="s">
        <v>4301</v>
      </c>
      <c r="E1384" s="2" t="s">
        <v>13246</v>
      </c>
    </row>
    <row r="1385">
      <c r="A1385" s="2" t="s">
        <v>7314</v>
      </c>
      <c r="B1385" s="2" t="s">
        <v>13178</v>
      </c>
      <c r="C1385" s="2" t="s">
        <v>10858</v>
      </c>
      <c r="D1385" s="2" t="s">
        <v>4301</v>
      </c>
      <c r="E1385" s="2" t="s">
        <v>13247</v>
      </c>
    </row>
    <row r="1386">
      <c r="A1386" s="2" t="s">
        <v>13248</v>
      </c>
      <c r="B1386" s="2" t="s">
        <v>13178</v>
      </c>
      <c r="C1386" s="2" t="s">
        <v>10858</v>
      </c>
      <c r="D1386" s="2" t="s">
        <v>4301</v>
      </c>
      <c r="E1386" s="2" t="s">
        <v>13249</v>
      </c>
    </row>
    <row r="1387">
      <c r="A1387" s="2" t="s">
        <v>8059</v>
      </c>
      <c r="B1387" s="2" t="s">
        <v>13178</v>
      </c>
      <c r="C1387" s="2" t="s">
        <v>10858</v>
      </c>
      <c r="D1387" s="2" t="s">
        <v>4301</v>
      </c>
      <c r="E1387" s="2" t="s">
        <v>13250</v>
      </c>
    </row>
    <row r="1388">
      <c r="A1388" s="2" t="s">
        <v>7316</v>
      </c>
      <c r="B1388" s="2" t="s">
        <v>13178</v>
      </c>
      <c r="C1388" s="2" t="s">
        <v>10858</v>
      </c>
      <c r="D1388" s="2" t="s">
        <v>4301</v>
      </c>
      <c r="E1388" s="2" t="s">
        <v>13251</v>
      </c>
    </row>
    <row r="1389">
      <c r="A1389" s="2" t="s">
        <v>8060</v>
      </c>
      <c r="B1389" s="2" t="s">
        <v>13178</v>
      </c>
      <c r="C1389" s="2" t="s">
        <v>10858</v>
      </c>
      <c r="D1389" s="2" t="s">
        <v>4301</v>
      </c>
      <c r="E1389" s="2" t="s">
        <v>13252</v>
      </c>
    </row>
    <row r="1390">
      <c r="A1390" s="2" t="s">
        <v>8061</v>
      </c>
      <c r="B1390" s="2" t="s">
        <v>13178</v>
      </c>
      <c r="C1390" s="2" t="s">
        <v>10858</v>
      </c>
      <c r="D1390" s="2" t="s">
        <v>4301</v>
      </c>
      <c r="E1390" s="2" t="s">
        <v>13253</v>
      </c>
    </row>
    <row r="1391">
      <c r="A1391" s="2" t="s">
        <v>8062</v>
      </c>
      <c r="B1391" s="2" t="s">
        <v>13178</v>
      </c>
      <c r="C1391" s="2" t="s">
        <v>10858</v>
      </c>
      <c r="D1391" s="2" t="s">
        <v>4301</v>
      </c>
      <c r="E1391" s="2" t="s">
        <v>13254</v>
      </c>
    </row>
    <row r="1392">
      <c r="A1392" s="2" t="s">
        <v>9283</v>
      </c>
      <c r="B1392" s="2" t="s">
        <v>13178</v>
      </c>
      <c r="C1392" s="2" t="s">
        <v>10858</v>
      </c>
      <c r="D1392" s="2" t="s">
        <v>4301</v>
      </c>
      <c r="E1392" s="2" t="s">
        <v>13255</v>
      </c>
    </row>
    <row r="1393">
      <c r="A1393" s="2" t="s">
        <v>9284</v>
      </c>
      <c r="B1393" s="2" t="s">
        <v>13178</v>
      </c>
      <c r="C1393" s="2" t="s">
        <v>10858</v>
      </c>
      <c r="D1393" s="2" t="s">
        <v>4301</v>
      </c>
      <c r="E1393" s="2" t="s">
        <v>13256</v>
      </c>
    </row>
    <row r="1394">
      <c r="A1394" s="2" t="s">
        <v>9285</v>
      </c>
      <c r="B1394" s="2" t="s">
        <v>13178</v>
      </c>
      <c r="C1394" s="2" t="s">
        <v>10858</v>
      </c>
      <c r="D1394" s="2" t="s">
        <v>4301</v>
      </c>
      <c r="E1394" s="2" t="s">
        <v>13257</v>
      </c>
    </row>
    <row r="1395">
      <c r="A1395" s="9" t="s">
        <v>7323</v>
      </c>
      <c r="B1395" s="2" t="s">
        <v>13178</v>
      </c>
      <c r="C1395" s="2" t="s">
        <v>10858</v>
      </c>
      <c r="D1395" s="2" t="s">
        <v>4301</v>
      </c>
      <c r="E1395" s="2" t="s">
        <v>13258</v>
      </c>
    </row>
    <row r="1396">
      <c r="A1396" s="2" t="s">
        <v>13259</v>
      </c>
      <c r="B1396" s="2" t="s">
        <v>13178</v>
      </c>
      <c r="C1396" s="2" t="s">
        <v>10858</v>
      </c>
      <c r="D1396" s="2" t="s">
        <v>4301</v>
      </c>
      <c r="E1396" s="2" t="s">
        <v>13260</v>
      </c>
    </row>
    <row r="1397">
      <c r="A1397" s="9" t="s">
        <v>7324</v>
      </c>
      <c r="B1397" s="2" t="s">
        <v>13178</v>
      </c>
      <c r="C1397" s="2" t="s">
        <v>10858</v>
      </c>
      <c r="D1397" s="2" t="s">
        <v>4301</v>
      </c>
      <c r="E1397" s="2" t="s">
        <v>13261</v>
      </c>
    </row>
    <row r="1398">
      <c r="A1398" s="9" t="s">
        <v>8065</v>
      </c>
      <c r="B1398" s="2" t="s">
        <v>13178</v>
      </c>
      <c r="C1398" s="2" t="s">
        <v>10858</v>
      </c>
      <c r="D1398" s="2" t="s">
        <v>4301</v>
      </c>
      <c r="E1398" s="2" t="s">
        <v>13262</v>
      </c>
    </row>
    <row r="1399">
      <c r="A1399" s="2" t="s">
        <v>4951</v>
      </c>
      <c r="B1399" s="2" t="s">
        <v>13178</v>
      </c>
      <c r="C1399" s="2" t="s">
        <v>10858</v>
      </c>
      <c r="D1399" s="2" t="s">
        <v>4301</v>
      </c>
      <c r="E1399" s="2" t="s">
        <v>13263</v>
      </c>
    </row>
    <row r="1400">
      <c r="A1400" s="89" t="s">
        <v>7325</v>
      </c>
      <c r="B1400" s="2" t="s">
        <v>13178</v>
      </c>
      <c r="C1400" s="2" t="s">
        <v>10858</v>
      </c>
      <c r="D1400" s="2" t="s">
        <v>4301</v>
      </c>
      <c r="E1400" s="2" t="s">
        <v>13264</v>
      </c>
    </row>
    <row r="1401">
      <c r="A1401" s="9" t="s">
        <v>9286</v>
      </c>
      <c r="B1401" s="2" t="s">
        <v>13265</v>
      </c>
      <c r="C1401" s="2" t="s">
        <v>10858</v>
      </c>
      <c r="D1401" s="2" t="s">
        <v>4301</v>
      </c>
      <c r="E1401" s="38" t="s">
        <v>13266</v>
      </c>
    </row>
    <row r="1402">
      <c r="A1402" s="9" t="s">
        <v>8066</v>
      </c>
      <c r="B1402" s="2" t="s">
        <v>13265</v>
      </c>
      <c r="C1402" s="2" t="s">
        <v>10858</v>
      </c>
      <c r="D1402" s="2" t="s">
        <v>4301</v>
      </c>
      <c r="E1402" s="2" t="s">
        <v>13267</v>
      </c>
    </row>
    <row r="1403">
      <c r="A1403" s="89" t="s">
        <v>6951</v>
      </c>
      <c r="B1403" s="2" t="s">
        <v>13265</v>
      </c>
      <c r="C1403" s="2" t="s">
        <v>10858</v>
      </c>
      <c r="D1403" s="2" t="s">
        <v>4301</v>
      </c>
      <c r="E1403" s="2" t="s">
        <v>13268</v>
      </c>
    </row>
    <row r="1404">
      <c r="A1404" s="36" t="s">
        <v>13269</v>
      </c>
      <c r="B1404" s="2" t="s">
        <v>13265</v>
      </c>
      <c r="C1404" s="2" t="s">
        <v>10858</v>
      </c>
      <c r="D1404" s="2" t="s">
        <v>4301</v>
      </c>
      <c r="E1404" s="2" t="s">
        <v>13270</v>
      </c>
    </row>
    <row r="1405">
      <c r="A1405" s="2" t="s">
        <v>13271</v>
      </c>
      <c r="B1405" s="2" t="s">
        <v>13265</v>
      </c>
      <c r="C1405" s="2" t="s">
        <v>10858</v>
      </c>
      <c r="D1405" s="2" t="s">
        <v>4301</v>
      </c>
      <c r="E1405" s="2" t="s">
        <v>13272</v>
      </c>
    </row>
    <row r="1406">
      <c r="A1406" s="2" t="s">
        <v>7327</v>
      </c>
      <c r="B1406" s="2" t="s">
        <v>13265</v>
      </c>
      <c r="C1406" s="2" t="s">
        <v>10858</v>
      </c>
      <c r="D1406" s="2" t="s">
        <v>4301</v>
      </c>
      <c r="E1406" s="2" t="s">
        <v>13273</v>
      </c>
    </row>
    <row r="1407">
      <c r="A1407" s="2" t="s">
        <v>13274</v>
      </c>
      <c r="B1407" s="2" t="s">
        <v>13265</v>
      </c>
      <c r="C1407" s="2" t="s">
        <v>10858</v>
      </c>
      <c r="D1407" s="2" t="s">
        <v>4301</v>
      </c>
      <c r="E1407" s="2" t="s">
        <v>13275</v>
      </c>
    </row>
    <row r="1408">
      <c r="A1408" s="9" t="s">
        <v>13276</v>
      </c>
      <c r="B1408" s="2" t="s">
        <v>13265</v>
      </c>
      <c r="C1408" s="2" t="s">
        <v>10858</v>
      </c>
      <c r="D1408" s="2" t="s">
        <v>4301</v>
      </c>
      <c r="E1408" s="2" t="s">
        <v>13277</v>
      </c>
    </row>
    <row r="1409">
      <c r="A1409" s="9" t="s">
        <v>13278</v>
      </c>
      <c r="B1409" s="2" t="s">
        <v>13265</v>
      </c>
      <c r="C1409" s="2" t="s">
        <v>10858</v>
      </c>
      <c r="D1409" s="2" t="s">
        <v>4301</v>
      </c>
      <c r="E1409" s="2" t="s">
        <v>13279</v>
      </c>
    </row>
    <row r="1410">
      <c r="A1410" s="2" t="s">
        <v>13280</v>
      </c>
      <c r="B1410" s="2" t="s">
        <v>13265</v>
      </c>
      <c r="C1410" s="2" t="s">
        <v>10858</v>
      </c>
      <c r="D1410" s="2" t="s">
        <v>4301</v>
      </c>
      <c r="E1410" s="2" t="s">
        <v>13281</v>
      </c>
    </row>
    <row r="1411">
      <c r="A1411" s="9" t="s">
        <v>13282</v>
      </c>
      <c r="B1411" s="2" t="s">
        <v>13265</v>
      </c>
      <c r="C1411" s="2" t="s">
        <v>10858</v>
      </c>
      <c r="D1411" s="2" t="s">
        <v>4301</v>
      </c>
      <c r="E1411" s="2" t="s">
        <v>13283</v>
      </c>
    </row>
    <row r="1412">
      <c r="A1412" s="2" t="s">
        <v>13284</v>
      </c>
      <c r="B1412" s="2" t="s">
        <v>13265</v>
      </c>
      <c r="C1412" s="2" t="s">
        <v>10858</v>
      </c>
      <c r="D1412" s="2" t="s">
        <v>4301</v>
      </c>
      <c r="E1412" s="2" t="s">
        <v>13285</v>
      </c>
    </row>
    <row r="1413">
      <c r="A1413" s="36" t="s">
        <v>13286</v>
      </c>
      <c r="B1413" s="2" t="s">
        <v>13265</v>
      </c>
      <c r="C1413" s="2" t="s">
        <v>10858</v>
      </c>
      <c r="D1413" s="2" t="s">
        <v>4301</v>
      </c>
      <c r="E1413" s="2" t="s">
        <v>13287</v>
      </c>
    </row>
    <row r="1414">
      <c r="A1414" s="2" t="s">
        <v>9294</v>
      </c>
      <c r="B1414" s="2" t="s">
        <v>13265</v>
      </c>
      <c r="C1414" s="2" t="s">
        <v>10858</v>
      </c>
      <c r="D1414" s="2" t="s">
        <v>4301</v>
      </c>
      <c r="E1414" s="2" t="s">
        <v>13288</v>
      </c>
    </row>
    <row r="1415">
      <c r="A1415" s="36" t="s">
        <v>13289</v>
      </c>
      <c r="B1415" s="2" t="s">
        <v>13265</v>
      </c>
      <c r="C1415" s="2" t="s">
        <v>10858</v>
      </c>
      <c r="D1415" s="2" t="s">
        <v>4301</v>
      </c>
      <c r="E1415" s="2" t="s">
        <v>13290</v>
      </c>
    </row>
    <row r="1416">
      <c r="A1416" s="36" t="s">
        <v>13291</v>
      </c>
      <c r="B1416" s="2" t="s">
        <v>13265</v>
      </c>
      <c r="C1416" s="2" t="s">
        <v>10858</v>
      </c>
      <c r="D1416" s="2" t="s">
        <v>4301</v>
      </c>
      <c r="E1416" s="2" t="s">
        <v>13292</v>
      </c>
    </row>
    <row r="1417">
      <c r="A1417" s="2" t="s">
        <v>13293</v>
      </c>
      <c r="B1417" s="2" t="s">
        <v>13265</v>
      </c>
      <c r="C1417" s="2" t="s">
        <v>10858</v>
      </c>
      <c r="D1417" s="2" t="s">
        <v>4301</v>
      </c>
      <c r="E1417" s="2" t="s">
        <v>13294</v>
      </c>
    </row>
    <row r="1418">
      <c r="A1418" s="9" t="s">
        <v>13295</v>
      </c>
      <c r="B1418" s="2" t="s">
        <v>13265</v>
      </c>
      <c r="C1418" s="2" t="s">
        <v>10858</v>
      </c>
      <c r="D1418" s="2" t="s">
        <v>4301</v>
      </c>
      <c r="E1418" s="2" t="s">
        <v>13296</v>
      </c>
    </row>
    <row r="1419">
      <c r="A1419" s="2" t="s">
        <v>13297</v>
      </c>
      <c r="B1419" s="2" t="s">
        <v>13265</v>
      </c>
      <c r="C1419" s="2" t="s">
        <v>10858</v>
      </c>
      <c r="D1419" s="2" t="s">
        <v>4301</v>
      </c>
      <c r="E1419" s="2" t="s">
        <v>13298</v>
      </c>
    </row>
    <row r="1420">
      <c r="A1420" s="2" t="s">
        <v>8082</v>
      </c>
      <c r="B1420" s="2" t="s">
        <v>13265</v>
      </c>
      <c r="C1420" s="2" t="s">
        <v>10858</v>
      </c>
      <c r="D1420" s="2" t="s">
        <v>4301</v>
      </c>
      <c r="E1420" s="2" t="s">
        <v>13299</v>
      </c>
    </row>
    <row r="1421">
      <c r="A1421" s="2" t="s">
        <v>13300</v>
      </c>
      <c r="B1421" s="2" t="s">
        <v>13265</v>
      </c>
      <c r="C1421" s="2" t="s">
        <v>10858</v>
      </c>
      <c r="D1421" s="2" t="s">
        <v>4301</v>
      </c>
      <c r="E1421" s="2" t="s">
        <v>13301</v>
      </c>
    </row>
    <row r="1422">
      <c r="A1422" s="2" t="s">
        <v>13302</v>
      </c>
      <c r="B1422" s="2" t="s">
        <v>13265</v>
      </c>
      <c r="C1422" s="2" t="s">
        <v>10858</v>
      </c>
      <c r="D1422" s="2" t="s">
        <v>4301</v>
      </c>
      <c r="E1422" s="2" t="s">
        <v>13303</v>
      </c>
    </row>
    <row r="1423">
      <c r="A1423" s="9" t="s">
        <v>8086</v>
      </c>
      <c r="B1423" s="2" t="s">
        <v>13265</v>
      </c>
      <c r="C1423" s="2" t="s">
        <v>10858</v>
      </c>
      <c r="D1423" s="2" t="s">
        <v>4301</v>
      </c>
      <c r="E1423" s="2" t="s">
        <v>13304</v>
      </c>
    </row>
    <row r="1424">
      <c r="A1424" s="2" t="s">
        <v>9308</v>
      </c>
      <c r="B1424" s="2" t="s">
        <v>13265</v>
      </c>
      <c r="C1424" s="2" t="s">
        <v>10858</v>
      </c>
      <c r="D1424" s="2" t="s">
        <v>4301</v>
      </c>
      <c r="E1424" s="2" t="s">
        <v>13305</v>
      </c>
    </row>
    <row r="1425">
      <c r="A1425" s="2" t="s">
        <v>13306</v>
      </c>
      <c r="B1425" s="2" t="s">
        <v>13265</v>
      </c>
      <c r="C1425" s="2" t="s">
        <v>10858</v>
      </c>
      <c r="D1425" s="2" t="s">
        <v>4301</v>
      </c>
      <c r="E1425" s="2" t="s">
        <v>13307</v>
      </c>
    </row>
    <row r="1426">
      <c r="A1426" s="2" t="s">
        <v>13308</v>
      </c>
      <c r="B1426" s="2" t="s">
        <v>13265</v>
      </c>
      <c r="C1426" s="2" t="s">
        <v>10858</v>
      </c>
      <c r="D1426" s="2" t="s">
        <v>4301</v>
      </c>
      <c r="E1426" s="2" t="s">
        <v>13309</v>
      </c>
    </row>
    <row r="1427">
      <c r="A1427" s="2" t="s">
        <v>8089</v>
      </c>
      <c r="B1427" s="2" t="s">
        <v>13265</v>
      </c>
      <c r="C1427" s="2" t="s">
        <v>10858</v>
      </c>
      <c r="D1427" s="2" t="s">
        <v>4301</v>
      </c>
      <c r="E1427" s="2" t="s">
        <v>13310</v>
      </c>
    </row>
    <row r="1428">
      <c r="A1428" s="36" t="s">
        <v>13311</v>
      </c>
      <c r="B1428" s="2" t="s">
        <v>13265</v>
      </c>
      <c r="C1428" s="2" t="s">
        <v>10858</v>
      </c>
      <c r="D1428" s="2" t="s">
        <v>4301</v>
      </c>
      <c r="E1428" s="2" t="s">
        <v>13312</v>
      </c>
    </row>
    <row r="1429">
      <c r="A1429" s="9" t="s">
        <v>8090</v>
      </c>
      <c r="B1429" s="2" t="s">
        <v>13265</v>
      </c>
      <c r="C1429" s="2" t="s">
        <v>10858</v>
      </c>
      <c r="D1429" s="2" t="s">
        <v>4301</v>
      </c>
      <c r="E1429" s="2" t="s">
        <v>13313</v>
      </c>
    </row>
    <row r="1430">
      <c r="A1430" s="36" t="s">
        <v>13314</v>
      </c>
      <c r="B1430" s="2" t="s">
        <v>13265</v>
      </c>
      <c r="C1430" s="2" t="s">
        <v>10858</v>
      </c>
      <c r="D1430" s="2" t="s">
        <v>4301</v>
      </c>
      <c r="E1430" s="2" t="s">
        <v>13315</v>
      </c>
    </row>
    <row r="1431">
      <c r="A1431" s="36" t="s">
        <v>13316</v>
      </c>
      <c r="B1431" s="2" t="s">
        <v>13265</v>
      </c>
      <c r="C1431" s="2" t="s">
        <v>10858</v>
      </c>
      <c r="D1431" s="2" t="s">
        <v>4301</v>
      </c>
      <c r="E1431" s="2" t="s">
        <v>13317</v>
      </c>
    </row>
    <row r="1432">
      <c r="A1432" s="36" t="s">
        <v>13318</v>
      </c>
      <c r="B1432" s="2" t="s">
        <v>13265</v>
      </c>
      <c r="C1432" s="2" t="s">
        <v>10858</v>
      </c>
      <c r="D1432" s="2" t="s">
        <v>4301</v>
      </c>
      <c r="E1432" s="2" t="s">
        <v>13319</v>
      </c>
    </row>
    <row r="1433">
      <c r="A1433" s="9" t="s">
        <v>9320</v>
      </c>
      <c r="B1433" s="2" t="s">
        <v>13265</v>
      </c>
      <c r="C1433" s="2" t="s">
        <v>10858</v>
      </c>
      <c r="D1433" s="2" t="s">
        <v>4301</v>
      </c>
      <c r="E1433" s="2" t="s">
        <v>13320</v>
      </c>
    </row>
    <row r="1434">
      <c r="A1434" s="2" t="s">
        <v>13321</v>
      </c>
      <c r="B1434" s="2" t="s">
        <v>13265</v>
      </c>
      <c r="C1434" s="2" t="s">
        <v>10858</v>
      </c>
      <c r="D1434" s="2" t="s">
        <v>4301</v>
      </c>
      <c r="E1434" s="2" t="s">
        <v>13322</v>
      </c>
    </row>
    <row r="1435">
      <c r="A1435" s="9" t="s">
        <v>8092</v>
      </c>
      <c r="B1435" s="2" t="s">
        <v>13265</v>
      </c>
      <c r="C1435" s="2" t="s">
        <v>10858</v>
      </c>
      <c r="D1435" s="2" t="s">
        <v>4301</v>
      </c>
      <c r="E1435" s="2" t="s">
        <v>13323</v>
      </c>
    </row>
    <row r="1436">
      <c r="A1436" s="9" t="s">
        <v>9323</v>
      </c>
      <c r="B1436" s="2" t="s">
        <v>13265</v>
      </c>
      <c r="C1436" s="2" t="s">
        <v>10858</v>
      </c>
      <c r="D1436" s="2" t="s">
        <v>4301</v>
      </c>
      <c r="E1436" s="2" t="s">
        <v>13324</v>
      </c>
    </row>
    <row r="1437">
      <c r="A1437" s="2" t="s">
        <v>9324</v>
      </c>
      <c r="B1437" s="2" t="s">
        <v>13265</v>
      </c>
      <c r="C1437" s="2" t="s">
        <v>10858</v>
      </c>
      <c r="D1437" s="2" t="s">
        <v>4301</v>
      </c>
      <c r="E1437" s="2" t="s">
        <v>13325</v>
      </c>
    </row>
    <row r="1438">
      <c r="A1438" s="2" t="s">
        <v>13326</v>
      </c>
      <c r="B1438" s="2" t="s">
        <v>13265</v>
      </c>
      <c r="C1438" s="2" t="s">
        <v>10858</v>
      </c>
      <c r="D1438" s="2" t="s">
        <v>4301</v>
      </c>
      <c r="E1438" s="2" t="s">
        <v>13327</v>
      </c>
    </row>
    <row r="1439">
      <c r="A1439" s="110" t="s">
        <v>13328</v>
      </c>
      <c r="B1439" s="2" t="s">
        <v>13265</v>
      </c>
      <c r="C1439" s="2" t="s">
        <v>10858</v>
      </c>
      <c r="D1439" s="2" t="s">
        <v>4301</v>
      </c>
      <c r="E1439" s="2" t="s">
        <v>13329</v>
      </c>
    </row>
    <row r="1440">
      <c r="A1440" s="92" t="s">
        <v>9329</v>
      </c>
      <c r="B1440" s="2" t="s">
        <v>13265</v>
      </c>
      <c r="C1440" s="2" t="s">
        <v>10858</v>
      </c>
      <c r="D1440" s="2" t="s">
        <v>4301</v>
      </c>
      <c r="E1440" s="2" t="s">
        <v>13330</v>
      </c>
    </row>
    <row r="1441">
      <c r="A1441" s="2" t="s">
        <v>8093</v>
      </c>
      <c r="B1441" s="2" t="s">
        <v>13265</v>
      </c>
      <c r="C1441" s="2" t="s">
        <v>10858</v>
      </c>
      <c r="D1441" s="2" t="s">
        <v>4301</v>
      </c>
      <c r="E1441" s="2" t="s">
        <v>13331</v>
      </c>
    </row>
    <row r="1442">
      <c r="A1442" s="2" t="s">
        <v>9330</v>
      </c>
      <c r="B1442" s="2" t="s">
        <v>13265</v>
      </c>
      <c r="C1442" s="2" t="s">
        <v>10858</v>
      </c>
      <c r="D1442" s="2" t="s">
        <v>4301</v>
      </c>
      <c r="E1442" s="2" t="s">
        <v>13332</v>
      </c>
    </row>
    <row r="1443">
      <c r="A1443" s="2" t="s">
        <v>13333</v>
      </c>
      <c r="B1443" s="2" t="s">
        <v>13265</v>
      </c>
      <c r="C1443" s="2" t="s">
        <v>10858</v>
      </c>
      <c r="D1443" s="2" t="s">
        <v>4301</v>
      </c>
      <c r="E1443" s="2" t="s">
        <v>13334</v>
      </c>
    </row>
    <row r="1444">
      <c r="A1444" s="9" t="s">
        <v>13335</v>
      </c>
      <c r="B1444" s="2" t="s">
        <v>13265</v>
      </c>
      <c r="C1444" s="2" t="s">
        <v>10858</v>
      </c>
      <c r="D1444" s="2" t="s">
        <v>4301</v>
      </c>
      <c r="E1444" s="2" t="s">
        <v>13336</v>
      </c>
    </row>
    <row r="1445">
      <c r="A1445" s="9" t="s">
        <v>8094</v>
      </c>
      <c r="B1445" s="2" t="s">
        <v>13265</v>
      </c>
      <c r="C1445" s="2" t="s">
        <v>10858</v>
      </c>
      <c r="D1445" s="2" t="s">
        <v>4301</v>
      </c>
      <c r="E1445" s="2" t="s">
        <v>13337</v>
      </c>
    </row>
    <row r="1446">
      <c r="A1446" s="2" t="s">
        <v>9335</v>
      </c>
      <c r="B1446" s="2" t="s">
        <v>13265</v>
      </c>
      <c r="C1446" s="2" t="s">
        <v>10858</v>
      </c>
      <c r="D1446" s="2" t="s">
        <v>4301</v>
      </c>
      <c r="E1446" s="2" t="s">
        <v>13338</v>
      </c>
    </row>
    <row r="1447">
      <c r="A1447" s="9" t="s">
        <v>9336</v>
      </c>
      <c r="B1447" s="2" t="s">
        <v>13265</v>
      </c>
      <c r="C1447" s="2" t="s">
        <v>10858</v>
      </c>
      <c r="D1447" s="2" t="s">
        <v>4301</v>
      </c>
      <c r="E1447" s="2" t="s">
        <v>13339</v>
      </c>
    </row>
    <row r="1448">
      <c r="A1448" s="36" t="s">
        <v>9337</v>
      </c>
      <c r="B1448" s="2" t="s">
        <v>13265</v>
      </c>
      <c r="C1448" s="2" t="s">
        <v>10858</v>
      </c>
      <c r="D1448" s="2" t="s">
        <v>4301</v>
      </c>
      <c r="E1448" s="2" t="s">
        <v>13340</v>
      </c>
    </row>
    <row r="1449">
      <c r="A1449" s="36" t="s">
        <v>7031</v>
      </c>
      <c r="B1449" s="2" t="s">
        <v>13265</v>
      </c>
      <c r="C1449" s="2" t="s">
        <v>10858</v>
      </c>
      <c r="D1449" s="2" t="s">
        <v>4301</v>
      </c>
      <c r="E1449" s="2" t="s">
        <v>13341</v>
      </c>
    </row>
  </sheetData>
  <hyperlinks>
    <hyperlink r:id="rId1" ref="E2"/>
    <hyperlink r:id="rId2" ref="E21"/>
    <hyperlink r:id="rId3" ref="E56"/>
    <hyperlink r:id="rId4" ref="A62"/>
    <hyperlink r:id="rId5" ref="E87"/>
    <hyperlink r:id="rId6" ref="E117"/>
    <hyperlink r:id="rId7" ref="E143"/>
    <hyperlink r:id="rId8" ref="E184"/>
    <hyperlink r:id="rId9" ref="E217"/>
    <hyperlink r:id="rId10" ref="A226"/>
    <hyperlink r:id="rId11" ref="E235"/>
    <hyperlink r:id="rId12" ref="E320"/>
    <hyperlink r:id="rId13" ref="E382"/>
    <hyperlink r:id="rId14" ref="A398"/>
    <hyperlink r:id="rId15" ref="E447"/>
    <hyperlink r:id="rId16" ref="E480"/>
    <hyperlink r:id="rId17" ref="E514"/>
    <hyperlink r:id="rId18" ref="A542"/>
    <hyperlink r:id="rId19" ref="A544"/>
    <hyperlink r:id="rId20" ref="A545"/>
    <hyperlink r:id="rId21" ref="E546"/>
    <hyperlink r:id="rId22" ref="A628"/>
    <hyperlink r:id="rId23" ref="A643"/>
    <hyperlink r:id="rId24" ref="A1331"/>
    <hyperlink r:id="rId25" ref="E1335"/>
    <hyperlink r:id="rId26" ref="E1401"/>
    <hyperlink r:id="rId27" ref="A1439"/>
    <hyperlink r:id="rId28" ref="A1440"/>
  </hyperlinks>
  <drawing r:id="rId29"/>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8.86"/>
    <col customWidth="1" min="2" max="2" width="103.29"/>
  </cols>
  <sheetData>
    <row r="1">
      <c r="A1" s="1">
        <v>-1.0</v>
      </c>
      <c r="B1" s="2" t="s">
        <v>0</v>
      </c>
    </row>
    <row r="2">
      <c r="A2" s="1">
        <v>0.0</v>
      </c>
      <c r="B2" s="3" t="s">
        <v>1</v>
      </c>
    </row>
    <row r="3">
      <c r="A3" s="1">
        <v>-1.0</v>
      </c>
      <c r="B3" s="4" t="s">
        <v>2</v>
      </c>
    </row>
    <row r="4">
      <c r="A4" s="1">
        <v>0.0</v>
      </c>
      <c r="B4" s="3" t="s">
        <v>3</v>
      </c>
    </row>
    <row r="5">
      <c r="A5" s="1">
        <v>-1.0</v>
      </c>
      <c r="B5" s="2" t="s">
        <v>4</v>
      </c>
    </row>
    <row r="6">
      <c r="A6" s="5">
        <v>0.0</v>
      </c>
      <c r="B6" s="3" t="s">
        <v>5</v>
      </c>
    </row>
    <row r="7">
      <c r="A7" s="5">
        <v>-1.0</v>
      </c>
      <c r="B7" s="3" t="s">
        <v>6</v>
      </c>
    </row>
    <row r="8">
      <c r="A8" s="1">
        <v>0.0</v>
      </c>
      <c r="B8" s="3" t="s">
        <v>7</v>
      </c>
    </row>
    <row r="9">
      <c r="A9" s="6">
        <v>0.0</v>
      </c>
      <c r="B9" s="7" t="s">
        <v>8</v>
      </c>
    </row>
    <row r="10">
      <c r="A10" s="1">
        <v>1.0</v>
      </c>
      <c r="B10" s="2" t="s">
        <v>9</v>
      </c>
    </row>
    <row r="11">
      <c r="A11" s="1">
        <v>-1.0</v>
      </c>
      <c r="B11" s="3" t="s">
        <v>10</v>
      </c>
    </row>
    <row r="12">
      <c r="A12" s="1">
        <v>-1.0</v>
      </c>
      <c r="B12" s="2" t="s">
        <v>11</v>
      </c>
    </row>
    <row r="13" ht="15.75" customHeight="1">
      <c r="A13" s="1">
        <v>0.0</v>
      </c>
      <c r="B13" s="2" t="s">
        <v>12</v>
      </c>
    </row>
    <row r="14" ht="15.75" customHeight="1">
      <c r="A14" s="1">
        <v>0.0</v>
      </c>
      <c r="B14" s="2" t="s">
        <v>13</v>
      </c>
    </row>
    <row r="15">
      <c r="A15" s="1">
        <v>-1.0</v>
      </c>
      <c r="B15" s="2" t="s">
        <v>14</v>
      </c>
    </row>
    <row r="16">
      <c r="A16" s="1">
        <v>-1.0</v>
      </c>
      <c r="B16" s="2" t="s">
        <v>15</v>
      </c>
    </row>
    <row r="17">
      <c r="A17" s="1">
        <v>0.0</v>
      </c>
      <c r="B17" s="2" t="s">
        <v>16</v>
      </c>
    </row>
    <row r="18">
      <c r="A18" s="1">
        <v>0.0</v>
      </c>
      <c r="B18" s="2" t="s">
        <v>17</v>
      </c>
    </row>
    <row r="19">
      <c r="A19" s="1">
        <v>-1.0</v>
      </c>
      <c r="B19" s="2" t="s">
        <v>18</v>
      </c>
    </row>
    <row r="20">
      <c r="A20" s="1">
        <v>-1.0</v>
      </c>
      <c r="B20" s="2" t="s">
        <v>19</v>
      </c>
    </row>
    <row r="21">
      <c r="A21" s="1">
        <v>-1.0</v>
      </c>
      <c r="B21" s="2" t="s">
        <v>20</v>
      </c>
    </row>
    <row r="22">
      <c r="A22" s="1">
        <v>-1.0</v>
      </c>
      <c r="B22" s="2" t="s">
        <v>21</v>
      </c>
    </row>
    <row r="23">
      <c r="A23" s="1">
        <v>-1.0</v>
      </c>
      <c r="B23" s="2" t="s">
        <v>22</v>
      </c>
    </row>
    <row r="24">
      <c r="A24" s="8">
        <v>0.0</v>
      </c>
      <c r="B24" s="9" t="s">
        <v>23</v>
      </c>
    </row>
    <row r="25">
      <c r="A25" s="1">
        <v>-1.0</v>
      </c>
      <c r="B25" s="3" t="s">
        <v>24</v>
      </c>
    </row>
    <row r="26">
      <c r="A26" s="1">
        <v>0.0</v>
      </c>
      <c r="B26" s="2" t="s">
        <v>25</v>
      </c>
    </row>
    <row r="27">
      <c r="A27" s="5">
        <v>0.0</v>
      </c>
      <c r="B27" s="3" t="s">
        <v>26</v>
      </c>
    </row>
    <row r="28">
      <c r="A28" s="11">
        <v>-1.0</v>
      </c>
      <c r="B28" s="12" t="s">
        <v>27</v>
      </c>
    </row>
    <row r="29">
      <c r="A29" s="1">
        <v>0.0</v>
      </c>
      <c r="B29" s="2" t="s">
        <v>28</v>
      </c>
    </row>
    <row r="30">
      <c r="A30" s="11">
        <v>0.0</v>
      </c>
      <c r="B30" s="13" t="s">
        <v>29</v>
      </c>
    </row>
    <row r="31">
      <c r="A31" s="1">
        <v>0.0</v>
      </c>
      <c r="B31" s="4" t="s">
        <v>30</v>
      </c>
    </row>
    <row r="32">
      <c r="A32" s="1">
        <v>-1.0</v>
      </c>
      <c r="B32" s="2" t="s">
        <v>31</v>
      </c>
    </row>
    <row r="33">
      <c r="A33" s="6">
        <v>0.0</v>
      </c>
      <c r="B33" s="7" t="s">
        <v>32</v>
      </c>
    </row>
    <row r="34">
      <c r="A34" s="5">
        <v>-1.0</v>
      </c>
      <c r="B34" s="3" t="s">
        <v>33</v>
      </c>
    </row>
    <row r="35">
      <c r="A35" s="1">
        <v>-1.0</v>
      </c>
      <c r="B35" s="3" t="s">
        <v>34</v>
      </c>
    </row>
    <row r="36">
      <c r="A36" s="1">
        <v>-1.0</v>
      </c>
      <c r="B36" s="2" t="s">
        <v>35</v>
      </c>
    </row>
    <row r="37">
      <c r="A37" s="1">
        <v>0.0</v>
      </c>
      <c r="B37" s="2" t="s">
        <v>36</v>
      </c>
    </row>
    <row r="38">
      <c r="A38" s="1">
        <v>-1.0</v>
      </c>
      <c r="B38" s="2" t="s">
        <v>37</v>
      </c>
    </row>
    <row r="39">
      <c r="A39" s="1">
        <v>-1.0</v>
      </c>
      <c r="B39" s="2" t="s">
        <v>38</v>
      </c>
    </row>
    <row r="40">
      <c r="A40" s="1">
        <v>0.0</v>
      </c>
      <c r="B40" s="2" t="s">
        <v>39</v>
      </c>
    </row>
    <row r="41">
      <c r="A41" s="1">
        <v>-1.0</v>
      </c>
      <c r="B41" s="2" t="s">
        <v>40</v>
      </c>
    </row>
    <row r="42">
      <c r="A42" s="1">
        <v>0.0</v>
      </c>
      <c r="B42" s="2" t="s">
        <v>41</v>
      </c>
    </row>
    <row r="43">
      <c r="A43" s="1">
        <v>0.0</v>
      </c>
      <c r="B43" s="2" t="s">
        <v>42</v>
      </c>
    </row>
    <row r="44">
      <c r="A44" s="1">
        <v>-1.0</v>
      </c>
      <c r="B44" s="2" t="s">
        <v>43</v>
      </c>
    </row>
    <row r="45">
      <c r="A45" s="1">
        <v>-1.0</v>
      </c>
      <c r="B45" s="14" t="s">
        <v>44</v>
      </c>
    </row>
    <row r="46">
      <c r="A46" s="1">
        <v>0.0</v>
      </c>
      <c r="B46" s="2" t="s">
        <v>45</v>
      </c>
    </row>
    <row r="47">
      <c r="A47" s="1">
        <v>-1.0</v>
      </c>
      <c r="B47" s="2" t="s">
        <v>46</v>
      </c>
    </row>
    <row r="48">
      <c r="A48" s="5">
        <v>1.0</v>
      </c>
      <c r="B48" s="3" t="s">
        <v>47</v>
      </c>
    </row>
    <row r="49">
      <c r="A49" s="1">
        <v>1.0</v>
      </c>
      <c r="B49" s="2" t="s">
        <v>48</v>
      </c>
    </row>
    <row r="50">
      <c r="A50" s="15">
        <v>0.0</v>
      </c>
      <c r="B50" s="16" t="s">
        <v>49</v>
      </c>
    </row>
    <row r="51">
      <c r="A51" s="1">
        <v>-1.0</v>
      </c>
      <c r="B51" s="2" t="s">
        <v>50</v>
      </c>
    </row>
    <row r="52">
      <c r="A52" s="1">
        <v>-1.0</v>
      </c>
      <c r="B52" s="3" t="s">
        <v>51</v>
      </c>
    </row>
    <row r="53">
      <c r="A53" s="5">
        <v>-1.0</v>
      </c>
      <c r="B53" s="3" t="s">
        <v>52</v>
      </c>
    </row>
    <row r="54">
      <c r="A54" s="1">
        <v>-1.0</v>
      </c>
      <c r="B54" s="2" t="s">
        <v>53</v>
      </c>
    </row>
    <row r="55">
      <c r="A55" s="5">
        <v>0.0</v>
      </c>
      <c r="B55" s="3" t="s">
        <v>54</v>
      </c>
    </row>
    <row r="56">
      <c r="A56" s="1">
        <v>-2.0</v>
      </c>
      <c r="B56" s="2" t="s">
        <v>55</v>
      </c>
    </row>
    <row r="57">
      <c r="A57" s="1">
        <v>-2.0</v>
      </c>
      <c r="B57" s="2" t="s">
        <v>56</v>
      </c>
    </row>
    <row r="58">
      <c r="A58" s="11">
        <v>-2.0</v>
      </c>
      <c r="B58" s="12" t="s">
        <v>57</v>
      </c>
    </row>
    <row r="59">
      <c r="A59" s="17">
        <v>-2.0</v>
      </c>
      <c r="B59" s="4" t="s">
        <v>58</v>
      </c>
    </row>
    <row r="60">
      <c r="A60" s="5">
        <v>-2.0</v>
      </c>
      <c r="B60" s="3" t="s">
        <v>59</v>
      </c>
    </row>
    <row r="61">
      <c r="A61" s="11">
        <v>-2.0</v>
      </c>
      <c r="B61" s="13" t="s">
        <v>60</v>
      </c>
    </row>
    <row r="62">
      <c r="A62" s="5">
        <v>0.0</v>
      </c>
      <c r="B62" s="3" t="s">
        <v>61</v>
      </c>
    </row>
    <row r="63">
      <c r="A63" s="5">
        <v>1.0</v>
      </c>
      <c r="B63" s="3" t="s">
        <v>62</v>
      </c>
    </row>
    <row r="64">
      <c r="A64" s="6">
        <v>1.0</v>
      </c>
      <c r="B64" s="7" t="s">
        <v>63</v>
      </c>
    </row>
    <row r="65">
      <c r="A65" s="6">
        <v>-1.0</v>
      </c>
      <c r="B65" s="7" t="s">
        <v>64</v>
      </c>
    </row>
    <row r="66">
      <c r="A66" s="1">
        <v>0.0</v>
      </c>
      <c r="B66" s="4" t="s">
        <v>65</v>
      </c>
    </row>
    <row r="67">
      <c r="A67" s="1">
        <v>1.0</v>
      </c>
      <c r="B67" s="14" t="s">
        <v>66</v>
      </c>
    </row>
    <row r="68">
      <c r="A68" s="1">
        <v>1.0</v>
      </c>
      <c r="B68" s="3" t="s">
        <v>67</v>
      </c>
    </row>
    <row r="69">
      <c r="A69" s="1">
        <v>1.0</v>
      </c>
      <c r="B69" s="3" t="s">
        <v>68</v>
      </c>
    </row>
    <row r="70">
      <c r="A70" s="1">
        <v>-1.0</v>
      </c>
      <c r="B70" s="2" t="s">
        <v>69</v>
      </c>
    </row>
    <row r="71">
      <c r="A71" s="1">
        <v>-2.0</v>
      </c>
      <c r="B71" s="2" t="s">
        <v>70</v>
      </c>
    </row>
    <row r="72">
      <c r="A72" s="1">
        <v>-2.0</v>
      </c>
      <c r="B72" s="2" t="s">
        <v>71</v>
      </c>
    </row>
    <row r="73">
      <c r="A73" s="1">
        <v>-2.0</v>
      </c>
      <c r="B73" s="2" t="s">
        <v>72</v>
      </c>
    </row>
    <row r="74">
      <c r="A74" s="1">
        <v>-2.0</v>
      </c>
      <c r="B74" s="2" t="s">
        <v>73</v>
      </c>
    </row>
    <row r="75">
      <c r="A75" s="1">
        <v>-2.0</v>
      </c>
      <c r="B75" s="2" t="s">
        <v>74</v>
      </c>
    </row>
    <row r="76">
      <c r="A76" s="1">
        <v>-2.0</v>
      </c>
      <c r="B76" s="2" t="s">
        <v>75</v>
      </c>
    </row>
    <row r="77">
      <c r="A77" s="1">
        <v>-2.0</v>
      </c>
      <c r="B77" s="2" t="s">
        <v>76</v>
      </c>
    </row>
    <row r="78">
      <c r="A78" s="1">
        <v>-2.0</v>
      </c>
      <c r="B78" s="2" t="s">
        <v>77</v>
      </c>
    </row>
    <row r="79">
      <c r="A79" s="1">
        <v>-2.0</v>
      </c>
      <c r="B79" s="2" t="s">
        <v>78</v>
      </c>
    </row>
    <row r="80">
      <c r="A80" s="8">
        <v>-2.0</v>
      </c>
      <c r="B80" s="9" t="s">
        <v>79</v>
      </c>
    </row>
    <row r="81">
      <c r="A81" s="1">
        <v>-2.0</v>
      </c>
      <c r="B81" s="2" t="s">
        <v>80</v>
      </c>
    </row>
    <row r="82">
      <c r="A82" s="1">
        <v>-2.0</v>
      </c>
      <c r="B82" s="2" t="s">
        <v>81</v>
      </c>
    </row>
    <row r="83">
      <c r="A83" s="1">
        <v>-2.0</v>
      </c>
      <c r="B83" s="2" t="s">
        <v>82</v>
      </c>
    </row>
    <row r="84">
      <c r="A84" s="1">
        <v>-2.0</v>
      </c>
      <c r="B84" s="2" t="s">
        <v>83</v>
      </c>
    </row>
    <row r="85">
      <c r="A85" s="11">
        <v>-2.0</v>
      </c>
      <c r="B85" s="13" t="s">
        <v>84</v>
      </c>
    </row>
    <row r="86">
      <c r="A86" s="5">
        <v>-2.0</v>
      </c>
      <c r="B86" s="3" t="s">
        <v>85</v>
      </c>
    </row>
    <row r="87">
      <c r="A87" s="5">
        <v>-2.0</v>
      </c>
      <c r="B87" s="3" t="s">
        <v>86</v>
      </c>
    </row>
    <row r="88">
      <c r="A88" s="1">
        <v>-2.0</v>
      </c>
      <c r="B88" s="2" t="s">
        <v>87</v>
      </c>
    </row>
    <row r="89">
      <c r="A89" s="1">
        <v>-2.0</v>
      </c>
      <c r="B89" s="2" t="s">
        <v>88</v>
      </c>
    </row>
    <row r="90">
      <c r="A90" s="11">
        <v>-2.0</v>
      </c>
      <c r="B90" s="12" t="s">
        <v>89</v>
      </c>
    </row>
    <row r="91">
      <c r="A91" s="5">
        <v>-2.0</v>
      </c>
      <c r="B91" s="3" t="s">
        <v>90</v>
      </c>
    </row>
    <row r="92">
      <c r="A92" s="6">
        <v>-2.0</v>
      </c>
      <c r="B92" s="7" t="s">
        <v>91</v>
      </c>
    </row>
    <row r="93">
      <c r="A93" s="18">
        <v>-2.0</v>
      </c>
      <c r="B93" s="19" t="s">
        <v>92</v>
      </c>
    </row>
    <row r="94">
      <c r="A94" s="15">
        <v>-2.0</v>
      </c>
      <c r="B94" s="20" t="s">
        <v>93</v>
      </c>
    </row>
    <row r="95">
      <c r="A95" s="5">
        <v>-2.0</v>
      </c>
      <c r="B95" s="3" t="s">
        <v>94</v>
      </c>
    </row>
    <row r="96">
      <c r="A96" s="5">
        <v>-2.0</v>
      </c>
      <c r="B96" s="3" t="s">
        <v>95</v>
      </c>
    </row>
    <row r="97">
      <c r="A97" s="5">
        <v>-2.0</v>
      </c>
      <c r="B97" s="3" t="s">
        <v>96</v>
      </c>
    </row>
    <row r="98">
      <c r="A98" s="11">
        <v>-2.0</v>
      </c>
      <c r="B98" s="12" t="s">
        <v>97</v>
      </c>
    </row>
    <row r="99">
      <c r="A99" s="11">
        <v>-2.0</v>
      </c>
      <c r="B99" s="12" t="s">
        <v>98</v>
      </c>
    </row>
    <row r="100">
      <c r="A100" s="5">
        <v>-2.0</v>
      </c>
      <c r="B100" s="3" t="s">
        <v>99</v>
      </c>
    </row>
    <row r="101">
      <c r="A101" s="11">
        <v>-2.0</v>
      </c>
      <c r="B101" s="12" t="s">
        <v>100</v>
      </c>
    </row>
    <row r="102">
      <c r="A102" s="5">
        <v>-2.0</v>
      </c>
      <c r="B102" s="3" t="s">
        <v>101</v>
      </c>
    </row>
    <row r="103">
      <c r="A103" s="6">
        <v>-2.0</v>
      </c>
      <c r="B103" s="7" t="s">
        <v>102</v>
      </c>
    </row>
    <row r="104">
      <c r="A104" s="5">
        <v>-2.0</v>
      </c>
      <c r="B104" s="3" t="s">
        <v>103</v>
      </c>
    </row>
    <row r="105">
      <c r="A105" s="11">
        <v>-2.0</v>
      </c>
      <c r="B105" s="12" t="s">
        <v>104</v>
      </c>
    </row>
    <row r="106">
      <c r="A106" s="5">
        <v>-2.0</v>
      </c>
      <c r="B106" s="3" t="s">
        <v>105</v>
      </c>
    </row>
    <row r="107">
      <c r="A107" s="5">
        <v>-2.0</v>
      </c>
      <c r="B107" s="3" t="s">
        <v>106</v>
      </c>
    </row>
    <row r="108">
      <c r="A108" s="6">
        <v>-2.0</v>
      </c>
      <c r="B108" s="7" t="s">
        <v>107</v>
      </c>
    </row>
    <row r="109">
      <c r="A109" s="17">
        <v>-2.0</v>
      </c>
      <c r="B109" s="4" t="s">
        <v>108</v>
      </c>
    </row>
    <row r="110">
      <c r="A110" s="5">
        <v>-2.0</v>
      </c>
      <c r="B110" s="3" t="s">
        <v>109</v>
      </c>
    </row>
    <row r="111">
      <c r="A111" s="5">
        <v>-2.0</v>
      </c>
      <c r="B111" s="3" t="s">
        <v>110</v>
      </c>
    </row>
    <row r="112">
      <c r="A112" s="5">
        <v>-2.0</v>
      </c>
      <c r="B112" s="3" t="s">
        <v>111</v>
      </c>
    </row>
    <row r="113">
      <c r="A113" s="5">
        <v>-2.0</v>
      </c>
      <c r="B113" s="3" t="s">
        <v>112</v>
      </c>
    </row>
    <row r="114">
      <c r="A114" s="6">
        <v>-2.0</v>
      </c>
      <c r="B114" s="7" t="s">
        <v>113</v>
      </c>
    </row>
    <row r="115">
      <c r="A115" s="11">
        <v>-2.0</v>
      </c>
      <c r="B115" s="12" t="s">
        <v>114</v>
      </c>
    </row>
    <row r="116">
      <c r="A116" s="5">
        <v>-2.0</v>
      </c>
      <c r="B116" s="3" t="s">
        <v>115</v>
      </c>
    </row>
    <row r="117">
      <c r="A117" s="5">
        <v>-2.0</v>
      </c>
      <c r="B117" s="3" t="s">
        <v>116</v>
      </c>
    </row>
    <row r="118">
      <c r="A118" s="17">
        <v>-2.0</v>
      </c>
      <c r="B118" s="4" t="s">
        <v>117</v>
      </c>
    </row>
    <row r="119">
      <c r="A119" s="17">
        <v>-2.0</v>
      </c>
      <c r="B119" s="4" t="s">
        <v>118</v>
      </c>
    </row>
    <row r="120">
      <c r="A120" s="1">
        <v>-2.0</v>
      </c>
      <c r="B120" s="2" t="s">
        <v>119</v>
      </c>
    </row>
    <row r="121">
      <c r="A121" s="1">
        <v>-2.0</v>
      </c>
      <c r="B121" s="2" t="s">
        <v>120</v>
      </c>
    </row>
    <row r="122">
      <c r="A122" s="1">
        <v>-2.0</v>
      </c>
      <c r="B122" s="2" t="s">
        <v>121</v>
      </c>
    </row>
    <row r="123">
      <c r="A123" s="1">
        <v>-2.0</v>
      </c>
      <c r="B123" s="2" t="s">
        <v>122</v>
      </c>
    </row>
    <row r="124">
      <c r="A124" s="1">
        <v>-2.0</v>
      </c>
      <c r="B124" s="2" t="s">
        <v>123</v>
      </c>
    </row>
    <row r="125">
      <c r="A125" s="5">
        <v>-2.0</v>
      </c>
      <c r="B125" s="3" t="s">
        <v>124</v>
      </c>
    </row>
    <row r="126">
      <c r="A126" s="1">
        <v>-2.0</v>
      </c>
      <c r="B126" s="2" t="s">
        <v>125</v>
      </c>
    </row>
    <row r="127">
      <c r="A127" s="1">
        <v>-2.0</v>
      </c>
      <c r="B127" s="2" t="s">
        <v>126</v>
      </c>
    </row>
    <row r="128">
      <c r="A128" s="11">
        <v>-2.0</v>
      </c>
      <c r="B128" s="12" t="s">
        <v>127</v>
      </c>
    </row>
    <row r="129">
      <c r="A129" s="5">
        <v>-2.0</v>
      </c>
      <c r="B129" s="3" t="s">
        <v>128</v>
      </c>
    </row>
    <row r="130">
      <c r="A130" s="5">
        <v>-2.0</v>
      </c>
      <c r="B130" s="3" t="s">
        <v>129</v>
      </c>
    </row>
    <row r="131">
      <c r="A131" s="5">
        <v>-2.0</v>
      </c>
      <c r="B131" s="3" t="s">
        <v>130</v>
      </c>
    </row>
    <row r="132">
      <c r="A132" s="5">
        <v>-2.0</v>
      </c>
      <c r="B132" s="3" t="s">
        <v>131</v>
      </c>
    </row>
    <row r="133">
      <c r="A133" s="11">
        <v>-2.0</v>
      </c>
      <c r="B133" s="12" t="s">
        <v>132</v>
      </c>
    </row>
    <row r="134">
      <c r="A134" s="5">
        <v>-2.0</v>
      </c>
      <c r="B134" s="3" t="s">
        <v>133</v>
      </c>
    </row>
    <row r="135">
      <c r="A135" s="11">
        <v>-2.0</v>
      </c>
      <c r="B135" s="12" t="s">
        <v>134</v>
      </c>
    </row>
    <row r="136">
      <c r="A136" s="11">
        <v>-2.0</v>
      </c>
      <c r="B136" s="13" t="s">
        <v>135</v>
      </c>
    </row>
    <row r="137">
      <c r="A137" s="5">
        <v>-2.0</v>
      </c>
      <c r="B137" s="3" t="s">
        <v>136</v>
      </c>
    </row>
    <row r="138">
      <c r="A138" s="15">
        <v>-2.0</v>
      </c>
      <c r="B138" s="20" t="s">
        <v>137</v>
      </c>
    </row>
    <row r="139">
      <c r="A139" s="5">
        <v>-2.0</v>
      </c>
      <c r="B139" s="3" t="s">
        <v>138</v>
      </c>
    </row>
    <row r="140">
      <c r="A140" s="11">
        <v>-2.0</v>
      </c>
      <c r="B140" s="12" t="s">
        <v>139</v>
      </c>
    </row>
    <row r="141">
      <c r="A141" s="11">
        <v>-2.0</v>
      </c>
      <c r="B141" s="12" t="s">
        <v>140</v>
      </c>
    </row>
    <row r="142">
      <c r="A142" s="11">
        <v>-2.0</v>
      </c>
      <c r="B142" s="13" t="s">
        <v>141</v>
      </c>
    </row>
    <row r="143">
      <c r="A143" s="5">
        <v>-2.0</v>
      </c>
      <c r="B143" s="3" t="s">
        <v>142</v>
      </c>
    </row>
    <row r="144">
      <c r="A144" s="11">
        <v>-2.0</v>
      </c>
      <c r="B144" s="13" t="s">
        <v>143</v>
      </c>
    </row>
    <row r="145">
      <c r="A145" s="6">
        <v>-2.0</v>
      </c>
      <c r="B145" s="7" t="s">
        <v>144</v>
      </c>
    </row>
    <row r="146">
      <c r="A146" s="5">
        <v>-2.0</v>
      </c>
      <c r="B146" s="3" t="s">
        <v>145</v>
      </c>
    </row>
    <row r="147">
      <c r="A147" s="11">
        <v>-2.0</v>
      </c>
      <c r="B147" s="13" t="s">
        <v>146</v>
      </c>
    </row>
    <row r="148">
      <c r="A148" s="6">
        <v>-2.0</v>
      </c>
      <c r="B148" s="7" t="s">
        <v>147</v>
      </c>
    </row>
    <row r="149">
      <c r="A149" s="1">
        <v>-2.0</v>
      </c>
      <c r="B149" s="2" t="s">
        <v>148</v>
      </c>
    </row>
    <row r="150">
      <c r="A150" s="1">
        <v>-2.0</v>
      </c>
      <c r="B150" s="2" t="s">
        <v>149</v>
      </c>
    </row>
    <row r="151">
      <c r="A151" s="1">
        <v>-2.0</v>
      </c>
      <c r="B151" s="2" t="s">
        <v>150</v>
      </c>
    </row>
    <row r="152">
      <c r="A152" s="6">
        <v>-2.0</v>
      </c>
      <c r="B152" s="7" t="s">
        <v>151</v>
      </c>
    </row>
    <row r="153">
      <c r="A153" s="1">
        <v>-2.0</v>
      </c>
      <c r="B153" s="21" t="s">
        <v>152</v>
      </c>
    </row>
    <row r="154">
      <c r="A154" s="1">
        <v>-2.0</v>
      </c>
      <c r="B154" s="7" t="s">
        <v>153</v>
      </c>
    </row>
    <row r="155">
      <c r="A155" s="1">
        <v>-2.0</v>
      </c>
      <c r="B155" s="13" t="s">
        <v>154</v>
      </c>
    </row>
    <row r="156">
      <c r="A156" s="1">
        <v>-2.0</v>
      </c>
      <c r="B156" s="13" t="s">
        <v>155</v>
      </c>
    </row>
    <row r="157">
      <c r="A157" s="1">
        <v>-2.0</v>
      </c>
      <c r="B157" s="13" t="s">
        <v>156</v>
      </c>
    </row>
    <row r="158">
      <c r="A158" s="1">
        <v>-2.0</v>
      </c>
      <c r="B158" s="13" t="s">
        <v>157</v>
      </c>
    </row>
    <row r="159">
      <c r="A159" s="1">
        <v>-2.0</v>
      </c>
      <c r="B159" s="7" t="s">
        <v>158</v>
      </c>
    </row>
    <row r="160">
      <c r="A160" s="1">
        <v>-2.0</v>
      </c>
      <c r="B160" s="2" t="s">
        <v>159</v>
      </c>
    </row>
    <row r="161">
      <c r="A161" s="1">
        <v>-2.0</v>
      </c>
      <c r="B161" s="12" t="s">
        <v>160</v>
      </c>
    </row>
    <row r="162">
      <c r="A162" s="1">
        <v>-2.0</v>
      </c>
      <c r="B162" s="3" t="s">
        <v>161</v>
      </c>
    </row>
    <row r="163">
      <c r="A163" s="1">
        <v>-2.0</v>
      </c>
      <c r="B163" s="4" t="s">
        <v>162</v>
      </c>
    </row>
    <row r="164">
      <c r="A164" s="1">
        <v>-2.0</v>
      </c>
      <c r="B164" s="2" t="s">
        <v>163</v>
      </c>
    </row>
    <row r="165">
      <c r="A165" s="1">
        <v>-2.0</v>
      </c>
      <c r="B165" s="3" t="s">
        <v>164</v>
      </c>
    </row>
    <row r="166">
      <c r="A166" s="1">
        <v>-2.0</v>
      </c>
      <c r="B166" s="2" t="s">
        <v>165</v>
      </c>
    </row>
    <row r="167">
      <c r="A167" s="1">
        <v>-2.0</v>
      </c>
      <c r="B167" s="2" t="s">
        <v>166</v>
      </c>
    </row>
    <row r="168">
      <c r="A168" s="1">
        <v>-2.0</v>
      </c>
      <c r="B168" s="2" t="s">
        <v>167</v>
      </c>
    </row>
    <row r="169">
      <c r="A169" s="1">
        <v>-2.0</v>
      </c>
      <c r="B169" s="2" t="s">
        <v>168</v>
      </c>
    </row>
    <row r="170">
      <c r="A170" s="1">
        <v>-2.0</v>
      </c>
      <c r="B170" s="2" t="s">
        <v>169</v>
      </c>
    </row>
    <row r="171">
      <c r="A171" s="1">
        <v>-2.0</v>
      </c>
      <c r="B171" s="2" t="s">
        <v>170</v>
      </c>
    </row>
    <row r="172">
      <c r="A172" s="1">
        <v>-2.0</v>
      </c>
      <c r="B172" s="2" t="s">
        <v>171</v>
      </c>
    </row>
    <row r="173">
      <c r="A173" s="1">
        <v>-2.0</v>
      </c>
      <c r="B173" s="3" t="s">
        <v>172</v>
      </c>
    </row>
    <row r="174">
      <c r="A174" s="1">
        <v>-2.0</v>
      </c>
      <c r="B174" s="2" t="s">
        <v>173</v>
      </c>
    </row>
    <row r="175">
      <c r="A175" s="1">
        <v>-2.0</v>
      </c>
      <c r="B175" s="2" t="s">
        <v>174</v>
      </c>
    </row>
    <row r="176">
      <c r="A176" s="1">
        <v>-2.0</v>
      </c>
      <c r="B176" s="3" t="s">
        <v>175</v>
      </c>
    </row>
    <row r="177">
      <c r="A177" s="1">
        <v>-2.0</v>
      </c>
      <c r="B177" s="2" t="s">
        <v>176</v>
      </c>
    </row>
    <row r="178">
      <c r="A178" s="1">
        <v>-2.0</v>
      </c>
      <c r="B178" s="2" t="s">
        <v>177</v>
      </c>
    </row>
    <row r="179">
      <c r="A179" s="1">
        <v>-2.0</v>
      </c>
      <c r="B179" s="2" t="s">
        <v>178</v>
      </c>
    </row>
    <row r="180">
      <c r="A180" s="1">
        <v>-2.0</v>
      </c>
      <c r="B180" s="2" t="s">
        <v>179</v>
      </c>
    </row>
    <row r="181">
      <c r="A181" s="1">
        <v>-2.0</v>
      </c>
      <c r="B181" s="2" t="s">
        <v>180</v>
      </c>
    </row>
    <row r="182">
      <c r="A182" s="1">
        <v>-2.0</v>
      </c>
      <c r="B182" s="2" t="s">
        <v>181</v>
      </c>
    </row>
    <row r="183">
      <c r="A183" s="1">
        <v>-2.0</v>
      </c>
      <c r="B183" s="2" t="s">
        <v>182</v>
      </c>
    </row>
    <row r="184">
      <c r="A184" s="1">
        <v>-2.0</v>
      </c>
      <c r="B184" s="2" t="s">
        <v>183</v>
      </c>
    </row>
    <row r="185">
      <c r="A185" s="1">
        <v>-2.0</v>
      </c>
      <c r="B185" s="4" t="s">
        <v>184</v>
      </c>
    </row>
    <row r="186">
      <c r="A186" s="1">
        <v>-2.0</v>
      </c>
      <c r="B186" s="3" t="s">
        <v>185</v>
      </c>
    </row>
    <row r="187">
      <c r="A187" s="1">
        <v>-2.0</v>
      </c>
      <c r="B187" s="2" t="s">
        <v>186</v>
      </c>
    </row>
    <row r="188">
      <c r="A188" s="1">
        <v>-2.0</v>
      </c>
      <c r="B188" s="2" t="s">
        <v>187</v>
      </c>
    </row>
    <row r="189">
      <c r="A189" s="1">
        <v>-2.0</v>
      </c>
      <c r="B189" s="2" t="s">
        <v>188</v>
      </c>
    </row>
    <row r="190">
      <c r="A190" s="1">
        <v>-2.0</v>
      </c>
      <c r="B190" s="4" t="s">
        <v>189</v>
      </c>
    </row>
    <row r="191">
      <c r="A191" s="1">
        <v>-2.0</v>
      </c>
      <c r="B191" s="4" t="s">
        <v>190</v>
      </c>
    </row>
    <row r="192">
      <c r="A192" s="1">
        <v>-2.0</v>
      </c>
      <c r="B192" s="3" t="s">
        <v>191</v>
      </c>
    </row>
    <row r="193">
      <c r="A193" s="1">
        <v>-2.0</v>
      </c>
      <c r="B193" s="2" t="s">
        <v>192</v>
      </c>
    </row>
    <row r="194">
      <c r="A194" s="1">
        <v>-2.0</v>
      </c>
      <c r="B194" s="4" t="s">
        <v>193</v>
      </c>
    </row>
    <row r="195">
      <c r="A195" s="1">
        <v>-2.0</v>
      </c>
      <c r="B195" s="2" t="s">
        <v>194</v>
      </c>
    </row>
    <row r="196">
      <c r="A196" s="1">
        <v>-2.0</v>
      </c>
      <c r="B196" s="2" t="s">
        <v>195</v>
      </c>
    </row>
    <row r="197">
      <c r="A197" s="1">
        <v>-2.0</v>
      </c>
      <c r="B197" s="2" t="s">
        <v>196</v>
      </c>
    </row>
    <row r="198">
      <c r="A198" s="1">
        <v>-2.0</v>
      </c>
      <c r="B198" s="2" t="s">
        <v>197</v>
      </c>
    </row>
    <row r="199">
      <c r="A199" s="1">
        <v>-2.0</v>
      </c>
      <c r="B199" s="2" t="s">
        <v>198</v>
      </c>
    </row>
    <row r="200">
      <c r="A200" s="1">
        <v>-2.0</v>
      </c>
      <c r="B200" s="22" t="s">
        <v>199</v>
      </c>
    </row>
    <row r="201">
      <c r="A201" s="1">
        <v>-2.0</v>
      </c>
      <c r="B201" s="2" t="s">
        <v>200</v>
      </c>
    </row>
    <row r="202">
      <c r="A202" s="1">
        <v>-1.0</v>
      </c>
      <c r="B202" s="2" t="s">
        <v>201</v>
      </c>
    </row>
    <row r="203">
      <c r="A203" s="1">
        <v>-1.0</v>
      </c>
      <c r="B203" s="2" t="s">
        <v>202</v>
      </c>
    </row>
    <row r="204">
      <c r="A204" s="5">
        <v>-1.0</v>
      </c>
      <c r="B204" s="3" t="s">
        <v>203</v>
      </c>
    </row>
    <row r="205">
      <c r="A205" s="23">
        <v>-1.0</v>
      </c>
      <c r="B205" s="24" t="s">
        <v>204</v>
      </c>
    </row>
    <row r="206">
      <c r="A206" s="1">
        <v>-1.0</v>
      </c>
      <c r="B206" s="2" t="s">
        <v>205</v>
      </c>
    </row>
    <row r="207">
      <c r="A207" s="1">
        <v>-1.0</v>
      </c>
      <c r="B207" s="2" t="s">
        <v>206</v>
      </c>
    </row>
    <row r="208">
      <c r="A208" s="1">
        <v>-1.0</v>
      </c>
      <c r="B208" s="2" t="s">
        <v>207</v>
      </c>
    </row>
    <row r="209">
      <c r="A209" s="1">
        <v>-1.0</v>
      </c>
      <c r="B209" s="2" t="s">
        <v>208</v>
      </c>
    </row>
    <row r="210">
      <c r="A210" s="1">
        <v>-1.0</v>
      </c>
      <c r="B210" s="2" t="s">
        <v>209</v>
      </c>
    </row>
    <row r="211">
      <c r="A211" s="1">
        <v>-1.0</v>
      </c>
      <c r="B211" s="2" t="s">
        <v>210</v>
      </c>
    </row>
    <row r="212">
      <c r="A212" s="1">
        <v>-1.0</v>
      </c>
      <c r="B212" s="2" t="s">
        <v>211</v>
      </c>
    </row>
    <row r="213">
      <c r="A213" s="1">
        <v>-1.0</v>
      </c>
      <c r="B213" s="2" t="s">
        <v>212</v>
      </c>
    </row>
    <row r="214">
      <c r="A214" s="1">
        <v>-1.0</v>
      </c>
      <c r="B214" s="2" t="s">
        <v>213</v>
      </c>
    </row>
    <row r="215">
      <c r="A215" s="1">
        <v>-1.0</v>
      </c>
      <c r="B215" s="2" t="s">
        <v>214</v>
      </c>
    </row>
    <row r="216">
      <c r="A216" s="8">
        <v>-1.0</v>
      </c>
      <c r="B216" s="9" t="s">
        <v>215</v>
      </c>
    </row>
    <row r="217">
      <c r="A217" s="5">
        <v>-1.0</v>
      </c>
      <c r="B217" s="3" t="s">
        <v>216</v>
      </c>
    </row>
    <row r="218">
      <c r="A218" s="1">
        <v>-1.0</v>
      </c>
      <c r="B218" s="2" t="s">
        <v>217</v>
      </c>
    </row>
    <row r="219">
      <c r="A219" s="1">
        <v>-1.0</v>
      </c>
      <c r="B219" s="2" t="s">
        <v>218</v>
      </c>
    </row>
    <row r="220">
      <c r="A220" s="1">
        <v>-1.0</v>
      </c>
      <c r="B220" s="2" t="s">
        <v>219</v>
      </c>
    </row>
    <row r="221">
      <c r="A221" s="1">
        <v>-1.0</v>
      </c>
      <c r="B221" s="2" t="s">
        <v>220</v>
      </c>
    </row>
    <row r="222">
      <c r="A222" s="1">
        <v>-1.0</v>
      </c>
      <c r="B222" s="2" t="s">
        <v>221</v>
      </c>
    </row>
    <row r="223">
      <c r="A223" s="8">
        <v>-1.0</v>
      </c>
      <c r="B223" s="9" t="s">
        <v>222</v>
      </c>
    </row>
    <row r="224">
      <c r="A224" s="1">
        <v>-1.0</v>
      </c>
      <c r="B224" s="2" t="s">
        <v>223</v>
      </c>
    </row>
    <row r="225">
      <c r="A225" s="1">
        <v>-1.0</v>
      </c>
      <c r="B225" s="2" t="s">
        <v>224</v>
      </c>
    </row>
    <row r="226">
      <c r="A226" s="1">
        <v>-1.0</v>
      </c>
      <c r="B226" s="2" t="s">
        <v>225</v>
      </c>
    </row>
    <row r="227">
      <c r="A227" s="8">
        <v>-1.0</v>
      </c>
      <c r="B227" s="9" t="s">
        <v>226</v>
      </c>
    </row>
    <row r="228">
      <c r="A228" s="5">
        <v>-1.0</v>
      </c>
      <c r="B228" s="3" t="s">
        <v>227</v>
      </c>
    </row>
    <row r="229">
      <c r="A229" s="5">
        <v>-1.0</v>
      </c>
      <c r="B229" s="3" t="s">
        <v>228</v>
      </c>
    </row>
    <row r="230">
      <c r="A230" s="1">
        <v>-1.0</v>
      </c>
      <c r="B230" s="2" t="s">
        <v>229</v>
      </c>
    </row>
    <row r="231">
      <c r="A231" s="1">
        <v>-1.0</v>
      </c>
      <c r="B231" s="2" t="s">
        <v>230</v>
      </c>
    </row>
    <row r="232">
      <c r="A232" s="1">
        <v>-1.0</v>
      </c>
      <c r="B232" s="2" t="s">
        <v>231</v>
      </c>
    </row>
    <row r="233">
      <c r="A233" s="1">
        <v>-1.0</v>
      </c>
      <c r="B233" s="2" t="s">
        <v>232</v>
      </c>
    </row>
    <row r="234">
      <c r="A234" s="1">
        <v>-1.0</v>
      </c>
      <c r="B234" s="2" t="s">
        <v>233</v>
      </c>
    </row>
    <row r="235">
      <c r="A235" s="1">
        <v>-1.0</v>
      </c>
      <c r="B235" s="2" t="s">
        <v>234</v>
      </c>
    </row>
    <row r="236">
      <c r="A236" s="1">
        <v>-1.0</v>
      </c>
      <c r="B236" s="2" t="s">
        <v>235</v>
      </c>
    </row>
    <row r="237">
      <c r="A237" s="25">
        <v>-1.0</v>
      </c>
      <c r="B237" s="26" t="s">
        <v>236</v>
      </c>
    </row>
    <row r="238">
      <c r="A238" s="1">
        <v>-1.0</v>
      </c>
      <c r="B238" s="2" t="s">
        <v>237</v>
      </c>
    </row>
    <row r="239">
      <c r="A239" s="1">
        <v>-1.0</v>
      </c>
      <c r="B239" s="2" t="s">
        <v>238</v>
      </c>
    </row>
    <row r="240">
      <c r="A240" s="11">
        <v>-1.0</v>
      </c>
      <c r="B240" s="12" t="s">
        <v>239</v>
      </c>
    </row>
    <row r="241">
      <c r="A241" s="5">
        <v>-1.0</v>
      </c>
      <c r="B241" s="3" t="s">
        <v>240</v>
      </c>
    </row>
    <row r="242">
      <c r="A242" s="5">
        <v>-1.0</v>
      </c>
      <c r="B242" s="3" t="s">
        <v>241</v>
      </c>
    </row>
    <row r="243">
      <c r="A243" s="1">
        <v>-1.0</v>
      </c>
      <c r="B243" s="2" t="s">
        <v>242</v>
      </c>
    </row>
    <row r="244">
      <c r="A244" s="5">
        <v>-1.0</v>
      </c>
      <c r="B244" s="3" t="s">
        <v>243</v>
      </c>
    </row>
    <row r="245">
      <c r="A245" s="11">
        <v>-1.0</v>
      </c>
      <c r="B245" s="12" t="s">
        <v>244</v>
      </c>
    </row>
    <row r="246">
      <c r="A246" s="5">
        <v>-1.0</v>
      </c>
      <c r="B246" s="3" t="s">
        <v>245</v>
      </c>
    </row>
    <row r="247">
      <c r="A247" s="5">
        <v>-1.0</v>
      </c>
      <c r="B247" s="3" t="s">
        <v>246</v>
      </c>
    </row>
    <row r="248">
      <c r="A248" s="11">
        <v>-1.0</v>
      </c>
      <c r="B248" s="12" t="s">
        <v>247</v>
      </c>
    </row>
    <row r="249">
      <c r="A249" s="11">
        <v>-1.0</v>
      </c>
      <c r="B249" s="16" t="s">
        <v>248</v>
      </c>
    </row>
    <row r="250">
      <c r="A250" s="11">
        <v>-1.0</v>
      </c>
      <c r="B250" s="12" t="s">
        <v>249</v>
      </c>
    </row>
    <row r="251">
      <c r="A251" s="15">
        <v>-1.0</v>
      </c>
      <c r="B251" s="20" t="s">
        <v>250</v>
      </c>
    </row>
    <row r="252">
      <c r="A252" s="1">
        <v>-1.0</v>
      </c>
      <c r="B252" s="2" t="s">
        <v>251</v>
      </c>
    </row>
    <row r="253">
      <c r="A253" s="1">
        <v>-1.0</v>
      </c>
      <c r="B253" s="2" t="s">
        <v>252</v>
      </c>
    </row>
    <row r="254">
      <c r="A254" s="1">
        <v>-1.0</v>
      </c>
      <c r="B254" s="2" t="s">
        <v>253</v>
      </c>
    </row>
    <row r="255">
      <c r="A255" s="1">
        <v>-1.0</v>
      </c>
      <c r="B255" s="2" t="s">
        <v>254</v>
      </c>
    </row>
    <row r="256">
      <c r="A256" s="5">
        <v>-1.0</v>
      </c>
      <c r="B256" s="3" t="s">
        <v>255</v>
      </c>
    </row>
    <row r="257">
      <c r="A257" s="6">
        <v>-1.0</v>
      </c>
      <c r="B257" s="7" t="s">
        <v>256</v>
      </c>
    </row>
    <row r="258">
      <c r="A258" s="11">
        <v>-1.0</v>
      </c>
      <c r="B258" s="12" t="s">
        <v>257</v>
      </c>
    </row>
    <row r="259">
      <c r="A259" s="11">
        <v>-1.0</v>
      </c>
      <c r="B259" s="13" t="s">
        <v>258</v>
      </c>
    </row>
    <row r="260">
      <c r="A260" s="11">
        <v>-1.0</v>
      </c>
      <c r="B260" s="13" t="s">
        <v>259</v>
      </c>
    </row>
    <row r="261">
      <c r="A261" s="5">
        <v>-1.0</v>
      </c>
      <c r="B261" s="3" t="s">
        <v>260</v>
      </c>
    </row>
    <row r="262">
      <c r="A262" s="5">
        <v>-1.0</v>
      </c>
      <c r="B262" s="3" t="s">
        <v>261</v>
      </c>
    </row>
    <row r="263">
      <c r="A263" s="5">
        <v>-1.0</v>
      </c>
      <c r="B263" s="3" t="s">
        <v>262</v>
      </c>
    </row>
    <row r="264">
      <c r="A264" s="5">
        <v>-1.0</v>
      </c>
      <c r="B264" s="3" t="s">
        <v>263</v>
      </c>
    </row>
    <row r="265">
      <c r="A265" s="5">
        <v>-1.0</v>
      </c>
      <c r="B265" s="3" t="s">
        <v>264</v>
      </c>
    </row>
    <row r="266">
      <c r="A266" s="5">
        <v>-1.0</v>
      </c>
      <c r="B266" s="3" t="s">
        <v>265</v>
      </c>
    </row>
    <row r="267">
      <c r="A267" s="5">
        <v>-1.0</v>
      </c>
      <c r="B267" s="3" t="s">
        <v>266</v>
      </c>
    </row>
    <row r="268">
      <c r="A268" s="5">
        <v>-1.0</v>
      </c>
      <c r="B268" s="3" t="s">
        <v>267</v>
      </c>
    </row>
    <row r="269">
      <c r="A269" s="11">
        <v>-1.0</v>
      </c>
      <c r="B269" s="12" t="s">
        <v>268</v>
      </c>
    </row>
    <row r="270">
      <c r="A270" s="6">
        <v>-1.0</v>
      </c>
      <c r="B270" s="7" t="s">
        <v>269</v>
      </c>
    </row>
    <row r="271">
      <c r="A271" s="11">
        <v>-1.0</v>
      </c>
      <c r="B271" s="13" t="s">
        <v>270</v>
      </c>
    </row>
    <row r="272">
      <c r="A272" s="5">
        <v>-1.0</v>
      </c>
      <c r="B272" s="3" t="s">
        <v>271</v>
      </c>
    </row>
    <row r="273">
      <c r="A273" s="11">
        <v>-1.0</v>
      </c>
      <c r="B273" s="13" t="s">
        <v>272</v>
      </c>
    </row>
    <row r="274">
      <c r="A274" s="6">
        <v>-1.0</v>
      </c>
      <c r="B274" s="7" t="s">
        <v>273</v>
      </c>
    </row>
    <row r="275">
      <c r="A275" s="5">
        <v>-1.0</v>
      </c>
      <c r="B275" s="3" t="s">
        <v>274</v>
      </c>
    </row>
    <row r="276">
      <c r="A276" s="5">
        <v>-1.0</v>
      </c>
      <c r="B276" s="3" t="s">
        <v>275</v>
      </c>
    </row>
    <row r="277">
      <c r="A277" s="5">
        <v>-1.0</v>
      </c>
      <c r="B277" s="3" t="s">
        <v>276</v>
      </c>
    </row>
    <row r="278">
      <c r="A278" s="5">
        <v>-1.0</v>
      </c>
      <c r="B278" s="3" t="s">
        <v>277</v>
      </c>
    </row>
    <row r="279">
      <c r="A279" s="5">
        <v>-1.0</v>
      </c>
      <c r="B279" s="3" t="s">
        <v>278</v>
      </c>
    </row>
    <row r="280">
      <c r="A280" s="1">
        <v>-1.0</v>
      </c>
      <c r="B280" s="2" t="s">
        <v>279</v>
      </c>
    </row>
    <row r="281">
      <c r="A281" s="1">
        <v>-1.0</v>
      </c>
      <c r="B281" s="2" t="s">
        <v>280</v>
      </c>
    </row>
    <row r="282">
      <c r="A282" s="5">
        <v>-1.0</v>
      </c>
      <c r="B282" s="3" t="s">
        <v>281</v>
      </c>
    </row>
    <row r="283">
      <c r="A283" s="27">
        <v>-1.0</v>
      </c>
      <c r="B283" s="28" t="s">
        <v>282</v>
      </c>
    </row>
    <row r="284">
      <c r="A284" s="5">
        <v>-1.0</v>
      </c>
      <c r="B284" s="3" t="s">
        <v>283</v>
      </c>
    </row>
    <row r="285">
      <c r="A285" s="5">
        <v>-1.0</v>
      </c>
      <c r="B285" s="3" t="s">
        <v>284</v>
      </c>
    </row>
    <row r="286">
      <c r="A286" s="5">
        <v>-1.0</v>
      </c>
      <c r="B286" s="3" t="s">
        <v>285</v>
      </c>
    </row>
    <row r="287">
      <c r="A287" s="5">
        <v>-1.0</v>
      </c>
      <c r="B287" s="3" t="s">
        <v>286</v>
      </c>
    </row>
    <row r="288">
      <c r="A288" s="5">
        <v>-1.0</v>
      </c>
      <c r="B288" s="3" t="s">
        <v>287</v>
      </c>
    </row>
    <row r="289">
      <c r="A289" s="5">
        <v>-1.0</v>
      </c>
      <c r="B289" s="3" t="s">
        <v>288</v>
      </c>
    </row>
    <row r="290">
      <c r="A290" s="5">
        <v>-1.0</v>
      </c>
      <c r="B290" s="3" t="s">
        <v>289</v>
      </c>
    </row>
    <row r="291">
      <c r="A291" s="1">
        <v>-1.0</v>
      </c>
      <c r="B291" s="2" t="s">
        <v>290</v>
      </c>
    </row>
    <row r="292">
      <c r="A292" s="11">
        <v>-1.0</v>
      </c>
      <c r="B292" s="12" t="s">
        <v>291</v>
      </c>
    </row>
    <row r="293">
      <c r="A293" s="6">
        <v>-1.0</v>
      </c>
      <c r="B293" s="7" t="s">
        <v>292</v>
      </c>
    </row>
    <row r="294">
      <c r="A294" s="11">
        <v>-1.0</v>
      </c>
      <c r="B294" s="12" t="s">
        <v>293</v>
      </c>
    </row>
    <row r="295">
      <c r="A295" s="11">
        <v>-1.0</v>
      </c>
      <c r="B295" s="12" t="s">
        <v>294</v>
      </c>
    </row>
    <row r="296">
      <c r="A296" s="1">
        <v>-1.0</v>
      </c>
      <c r="B296" s="2" t="s">
        <v>295</v>
      </c>
    </row>
    <row r="297">
      <c r="A297" s="17">
        <v>-1.0</v>
      </c>
      <c r="B297" s="4" t="s">
        <v>296</v>
      </c>
    </row>
    <row r="298">
      <c r="A298" s="1">
        <v>-1.0</v>
      </c>
      <c r="B298" s="2" t="s">
        <v>297</v>
      </c>
    </row>
    <row r="299">
      <c r="A299" s="1">
        <v>-1.0</v>
      </c>
      <c r="B299" s="2" t="s">
        <v>298</v>
      </c>
    </row>
    <row r="300">
      <c r="A300" s="1">
        <v>-1.0</v>
      </c>
      <c r="B300" s="2" t="s">
        <v>299</v>
      </c>
    </row>
    <row r="301">
      <c r="A301" s="5">
        <v>-1.0</v>
      </c>
      <c r="B301" s="3" t="s">
        <v>300</v>
      </c>
    </row>
    <row r="302">
      <c r="A302" s="17">
        <v>-1.0</v>
      </c>
      <c r="B302" s="4" t="s">
        <v>301</v>
      </c>
    </row>
    <row r="303">
      <c r="A303" s="5">
        <v>-1.0</v>
      </c>
      <c r="B303" s="3" t="s">
        <v>302</v>
      </c>
    </row>
    <row r="304">
      <c r="A304" s="5">
        <v>-1.0</v>
      </c>
      <c r="B304" s="3" t="s">
        <v>303</v>
      </c>
    </row>
    <row r="305">
      <c r="A305" s="6">
        <v>-1.0</v>
      </c>
      <c r="B305" s="7" t="s">
        <v>304</v>
      </c>
    </row>
    <row r="306">
      <c r="A306" s="5">
        <v>-1.0</v>
      </c>
      <c r="B306" s="3" t="s">
        <v>305</v>
      </c>
    </row>
    <row r="307">
      <c r="A307" s="5">
        <v>-1.0</v>
      </c>
      <c r="B307" s="3" t="s">
        <v>306</v>
      </c>
    </row>
    <row r="308">
      <c r="A308" s="5">
        <v>-1.0</v>
      </c>
      <c r="B308" s="3" t="s">
        <v>307</v>
      </c>
    </row>
    <row r="309">
      <c r="A309" s="5">
        <v>-1.0</v>
      </c>
      <c r="B309" s="3" t="s">
        <v>308</v>
      </c>
    </row>
    <row r="310">
      <c r="A310" s="11">
        <v>-1.0</v>
      </c>
      <c r="B310" s="13" t="s">
        <v>309</v>
      </c>
    </row>
    <row r="311">
      <c r="A311" s="1">
        <v>-1.0</v>
      </c>
      <c r="B311" s="2" t="s">
        <v>310</v>
      </c>
    </row>
    <row r="312">
      <c r="A312" s="5">
        <v>-1.0</v>
      </c>
      <c r="B312" s="3" t="s">
        <v>311</v>
      </c>
    </row>
    <row r="313">
      <c r="A313" s="11">
        <v>-1.0</v>
      </c>
      <c r="B313" s="13" t="s">
        <v>312</v>
      </c>
    </row>
    <row r="314">
      <c r="A314" s="11">
        <v>-1.0</v>
      </c>
      <c r="B314" s="12" t="s">
        <v>313</v>
      </c>
    </row>
    <row r="315">
      <c r="A315" s="1">
        <v>-1.0</v>
      </c>
      <c r="B315" s="2" t="s">
        <v>314</v>
      </c>
    </row>
    <row r="316">
      <c r="A316" s="11">
        <v>-1.0</v>
      </c>
      <c r="B316" s="12" t="s">
        <v>315</v>
      </c>
    </row>
    <row r="317">
      <c r="A317" s="11">
        <v>-1.0</v>
      </c>
      <c r="B317" s="12" t="s">
        <v>316</v>
      </c>
    </row>
    <row r="318">
      <c r="A318" s="5">
        <v>-1.0</v>
      </c>
      <c r="B318" s="3" t="s">
        <v>317</v>
      </c>
    </row>
    <row r="319">
      <c r="A319" s="17">
        <v>-1.0</v>
      </c>
      <c r="B319" s="4" t="s">
        <v>318</v>
      </c>
    </row>
    <row r="320">
      <c r="A320" s="5">
        <v>-1.0</v>
      </c>
      <c r="B320" s="3" t="s">
        <v>319</v>
      </c>
    </row>
    <row r="321">
      <c r="A321" s="5">
        <v>-1.0</v>
      </c>
      <c r="B321" s="3" t="s">
        <v>320</v>
      </c>
    </row>
    <row r="322">
      <c r="A322" s="5">
        <v>-1.0</v>
      </c>
      <c r="B322" s="3" t="s">
        <v>321</v>
      </c>
    </row>
    <row r="323">
      <c r="A323" s="5">
        <v>-1.0</v>
      </c>
      <c r="B323" s="3" t="s">
        <v>322</v>
      </c>
    </row>
    <row r="324">
      <c r="A324" s="11">
        <v>-1.0</v>
      </c>
      <c r="B324" s="13" t="s">
        <v>323</v>
      </c>
    </row>
    <row r="325">
      <c r="A325" s="5">
        <v>-1.0</v>
      </c>
      <c r="B325" s="3" t="s">
        <v>324</v>
      </c>
    </row>
    <row r="326">
      <c r="A326" s="27">
        <v>-1.0</v>
      </c>
      <c r="B326" s="28" t="s">
        <v>325</v>
      </c>
    </row>
    <row r="327">
      <c r="A327" s="5">
        <v>-1.0</v>
      </c>
      <c r="B327" s="3" t="s">
        <v>326</v>
      </c>
    </row>
    <row r="328">
      <c r="A328" s="11">
        <v>-1.0</v>
      </c>
      <c r="B328" s="13" t="s">
        <v>327</v>
      </c>
    </row>
    <row r="329">
      <c r="A329" s="17">
        <v>-1.0</v>
      </c>
      <c r="B329" s="4" t="s">
        <v>328</v>
      </c>
    </row>
    <row r="330">
      <c r="A330" s="1">
        <v>-1.0</v>
      </c>
      <c r="B330" s="2" t="s">
        <v>329</v>
      </c>
    </row>
    <row r="331">
      <c r="A331" s="1">
        <v>-1.0</v>
      </c>
      <c r="B331" s="2" t="s">
        <v>330</v>
      </c>
    </row>
    <row r="332">
      <c r="A332" s="11">
        <v>-1.0</v>
      </c>
      <c r="B332" s="13" t="s">
        <v>331</v>
      </c>
    </row>
    <row r="333">
      <c r="A333" s="5">
        <v>-1.0</v>
      </c>
      <c r="B333" s="3" t="s">
        <v>332</v>
      </c>
    </row>
    <row r="334">
      <c r="A334" s="1">
        <v>-1.0</v>
      </c>
      <c r="B334" s="2" t="s">
        <v>333</v>
      </c>
    </row>
    <row r="335">
      <c r="A335" s="29">
        <v>-1.0</v>
      </c>
      <c r="B335" s="30" t="s">
        <v>334</v>
      </c>
    </row>
    <row r="336">
      <c r="A336" s="11">
        <v>1.0</v>
      </c>
      <c r="B336" s="13" t="s">
        <v>335</v>
      </c>
    </row>
    <row r="337">
      <c r="A337" s="6">
        <v>-1.0</v>
      </c>
      <c r="B337" s="7" t="s">
        <v>336</v>
      </c>
    </row>
    <row r="338">
      <c r="A338" s="11">
        <v>-1.0</v>
      </c>
      <c r="B338" s="13" t="s">
        <v>337</v>
      </c>
    </row>
    <row r="339">
      <c r="A339" s="6">
        <v>-1.0</v>
      </c>
      <c r="B339" s="7" t="s">
        <v>338</v>
      </c>
    </row>
    <row r="340">
      <c r="A340" s="11">
        <v>-1.0</v>
      </c>
      <c r="B340" s="13" t="s">
        <v>339</v>
      </c>
    </row>
    <row r="341">
      <c r="A341" s="11">
        <v>-1.0</v>
      </c>
      <c r="B341" s="12" t="s">
        <v>340</v>
      </c>
    </row>
    <row r="342">
      <c r="A342" s="1">
        <v>-1.0</v>
      </c>
      <c r="B342" s="2" t="s">
        <v>341</v>
      </c>
    </row>
    <row r="343">
      <c r="A343" s="11">
        <v>-1.0</v>
      </c>
      <c r="B343" s="13" t="s">
        <v>342</v>
      </c>
    </row>
    <row r="344">
      <c r="A344" s="11">
        <v>-1.0</v>
      </c>
      <c r="B344" s="13" t="s">
        <v>343</v>
      </c>
    </row>
    <row r="345">
      <c r="A345" s="18">
        <v>-1.0</v>
      </c>
      <c r="B345" s="19" t="s">
        <v>344</v>
      </c>
    </row>
    <row r="346">
      <c r="A346" s="1">
        <v>-1.0</v>
      </c>
      <c r="B346" s="13" t="s">
        <v>345</v>
      </c>
    </row>
    <row r="347">
      <c r="A347" s="1">
        <v>-1.0</v>
      </c>
      <c r="B347" s="13" t="s">
        <v>346</v>
      </c>
    </row>
    <row r="348">
      <c r="A348" s="1">
        <v>-1.0</v>
      </c>
      <c r="B348" s="13" t="s">
        <v>347</v>
      </c>
    </row>
    <row r="349">
      <c r="A349" s="1">
        <v>-1.0</v>
      </c>
      <c r="B349" s="13" t="s">
        <v>348</v>
      </c>
    </row>
    <row r="350">
      <c r="A350" s="1">
        <v>-1.0</v>
      </c>
      <c r="B350" s="13" t="s">
        <v>349</v>
      </c>
    </row>
    <row r="351">
      <c r="A351" s="1">
        <v>-1.0</v>
      </c>
      <c r="B351" s="13" t="s">
        <v>350</v>
      </c>
    </row>
    <row r="352">
      <c r="A352" s="1">
        <v>-1.0</v>
      </c>
      <c r="B352" s="2" t="s">
        <v>351</v>
      </c>
    </row>
    <row r="353">
      <c r="A353" s="1">
        <v>-1.0</v>
      </c>
      <c r="B353" s="2" t="s">
        <v>352</v>
      </c>
    </row>
    <row r="354">
      <c r="A354" s="1">
        <v>-1.0</v>
      </c>
      <c r="B354" s="2" t="s">
        <v>353</v>
      </c>
    </row>
    <row r="355">
      <c r="A355" s="17">
        <v>-1.0</v>
      </c>
      <c r="B355" s="4" t="s">
        <v>354</v>
      </c>
    </row>
    <row r="356">
      <c r="A356" s="1">
        <v>-1.0</v>
      </c>
      <c r="B356" s="2" t="s">
        <v>355</v>
      </c>
    </row>
    <row r="357">
      <c r="A357" s="11">
        <v>-1.0</v>
      </c>
      <c r="B357" s="12" t="s">
        <v>356</v>
      </c>
    </row>
    <row r="358">
      <c r="A358" s="1">
        <v>0.0</v>
      </c>
      <c r="B358" s="30" t="s">
        <v>357</v>
      </c>
    </row>
    <row r="359">
      <c r="A359" s="1">
        <v>-1.0</v>
      </c>
      <c r="B359" s="13" t="s">
        <v>358</v>
      </c>
    </row>
    <row r="360">
      <c r="A360" s="1">
        <v>-1.0</v>
      </c>
      <c r="B360" s="2" t="s">
        <v>359</v>
      </c>
    </row>
    <row r="361">
      <c r="A361" s="1">
        <v>-1.0</v>
      </c>
      <c r="B361" s="2" t="s">
        <v>360</v>
      </c>
    </row>
    <row r="362">
      <c r="A362" s="1">
        <v>-1.0</v>
      </c>
      <c r="B362" s="2" t="s">
        <v>361</v>
      </c>
    </row>
    <row r="363">
      <c r="A363" s="1">
        <v>-1.0</v>
      </c>
      <c r="B363" s="2" t="s">
        <v>362</v>
      </c>
    </row>
    <row r="364">
      <c r="A364" s="1">
        <v>-1.0</v>
      </c>
      <c r="B364" s="2" t="s">
        <v>363</v>
      </c>
    </row>
    <row r="365">
      <c r="A365" s="1">
        <v>-1.0</v>
      </c>
      <c r="B365" s="2" t="s">
        <v>364</v>
      </c>
    </row>
    <row r="366">
      <c r="A366" s="1">
        <v>-1.0</v>
      </c>
      <c r="B366" s="2" t="s">
        <v>365</v>
      </c>
    </row>
    <row r="367">
      <c r="A367" s="1">
        <v>-1.0</v>
      </c>
      <c r="B367" s="2" t="s">
        <v>366</v>
      </c>
    </row>
    <row r="368">
      <c r="A368" s="1">
        <v>-1.0</v>
      </c>
      <c r="B368" s="2" t="s">
        <v>367</v>
      </c>
    </row>
    <row r="369">
      <c r="A369" s="1">
        <v>-1.0</v>
      </c>
      <c r="B369" s="2" t="s">
        <v>368</v>
      </c>
    </row>
    <row r="370">
      <c r="A370" s="1">
        <v>-1.0</v>
      </c>
      <c r="B370" s="2" t="s">
        <v>369</v>
      </c>
    </row>
    <row r="371">
      <c r="A371" s="1">
        <v>-1.0</v>
      </c>
      <c r="B371" s="2" t="s">
        <v>370</v>
      </c>
    </row>
    <row r="372">
      <c r="A372" s="1">
        <v>-1.0</v>
      </c>
      <c r="B372" s="3" t="s">
        <v>371</v>
      </c>
    </row>
    <row r="373">
      <c r="A373" s="1">
        <v>0.0</v>
      </c>
      <c r="B373" s="3" t="s">
        <v>372</v>
      </c>
    </row>
    <row r="374">
      <c r="A374" s="1">
        <v>-1.0</v>
      </c>
      <c r="B374" s="2" t="s">
        <v>373</v>
      </c>
    </row>
    <row r="375">
      <c r="A375" s="1">
        <v>-1.0</v>
      </c>
      <c r="B375" s="2" t="s">
        <v>374</v>
      </c>
    </row>
    <row r="376">
      <c r="A376" s="1">
        <v>-1.0</v>
      </c>
      <c r="B376" s="2" t="s">
        <v>375</v>
      </c>
    </row>
    <row r="377">
      <c r="A377" s="1">
        <v>-2.0</v>
      </c>
      <c r="B377" s="2" t="s">
        <v>376</v>
      </c>
    </row>
    <row r="378">
      <c r="A378" s="1">
        <v>-1.0</v>
      </c>
      <c r="B378" s="2" t="s">
        <v>377</v>
      </c>
    </row>
    <row r="379">
      <c r="A379" s="1">
        <v>-1.0</v>
      </c>
      <c r="B379" s="2" t="s">
        <v>378</v>
      </c>
    </row>
    <row r="380">
      <c r="A380" s="1">
        <v>-1.0</v>
      </c>
      <c r="B380" s="2" t="s">
        <v>379</v>
      </c>
    </row>
    <row r="381">
      <c r="A381" s="1">
        <v>-1.0</v>
      </c>
      <c r="B381" s="2" t="s">
        <v>380</v>
      </c>
    </row>
    <row r="382">
      <c r="A382" s="1">
        <v>-1.0</v>
      </c>
      <c r="B382" s="2" t="s">
        <v>381</v>
      </c>
    </row>
    <row r="383">
      <c r="A383" s="1">
        <v>-1.0</v>
      </c>
      <c r="B383" s="2" t="s">
        <v>382</v>
      </c>
    </row>
    <row r="384">
      <c r="A384" s="1">
        <v>-1.0</v>
      </c>
      <c r="B384" s="2" t="s">
        <v>383</v>
      </c>
    </row>
    <row r="385">
      <c r="A385" s="1">
        <v>-1.0</v>
      </c>
      <c r="B385" s="2" t="s">
        <v>384</v>
      </c>
    </row>
    <row r="386">
      <c r="A386" s="1">
        <v>-1.0</v>
      </c>
      <c r="B386" s="2" t="s">
        <v>385</v>
      </c>
    </row>
    <row r="387">
      <c r="A387" s="1">
        <v>-1.0</v>
      </c>
      <c r="B387" s="2" t="s">
        <v>386</v>
      </c>
    </row>
    <row r="388">
      <c r="A388" s="1">
        <v>-1.0</v>
      </c>
      <c r="B388" s="2" t="s">
        <v>387</v>
      </c>
    </row>
    <row r="389">
      <c r="A389" s="1">
        <v>-1.0</v>
      </c>
      <c r="B389" s="2" t="s">
        <v>388</v>
      </c>
    </row>
    <row r="390">
      <c r="A390" s="1">
        <v>-1.0</v>
      </c>
      <c r="B390" s="2" t="s">
        <v>389</v>
      </c>
    </row>
    <row r="391">
      <c r="A391" s="1">
        <v>-1.0</v>
      </c>
      <c r="B391" s="2" t="s">
        <v>390</v>
      </c>
    </row>
    <row r="392">
      <c r="A392" s="1">
        <v>-1.0</v>
      </c>
      <c r="B392" s="2" t="s">
        <v>391</v>
      </c>
    </row>
    <row r="393">
      <c r="A393" s="1">
        <v>-1.0</v>
      </c>
      <c r="B393" s="2" t="s">
        <v>392</v>
      </c>
    </row>
    <row r="394">
      <c r="A394" s="1">
        <v>-1.0</v>
      </c>
      <c r="B394" s="2" t="s">
        <v>393</v>
      </c>
    </row>
    <row r="395">
      <c r="A395" s="1">
        <v>-1.0</v>
      </c>
      <c r="B395" s="2" t="s">
        <v>394</v>
      </c>
    </row>
    <row r="396">
      <c r="A396" s="1">
        <v>-1.0</v>
      </c>
      <c r="B396" s="2" t="s">
        <v>395</v>
      </c>
    </row>
    <row r="397">
      <c r="A397" s="1">
        <v>-1.0</v>
      </c>
      <c r="B397" s="2" t="s">
        <v>396</v>
      </c>
    </row>
    <row r="398">
      <c r="A398" s="1">
        <v>-1.0</v>
      </c>
      <c r="B398" s="4" t="s">
        <v>397</v>
      </c>
    </row>
    <row r="399">
      <c r="A399" s="1">
        <v>-1.0</v>
      </c>
      <c r="B399" s="2" t="s">
        <v>398</v>
      </c>
    </row>
    <row r="400">
      <c r="A400" s="1">
        <v>-1.0</v>
      </c>
      <c r="B400" s="2" t="s">
        <v>399</v>
      </c>
    </row>
    <row r="401">
      <c r="A401" s="1">
        <v>-1.0</v>
      </c>
      <c r="B401" s="2" t="s">
        <v>400</v>
      </c>
    </row>
    <row r="402">
      <c r="A402" s="1">
        <v>-1.0</v>
      </c>
      <c r="B402" s="2" t="s">
        <v>401</v>
      </c>
    </row>
    <row r="403">
      <c r="A403" s="1">
        <v>-1.0</v>
      </c>
      <c r="B403" s="2" t="s">
        <v>402</v>
      </c>
    </row>
    <row r="404">
      <c r="A404" s="1">
        <v>-1.0</v>
      </c>
      <c r="B404" s="2" t="s">
        <v>403</v>
      </c>
    </row>
    <row r="405">
      <c r="A405" s="1">
        <v>-1.0</v>
      </c>
      <c r="B405" s="3" t="s">
        <v>404</v>
      </c>
    </row>
    <row r="406">
      <c r="A406" s="1">
        <v>-1.0</v>
      </c>
      <c r="B406" s="2" t="s">
        <v>405</v>
      </c>
    </row>
    <row r="407">
      <c r="A407" s="1">
        <v>-1.0</v>
      </c>
      <c r="B407" s="2" t="s">
        <v>406</v>
      </c>
    </row>
    <row r="408">
      <c r="A408" s="1">
        <v>-1.0</v>
      </c>
      <c r="B408" s="2" t="s">
        <v>407</v>
      </c>
    </row>
    <row r="409">
      <c r="A409" s="1">
        <v>-1.0</v>
      </c>
      <c r="B409" s="2" t="s">
        <v>408</v>
      </c>
    </row>
    <row r="410">
      <c r="A410" s="1">
        <v>0.0</v>
      </c>
      <c r="B410" s="2" t="s">
        <v>409</v>
      </c>
    </row>
    <row r="411">
      <c r="A411" s="1">
        <v>-1.0</v>
      </c>
      <c r="B411" s="2" t="s">
        <v>410</v>
      </c>
    </row>
    <row r="412">
      <c r="A412" s="1">
        <v>-1.0</v>
      </c>
      <c r="B412" s="4" t="s">
        <v>411</v>
      </c>
    </row>
    <row r="413">
      <c r="A413" s="1">
        <v>-1.0</v>
      </c>
      <c r="B413" s="2" t="s">
        <v>412</v>
      </c>
    </row>
    <row r="414">
      <c r="A414" s="1">
        <v>-1.0</v>
      </c>
      <c r="B414" s="2" t="s">
        <v>413</v>
      </c>
    </row>
    <row r="415">
      <c r="A415" s="1">
        <v>-1.0</v>
      </c>
      <c r="B415" s="2" t="s">
        <v>414</v>
      </c>
    </row>
    <row r="416">
      <c r="A416" s="1">
        <v>-1.0</v>
      </c>
      <c r="B416" s="3" t="s">
        <v>415</v>
      </c>
    </row>
    <row r="417">
      <c r="A417" s="1">
        <v>-1.0</v>
      </c>
      <c r="B417" s="3" t="s">
        <v>416</v>
      </c>
    </row>
    <row r="418">
      <c r="A418" s="1">
        <v>-1.0</v>
      </c>
      <c r="B418" s="4" t="s">
        <v>417</v>
      </c>
    </row>
    <row r="419">
      <c r="A419" s="1">
        <v>-1.0</v>
      </c>
      <c r="B419" s="2" t="s">
        <v>418</v>
      </c>
    </row>
    <row r="420">
      <c r="A420" s="1">
        <v>-1.0</v>
      </c>
      <c r="B420" s="2" t="s">
        <v>419</v>
      </c>
    </row>
    <row r="421">
      <c r="A421" s="1">
        <v>-1.0</v>
      </c>
      <c r="B421" s="4" t="s">
        <v>420</v>
      </c>
    </row>
    <row r="422">
      <c r="A422" s="1">
        <v>-1.0</v>
      </c>
      <c r="B422" s="3" t="s">
        <v>421</v>
      </c>
    </row>
    <row r="423">
      <c r="A423" s="1">
        <v>0.0</v>
      </c>
      <c r="B423" s="31" t="s">
        <v>422</v>
      </c>
    </row>
    <row r="424">
      <c r="A424" s="1">
        <v>-1.0</v>
      </c>
      <c r="B424" s="4" t="s">
        <v>423</v>
      </c>
    </row>
    <row r="425">
      <c r="A425" s="1">
        <v>-1.0</v>
      </c>
      <c r="B425" s="2" t="s">
        <v>424</v>
      </c>
    </row>
    <row r="426">
      <c r="A426" s="1">
        <v>-1.0</v>
      </c>
      <c r="B426" s="4" t="s">
        <v>425</v>
      </c>
    </row>
    <row r="427">
      <c r="A427" s="1">
        <v>-1.0</v>
      </c>
      <c r="B427" s="4" t="s">
        <v>426</v>
      </c>
    </row>
    <row r="428">
      <c r="A428" s="1">
        <v>-1.0</v>
      </c>
      <c r="B428" s="3" t="s">
        <v>427</v>
      </c>
    </row>
    <row r="429">
      <c r="A429" s="1">
        <v>-1.0</v>
      </c>
      <c r="B429" s="2" t="s">
        <v>428</v>
      </c>
    </row>
    <row r="430">
      <c r="A430" s="1">
        <v>-1.0</v>
      </c>
      <c r="B430" s="2" t="s">
        <v>429</v>
      </c>
    </row>
    <row r="431">
      <c r="A431" s="1">
        <v>-1.0</v>
      </c>
      <c r="B431" s="2" t="s">
        <v>430</v>
      </c>
    </row>
    <row r="432">
      <c r="A432" s="1">
        <v>-1.0</v>
      </c>
      <c r="B432" s="2" t="s">
        <v>431</v>
      </c>
    </row>
    <row r="433">
      <c r="A433" s="1">
        <v>-1.0</v>
      </c>
      <c r="B433" s="2" t="s">
        <v>432</v>
      </c>
    </row>
    <row r="434">
      <c r="A434" s="1">
        <v>-1.0</v>
      </c>
      <c r="B434" s="2" t="s">
        <v>433</v>
      </c>
    </row>
    <row r="435">
      <c r="A435" s="1">
        <v>-1.0</v>
      </c>
      <c r="B435" s="2" t="s">
        <v>434</v>
      </c>
    </row>
    <row r="436">
      <c r="A436" s="1">
        <v>-1.0</v>
      </c>
      <c r="B436" s="4" t="s">
        <v>435</v>
      </c>
    </row>
    <row r="437">
      <c r="A437" s="1">
        <v>-1.0</v>
      </c>
      <c r="B437" s="2" t="s">
        <v>436</v>
      </c>
    </row>
    <row r="438">
      <c r="A438" s="1">
        <v>-1.0</v>
      </c>
      <c r="B438" s="2" t="s">
        <v>437</v>
      </c>
    </row>
    <row r="439">
      <c r="A439" s="1">
        <v>-1.0</v>
      </c>
      <c r="B439" s="2" t="s">
        <v>438</v>
      </c>
    </row>
    <row r="440">
      <c r="A440" s="1">
        <v>-1.0</v>
      </c>
      <c r="B440" s="2" t="s">
        <v>439</v>
      </c>
    </row>
    <row r="441">
      <c r="A441" s="1">
        <v>-1.0</v>
      </c>
      <c r="B441" s="2" t="s">
        <v>440</v>
      </c>
    </row>
    <row r="442">
      <c r="A442" s="1">
        <v>-1.0</v>
      </c>
      <c r="B442" s="2" t="s">
        <v>441</v>
      </c>
    </row>
    <row r="443">
      <c r="A443" s="1">
        <v>-1.0</v>
      </c>
      <c r="B443" s="3" t="s">
        <v>442</v>
      </c>
    </row>
    <row r="444">
      <c r="A444" s="1">
        <v>-1.0</v>
      </c>
      <c r="B444" s="4" t="s">
        <v>443</v>
      </c>
    </row>
    <row r="445">
      <c r="A445" s="1">
        <v>-1.0</v>
      </c>
      <c r="B445" s="4" t="s">
        <v>444</v>
      </c>
    </row>
    <row r="446">
      <c r="A446" s="1">
        <v>-1.0</v>
      </c>
      <c r="B446" s="2" t="s">
        <v>445</v>
      </c>
    </row>
    <row r="447">
      <c r="A447" s="1">
        <v>-1.0</v>
      </c>
      <c r="B447" s="2" t="s">
        <v>446</v>
      </c>
    </row>
    <row r="448">
      <c r="A448" s="1">
        <v>-1.0</v>
      </c>
      <c r="B448" s="2" t="s">
        <v>447</v>
      </c>
    </row>
    <row r="449">
      <c r="A449" s="1">
        <v>-1.0</v>
      </c>
      <c r="B449" s="2" t="s">
        <v>448</v>
      </c>
    </row>
    <row r="450">
      <c r="A450" s="1">
        <v>-1.0</v>
      </c>
      <c r="B450" s="2" t="s">
        <v>449</v>
      </c>
    </row>
    <row r="451">
      <c r="A451" s="1">
        <v>-1.0</v>
      </c>
      <c r="B451" s="2" t="s">
        <v>450</v>
      </c>
    </row>
    <row r="452">
      <c r="A452" s="1">
        <v>-1.0</v>
      </c>
      <c r="B452" s="2" t="s">
        <v>451</v>
      </c>
    </row>
    <row r="453">
      <c r="A453" s="1">
        <v>-1.0</v>
      </c>
      <c r="B453" s="2" t="s">
        <v>452</v>
      </c>
    </row>
    <row r="454">
      <c r="A454" s="1">
        <v>-1.0</v>
      </c>
      <c r="B454" s="3" t="s">
        <v>453</v>
      </c>
    </row>
    <row r="455">
      <c r="A455" s="1">
        <v>-1.0</v>
      </c>
      <c r="B455" s="2" t="s">
        <v>454</v>
      </c>
    </row>
    <row r="456">
      <c r="A456" s="1">
        <v>-1.0</v>
      </c>
      <c r="B456" s="32" t="s">
        <v>455</v>
      </c>
    </row>
    <row r="457">
      <c r="A457" s="1">
        <v>-1.0</v>
      </c>
      <c r="B457" s="2" t="s">
        <v>456</v>
      </c>
    </row>
    <row r="458">
      <c r="A458" s="1">
        <v>-1.0</v>
      </c>
      <c r="B458" s="2" t="s">
        <v>457</v>
      </c>
    </row>
    <row r="459">
      <c r="A459" s="1">
        <v>-1.0</v>
      </c>
      <c r="B459" s="2" t="s">
        <v>458</v>
      </c>
    </row>
    <row r="460">
      <c r="A460" s="1">
        <v>-1.0</v>
      </c>
      <c r="B460" s="3" t="s">
        <v>459</v>
      </c>
    </row>
    <row r="461">
      <c r="A461" s="1">
        <v>-1.0</v>
      </c>
      <c r="B461" s="2" t="s">
        <v>460</v>
      </c>
    </row>
    <row r="462">
      <c r="A462" s="1">
        <v>-1.0</v>
      </c>
      <c r="B462" s="2" t="s">
        <v>461</v>
      </c>
    </row>
    <row r="463">
      <c r="A463" s="1">
        <v>-1.0</v>
      </c>
      <c r="B463" s="2" t="s">
        <v>462</v>
      </c>
    </row>
    <row r="464">
      <c r="A464" s="1">
        <v>-1.0</v>
      </c>
      <c r="B464" s="2" t="s">
        <v>463</v>
      </c>
    </row>
    <row r="465">
      <c r="A465" s="1">
        <v>-1.0</v>
      </c>
      <c r="B465" s="2" t="s">
        <v>464</v>
      </c>
    </row>
    <row r="466">
      <c r="A466" s="1">
        <v>-1.0</v>
      </c>
      <c r="B466" s="2" t="s">
        <v>465</v>
      </c>
    </row>
    <row r="467">
      <c r="A467" s="1">
        <v>-1.0</v>
      </c>
      <c r="B467" s="2" t="s">
        <v>466</v>
      </c>
    </row>
    <row r="468">
      <c r="A468" s="1">
        <v>-1.0</v>
      </c>
      <c r="B468" s="2" t="s">
        <v>467</v>
      </c>
    </row>
    <row r="469">
      <c r="A469" s="1">
        <v>-1.0</v>
      </c>
      <c r="B469" s="2" t="s">
        <v>468</v>
      </c>
    </row>
    <row r="470">
      <c r="A470" s="1">
        <v>-1.0</v>
      </c>
      <c r="B470" s="2" t="s">
        <v>469</v>
      </c>
    </row>
    <row r="471">
      <c r="A471" s="1">
        <v>-1.0</v>
      </c>
      <c r="B471" s="3" t="s">
        <v>470</v>
      </c>
    </row>
    <row r="472">
      <c r="A472" s="1">
        <v>-1.0</v>
      </c>
      <c r="B472" s="4" t="s">
        <v>471</v>
      </c>
    </row>
    <row r="473">
      <c r="A473" s="1">
        <v>-1.0</v>
      </c>
      <c r="B473" s="4" t="s">
        <v>472</v>
      </c>
    </row>
    <row r="474">
      <c r="A474" s="1">
        <v>-1.0</v>
      </c>
      <c r="B474" s="2" t="s">
        <v>473</v>
      </c>
    </row>
    <row r="475">
      <c r="A475" s="1">
        <v>-1.0</v>
      </c>
      <c r="B475" s="2" t="s">
        <v>474</v>
      </c>
    </row>
    <row r="476">
      <c r="A476" s="1">
        <v>-1.0</v>
      </c>
      <c r="B476" s="2" t="s">
        <v>475</v>
      </c>
    </row>
    <row r="477">
      <c r="A477" s="1">
        <v>-1.0</v>
      </c>
      <c r="B477" s="2" t="s">
        <v>476</v>
      </c>
    </row>
    <row r="478">
      <c r="A478" s="1">
        <v>-1.0</v>
      </c>
      <c r="B478" s="2" t="s">
        <v>477</v>
      </c>
    </row>
    <row r="479">
      <c r="A479" s="1">
        <v>-1.0</v>
      </c>
      <c r="B479" s="3" t="s">
        <v>478</v>
      </c>
    </row>
    <row r="480">
      <c r="A480" s="1">
        <v>-1.0</v>
      </c>
      <c r="B480" s="2" t="s">
        <v>479</v>
      </c>
    </row>
    <row r="481">
      <c r="A481" s="1">
        <v>-1.0</v>
      </c>
      <c r="B481" s="3" t="s">
        <v>480</v>
      </c>
    </row>
    <row r="482">
      <c r="A482" s="1">
        <v>-1.0</v>
      </c>
      <c r="B482" s="3" t="s">
        <v>481</v>
      </c>
    </row>
    <row r="483">
      <c r="A483" s="1">
        <v>-1.0</v>
      </c>
      <c r="B483" s="3" t="s">
        <v>482</v>
      </c>
    </row>
    <row r="484">
      <c r="A484" s="1">
        <v>-1.0</v>
      </c>
      <c r="B484" s="22" t="s">
        <v>483</v>
      </c>
    </row>
    <row r="485">
      <c r="A485" s="1">
        <v>-1.0</v>
      </c>
      <c r="B485" s="4" t="s">
        <v>484</v>
      </c>
    </row>
    <row r="486">
      <c r="A486" s="1">
        <v>-1.0</v>
      </c>
      <c r="B486" s="4" t="s">
        <v>485</v>
      </c>
    </row>
    <row r="487">
      <c r="A487" s="1">
        <v>-1.0</v>
      </c>
      <c r="B487" s="3" t="s">
        <v>486</v>
      </c>
    </row>
    <row r="488">
      <c r="A488" s="1">
        <v>-1.0</v>
      </c>
      <c r="B488" s="2" t="s">
        <v>487</v>
      </c>
    </row>
    <row r="489">
      <c r="A489" s="1">
        <v>-1.0</v>
      </c>
      <c r="B489" s="3" t="s">
        <v>488</v>
      </c>
    </row>
    <row r="490">
      <c r="A490" s="1">
        <v>-1.0</v>
      </c>
      <c r="B490" s="4" t="s">
        <v>489</v>
      </c>
    </row>
    <row r="491">
      <c r="A491" s="1">
        <v>-1.0</v>
      </c>
      <c r="B491" s="2" t="s">
        <v>490</v>
      </c>
    </row>
    <row r="492">
      <c r="A492" s="1">
        <v>-1.0</v>
      </c>
      <c r="B492" s="4" t="s">
        <v>491</v>
      </c>
    </row>
    <row r="493">
      <c r="A493" s="1">
        <v>-1.0</v>
      </c>
      <c r="B493" s="4" t="s">
        <v>492</v>
      </c>
    </row>
    <row r="494">
      <c r="A494" s="1">
        <v>-1.0</v>
      </c>
      <c r="B494" s="3" t="s">
        <v>493</v>
      </c>
    </row>
    <row r="495">
      <c r="A495" s="1">
        <v>-1.0</v>
      </c>
      <c r="B495" s="4" t="s">
        <v>494</v>
      </c>
    </row>
    <row r="496">
      <c r="A496" s="1">
        <v>-1.0</v>
      </c>
      <c r="B496" s="2" t="s">
        <v>495</v>
      </c>
    </row>
    <row r="497">
      <c r="A497" s="1">
        <v>-1.0</v>
      </c>
      <c r="B497" s="2" t="s">
        <v>496</v>
      </c>
    </row>
    <row r="498">
      <c r="A498" s="1">
        <v>-1.0</v>
      </c>
      <c r="B498" s="3" t="s">
        <v>497</v>
      </c>
    </row>
    <row r="499">
      <c r="A499" s="1">
        <v>-1.0</v>
      </c>
      <c r="B499" s="4" t="s">
        <v>498</v>
      </c>
    </row>
    <row r="500">
      <c r="A500" s="1">
        <v>-1.0</v>
      </c>
      <c r="B500" s="4" t="s">
        <v>499</v>
      </c>
    </row>
    <row r="501">
      <c r="A501" s="1">
        <v>-1.0</v>
      </c>
      <c r="B501" s="4" t="s">
        <v>500</v>
      </c>
    </row>
    <row r="502">
      <c r="A502" s="1">
        <v>-1.0</v>
      </c>
      <c r="B502" s="3" t="s">
        <v>501</v>
      </c>
    </row>
    <row r="503">
      <c r="A503" s="1">
        <v>-1.0</v>
      </c>
      <c r="B503" s="33" t="s">
        <v>502</v>
      </c>
    </row>
    <row r="504">
      <c r="A504" s="1">
        <v>-1.0</v>
      </c>
      <c r="B504" s="33" t="s">
        <v>503</v>
      </c>
    </row>
    <row r="505">
      <c r="A505" s="1">
        <v>-1.0</v>
      </c>
      <c r="B505" s="2" t="s">
        <v>504</v>
      </c>
    </row>
    <row r="506">
      <c r="A506" s="1">
        <v>-1.0</v>
      </c>
      <c r="B506" s="34" t="s">
        <v>505</v>
      </c>
    </row>
    <row r="507">
      <c r="A507" s="1">
        <v>0.0</v>
      </c>
      <c r="B507" s="2" t="s">
        <v>506</v>
      </c>
    </row>
    <row r="508">
      <c r="A508" s="1">
        <v>0.0</v>
      </c>
      <c r="B508" s="2" t="s">
        <v>507</v>
      </c>
    </row>
    <row r="509">
      <c r="A509" s="1">
        <v>0.0</v>
      </c>
      <c r="B509" s="2" t="s">
        <v>508</v>
      </c>
    </row>
    <row r="510">
      <c r="A510" s="1">
        <v>0.0</v>
      </c>
      <c r="B510" s="2" t="s">
        <v>509</v>
      </c>
    </row>
    <row r="511">
      <c r="A511" s="1">
        <v>0.0</v>
      </c>
      <c r="B511" s="2" t="s">
        <v>510</v>
      </c>
    </row>
    <row r="512">
      <c r="A512" s="1">
        <v>0.0</v>
      </c>
      <c r="B512" s="2" t="s">
        <v>511</v>
      </c>
    </row>
    <row r="513">
      <c r="A513" s="5">
        <v>0.0</v>
      </c>
      <c r="B513" s="3" t="s">
        <v>512</v>
      </c>
    </row>
    <row r="514">
      <c r="A514" s="1">
        <v>0.0</v>
      </c>
      <c r="B514" s="2" t="s">
        <v>513</v>
      </c>
    </row>
    <row r="515">
      <c r="A515" s="1">
        <v>0.0</v>
      </c>
      <c r="B515" s="2" t="s">
        <v>514</v>
      </c>
    </row>
    <row r="516">
      <c r="A516" s="1">
        <v>0.0</v>
      </c>
      <c r="B516" s="2" t="s">
        <v>515</v>
      </c>
    </row>
    <row r="517">
      <c r="A517" s="1">
        <v>0.0</v>
      </c>
      <c r="B517" s="2" t="s">
        <v>516</v>
      </c>
    </row>
    <row r="518">
      <c r="A518" s="1">
        <v>0.0</v>
      </c>
      <c r="B518" s="2" t="s">
        <v>517</v>
      </c>
    </row>
    <row r="519">
      <c r="A519" s="1">
        <v>0.0</v>
      </c>
      <c r="B519" s="2" t="s">
        <v>518</v>
      </c>
    </row>
    <row r="520">
      <c r="A520" s="1">
        <v>0.0</v>
      </c>
      <c r="B520" s="2" t="s">
        <v>519</v>
      </c>
    </row>
    <row r="521">
      <c r="A521" s="1">
        <v>0.0</v>
      </c>
      <c r="B521" s="2" t="s">
        <v>520</v>
      </c>
    </row>
    <row r="522">
      <c r="A522" s="1">
        <v>0.0</v>
      </c>
      <c r="B522" s="2" t="s">
        <v>521</v>
      </c>
    </row>
    <row r="523">
      <c r="A523" s="1">
        <v>0.0</v>
      </c>
      <c r="B523" s="2" t="s">
        <v>522</v>
      </c>
    </row>
    <row r="524">
      <c r="A524" s="1">
        <v>0.0</v>
      </c>
      <c r="B524" s="2" t="s">
        <v>523</v>
      </c>
    </row>
    <row r="525">
      <c r="A525" s="8">
        <v>0.0</v>
      </c>
      <c r="B525" s="9" t="s">
        <v>524</v>
      </c>
    </row>
    <row r="526">
      <c r="A526" s="1">
        <v>0.0</v>
      </c>
      <c r="B526" s="2" t="s">
        <v>525</v>
      </c>
    </row>
    <row r="527">
      <c r="A527" s="1">
        <v>-1.0</v>
      </c>
      <c r="B527" s="2" t="s">
        <v>526</v>
      </c>
    </row>
    <row r="528">
      <c r="A528" s="1">
        <v>0.0</v>
      </c>
      <c r="B528" s="2" t="s">
        <v>527</v>
      </c>
    </row>
    <row r="529">
      <c r="A529" s="1">
        <v>0.0</v>
      </c>
      <c r="B529" s="2" t="s">
        <v>528</v>
      </c>
    </row>
    <row r="530">
      <c r="A530" s="5">
        <v>0.0</v>
      </c>
      <c r="B530" s="3" t="s">
        <v>529</v>
      </c>
    </row>
    <row r="531">
      <c r="A531" s="5">
        <v>0.0</v>
      </c>
      <c r="B531" s="3" t="s">
        <v>530</v>
      </c>
    </row>
    <row r="532">
      <c r="A532" s="1">
        <v>0.0</v>
      </c>
      <c r="B532" s="2" t="s">
        <v>531</v>
      </c>
    </row>
    <row r="533">
      <c r="A533" s="5">
        <v>0.0</v>
      </c>
      <c r="B533" s="3" t="s">
        <v>532</v>
      </c>
    </row>
    <row r="534">
      <c r="A534" s="1">
        <v>0.0</v>
      </c>
      <c r="B534" s="2" t="s">
        <v>533</v>
      </c>
    </row>
    <row r="535">
      <c r="A535" s="1">
        <v>0.0</v>
      </c>
      <c r="B535" s="2" t="s">
        <v>534</v>
      </c>
    </row>
    <row r="536">
      <c r="A536" s="8">
        <v>0.0</v>
      </c>
      <c r="B536" s="9" t="s">
        <v>535</v>
      </c>
    </row>
    <row r="537">
      <c r="A537" s="5">
        <v>0.0</v>
      </c>
      <c r="B537" s="3" t="s">
        <v>536</v>
      </c>
    </row>
    <row r="538">
      <c r="A538" s="1">
        <v>0.0</v>
      </c>
      <c r="B538" s="2" t="s">
        <v>537</v>
      </c>
    </row>
    <row r="539">
      <c r="A539" s="5">
        <v>0.0</v>
      </c>
      <c r="B539" s="3" t="s">
        <v>538</v>
      </c>
    </row>
    <row r="540">
      <c r="A540" s="8">
        <v>0.0</v>
      </c>
      <c r="B540" s="9" t="s">
        <v>539</v>
      </c>
    </row>
    <row r="541">
      <c r="A541" s="1">
        <v>0.0</v>
      </c>
      <c r="B541" s="2" t="s">
        <v>540</v>
      </c>
    </row>
    <row r="542">
      <c r="A542" s="1">
        <v>0.0</v>
      </c>
      <c r="B542" s="2" t="s">
        <v>541</v>
      </c>
    </row>
    <row r="543">
      <c r="A543" s="1">
        <v>0.0</v>
      </c>
      <c r="B543" s="2" t="s">
        <v>542</v>
      </c>
    </row>
    <row r="544">
      <c r="A544" s="1">
        <v>0.0</v>
      </c>
      <c r="B544" s="2" t="s">
        <v>543</v>
      </c>
    </row>
    <row r="545">
      <c r="A545" s="1">
        <v>0.0</v>
      </c>
      <c r="B545" s="2" t="s">
        <v>544</v>
      </c>
    </row>
    <row r="546">
      <c r="A546" s="1">
        <v>0.0</v>
      </c>
      <c r="B546" s="2" t="s">
        <v>545</v>
      </c>
    </row>
    <row r="547">
      <c r="A547" s="1">
        <v>0.0</v>
      </c>
      <c r="B547" s="2" t="s">
        <v>546</v>
      </c>
    </row>
    <row r="548">
      <c r="A548" s="1">
        <v>0.0</v>
      </c>
      <c r="B548" s="2" t="s">
        <v>547</v>
      </c>
    </row>
    <row r="549">
      <c r="A549" s="1">
        <v>0.0</v>
      </c>
      <c r="B549" s="2" t="s">
        <v>548</v>
      </c>
    </row>
    <row r="550">
      <c r="A550" s="1">
        <v>0.0</v>
      </c>
      <c r="B550" s="2" t="s">
        <v>549</v>
      </c>
    </row>
    <row r="551">
      <c r="A551" s="1">
        <v>0.0</v>
      </c>
      <c r="B551" s="2" t="s">
        <v>550</v>
      </c>
    </row>
    <row r="552">
      <c r="A552" s="1">
        <v>0.0</v>
      </c>
      <c r="B552" s="2" t="s">
        <v>551</v>
      </c>
    </row>
    <row r="553">
      <c r="A553" s="1">
        <v>0.0</v>
      </c>
      <c r="B553" s="2" t="s">
        <v>552</v>
      </c>
    </row>
    <row r="554">
      <c r="A554" s="1">
        <v>0.0</v>
      </c>
      <c r="B554" s="2" t="s">
        <v>553</v>
      </c>
    </row>
    <row r="555">
      <c r="A555" s="1">
        <v>0.0</v>
      </c>
      <c r="B555" s="2" t="s">
        <v>554</v>
      </c>
    </row>
    <row r="556">
      <c r="A556" s="1">
        <v>0.0</v>
      </c>
      <c r="B556" s="2" t="s">
        <v>555</v>
      </c>
    </row>
    <row r="557">
      <c r="A557" s="5">
        <v>0.0</v>
      </c>
      <c r="B557" s="3" t="s">
        <v>556</v>
      </c>
    </row>
    <row r="558">
      <c r="A558" s="11">
        <v>0.0</v>
      </c>
      <c r="B558" s="12" t="s">
        <v>557</v>
      </c>
    </row>
    <row r="559">
      <c r="A559" s="5">
        <v>0.0</v>
      </c>
      <c r="B559" s="3" t="s">
        <v>558</v>
      </c>
    </row>
    <row r="560">
      <c r="A560" s="5">
        <v>0.0</v>
      </c>
      <c r="B560" s="3" t="s">
        <v>559</v>
      </c>
    </row>
    <row r="561">
      <c r="A561" s="5">
        <v>0.0</v>
      </c>
      <c r="B561" s="3" t="s">
        <v>560</v>
      </c>
    </row>
    <row r="562">
      <c r="A562" s="11">
        <v>0.0</v>
      </c>
      <c r="B562" s="12" t="s">
        <v>561</v>
      </c>
    </row>
    <row r="563">
      <c r="A563" s="6">
        <v>0.0</v>
      </c>
      <c r="B563" s="7" t="s">
        <v>562</v>
      </c>
    </row>
    <row r="564">
      <c r="A564" s="5">
        <v>0.0</v>
      </c>
      <c r="B564" s="3" t="s">
        <v>563</v>
      </c>
    </row>
    <row r="565">
      <c r="A565" s="11">
        <v>0.0</v>
      </c>
      <c r="B565" s="12" t="s">
        <v>564</v>
      </c>
    </row>
    <row r="566">
      <c r="A566" s="5">
        <v>0.0</v>
      </c>
      <c r="B566" s="3" t="s">
        <v>565</v>
      </c>
    </row>
    <row r="567">
      <c r="A567" s="5">
        <v>0.0</v>
      </c>
      <c r="B567" s="3" t="s">
        <v>566</v>
      </c>
    </row>
    <row r="568">
      <c r="A568" s="5">
        <v>0.0</v>
      </c>
      <c r="B568" s="31" t="s">
        <v>567</v>
      </c>
    </row>
    <row r="569">
      <c r="A569" s="11">
        <v>0.0</v>
      </c>
      <c r="B569" s="12" t="s">
        <v>568</v>
      </c>
    </row>
    <row r="570">
      <c r="A570" s="5">
        <v>0.0</v>
      </c>
      <c r="B570" s="3" t="s">
        <v>569</v>
      </c>
    </row>
    <row r="571">
      <c r="A571" s="11">
        <v>0.0</v>
      </c>
      <c r="B571" s="12" t="s">
        <v>570</v>
      </c>
    </row>
    <row r="572">
      <c r="A572" s="5">
        <v>0.0</v>
      </c>
      <c r="B572" s="3" t="s">
        <v>571</v>
      </c>
    </row>
    <row r="573">
      <c r="A573" s="5">
        <v>0.0</v>
      </c>
      <c r="B573" s="3" t="s">
        <v>572</v>
      </c>
    </row>
    <row r="574">
      <c r="A574" s="6">
        <v>0.0</v>
      </c>
      <c r="B574" s="7" t="s">
        <v>573</v>
      </c>
    </row>
    <row r="575">
      <c r="A575" s="11">
        <v>0.0</v>
      </c>
      <c r="B575" s="13" t="s">
        <v>574</v>
      </c>
    </row>
    <row r="576">
      <c r="A576" s="5">
        <v>0.0</v>
      </c>
      <c r="B576" s="3" t="s">
        <v>575</v>
      </c>
    </row>
    <row r="577">
      <c r="A577" s="1">
        <v>0.0</v>
      </c>
      <c r="B577" s="2" t="s">
        <v>576</v>
      </c>
    </row>
    <row r="578">
      <c r="A578" s="5">
        <v>0.0</v>
      </c>
      <c r="B578" s="3" t="s">
        <v>577</v>
      </c>
    </row>
    <row r="579">
      <c r="A579" s="5">
        <v>0.0</v>
      </c>
      <c r="B579" s="3" t="s">
        <v>578</v>
      </c>
    </row>
    <row r="580">
      <c r="A580" s="5">
        <v>0.0</v>
      </c>
      <c r="B580" s="3" t="s">
        <v>579</v>
      </c>
    </row>
    <row r="581">
      <c r="A581" s="11">
        <v>0.0</v>
      </c>
      <c r="B581" s="12" t="s">
        <v>580</v>
      </c>
    </row>
    <row r="582">
      <c r="A582" s="5">
        <v>0.0</v>
      </c>
      <c r="B582" s="3" t="s">
        <v>581</v>
      </c>
    </row>
    <row r="583">
      <c r="A583" s="6">
        <v>0.0</v>
      </c>
      <c r="B583" s="7" t="s">
        <v>582</v>
      </c>
    </row>
    <row r="584">
      <c r="A584" s="5">
        <v>0.0</v>
      </c>
      <c r="B584" s="3" t="s">
        <v>583</v>
      </c>
    </row>
    <row r="585">
      <c r="A585" s="17">
        <v>0.0</v>
      </c>
      <c r="B585" s="4" t="s">
        <v>584</v>
      </c>
    </row>
    <row r="586">
      <c r="A586" s="27">
        <v>0.0</v>
      </c>
      <c r="B586" s="28" t="s">
        <v>585</v>
      </c>
    </row>
    <row r="587">
      <c r="A587" s="11">
        <v>0.0</v>
      </c>
      <c r="B587" s="12" t="s">
        <v>586</v>
      </c>
    </row>
    <row r="588">
      <c r="A588" s="5">
        <v>0.0</v>
      </c>
      <c r="B588" s="3" t="s">
        <v>587</v>
      </c>
    </row>
    <row r="589">
      <c r="A589" s="11">
        <v>0.0</v>
      </c>
      <c r="B589" s="12" t="s">
        <v>588</v>
      </c>
    </row>
    <row r="590">
      <c r="A590" s="5">
        <v>0.0</v>
      </c>
      <c r="B590" s="3" t="s">
        <v>589</v>
      </c>
    </row>
    <row r="591">
      <c r="A591" s="1">
        <v>0.0</v>
      </c>
      <c r="B591" s="2" t="s">
        <v>590</v>
      </c>
    </row>
    <row r="592">
      <c r="A592" s="11">
        <v>0.0</v>
      </c>
      <c r="B592" s="12" t="s">
        <v>591</v>
      </c>
    </row>
    <row r="593">
      <c r="A593" s="5">
        <v>0.0</v>
      </c>
      <c r="B593" s="3" t="s">
        <v>592</v>
      </c>
    </row>
    <row r="594">
      <c r="A594" s="5">
        <v>0.0</v>
      </c>
      <c r="B594" s="3" t="s">
        <v>593</v>
      </c>
    </row>
    <row r="595">
      <c r="A595" s="11">
        <v>0.0</v>
      </c>
      <c r="B595" s="12" t="s">
        <v>594</v>
      </c>
    </row>
    <row r="596">
      <c r="A596" s="5">
        <v>0.0</v>
      </c>
      <c r="B596" s="3" t="s">
        <v>595</v>
      </c>
    </row>
    <row r="597">
      <c r="A597" s="11">
        <v>0.0</v>
      </c>
      <c r="B597" s="13" t="s">
        <v>596</v>
      </c>
    </row>
    <row r="598">
      <c r="A598" s="11">
        <v>0.0</v>
      </c>
      <c r="B598" s="12" t="s">
        <v>597</v>
      </c>
    </row>
    <row r="599">
      <c r="A599" s="6">
        <v>0.0</v>
      </c>
      <c r="B599" s="7" t="s">
        <v>598</v>
      </c>
    </row>
    <row r="600">
      <c r="A600" s="6">
        <v>0.0</v>
      </c>
      <c r="B600" s="7" t="s">
        <v>599</v>
      </c>
    </row>
    <row r="601">
      <c r="A601" s="11">
        <v>0.0</v>
      </c>
      <c r="B601" s="13" t="s">
        <v>600</v>
      </c>
    </row>
    <row r="602">
      <c r="A602" s="11">
        <v>0.0</v>
      </c>
      <c r="B602" s="13" t="s">
        <v>601</v>
      </c>
    </row>
    <row r="603">
      <c r="A603" s="5">
        <v>0.0</v>
      </c>
      <c r="B603" s="3" t="s">
        <v>602</v>
      </c>
    </row>
    <row r="604">
      <c r="A604" s="5">
        <v>0.0</v>
      </c>
      <c r="B604" s="3" t="s">
        <v>603</v>
      </c>
    </row>
    <row r="605">
      <c r="A605" s="5">
        <v>0.0</v>
      </c>
      <c r="B605" s="3" t="s">
        <v>604</v>
      </c>
    </row>
    <row r="606">
      <c r="A606" s="11">
        <v>0.0</v>
      </c>
      <c r="B606" s="12" t="s">
        <v>605</v>
      </c>
    </row>
    <row r="607">
      <c r="A607" s="1">
        <v>0.0</v>
      </c>
      <c r="B607" s="2" t="s">
        <v>606</v>
      </c>
    </row>
    <row r="608">
      <c r="A608" s="1">
        <v>0.0</v>
      </c>
      <c r="B608" s="2" t="s">
        <v>607</v>
      </c>
    </row>
    <row r="609">
      <c r="A609" s="5">
        <v>0.0</v>
      </c>
      <c r="B609" s="3" t="s">
        <v>608</v>
      </c>
    </row>
    <row r="610">
      <c r="A610" s="1">
        <v>0.0</v>
      </c>
      <c r="B610" s="2" t="s">
        <v>609</v>
      </c>
    </row>
    <row r="611">
      <c r="A611" s="1">
        <v>0.0</v>
      </c>
      <c r="B611" s="2" t="s">
        <v>610</v>
      </c>
    </row>
    <row r="612">
      <c r="A612" s="1">
        <v>0.0</v>
      </c>
      <c r="B612" s="2" t="s">
        <v>611</v>
      </c>
    </row>
    <row r="613">
      <c r="A613" s="1">
        <v>0.0</v>
      </c>
      <c r="B613" s="2" t="s">
        <v>612</v>
      </c>
    </row>
    <row r="614">
      <c r="A614" s="1">
        <v>0.0</v>
      </c>
      <c r="B614" s="2" t="s">
        <v>613</v>
      </c>
    </row>
    <row r="615">
      <c r="A615" s="1">
        <v>0.0</v>
      </c>
      <c r="B615" s="2" t="s">
        <v>614</v>
      </c>
    </row>
    <row r="616">
      <c r="A616" s="5">
        <v>0.0</v>
      </c>
      <c r="B616" s="3" t="s">
        <v>615</v>
      </c>
    </row>
    <row r="617">
      <c r="A617" s="11">
        <v>0.0</v>
      </c>
      <c r="B617" s="12" t="s">
        <v>616</v>
      </c>
    </row>
    <row r="618">
      <c r="A618" s="1">
        <v>0.0</v>
      </c>
      <c r="B618" s="2" t="s">
        <v>617</v>
      </c>
    </row>
    <row r="619">
      <c r="A619" s="5">
        <v>0.0</v>
      </c>
      <c r="B619" s="3" t="s">
        <v>618</v>
      </c>
    </row>
    <row r="620">
      <c r="A620" s="5">
        <v>0.0</v>
      </c>
      <c r="B620" s="3" t="s">
        <v>619</v>
      </c>
    </row>
    <row r="621">
      <c r="A621" s="5">
        <v>0.0</v>
      </c>
      <c r="B621" s="3" t="s">
        <v>620</v>
      </c>
    </row>
    <row r="622">
      <c r="A622" s="5">
        <v>0.0</v>
      </c>
      <c r="B622" s="3" t="s">
        <v>621</v>
      </c>
    </row>
    <row r="623">
      <c r="A623" s="5">
        <v>-1.0</v>
      </c>
      <c r="B623" s="3" t="s">
        <v>622</v>
      </c>
    </row>
    <row r="624">
      <c r="A624" s="11">
        <v>0.0</v>
      </c>
      <c r="B624" s="21" t="s">
        <v>623</v>
      </c>
    </row>
    <row r="625">
      <c r="A625" s="5">
        <v>0.0</v>
      </c>
      <c r="B625" s="3" t="s">
        <v>624</v>
      </c>
    </row>
    <row r="626">
      <c r="A626" s="1">
        <v>0.0</v>
      </c>
      <c r="B626" s="2" t="s">
        <v>625</v>
      </c>
    </row>
    <row r="627">
      <c r="A627" s="5">
        <v>0.0</v>
      </c>
      <c r="B627" s="3" t="s">
        <v>626</v>
      </c>
    </row>
    <row r="628">
      <c r="A628" s="5">
        <v>0.0</v>
      </c>
      <c r="B628" s="3" t="s">
        <v>627</v>
      </c>
    </row>
    <row r="629">
      <c r="A629" s="5">
        <v>0.0</v>
      </c>
      <c r="B629" s="3" t="s">
        <v>628</v>
      </c>
    </row>
    <row r="630">
      <c r="A630" s="5">
        <v>0.0</v>
      </c>
      <c r="B630" s="3" t="s">
        <v>629</v>
      </c>
    </row>
    <row r="631">
      <c r="A631" s="1">
        <v>0.0</v>
      </c>
      <c r="B631" s="2" t="s">
        <v>630</v>
      </c>
    </row>
    <row r="632">
      <c r="A632" s="11">
        <v>-1.0</v>
      </c>
      <c r="B632" s="13" t="s">
        <v>631</v>
      </c>
    </row>
    <row r="633">
      <c r="A633" s="5">
        <v>0.0</v>
      </c>
      <c r="B633" s="3" t="s">
        <v>632</v>
      </c>
    </row>
    <row r="634">
      <c r="A634" s="11">
        <v>0.0</v>
      </c>
      <c r="B634" s="12" t="s">
        <v>633</v>
      </c>
    </row>
    <row r="635">
      <c r="A635" s="5">
        <v>0.0</v>
      </c>
      <c r="B635" s="3" t="s">
        <v>634</v>
      </c>
    </row>
    <row r="636">
      <c r="A636" s="5">
        <v>0.0</v>
      </c>
      <c r="B636" s="3" t="s">
        <v>635</v>
      </c>
    </row>
    <row r="637">
      <c r="A637" s="11">
        <v>0.0</v>
      </c>
      <c r="B637" s="13" t="s">
        <v>636</v>
      </c>
    </row>
    <row r="638">
      <c r="A638" s="5">
        <v>0.0</v>
      </c>
      <c r="B638" s="3" t="s">
        <v>637</v>
      </c>
    </row>
    <row r="639">
      <c r="A639" s="11">
        <v>0.0</v>
      </c>
      <c r="B639" s="12" t="s">
        <v>638</v>
      </c>
    </row>
    <row r="640">
      <c r="A640" s="5">
        <v>0.0</v>
      </c>
      <c r="B640" s="3" t="s">
        <v>639</v>
      </c>
    </row>
    <row r="641">
      <c r="A641" s="5">
        <v>0.0</v>
      </c>
      <c r="B641" s="3" t="s">
        <v>640</v>
      </c>
    </row>
    <row r="642">
      <c r="A642" s="11">
        <v>0.0</v>
      </c>
      <c r="B642" s="13" t="s">
        <v>641</v>
      </c>
    </row>
    <row r="643">
      <c r="A643" s="11">
        <v>0.0</v>
      </c>
      <c r="B643" s="13" t="s">
        <v>642</v>
      </c>
    </row>
    <row r="644">
      <c r="A644" s="11">
        <v>0.0</v>
      </c>
      <c r="B644" s="12" t="s">
        <v>643</v>
      </c>
    </row>
    <row r="645">
      <c r="A645" s="6">
        <v>0.0</v>
      </c>
      <c r="B645" s="7" t="s">
        <v>644</v>
      </c>
    </row>
    <row r="646">
      <c r="A646" s="1">
        <v>0.0</v>
      </c>
      <c r="B646" s="2" t="s">
        <v>645</v>
      </c>
    </row>
    <row r="647">
      <c r="A647" s="17">
        <v>0.0</v>
      </c>
      <c r="B647" s="4" t="s">
        <v>646</v>
      </c>
    </row>
    <row r="648">
      <c r="A648" s="5">
        <v>0.0</v>
      </c>
      <c r="B648" s="3" t="s">
        <v>647</v>
      </c>
    </row>
    <row r="649">
      <c r="A649" s="1">
        <v>0.0</v>
      </c>
      <c r="B649" s="2" t="s">
        <v>648</v>
      </c>
    </row>
    <row r="650">
      <c r="A650" s="11">
        <v>0.0</v>
      </c>
      <c r="B650" s="13" t="s">
        <v>649</v>
      </c>
    </row>
    <row r="651">
      <c r="A651" s="11">
        <v>0.0</v>
      </c>
      <c r="B651" s="13" t="s">
        <v>650</v>
      </c>
    </row>
    <row r="652">
      <c r="A652" s="18">
        <v>0.0</v>
      </c>
      <c r="B652" s="19" t="s">
        <v>651</v>
      </c>
    </row>
    <row r="653">
      <c r="A653" s="11">
        <v>0.0</v>
      </c>
      <c r="B653" s="13" t="s">
        <v>652</v>
      </c>
    </row>
    <row r="654">
      <c r="A654" s="5">
        <v>0.0</v>
      </c>
      <c r="B654" s="3" t="s">
        <v>653</v>
      </c>
    </row>
    <row r="655">
      <c r="A655" s="11">
        <v>0.0</v>
      </c>
      <c r="B655" s="13" t="s">
        <v>654</v>
      </c>
    </row>
    <row r="656">
      <c r="A656" s="6">
        <v>0.0</v>
      </c>
      <c r="B656" s="7" t="s">
        <v>655</v>
      </c>
    </row>
    <row r="657">
      <c r="A657" s="1">
        <v>0.0</v>
      </c>
      <c r="B657" s="13" t="s">
        <v>656</v>
      </c>
    </row>
    <row r="658">
      <c r="A658" s="1">
        <v>0.0</v>
      </c>
      <c r="B658" s="13" t="s">
        <v>657</v>
      </c>
    </row>
    <row r="659">
      <c r="A659" s="1">
        <v>0.0</v>
      </c>
      <c r="B659" s="13" t="s">
        <v>658</v>
      </c>
    </row>
    <row r="660">
      <c r="A660" s="5">
        <v>0.0</v>
      </c>
      <c r="B660" s="3" t="s">
        <v>659</v>
      </c>
    </row>
    <row r="661">
      <c r="A661" s="8">
        <v>0.0</v>
      </c>
      <c r="B661" s="9" t="s">
        <v>660</v>
      </c>
    </row>
    <row r="662">
      <c r="A662" s="11">
        <v>0.0</v>
      </c>
      <c r="B662" s="12" t="s">
        <v>661</v>
      </c>
    </row>
    <row r="663">
      <c r="A663" s="5">
        <v>0.0</v>
      </c>
      <c r="B663" s="3" t="s">
        <v>662</v>
      </c>
    </row>
    <row r="664">
      <c r="A664" s="5">
        <v>0.0</v>
      </c>
      <c r="B664" s="3" t="s">
        <v>663</v>
      </c>
    </row>
    <row r="665">
      <c r="A665" s="5">
        <v>0.0</v>
      </c>
      <c r="B665" s="3" t="s">
        <v>664</v>
      </c>
    </row>
    <row r="666">
      <c r="A666" s="1">
        <v>0.0</v>
      </c>
      <c r="B666" s="3" t="s">
        <v>665</v>
      </c>
      <c r="C666" s="2"/>
    </row>
    <row r="667">
      <c r="A667" s="1">
        <v>0.0</v>
      </c>
      <c r="B667" s="4" t="s">
        <v>666</v>
      </c>
    </row>
    <row r="668">
      <c r="A668" s="1">
        <v>0.0</v>
      </c>
      <c r="B668" s="2" t="s">
        <v>667</v>
      </c>
    </row>
    <row r="669">
      <c r="A669" s="1">
        <v>0.0</v>
      </c>
      <c r="B669" s="2" t="s">
        <v>668</v>
      </c>
    </row>
    <row r="670">
      <c r="A670" s="1">
        <v>0.0</v>
      </c>
      <c r="B670" s="2" t="s">
        <v>669</v>
      </c>
    </row>
    <row r="671">
      <c r="A671" s="1">
        <v>0.0</v>
      </c>
      <c r="B671" s="2" t="s">
        <v>670</v>
      </c>
    </row>
    <row r="672">
      <c r="A672" s="1">
        <v>0.0</v>
      </c>
      <c r="B672" s="3" t="s">
        <v>671</v>
      </c>
    </row>
    <row r="673">
      <c r="A673" s="1">
        <v>0.0</v>
      </c>
      <c r="B673" s="4" t="s">
        <v>672</v>
      </c>
    </row>
    <row r="674">
      <c r="A674" s="1">
        <v>0.0</v>
      </c>
      <c r="B674" s="2" t="s">
        <v>673</v>
      </c>
    </row>
    <row r="675">
      <c r="A675" s="1">
        <v>0.0</v>
      </c>
      <c r="B675" s="2" t="s">
        <v>674</v>
      </c>
    </row>
    <row r="676">
      <c r="A676" s="1">
        <v>0.0</v>
      </c>
      <c r="B676" s="2" t="s">
        <v>675</v>
      </c>
    </row>
    <row r="677">
      <c r="A677" s="1">
        <v>0.0</v>
      </c>
      <c r="B677" s="4" t="s">
        <v>676</v>
      </c>
    </row>
    <row r="678">
      <c r="A678" s="1">
        <v>0.0</v>
      </c>
      <c r="B678" s="2" t="s">
        <v>677</v>
      </c>
    </row>
    <row r="679">
      <c r="A679" s="1">
        <v>0.0</v>
      </c>
      <c r="B679" s="2" t="s">
        <v>678</v>
      </c>
    </row>
    <row r="680">
      <c r="A680" s="1">
        <v>0.0</v>
      </c>
      <c r="B680" s="2" t="s">
        <v>679</v>
      </c>
    </row>
    <row r="681">
      <c r="A681" s="1">
        <v>0.0</v>
      </c>
      <c r="B681" s="2" t="s">
        <v>680</v>
      </c>
    </row>
    <row r="682">
      <c r="A682" s="1">
        <v>0.0</v>
      </c>
      <c r="B682" s="2" t="s">
        <v>681</v>
      </c>
    </row>
    <row r="683">
      <c r="A683" s="1">
        <v>0.0</v>
      </c>
      <c r="B683" s="2" t="s">
        <v>701</v>
      </c>
    </row>
    <row r="684">
      <c r="A684" s="1">
        <v>0.0</v>
      </c>
      <c r="B684" s="4" t="s">
        <v>702</v>
      </c>
    </row>
    <row r="685">
      <c r="A685" s="1">
        <v>0.0</v>
      </c>
      <c r="B685" s="2" t="s">
        <v>703</v>
      </c>
    </row>
    <row r="686">
      <c r="A686" s="1">
        <v>0.0</v>
      </c>
      <c r="B686" s="2" t="s">
        <v>704</v>
      </c>
    </row>
    <row r="687">
      <c r="A687" s="1">
        <v>0.0</v>
      </c>
      <c r="B687" s="2" t="s">
        <v>705</v>
      </c>
    </row>
    <row r="688">
      <c r="A688" s="1">
        <v>0.0</v>
      </c>
      <c r="B688" s="3" t="s">
        <v>706</v>
      </c>
    </row>
    <row r="689">
      <c r="A689" s="1">
        <v>0.0</v>
      </c>
      <c r="B689" s="2" t="s">
        <v>707</v>
      </c>
    </row>
    <row r="690">
      <c r="A690" s="1">
        <v>0.0</v>
      </c>
      <c r="B690" s="2" t="s">
        <v>708</v>
      </c>
    </row>
    <row r="691">
      <c r="A691" s="1">
        <v>0.0</v>
      </c>
      <c r="B691" s="2" t="s">
        <v>709</v>
      </c>
    </row>
    <row r="692">
      <c r="A692" s="1">
        <v>0.0</v>
      </c>
      <c r="B692" s="2" t="s">
        <v>710</v>
      </c>
    </row>
    <row r="693">
      <c r="A693" s="1">
        <v>-1.0</v>
      </c>
      <c r="B693" s="2" t="s">
        <v>711</v>
      </c>
    </row>
    <row r="694">
      <c r="A694" s="1">
        <v>0.0</v>
      </c>
      <c r="B694" s="2" t="s">
        <v>712</v>
      </c>
    </row>
    <row r="695">
      <c r="A695" s="1">
        <v>0.0</v>
      </c>
      <c r="B695" s="2" t="s">
        <v>713</v>
      </c>
    </row>
    <row r="696">
      <c r="A696" s="1">
        <v>0.0</v>
      </c>
      <c r="B696" s="2" t="s">
        <v>714</v>
      </c>
    </row>
    <row r="697">
      <c r="A697" s="1">
        <v>0.0</v>
      </c>
      <c r="B697" s="2" t="s">
        <v>715</v>
      </c>
    </row>
    <row r="698">
      <c r="A698" s="1">
        <v>0.0</v>
      </c>
      <c r="B698" s="2" t="s">
        <v>716</v>
      </c>
    </row>
    <row r="699">
      <c r="A699" s="1">
        <v>0.0</v>
      </c>
      <c r="B699" s="2" t="s">
        <v>717</v>
      </c>
    </row>
    <row r="700">
      <c r="A700" s="1">
        <v>0.0</v>
      </c>
      <c r="B700" s="2" t="s">
        <v>718</v>
      </c>
    </row>
    <row r="701">
      <c r="A701" s="1">
        <v>0.0</v>
      </c>
      <c r="B701" s="2" t="s">
        <v>719</v>
      </c>
    </row>
    <row r="702">
      <c r="A702" s="1">
        <v>0.0</v>
      </c>
      <c r="B702" s="2" t="s">
        <v>720</v>
      </c>
    </row>
    <row r="703">
      <c r="A703" s="1">
        <v>0.0</v>
      </c>
      <c r="B703" s="2" t="s">
        <v>721</v>
      </c>
    </row>
    <row r="704">
      <c r="A704" s="1">
        <v>0.0</v>
      </c>
      <c r="B704" s="2" t="s">
        <v>722</v>
      </c>
    </row>
    <row r="705">
      <c r="A705" s="1">
        <v>0.0</v>
      </c>
      <c r="B705" s="2" t="s">
        <v>723</v>
      </c>
    </row>
    <row r="706">
      <c r="A706" s="1">
        <v>0.0</v>
      </c>
      <c r="B706" s="2" t="s">
        <v>724</v>
      </c>
    </row>
    <row r="707">
      <c r="A707" s="1">
        <v>0.0</v>
      </c>
      <c r="B707" s="2" t="s">
        <v>725</v>
      </c>
    </row>
    <row r="708">
      <c r="A708" s="1">
        <v>0.0</v>
      </c>
      <c r="B708" s="2" t="s">
        <v>726</v>
      </c>
    </row>
    <row r="709">
      <c r="A709" s="1">
        <v>0.0</v>
      </c>
      <c r="B709" s="2" t="s">
        <v>727</v>
      </c>
    </row>
    <row r="710">
      <c r="A710" s="1">
        <v>0.0</v>
      </c>
      <c r="B710" s="2" t="s">
        <v>728</v>
      </c>
    </row>
    <row r="711">
      <c r="A711" s="1">
        <v>0.0</v>
      </c>
      <c r="B711" s="4" t="s">
        <v>729</v>
      </c>
    </row>
    <row r="712">
      <c r="A712" s="1">
        <v>0.0</v>
      </c>
      <c r="B712" s="2" t="s">
        <v>730</v>
      </c>
    </row>
    <row r="713">
      <c r="A713" s="1">
        <v>0.0</v>
      </c>
      <c r="B713" s="2" t="s">
        <v>731</v>
      </c>
    </row>
    <row r="714">
      <c r="A714" s="1">
        <v>0.0</v>
      </c>
      <c r="B714" s="2" t="s">
        <v>732</v>
      </c>
    </row>
    <row r="715" ht="16.5" customHeight="1">
      <c r="A715" s="1">
        <v>0.0</v>
      </c>
      <c r="B715" s="2" t="s">
        <v>733</v>
      </c>
    </row>
    <row r="716">
      <c r="A716" s="1">
        <v>0.0</v>
      </c>
      <c r="B716" s="2" t="s">
        <v>734</v>
      </c>
    </row>
    <row r="717">
      <c r="A717" s="1">
        <v>0.0</v>
      </c>
      <c r="B717" s="2" t="s">
        <v>735</v>
      </c>
    </row>
    <row r="718">
      <c r="A718" s="1">
        <v>0.0</v>
      </c>
      <c r="B718" s="2" t="s">
        <v>736</v>
      </c>
    </row>
    <row r="719">
      <c r="A719" s="1">
        <v>0.0</v>
      </c>
      <c r="B719" s="2" t="s">
        <v>737</v>
      </c>
    </row>
    <row r="720">
      <c r="A720" s="1">
        <v>0.0</v>
      </c>
      <c r="B720" s="2" t="s">
        <v>738</v>
      </c>
    </row>
    <row r="721">
      <c r="A721" s="1">
        <v>0.0</v>
      </c>
      <c r="B721" s="3" t="s">
        <v>865</v>
      </c>
    </row>
    <row r="722">
      <c r="A722" s="1">
        <v>0.0</v>
      </c>
      <c r="B722" s="2" t="s">
        <v>866</v>
      </c>
    </row>
    <row r="723">
      <c r="A723" s="1">
        <v>0.0</v>
      </c>
      <c r="B723" s="2" t="s">
        <v>740</v>
      </c>
    </row>
    <row r="724">
      <c r="A724" s="1">
        <v>0.0</v>
      </c>
      <c r="B724" s="2" t="s">
        <v>741</v>
      </c>
    </row>
    <row r="725">
      <c r="A725" s="1">
        <v>0.0</v>
      </c>
      <c r="B725" s="2" t="s">
        <v>742</v>
      </c>
    </row>
    <row r="726">
      <c r="A726" s="1">
        <v>0.0</v>
      </c>
      <c r="B726" s="2" t="s">
        <v>743</v>
      </c>
    </row>
    <row r="727">
      <c r="A727" s="1">
        <v>0.0</v>
      </c>
      <c r="B727" s="2" t="s">
        <v>744</v>
      </c>
    </row>
    <row r="728">
      <c r="A728" s="1">
        <v>0.0</v>
      </c>
      <c r="B728" s="2" t="s">
        <v>745</v>
      </c>
    </row>
    <row r="729">
      <c r="A729" s="1">
        <v>0.0</v>
      </c>
      <c r="B729" s="2" t="s">
        <v>746</v>
      </c>
    </row>
    <row r="730">
      <c r="A730" s="1">
        <v>0.0</v>
      </c>
      <c r="B730" s="3" t="s">
        <v>747</v>
      </c>
    </row>
    <row r="731">
      <c r="A731" s="1">
        <v>0.0</v>
      </c>
      <c r="B731" s="2" t="s">
        <v>748</v>
      </c>
    </row>
    <row r="732">
      <c r="A732" s="1">
        <v>0.0</v>
      </c>
      <c r="B732" s="2" t="s">
        <v>749</v>
      </c>
    </row>
    <row r="733">
      <c r="A733" s="1">
        <v>0.0</v>
      </c>
      <c r="B733" s="2" t="s">
        <v>750</v>
      </c>
    </row>
    <row r="734">
      <c r="A734" s="1">
        <v>0.0</v>
      </c>
      <c r="B734" s="2" t="s">
        <v>751</v>
      </c>
    </row>
    <row r="735">
      <c r="A735" s="1">
        <v>0.0</v>
      </c>
      <c r="B735" s="2" t="s">
        <v>752</v>
      </c>
    </row>
    <row r="736">
      <c r="A736" s="1">
        <v>0.0</v>
      </c>
      <c r="B736" s="2" t="s">
        <v>753</v>
      </c>
    </row>
    <row r="737">
      <c r="A737" s="1">
        <v>0.0</v>
      </c>
      <c r="B737" s="2" t="s">
        <v>754</v>
      </c>
    </row>
    <row r="738">
      <c r="A738" s="1">
        <v>0.0</v>
      </c>
      <c r="B738" s="2" t="s">
        <v>755</v>
      </c>
    </row>
    <row r="739">
      <c r="A739" s="1">
        <v>0.0</v>
      </c>
      <c r="B739" s="2" t="s">
        <v>756</v>
      </c>
    </row>
    <row r="740">
      <c r="A740" s="1">
        <v>0.0</v>
      </c>
      <c r="B740" s="2" t="s">
        <v>757</v>
      </c>
    </row>
    <row r="741">
      <c r="A741" s="1">
        <v>0.0</v>
      </c>
      <c r="B741" s="2" t="s">
        <v>758</v>
      </c>
    </row>
    <row r="742">
      <c r="A742" s="1">
        <v>0.0</v>
      </c>
      <c r="B742" s="2" t="s">
        <v>759</v>
      </c>
    </row>
    <row r="743">
      <c r="A743" s="1">
        <v>0.0</v>
      </c>
      <c r="B743" s="3" t="s">
        <v>760</v>
      </c>
    </row>
    <row r="744">
      <c r="A744" s="1">
        <v>0.0</v>
      </c>
      <c r="B744" s="2" t="s">
        <v>761</v>
      </c>
    </row>
    <row r="745">
      <c r="A745" s="1">
        <v>0.0</v>
      </c>
      <c r="B745" s="2" t="s">
        <v>762</v>
      </c>
    </row>
    <row r="746">
      <c r="A746" s="1">
        <v>0.0</v>
      </c>
      <c r="B746" s="2" t="s">
        <v>763</v>
      </c>
    </row>
    <row r="747">
      <c r="A747" s="1">
        <v>0.0</v>
      </c>
      <c r="B747" s="2" t="s">
        <v>764</v>
      </c>
    </row>
    <row r="748">
      <c r="A748" s="1">
        <v>0.0</v>
      </c>
      <c r="B748" s="2" t="s">
        <v>765</v>
      </c>
    </row>
    <row r="749">
      <c r="A749" s="1">
        <v>0.0</v>
      </c>
      <c r="B749" s="2" t="s">
        <v>766</v>
      </c>
    </row>
    <row r="750">
      <c r="A750" s="1">
        <v>0.0</v>
      </c>
      <c r="B750" s="2" t="s">
        <v>767</v>
      </c>
    </row>
    <row r="751">
      <c r="A751" s="1">
        <v>0.0</v>
      </c>
      <c r="B751" s="3" t="s">
        <v>768</v>
      </c>
    </row>
    <row r="752">
      <c r="A752" s="1">
        <v>0.0</v>
      </c>
      <c r="B752" s="3" t="s">
        <v>769</v>
      </c>
    </row>
    <row r="753">
      <c r="A753" s="1">
        <v>0.0</v>
      </c>
      <c r="B753" s="3" t="s">
        <v>770</v>
      </c>
    </row>
    <row r="754">
      <c r="A754" s="1">
        <v>0.0</v>
      </c>
      <c r="B754" s="3" t="s">
        <v>771</v>
      </c>
    </row>
    <row r="755">
      <c r="A755" s="1">
        <v>0.0</v>
      </c>
      <c r="B755" s="4" t="s">
        <v>772</v>
      </c>
    </row>
    <row r="756">
      <c r="A756" s="1">
        <v>0.0</v>
      </c>
      <c r="B756" s="2" t="s">
        <v>773</v>
      </c>
    </row>
    <row r="757">
      <c r="A757" s="1">
        <v>0.0</v>
      </c>
      <c r="B757" s="3" t="s">
        <v>774</v>
      </c>
    </row>
    <row r="758">
      <c r="A758" s="1">
        <v>0.0</v>
      </c>
      <c r="B758" s="2" t="s">
        <v>775</v>
      </c>
    </row>
    <row r="759">
      <c r="A759" s="1">
        <v>0.0</v>
      </c>
      <c r="B759" s="2" t="s">
        <v>867</v>
      </c>
    </row>
    <row r="760">
      <c r="A760" s="1">
        <v>0.0</v>
      </c>
      <c r="B760" s="3" t="s">
        <v>868</v>
      </c>
    </row>
    <row r="761">
      <c r="A761" s="1">
        <v>0.0</v>
      </c>
      <c r="B761" s="2" t="s">
        <v>777</v>
      </c>
    </row>
    <row r="762">
      <c r="A762" s="1">
        <v>0.0</v>
      </c>
      <c r="B762" s="2" t="s">
        <v>778</v>
      </c>
    </row>
    <row r="763">
      <c r="A763" s="1">
        <v>0.0</v>
      </c>
      <c r="B763" s="2" t="s">
        <v>779</v>
      </c>
    </row>
    <row r="764">
      <c r="A764" s="1">
        <v>0.0</v>
      </c>
      <c r="B764" s="3" t="s">
        <v>780</v>
      </c>
    </row>
    <row r="765">
      <c r="A765" s="1">
        <v>0.0</v>
      </c>
      <c r="B765" s="2" t="s">
        <v>781</v>
      </c>
    </row>
    <row r="766">
      <c r="A766" s="1">
        <v>0.0</v>
      </c>
      <c r="B766" s="2" t="s">
        <v>782</v>
      </c>
    </row>
    <row r="767">
      <c r="A767" s="1">
        <v>0.0</v>
      </c>
      <c r="B767" s="2" t="s">
        <v>783</v>
      </c>
    </row>
    <row r="768">
      <c r="A768" s="1">
        <v>0.0</v>
      </c>
      <c r="B768" s="2" t="s">
        <v>784</v>
      </c>
    </row>
    <row r="769">
      <c r="A769" s="1">
        <v>0.0</v>
      </c>
      <c r="B769" s="2" t="s">
        <v>785</v>
      </c>
    </row>
    <row r="770">
      <c r="A770" s="1">
        <v>0.0</v>
      </c>
      <c r="B770" s="2" t="s">
        <v>786</v>
      </c>
    </row>
    <row r="771">
      <c r="A771" s="1">
        <v>0.0</v>
      </c>
      <c r="B771" s="3" t="s">
        <v>787</v>
      </c>
    </row>
    <row r="772">
      <c r="A772" s="1">
        <v>0.0</v>
      </c>
      <c r="B772" s="4" t="s">
        <v>788</v>
      </c>
    </row>
    <row r="773">
      <c r="A773" s="1">
        <v>0.0</v>
      </c>
      <c r="B773" s="3" t="s">
        <v>789</v>
      </c>
    </row>
    <row r="774">
      <c r="A774" s="1">
        <v>0.0</v>
      </c>
      <c r="B774" s="2" t="s">
        <v>790</v>
      </c>
    </row>
    <row r="775">
      <c r="A775" s="1">
        <v>0.0</v>
      </c>
      <c r="B775" s="2" t="s">
        <v>791</v>
      </c>
    </row>
    <row r="776">
      <c r="A776" s="1">
        <v>0.0</v>
      </c>
      <c r="B776" s="2" t="s">
        <v>792</v>
      </c>
    </row>
    <row r="777">
      <c r="A777" s="1">
        <v>0.0</v>
      </c>
      <c r="B777" s="2" t="s">
        <v>793</v>
      </c>
    </row>
    <row r="778">
      <c r="A778" s="1">
        <v>0.0</v>
      </c>
      <c r="B778" s="2" t="s">
        <v>869</v>
      </c>
    </row>
    <row r="779">
      <c r="A779" s="1">
        <v>0.0</v>
      </c>
      <c r="B779" s="2" t="s">
        <v>870</v>
      </c>
    </row>
    <row r="780">
      <c r="A780" s="1">
        <v>0.0</v>
      </c>
      <c r="B780" s="2" t="s">
        <v>871</v>
      </c>
    </row>
    <row r="781">
      <c r="A781" s="1">
        <v>0.0</v>
      </c>
      <c r="B781" s="2" t="s">
        <v>872</v>
      </c>
    </row>
    <row r="782">
      <c r="A782" s="1">
        <v>0.0</v>
      </c>
      <c r="B782" s="3" t="s">
        <v>873</v>
      </c>
    </row>
    <row r="783">
      <c r="A783" s="1">
        <v>0.0</v>
      </c>
      <c r="B783" s="4" t="s">
        <v>874</v>
      </c>
    </row>
    <row r="784">
      <c r="A784" s="1">
        <v>0.0</v>
      </c>
      <c r="B784" s="4" t="s">
        <v>875</v>
      </c>
    </row>
    <row r="785">
      <c r="A785" s="1">
        <v>0.0</v>
      </c>
      <c r="B785" s="3" t="s">
        <v>876</v>
      </c>
    </row>
    <row r="786">
      <c r="A786" s="1">
        <v>0.0</v>
      </c>
      <c r="B786" s="2" t="s">
        <v>877</v>
      </c>
    </row>
    <row r="787">
      <c r="A787" s="1">
        <v>0.0</v>
      </c>
      <c r="B787" s="2" t="s">
        <v>878</v>
      </c>
    </row>
    <row r="788">
      <c r="A788" s="1">
        <v>0.0</v>
      </c>
      <c r="B788" s="2" t="s">
        <v>879</v>
      </c>
    </row>
    <row r="789">
      <c r="A789" s="1">
        <v>0.0</v>
      </c>
      <c r="B789" s="2" t="s">
        <v>880</v>
      </c>
    </row>
    <row r="790">
      <c r="A790" s="1">
        <v>0.0</v>
      </c>
      <c r="B790" s="2" t="s">
        <v>881</v>
      </c>
    </row>
    <row r="791">
      <c r="A791" s="1">
        <v>0.0</v>
      </c>
      <c r="B791" s="2" t="s">
        <v>882</v>
      </c>
    </row>
    <row r="792">
      <c r="A792" s="1">
        <v>0.0</v>
      </c>
      <c r="B792" s="2" t="s">
        <v>883</v>
      </c>
    </row>
    <row r="793">
      <c r="A793" s="1">
        <v>0.0</v>
      </c>
      <c r="B793" s="2" t="s">
        <v>884</v>
      </c>
    </row>
    <row r="794">
      <c r="A794" s="1">
        <v>0.0</v>
      </c>
      <c r="B794" s="2" t="s">
        <v>885</v>
      </c>
    </row>
    <row r="795">
      <c r="A795" s="1">
        <v>0.0</v>
      </c>
      <c r="B795" s="2" t="s">
        <v>886</v>
      </c>
    </row>
    <row r="796">
      <c r="A796" s="1">
        <v>0.0</v>
      </c>
      <c r="B796" s="2" t="s">
        <v>887</v>
      </c>
    </row>
    <row r="797">
      <c r="A797" s="1">
        <v>0.0</v>
      </c>
      <c r="B797" s="2" t="s">
        <v>888</v>
      </c>
    </row>
    <row r="798">
      <c r="A798" s="1">
        <v>0.0</v>
      </c>
      <c r="B798" s="2" t="s">
        <v>889</v>
      </c>
    </row>
    <row r="799">
      <c r="A799" s="1">
        <v>0.0</v>
      </c>
      <c r="B799" s="2" t="s">
        <v>890</v>
      </c>
    </row>
    <row r="800">
      <c r="A800" s="1">
        <v>0.0</v>
      </c>
      <c r="B800" s="3" t="s">
        <v>891</v>
      </c>
    </row>
    <row r="801">
      <c r="A801" s="1">
        <v>0.0</v>
      </c>
      <c r="B801" s="3" t="s">
        <v>892</v>
      </c>
    </row>
    <row r="802">
      <c r="A802" s="1">
        <v>0.0</v>
      </c>
      <c r="B802" s="3" t="s">
        <v>893</v>
      </c>
    </row>
    <row r="803">
      <c r="A803" s="1">
        <v>0.0</v>
      </c>
      <c r="B803" s="2" t="s">
        <v>894</v>
      </c>
    </row>
    <row r="804">
      <c r="A804" s="1">
        <v>0.0</v>
      </c>
      <c r="B804" s="2" t="s">
        <v>895</v>
      </c>
    </row>
    <row r="805">
      <c r="A805" s="1">
        <v>0.0</v>
      </c>
      <c r="B805" s="2" t="s">
        <v>896</v>
      </c>
    </row>
    <row r="806">
      <c r="A806" s="1">
        <v>0.0</v>
      </c>
      <c r="B806" s="2" t="s">
        <v>897</v>
      </c>
    </row>
    <row r="807">
      <c r="A807" s="1">
        <v>0.0</v>
      </c>
      <c r="B807" s="2" t="s">
        <v>898</v>
      </c>
    </row>
    <row r="808">
      <c r="A808" s="1">
        <v>0.0</v>
      </c>
      <c r="B808" s="3" t="s">
        <v>899</v>
      </c>
    </row>
    <row r="809">
      <c r="A809" s="1">
        <v>0.0</v>
      </c>
      <c r="B809" s="2" t="s">
        <v>900</v>
      </c>
    </row>
    <row r="810">
      <c r="A810" s="1">
        <v>0.0</v>
      </c>
      <c r="B810" s="2" t="s">
        <v>901</v>
      </c>
    </row>
    <row r="811">
      <c r="A811" s="1">
        <v>0.0</v>
      </c>
      <c r="B811" s="2" t="s">
        <v>902</v>
      </c>
    </row>
    <row r="812">
      <c r="A812" s="1">
        <v>0.0</v>
      </c>
      <c r="B812" s="2" t="s">
        <v>903</v>
      </c>
    </row>
    <row r="813">
      <c r="A813" s="1">
        <v>0.0</v>
      </c>
      <c r="B813" s="2" t="s">
        <v>904</v>
      </c>
    </row>
    <row r="814">
      <c r="A814" s="1">
        <v>0.0</v>
      </c>
      <c r="B814" s="2" t="s">
        <v>905</v>
      </c>
    </row>
    <row r="815">
      <c r="A815" s="1">
        <v>0.0</v>
      </c>
      <c r="B815" s="2" t="s">
        <v>906</v>
      </c>
    </row>
    <row r="816">
      <c r="A816" s="1">
        <v>0.0</v>
      </c>
      <c r="B816" s="4" t="s">
        <v>907</v>
      </c>
    </row>
    <row r="817">
      <c r="A817" s="1">
        <v>0.0</v>
      </c>
      <c r="B817" s="2" t="s">
        <v>908</v>
      </c>
    </row>
    <row r="818">
      <c r="A818" s="1">
        <v>0.0</v>
      </c>
      <c r="B818" s="2" t="s">
        <v>909</v>
      </c>
    </row>
    <row r="819">
      <c r="A819" s="1">
        <v>0.0</v>
      </c>
      <c r="B819" s="4" t="s">
        <v>910</v>
      </c>
    </row>
    <row r="820">
      <c r="A820" s="1">
        <v>0.0</v>
      </c>
      <c r="B820" s="2" t="s">
        <v>911</v>
      </c>
    </row>
    <row r="821">
      <c r="A821" s="1">
        <v>0.0</v>
      </c>
      <c r="B821" s="2" t="s">
        <v>912</v>
      </c>
    </row>
    <row r="822">
      <c r="A822" s="1">
        <v>0.0</v>
      </c>
      <c r="B822" s="2" t="s">
        <v>913</v>
      </c>
    </row>
    <row r="823">
      <c r="A823" s="1">
        <v>0.0</v>
      </c>
      <c r="B823" s="2" t="s">
        <v>914</v>
      </c>
    </row>
    <row r="824">
      <c r="A824" s="1">
        <v>0.0</v>
      </c>
      <c r="B824" s="2" t="s">
        <v>915</v>
      </c>
    </row>
    <row r="825">
      <c r="A825" s="1">
        <v>0.0</v>
      </c>
      <c r="B825" s="2" t="s">
        <v>916</v>
      </c>
    </row>
    <row r="826">
      <c r="A826" s="1">
        <v>0.0</v>
      </c>
      <c r="B826" s="3" t="s">
        <v>917</v>
      </c>
    </row>
    <row r="827">
      <c r="A827" s="1">
        <v>0.0</v>
      </c>
      <c r="B827" s="3" t="s">
        <v>918</v>
      </c>
    </row>
    <row r="828">
      <c r="A828" s="1">
        <v>0.0</v>
      </c>
      <c r="B828" s="3" t="s">
        <v>919</v>
      </c>
    </row>
    <row r="829">
      <c r="A829" s="1">
        <v>0.0</v>
      </c>
      <c r="B829" s="3" t="s">
        <v>920</v>
      </c>
    </row>
    <row r="830">
      <c r="A830" s="1">
        <v>0.0</v>
      </c>
      <c r="B830" s="3" t="s">
        <v>921</v>
      </c>
    </row>
    <row r="831">
      <c r="A831" s="1">
        <v>0.0</v>
      </c>
      <c r="B831" s="4" t="s">
        <v>922</v>
      </c>
    </row>
    <row r="832">
      <c r="A832" s="1">
        <v>0.0</v>
      </c>
      <c r="B832" s="2" t="s">
        <v>923</v>
      </c>
    </row>
    <row r="833">
      <c r="A833" s="1">
        <v>0.0</v>
      </c>
      <c r="B833" s="4" t="s">
        <v>924</v>
      </c>
    </row>
    <row r="834">
      <c r="A834" s="1">
        <v>0.0</v>
      </c>
      <c r="B834" s="3" t="s">
        <v>925</v>
      </c>
    </row>
    <row r="835">
      <c r="A835" s="1">
        <v>0.0</v>
      </c>
      <c r="B835" s="3" t="s">
        <v>926</v>
      </c>
    </row>
    <row r="836">
      <c r="A836" s="1">
        <v>0.0</v>
      </c>
      <c r="B836" s="3" t="s">
        <v>927</v>
      </c>
    </row>
    <row r="837">
      <c r="A837" s="1">
        <v>0.0</v>
      </c>
      <c r="B837" s="2" t="s">
        <v>928</v>
      </c>
    </row>
    <row r="838">
      <c r="A838" s="1">
        <v>0.0</v>
      </c>
      <c r="B838" s="3" t="s">
        <v>929</v>
      </c>
    </row>
    <row r="839">
      <c r="A839" s="1">
        <v>0.0</v>
      </c>
      <c r="B839" s="3" t="s">
        <v>930</v>
      </c>
    </row>
    <row r="840">
      <c r="A840" s="1">
        <v>0.0</v>
      </c>
      <c r="B840" s="4" t="s">
        <v>931</v>
      </c>
    </row>
    <row r="841">
      <c r="A841" s="1">
        <v>0.0</v>
      </c>
      <c r="B841" s="4" t="s">
        <v>932</v>
      </c>
    </row>
    <row r="842">
      <c r="A842" s="1">
        <v>0.0</v>
      </c>
      <c r="B842" s="2" t="s">
        <v>933</v>
      </c>
    </row>
    <row r="843">
      <c r="A843" s="1">
        <v>0.0</v>
      </c>
      <c r="B843" s="3" t="s">
        <v>934</v>
      </c>
    </row>
    <row r="844">
      <c r="A844" s="1">
        <v>0.0</v>
      </c>
      <c r="B844" s="3" t="s">
        <v>10</v>
      </c>
    </row>
    <row r="845">
      <c r="A845" s="1">
        <v>0.0</v>
      </c>
      <c r="B845" s="3" t="s">
        <v>935</v>
      </c>
    </row>
    <row r="846">
      <c r="A846" s="1">
        <v>0.0</v>
      </c>
      <c r="B846" s="3" t="s">
        <v>936</v>
      </c>
    </row>
    <row r="847">
      <c r="A847" s="1">
        <v>0.0</v>
      </c>
      <c r="B847" s="3" t="s">
        <v>937</v>
      </c>
    </row>
    <row r="848">
      <c r="A848" s="1">
        <v>0.0</v>
      </c>
      <c r="B848" s="33" t="s">
        <v>938</v>
      </c>
    </row>
    <row r="849">
      <c r="A849" s="1">
        <v>0.0</v>
      </c>
      <c r="B849" s="2" t="s">
        <v>939</v>
      </c>
    </row>
    <row r="850">
      <c r="A850" s="1">
        <v>0.0</v>
      </c>
      <c r="B850" s="2" t="s">
        <v>940</v>
      </c>
    </row>
    <row r="851">
      <c r="A851" s="1">
        <v>0.0</v>
      </c>
      <c r="B851" s="34" t="s">
        <v>941</v>
      </c>
    </row>
    <row r="852">
      <c r="A852" s="1">
        <v>0.0</v>
      </c>
      <c r="B852" s="3" t="s">
        <v>942</v>
      </c>
    </row>
    <row r="853">
      <c r="A853" s="1">
        <v>0.0</v>
      </c>
      <c r="B853" s="3" t="s">
        <v>943</v>
      </c>
    </row>
    <row r="854">
      <c r="A854" s="1">
        <v>1.0</v>
      </c>
      <c r="B854" s="2" t="s">
        <v>944</v>
      </c>
    </row>
    <row r="855">
      <c r="A855" s="1">
        <v>1.0</v>
      </c>
      <c r="B855" s="2" t="s">
        <v>945</v>
      </c>
    </row>
    <row r="856">
      <c r="A856" s="1">
        <v>1.0</v>
      </c>
      <c r="B856" s="2" t="s">
        <v>946</v>
      </c>
    </row>
    <row r="857">
      <c r="A857" s="1">
        <v>1.0</v>
      </c>
      <c r="B857" s="2" t="s">
        <v>947</v>
      </c>
    </row>
    <row r="858">
      <c r="A858" s="1">
        <v>1.0</v>
      </c>
      <c r="B858" s="2" t="s">
        <v>948</v>
      </c>
    </row>
    <row r="859">
      <c r="A859" s="8">
        <v>1.0</v>
      </c>
      <c r="B859" s="9" t="s">
        <v>949</v>
      </c>
    </row>
    <row r="860">
      <c r="A860" s="1">
        <v>1.0</v>
      </c>
      <c r="B860" s="2" t="s">
        <v>950</v>
      </c>
    </row>
    <row r="861">
      <c r="A861" s="8">
        <v>1.0</v>
      </c>
      <c r="B861" s="9" t="s">
        <v>951</v>
      </c>
    </row>
    <row r="862">
      <c r="A862" s="6">
        <v>1.0</v>
      </c>
      <c r="B862" s="7" t="s">
        <v>952</v>
      </c>
    </row>
    <row r="863">
      <c r="A863" s="11">
        <v>-1.0</v>
      </c>
      <c r="B863" s="13" t="s">
        <v>953</v>
      </c>
    </row>
    <row r="864">
      <c r="A864" s="5">
        <v>1.0</v>
      </c>
      <c r="B864" s="3" t="s">
        <v>954</v>
      </c>
    </row>
    <row r="865">
      <c r="A865" s="5">
        <v>0.0</v>
      </c>
      <c r="B865" s="3" t="s">
        <v>955</v>
      </c>
    </row>
    <row r="866">
      <c r="A866" s="5">
        <v>1.0</v>
      </c>
      <c r="B866" s="3" t="s">
        <v>956</v>
      </c>
    </row>
    <row r="867">
      <c r="A867" s="1">
        <v>1.0</v>
      </c>
      <c r="B867" s="2" t="s">
        <v>957</v>
      </c>
    </row>
    <row r="868">
      <c r="A868" s="5">
        <v>1.0</v>
      </c>
      <c r="B868" s="3" t="s">
        <v>958</v>
      </c>
    </row>
    <row r="869">
      <c r="A869" s="15">
        <v>1.0</v>
      </c>
      <c r="B869" s="20" t="s">
        <v>959</v>
      </c>
    </row>
    <row r="870">
      <c r="A870" s="15">
        <v>1.0</v>
      </c>
      <c r="B870" s="20" t="s">
        <v>960</v>
      </c>
    </row>
    <row r="871">
      <c r="A871" s="11">
        <v>1.0</v>
      </c>
      <c r="B871" s="12" t="s">
        <v>961</v>
      </c>
    </row>
    <row r="872">
      <c r="A872" s="1">
        <v>1.0</v>
      </c>
      <c r="B872" s="2" t="s">
        <v>962</v>
      </c>
    </row>
    <row r="873">
      <c r="A873" s="1">
        <v>1.0</v>
      </c>
      <c r="B873" s="2" t="s">
        <v>963</v>
      </c>
    </row>
    <row r="874">
      <c r="A874" s="15">
        <v>1.0</v>
      </c>
      <c r="B874" s="20" t="s">
        <v>964</v>
      </c>
    </row>
    <row r="875">
      <c r="A875" s="11">
        <v>1.0</v>
      </c>
      <c r="B875" s="12" t="s">
        <v>965</v>
      </c>
    </row>
    <row r="876">
      <c r="A876" s="5">
        <v>1.0</v>
      </c>
      <c r="B876" s="3" t="s">
        <v>966</v>
      </c>
    </row>
    <row r="877">
      <c r="A877" s="11">
        <v>1.0</v>
      </c>
      <c r="B877" s="12" t="s">
        <v>967</v>
      </c>
    </row>
    <row r="878">
      <c r="A878" s="5">
        <v>0.0</v>
      </c>
      <c r="B878" s="3" t="s">
        <v>968</v>
      </c>
    </row>
    <row r="879">
      <c r="A879" s="5">
        <v>1.0</v>
      </c>
      <c r="B879" s="3" t="s">
        <v>969</v>
      </c>
    </row>
    <row r="880">
      <c r="A880" s="5">
        <v>0.0</v>
      </c>
      <c r="B880" s="3" t="s">
        <v>970</v>
      </c>
    </row>
    <row r="881">
      <c r="A881" s="6">
        <v>1.0</v>
      </c>
      <c r="B881" s="7" t="s">
        <v>971</v>
      </c>
    </row>
    <row r="882">
      <c r="A882" s="11">
        <v>1.0</v>
      </c>
      <c r="B882" s="12" t="s">
        <v>972</v>
      </c>
    </row>
    <row r="883">
      <c r="A883" s="11">
        <v>1.0</v>
      </c>
      <c r="B883" s="13" t="s">
        <v>973</v>
      </c>
    </row>
    <row r="884">
      <c r="A884" s="11">
        <v>1.0</v>
      </c>
      <c r="B884" s="13" t="s">
        <v>974</v>
      </c>
    </row>
    <row r="885">
      <c r="A885" s="6">
        <v>1.0</v>
      </c>
      <c r="B885" s="7" t="s">
        <v>975</v>
      </c>
    </row>
    <row r="886">
      <c r="A886" s="11">
        <v>1.0</v>
      </c>
      <c r="B886" s="13" t="s">
        <v>976</v>
      </c>
    </row>
    <row r="887">
      <c r="A887" s="1">
        <v>1.0</v>
      </c>
      <c r="B887" s="13" t="s">
        <v>977</v>
      </c>
    </row>
    <row r="888">
      <c r="A888" s="1">
        <v>1.0</v>
      </c>
      <c r="B888" s="13" t="s">
        <v>978</v>
      </c>
    </row>
    <row r="889">
      <c r="A889" s="1">
        <v>1.0</v>
      </c>
      <c r="B889" s="2" t="s">
        <v>979</v>
      </c>
    </row>
    <row r="890">
      <c r="A890" s="1">
        <v>1.0</v>
      </c>
      <c r="B890" s="2" t="s">
        <v>980</v>
      </c>
    </row>
    <row r="891">
      <c r="A891" s="1">
        <v>1.0</v>
      </c>
      <c r="B891" s="2" t="s">
        <v>981</v>
      </c>
    </row>
    <row r="892">
      <c r="A892" s="1">
        <v>1.0</v>
      </c>
      <c r="B892" s="3" t="s">
        <v>982</v>
      </c>
    </row>
    <row r="893">
      <c r="A893" s="1">
        <v>1.0</v>
      </c>
      <c r="B893" s="2" t="s">
        <v>983</v>
      </c>
    </row>
    <row r="894">
      <c r="A894" s="1">
        <v>1.0</v>
      </c>
      <c r="B894" s="2" t="s">
        <v>984</v>
      </c>
    </row>
    <row r="895">
      <c r="A895" s="1">
        <v>1.0</v>
      </c>
      <c r="B895" s="2" t="s">
        <v>985</v>
      </c>
    </row>
    <row r="896">
      <c r="A896" s="1">
        <v>1.0</v>
      </c>
      <c r="B896" s="2" t="s">
        <v>986</v>
      </c>
    </row>
    <row r="897">
      <c r="A897" s="1">
        <v>1.0</v>
      </c>
      <c r="B897" s="2" t="s">
        <v>987</v>
      </c>
    </row>
    <row r="898">
      <c r="A898" s="1">
        <v>1.0</v>
      </c>
      <c r="B898" s="3" t="s">
        <v>988</v>
      </c>
    </row>
    <row r="899">
      <c r="A899" s="1">
        <v>1.0</v>
      </c>
      <c r="B899" s="2" t="s">
        <v>989</v>
      </c>
    </row>
    <row r="900">
      <c r="A900" s="1">
        <v>1.0</v>
      </c>
      <c r="B900" s="2" t="s">
        <v>990</v>
      </c>
    </row>
    <row r="901">
      <c r="A901" s="1">
        <v>1.0</v>
      </c>
      <c r="B901" s="2" t="s">
        <v>991</v>
      </c>
    </row>
    <row r="902">
      <c r="A902" s="1">
        <v>1.0</v>
      </c>
      <c r="B902" s="2" t="s">
        <v>992</v>
      </c>
    </row>
    <row r="903">
      <c r="A903" s="1">
        <v>1.0</v>
      </c>
      <c r="B903" s="2" t="s">
        <v>993</v>
      </c>
    </row>
    <row r="904">
      <c r="A904" s="1">
        <v>1.0</v>
      </c>
      <c r="B904" s="2" t="s">
        <v>994</v>
      </c>
    </row>
    <row r="905">
      <c r="A905" s="1">
        <v>1.0</v>
      </c>
      <c r="B905" s="2" t="s">
        <v>995</v>
      </c>
    </row>
    <row r="906">
      <c r="A906" s="1">
        <v>1.0</v>
      </c>
      <c r="B906" s="2" t="s">
        <v>996</v>
      </c>
    </row>
    <row r="907">
      <c r="A907" s="1">
        <v>1.0</v>
      </c>
      <c r="B907" s="2" t="s">
        <v>997</v>
      </c>
    </row>
    <row r="908">
      <c r="A908" s="1">
        <v>1.0</v>
      </c>
      <c r="B908" s="3" t="s">
        <v>998</v>
      </c>
    </row>
    <row r="909">
      <c r="A909" s="1">
        <v>1.0</v>
      </c>
      <c r="B909" s="2" t="s">
        <v>999</v>
      </c>
    </row>
    <row r="910">
      <c r="A910" s="1">
        <v>0.0</v>
      </c>
      <c r="B910" s="2" t="s">
        <v>1000</v>
      </c>
    </row>
    <row r="911">
      <c r="A911" s="1">
        <v>1.0</v>
      </c>
      <c r="B911" s="2" t="s">
        <v>1001</v>
      </c>
    </row>
    <row r="912">
      <c r="A912" s="1">
        <v>1.0</v>
      </c>
      <c r="B912" s="2" t="s">
        <v>1002</v>
      </c>
    </row>
    <row r="913">
      <c r="A913" s="1">
        <v>1.0</v>
      </c>
      <c r="B913" s="2" t="s">
        <v>1003</v>
      </c>
    </row>
    <row r="914">
      <c r="A914" s="1">
        <v>1.0</v>
      </c>
      <c r="B914" s="2" t="s">
        <v>1004</v>
      </c>
    </row>
    <row r="915">
      <c r="A915" s="1">
        <v>1.0</v>
      </c>
      <c r="B915" s="2" t="s">
        <v>1005</v>
      </c>
    </row>
    <row r="916">
      <c r="A916" s="1">
        <v>1.0</v>
      </c>
      <c r="B916" s="4" t="s">
        <v>1006</v>
      </c>
    </row>
    <row r="917">
      <c r="A917" s="1">
        <v>1.0</v>
      </c>
      <c r="B917" s="2" t="s">
        <v>1007</v>
      </c>
    </row>
    <row r="918">
      <c r="A918" s="1">
        <v>1.0</v>
      </c>
      <c r="B918" s="44" t="s">
        <v>1008</v>
      </c>
    </row>
    <row r="919">
      <c r="A919" s="1">
        <v>1.0</v>
      </c>
      <c r="B919" s="2" t="s">
        <v>1009</v>
      </c>
    </row>
    <row r="920">
      <c r="A920" s="1">
        <v>1.0</v>
      </c>
      <c r="B920" s="2" t="s">
        <v>1010</v>
      </c>
    </row>
    <row r="921">
      <c r="A921" s="1">
        <v>1.0</v>
      </c>
      <c r="B921" s="2" t="s">
        <v>1011</v>
      </c>
    </row>
    <row r="922">
      <c r="A922" s="1">
        <v>1.0</v>
      </c>
      <c r="B922" s="2" t="s">
        <v>1012</v>
      </c>
    </row>
    <row r="923">
      <c r="A923" s="1">
        <v>1.0</v>
      </c>
      <c r="B923" s="2" t="s">
        <v>1013</v>
      </c>
    </row>
    <row r="924">
      <c r="A924" s="1">
        <v>1.0</v>
      </c>
      <c r="B924" s="2" t="s">
        <v>1014</v>
      </c>
    </row>
    <row r="925">
      <c r="A925" s="1">
        <v>1.0</v>
      </c>
      <c r="B925" s="2" t="s">
        <v>1015</v>
      </c>
    </row>
    <row r="926">
      <c r="A926" s="1">
        <v>1.0</v>
      </c>
      <c r="B926" s="2" t="s">
        <v>1016</v>
      </c>
    </row>
    <row r="927">
      <c r="A927" s="1">
        <v>1.0</v>
      </c>
      <c r="B927" s="2" t="s">
        <v>1017</v>
      </c>
    </row>
    <row r="928">
      <c r="A928" s="1">
        <v>1.0</v>
      </c>
      <c r="B928" s="2" t="s">
        <v>1018</v>
      </c>
    </row>
    <row r="929">
      <c r="A929" s="1">
        <v>1.0</v>
      </c>
      <c r="B929" s="2" t="s">
        <v>1019</v>
      </c>
    </row>
    <row r="930">
      <c r="A930" s="1">
        <v>1.0</v>
      </c>
      <c r="B930" s="2" t="s">
        <v>1020</v>
      </c>
    </row>
    <row r="931">
      <c r="A931" s="1">
        <v>1.0</v>
      </c>
      <c r="B931" s="2" t="s">
        <v>1021</v>
      </c>
    </row>
    <row r="932">
      <c r="A932" s="1">
        <v>1.0</v>
      </c>
      <c r="B932" s="2" t="s">
        <v>1022</v>
      </c>
    </row>
    <row r="933">
      <c r="A933" s="1">
        <v>1.0</v>
      </c>
      <c r="B933" s="2" t="s">
        <v>1023</v>
      </c>
    </row>
    <row r="934">
      <c r="A934" s="1">
        <v>1.0</v>
      </c>
      <c r="B934" s="4" t="s">
        <v>1024</v>
      </c>
    </row>
    <row r="935">
      <c r="A935" s="1">
        <v>1.0</v>
      </c>
      <c r="B935" s="2" t="s">
        <v>1025</v>
      </c>
    </row>
    <row r="936">
      <c r="A936" s="1">
        <v>1.0</v>
      </c>
      <c r="B936" s="3" t="s">
        <v>1026</v>
      </c>
    </row>
    <row r="937">
      <c r="A937" s="1">
        <v>1.0</v>
      </c>
      <c r="B937" s="4" t="s">
        <v>1027</v>
      </c>
    </row>
    <row r="938">
      <c r="A938" s="1">
        <v>1.0</v>
      </c>
      <c r="B938" s="2" t="s">
        <v>1028</v>
      </c>
    </row>
    <row r="939">
      <c r="A939" s="1">
        <v>1.0</v>
      </c>
      <c r="B939" s="2" t="s">
        <v>1029</v>
      </c>
    </row>
    <row r="940">
      <c r="A940" s="1">
        <v>1.0</v>
      </c>
      <c r="B940" s="4" t="s">
        <v>1030</v>
      </c>
    </row>
    <row r="941">
      <c r="A941" s="1">
        <v>1.0</v>
      </c>
      <c r="B941" s="3" t="s">
        <v>1031</v>
      </c>
    </row>
    <row r="942">
      <c r="A942" s="1">
        <v>1.0</v>
      </c>
      <c r="B942" s="2" t="s">
        <v>1032</v>
      </c>
    </row>
    <row r="943">
      <c r="A943" s="1">
        <v>1.0</v>
      </c>
      <c r="B943" s="2" t="s">
        <v>1033</v>
      </c>
    </row>
    <row r="944">
      <c r="A944" s="1">
        <v>1.0</v>
      </c>
      <c r="B944" s="2" t="s">
        <v>1034</v>
      </c>
    </row>
    <row r="945">
      <c r="A945" s="1">
        <v>1.0</v>
      </c>
      <c r="B945" s="2" t="s">
        <v>1035</v>
      </c>
    </row>
    <row r="946">
      <c r="A946" s="1">
        <v>1.0</v>
      </c>
      <c r="B946" s="2" t="s">
        <v>1036</v>
      </c>
    </row>
    <row r="947">
      <c r="A947" s="1">
        <v>1.0</v>
      </c>
      <c r="B947" s="2" t="s">
        <v>1037</v>
      </c>
    </row>
    <row r="948">
      <c r="A948" s="1">
        <v>1.0</v>
      </c>
      <c r="B948" s="2" t="s">
        <v>1038</v>
      </c>
    </row>
    <row r="949">
      <c r="A949" s="1">
        <v>1.0</v>
      </c>
      <c r="B949" s="2" t="s">
        <v>1039</v>
      </c>
    </row>
    <row r="950">
      <c r="A950" s="1">
        <v>1.0</v>
      </c>
      <c r="B950" s="2" t="s">
        <v>1040</v>
      </c>
    </row>
    <row r="951">
      <c r="A951" s="1">
        <v>1.0</v>
      </c>
      <c r="B951" s="2" t="s">
        <v>1041</v>
      </c>
    </row>
    <row r="952">
      <c r="A952" s="1">
        <v>1.0</v>
      </c>
      <c r="B952" s="2" t="s">
        <v>1042</v>
      </c>
    </row>
    <row r="953">
      <c r="A953" s="1">
        <v>1.0</v>
      </c>
      <c r="B953" s="44" t="s">
        <v>1043</v>
      </c>
    </row>
    <row r="954">
      <c r="A954" s="1">
        <v>1.0</v>
      </c>
      <c r="B954" s="2" t="s">
        <v>1044</v>
      </c>
    </row>
    <row r="955">
      <c r="A955" s="1">
        <v>1.0</v>
      </c>
      <c r="B955" s="2" t="s">
        <v>1045</v>
      </c>
    </row>
    <row r="956">
      <c r="A956" s="1">
        <v>1.0</v>
      </c>
      <c r="B956" s="3" t="s">
        <v>1046</v>
      </c>
    </row>
    <row r="957">
      <c r="A957" s="1">
        <v>1.0</v>
      </c>
      <c r="B957" s="3" t="s">
        <v>1047</v>
      </c>
    </row>
    <row r="958">
      <c r="A958" s="1">
        <v>1.0</v>
      </c>
      <c r="B958" s="3" t="s">
        <v>1048</v>
      </c>
    </row>
    <row r="959">
      <c r="A959" s="1">
        <v>1.0</v>
      </c>
      <c r="B959" s="3" t="s">
        <v>1049</v>
      </c>
    </row>
    <row r="960">
      <c r="A960" s="1">
        <v>1.0</v>
      </c>
      <c r="B960" s="3" t="s">
        <v>1050</v>
      </c>
    </row>
    <row r="961">
      <c r="A961" s="1">
        <v>1.0</v>
      </c>
      <c r="B961" s="3" t="s">
        <v>1051</v>
      </c>
    </row>
    <row r="962">
      <c r="A962" s="1">
        <v>1.0</v>
      </c>
      <c r="B962" s="4" t="s">
        <v>1052</v>
      </c>
    </row>
    <row r="963">
      <c r="A963" s="1">
        <v>1.0</v>
      </c>
      <c r="B963" s="2" t="s">
        <v>1053</v>
      </c>
    </row>
    <row r="964">
      <c r="A964" s="1">
        <v>1.0</v>
      </c>
      <c r="B964" s="2" t="s">
        <v>1054</v>
      </c>
    </row>
    <row r="965">
      <c r="A965" s="1">
        <v>1.0</v>
      </c>
      <c r="B965" s="2" t="s">
        <v>1055</v>
      </c>
    </row>
    <row r="966">
      <c r="A966" s="1">
        <v>1.0</v>
      </c>
      <c r="B966" s="2" t="s">
        <v>1056</v>
      </c>
    </row>
    <row r="967">
      <c r="A967" s="1">
        <v>1.0</v>
      </c>
      <c r="B967" s="3" t="s">
        <v>1057</v>
      </c>
    </row>
    <row r="968">
      <c r="A968" s="1">
        <v>1.0</v>
      </c>
      <c r="B968" s="33" t="s">
        <v>1058</v>
      </c>
    </row>
    <row r="969">
      <c r="A969" s="1">
        <v>1.0</v>
      </c>
      <c r="B969" s="33" t="s">
        <v>1059</v>
      </c>
    </row>
    <row r="970">
      <c r="A970" s="1">
        <v>1.0</v>
      </c>
      <c r="B970" s="2" t="s">
        <v>1060</v>
      </c>
    </row>
    <row r="971">
      <c r="A971" s="5">
        <v>2.0</v>
      </c>
      <c r="B971" s="3" t="s">
        <v>1061</v>
      </c>
    </row>
    <row r="972">
      <c r="A972" s="1">
        <v>2.0</v>
      </c>
      <c r="B972" s="2" t="s">
        <v>1062</v>
      </c>
    </row>
    <row r="973">
      <c r="A973" s="8">
        <v>2.0</v>
      </c>
      <c r="B973" s="9" t="s">
        <v>1063</v>
      </c>
    </row>
    <row r="974">
      <c r="A974" s="1">
        <v>2.0</v>
      </c>
      <c r="B974" s="2" t="s">
        <v>1064</v>
      </c>
    </row>
    <row r="975">
      <c r="A975" s="1">
        <v>2.0</v>
      </c>
      <c r="B975" s="2" t="s">
        <v>1065</v>
      </c>
    </row>
    <row r="976">
      <c r="A976" s="1">
        <v>2.0</v>
      </c>
      <c r="B976" s="2" t="s">
        <v>1066</v>
      </c>
    </row>
    <row r="977">
      <c r="A977" s="1">
        <v>2.0</v>
      </c>
      <c r="B977" s="2" t="s">
        <v>1067</v>
      </c>
    </row>
    <row r="978">
      <c r="A978" s="5">
        <v>2.0</v>
      </c>
      <c r="B978" s="3" t="s">
        <v>1068</v>
      </c>
    </row>
    <row r="979">
      <c r="A979" s="8">
        <v>2.0</v>
      </c>
      <c r="B979" s="9" t="s">
        <v>1069</v>
      </c>
    </row>
    <row r="980">
      <c r="A980" s="1">
        <v>2.0</v>
      </c>
      <c r="B980" s="2" t="s">
        <v>1070</v>
      </c>
    </row>
    <row r="981">
      <c r="A981" s="5">
        <v>2.0</v>
      </c>
      <c r="B981" s="3" t="s">
        <v>1071</v>
      </c>
    </row>
    <row r="982">
      <c r="A982" s="5">
        <v>2.0</v>
      </c>
      <c r="B982" s="3" t="s">
        <v>1072</v>
      </c>
    </row>
    <row r="983">
      <c r="A983" s="1">
        <v>2.0</v>
      </c>
      <c r="B983" s="2" t="s">
        <v>1073</v>
      </c>
    </row>
    <row r="984">
      <c r="A984" s="11">
        <v>2.0</v>
      </c>
      <c r="B984" s="12" t="s">
        <v>1074</v>
      </c>
    </row>
    <row r="985">
      <c r="A985" s="5">
        <v>2.0</v>
      </c>
      <c r="B985" s="3" t="s">
        <v>1075</v>
      </c>
    </row>
    <row r="986">
      <c r="A986" s="17">
        <v>2.0</v>
      </c>
      <c r="B986" s="4" t="s">
        <v>1076</v>
      </c>
    </row>
    <row r="987">
      <c r="A987" s="5">
        <v>2.0</v>
      </c>
      <c r="B987" s="3" t="s">
        <v>1077</v>
      </c>
    </row>
    <row r="988">
      <c r="A988" s="11">
        <v>2.0</v>
      </c>
      <c r="B988" s="12" t="s">
        <v>1078</v>
      </c>
    </row>
    <row r="989">
      <c r="A989" s="11">
        <v>2.0</v>
      </c>
      <c r="B989" s="13" t="s">
        <v>1079</v>
      </c>
    </row>
    <row r="990">
      <c r="A990" s="11">
        <v>2.0</v>
      </c>
      <c r="B990" s="12" t="s">
        <v>1080</v>
      </c>
    </row>
    <row r="991">
      <c r="A991" s="11">
        <v>2.0</v>
      </c>
      <c r="B991" s="13" t="s">
        <v>1081</v>
      </c>
    </row>
    <row r="992">
      <c r="A992" s="15">
        <v>2.0</v>
      </c>
      <c r="B992" s="20" t="s">
        <v>1082</v>
      </c>
    </row>
    <row r="993">
      <c r="A993" s="5">
        <v>2.0</v>
      </c>
      <c r="B993" s="3" t="s">
        <v>1083</v>
      </c>
    </row>
    <row r="994">
      <c r="A994" s="11">
        <v>2.0</v>
      </c>
      <c r="B994" s="12" t="s">
        <v>1084</v>
      </c>
    </row>
    <row r="995">
      <c r="A995" s="11">
        <v>2.0</v>
      </c>
      <c r="B995" s="12" t="s">
        <v>1085</v>
      </c>
    </row>
    <row r="996">
      <c r="A996" s="27">
        <v>2.0</v>
      </c>
      <c r="B996" s="28" t="s">
        <v>1086</v>
      </c>
    </row>
    <row r="997">
      <c r="A997" s="1">
        <v>2.0</v>
      </c>
      <c r="B997" s="2" t="s">
        <v>1087</v>
      </c>
    </row>
    <row r="998">
      <c r="A998" s="1">
        <v>2.0</v>
      </c>
      <c r="B998" s="2" t="s">
        <v>1088</v>
      </c>
    </row>
    <row r="999">
      <c r="A999" s="5">
        <v>2.0</v>
      </c>
      <c r="B999" s="3" t="s">
        <v>1089</v>
      </c>
    </row>
    <row r="1000">
      <c r="A1000" s="11">
        <v>2.0</v>
      </c>
      <c r="B1000" s="12" t="s">
        <v>1090</v>
      </c>
    </row>
    <row r="1001">
      <c r="A1001" s="45">
        <v>2.0</v>
      </c>
      <c r="B1001" s="46" t="s">
        <v>1091</v>
      </c>
    </row>
    <row r="1002">
      <c r="A1002" s="1">
        <v>2.0</v>
      </c>
      <c r="B1002" s="13" t="s">
        <v>1092</v>
      </c>
    </row>
    <row r="1003">
      <c r="A1003" s="1">
        <v>2.0</v>
      </c>
      <c r="B1003" s="13" t="s">
        <v>1093</v>
      </c>
    </row>
    <row r="1004">
      <c r="A1004" s="1">
        <v>2.0</v>
      </c>
      <c r="B1004" s="19" t="s">
        <v>1094</v>
      </c>
    </row>
    <row r="1005">
      <c r="A1005" s="1">
        <v>2.0</v>
      </c>
      <c r="B1005" s="13" t="s">
        <v>1095</v>
      </c>
    </row>
    <row r="1006">
      <c r="A1006" s="1">
        <v>2.0</v>
      </c>
      <c r="B1006" s="13" t="s">
        <v>1096</v>
      </c>
    </row>
    <row r="1007">
      <c r="A1007" s="1">
        <v>2.0</v>
      </c>
      <c r="B1007" s="13" t="s">
        <v>1097</v>
      </c>
    </row>
    <row r="1008">
      <c r="A1008" s="1">
        <v>2.0</v>
      </c>
      <c r="B1008" s="12" t="s">
        <v>1098</v>
      </c>
    </row>
    <row r="1009">
      <c r="A1009" s="1">
        <v>2.0</v>
      </c>
      <c r="B1009" s="13" t="s">
        <v>1099</v>
      </c>
    </row>
    <row r="1010">
      <c r="A1010" s="1">
        <v>0.0</v>
      </c>
      <c r="B1010" s="3" t="s">
        <v>1100</v>
      </c>
    </row>
    <row r="1011">
      <c r="A1011" s="1">
        <v>2.0</v>
      </c>
      <c r="B1011" s="13" t="s">
        <v>1101</v>
      </c>
    </row>
    <row r="1012">
      <c r="A1012" s="1">
        <v>2.0</v>
      </c>
      <c r="B1012" s="4" t="s">
        <v>1102</v>
      </c>
    </row>
    <row r="1013">
      <c r="A1013" s="1">
        <v>2.0</v>
      </c>
      <c r="B1013" s="4" t="s">
        <v>1103</v>
      </c>
    </row>
    <row r="1014">
      <c r="A1014" s="1">
        <v>0.0</v>
      </c>
      <c r="B1014" s="3" t="s">
        <v>1104</v>
      </c>
    </row>
    <row r="1015">
      <c r="A1015" s="1">
        <v>2.0</v>
      </c>
      <c r="B1015" s="4" t="s">
        <v>1105</v>
      </c>
    </row>
    <row r="1016">
      <c r="A1016" s="1">
        <v>2.0</v>
      </c>
      <c r="B1016" s="2" t="s">
        <v>1106</v>
      </c>
    </row>
    <row r="1017">
      <c r="A1017" s="1">
        <v>2.0</v>
      </c>
      <c r="B1017" s="2" t="s">
        <v>1107</v>
      </c>
    </row>
    <row r="1018">
      <c r="A1018" s="1">
        <v>2.0</v>
      </c>
      <c r="B1018" s="2" t="s">
        <v>1108</v>
      </c>
    </row>
    <row r="1019">
      <c r="A1019" s="1">
        <v>2.0</v>
      </c>
      <c r="B1019" s="2" t="s">
        <v>1109</v>
      </c>
    </row>
    <row r="1020">
      <c r="A1020" s="1">
        <v>2.0</v>
      </c>
      <c r="B1020" s="4" t="s">
        <v>1110</v>
      </c>
    </row>
    <row r="1021">
      <c r="A1021" s="1">
        <v>2.0</v>
      </c>
      <c r="B1021" s="2" t="s">
        <v>1111</v>
      </c>
    </row>
    <row r="1022">
      <c r="A1022" s="1">
        <v>2.0</v>
      </c>
      <c r="B1022" s="2" t="s">
        <v>1112</v>
      </c>
    </row>
    <row r="1023">
      <c r="A1023" s="1">
        <v>2.0</v>
      </c>
      <c r="B1023" s="2" t="s">
        <v>1113</v>
      </c>
    </row>
    <row r="1024">
      <c r="A1024" s="1">
        <v>2.0</v>
      </c>
      <c r="B1024" s="2" t="s">
        <v>1114</v>
      </c>
    </row>
    <row r="1025">
      <c r="A1025" s="1">
        <v>2.0</v>
      </c>
      <c r="B1025" s="2" t="s">
        <v>1115</v>
      </c>
    </row>
    <row r="1026">
      <c r="A1026" s="1">
        <v>2.0</v>
      </c>
      <c r="B1026" s="2" t="s">
        <v>1116</v>
      </c>
    </row>
    <row r="1027">
      <c r="A1027" s="1">
        <v>2.0</v>
      </c>
      <c r="B1027" s="2" t="s">
        <v>1117</v>
      </c>
    </row>
    <row r="1028">
      <c r="A1028" s="1">
        <v>2.0</v>
      </c>
      <c r="B1028" s="2" t="s">
        <v>1118</v>
      </c>
    </row>
    <row r="1029">
      <c r="A1029" s="1">
        <v>2.0</v>
      </c>
      <c r="B1029" s="2" t="s">
        <v>1119</v>
      </c>
    </row>
    <row r="1030">
      <c r="A1030" s="1">
        <v>2.0</v>
      </c>
      <c r="B1030" s="2" t="s">
        <v>1120</v>
      </c>
    </row>
    <row r="1031">
      <c r="A1031" s="1">
        <v>2.0</v>
      </c>
      <c r="B1031" s="4" t="s">
        <v>1121</v>
      </c>
    </row>
    <row r="1032">
      <c r="A1032" s="1">
        <v>2.0</v>
      </c>
      <c r="B1032" s="2" t="s">
        <v>1122</v>
      </c>
    </row>
    <row r="1033">
      <c r="A1033" s="1">
        <v>2.0</v>
      </c>
      <c r="B1033" s="2" t="s">
        <v>1123</v>
      </c>
    </row>
    <row r="1034">
      <c r="A1034" s="1">
        <v>2.0</v>
      </c>
      <c r="B1034" s="22" t="s">
        <v>1124</v>
      </c>
    </row>
    <row r="1035">
      <c r="A1035" s="1">
        <v>2.0</v>
      </c>
      <c r="B1035" s="3" t="s">
        <v>1125</v>
      </c>
    </row>
    <row r="1036">
      <c r="A1036" s="1">
        <v>2.0</v>
      </c>
      <c r="B1036" s="4" t="s">
        <v>1126</v>
      </c>
    </row>
    <row r="1037">
      <c r="A1037" s="1">
        <v>2.0</v>
      </c>
      <c r="B1037" s="2" t="s">
        <v>1127</v>
      </c>
    </row>
    <row r="1038">
      <c r="A1038" s="1">
        <v>2.0</v>
      </c>
      <c r="B1038" s="2" t="s">
        <v>1128</v>
      </c>
    </row>
    <row r="1039">
      <c r="A1039" s="1">
        <v>2.0</v>
      </c>
      <c r="B1039" s="2" t="s">
        <v>1129</v>
      </c>
    </row>
    <row r="1040">
      <c r="A1040" s="1">
        <v>2.0</v>
      </c>
      <c r="B1040" s="4" t="s">
        <v>1130</v>
      </c>
    </row>
    <row r="1041">
      <c r="A1041" s="1">
        <v>2.0</v>
      </c>
      <c r="B1041" s="3" t="s">
        <v>1131</v>
      </c>
    </row>
    <row r="1042">
      <c r="A1042" s="1">
        <v>2.0</v>
      </c>
      <c r="B1042" s="44" t="s">
        <v>1132</v>
      </c>
    </row>
    <row r="1043">
      <c r="A1043" s="1">
        <v>2.0</v>
      </c>
      <c r="B1043" s="4" t="s">
        <v>1133</v>
      </c>
    </row>
    <row r="1044">
      <c r="A1044" s="1">
        <v>2.0</v>
      </c>
      <c r="B1044" s="2" t="s">
        <v>1134</v>
      </c>
    </row>
    <row r="1045">
      <c r="A1045" s="1">
        <v>2.0</v>
      </c>
      <c r="B1045" s="2" t="s">
        <v>1135</v>
      </c>
    </row>
    <row r="1046">
      <c r="A1046" s="1">
        <v>2.0</v>
      </c>
      <c r="B1046" s="3" t="s">
        <v>1136</v>
      </c>
    </row>
    <row r="1047">
      <c r="A1047" s="1">
        <v>2.0</v>
      </c>
      <c r="B1047" s="2" t="s">
        <v>1137</v>
      </c>
    </row>
    <row r="1048">
      <c r="A1048" s="1">
        <v>2.0</v>
      </c>
      <c r="B1048" s="30" t="s">
        <v>1138</v>
      </c>
    </row>
    <row r="1049">
      <c r="A1049" s="1">
        <v>2.0</v>
      </c>
      <c r="B1049" s="47" t="s">
        <v>1139</v>
      </c>
    </row>
    <row r="1050">
      <c r="A1050" s="1">
        <v>2.0</v>
      </c>
      <c r="B1050" s="2" t="s">
        <v>1140</v>
      </c>
    </row>
    <row r="1051">
      <c r="A1051" s="1">
        <v>2.0</v>
      </c>
      <c r="B1051" s="33" t="s">
        <v>1141</v>
      </c>
    </row>
    <row r="1052">
      <c r="A1052" s="1">
        <v>2.0</v>
      </c>
      <c r="B1052" s="2" t="s">
        <v>1142</v>
      </c>
    </row>
    <row r="1053">
      <c r="A1053" s="1">
        <v>2.0</v>
      </c>
      <c r="B1053" s="2" t="s">
        <v>1143</v>
      </c>
    </row>
    <row r="1054">
      <c r="A1054" s="1">
        <v>2.0</v>
      </c>
      <c r="B1054" s="33" t="s">
        <v>1144</v>
      </c>
    </row>
    <row r="1055">
      <c r="A1055" s="1">
        <v>2.0</v>
      </c>
      <c r="B1055" s="33" t="s">
        <v>1145</v>
      </c>
    </row>
    <row r="1056">
      <c r="A1056" s="1">
        <v>2.0</v>
      </c>
      <c r="B1056" s="34" t="s">
        <v>1146</v>
      </c>
    </row>
    <row r="1057">
      <c r="A1057" s="1">
        <v>2.0</v>
      </c>
      <c r="B1057" s="47" t="s">
        <v>1147</v>
      </c>
    </row>
    <row r="1058">
      <c r="A1058" s="1">
        <v>2.0</v>
      </c>
      <c r="B1058" s="33" t="s">
        <v>1148</v>
      </c>
    </row>
    <row r="1059">
      <c r="A1059" s="1">
        <v>-2.0</v>
      </c>
      <c r="B1059" s="2" t="s">
        <v>1149</v>
      </c>
    </row>
    <row r="1060">
      <c r="A1060" s="1">
        <v>-2.0</v>
      </c>
      <c r="B1060" s="4" t="s">
        <v>1150</v>
      </c>
    </row>
    <row r="1061">
      <c r="A1061" s="1">
        <v>-2.0</v>
      </c>
      <c r="B1061" s="2" t="s">
        <v>1151</v>
      </c>
    </row>
    <row r="1062">
      <c r="A1062" s="1">
        <v>-2.0</v>
      </c>
      <c r="B1062" s="2" t="s">
        <v>1152</v>
      </c>
    </row>
    <row r="1063">
      <c r="A1063" s="1">
        <v>-2.0</v>
      </c>
      <c r="B1063" s="2" t="s">
        <v>1153</v>
      </c>
    </row>
    <row r="1064">
      <c r="A1064" s="1">
        <v>-2.0</v>
      </c>
      <c r="B1064" s="48" t="s">
        <v>1154</v>
      </c>
    </row>
    <row r="1065">
      <c r="A1065" s="1">
        <v>-2.0</v>
      </c>
      <c r="B1065" s="2" t="s">
        <v>1222</v>
      </c>
    </row>
    <row r="1066">
      <c r="A1066" s="1">
        <v>-2.0</v>
      </c>
      <c r="B1066" s="2" t="s">
        <v>1223</v>
      </c>
    </row>
    <row r="1067">
      <c r="A1067" s="1">
        <v>-2.0</v>
      </c>
      <c r="B1067" s="2" t="s">
        <v>1224</v>
      </c>
    </row>
    <row r="1068">
      <c r="A1068" s="1">
        <v>-2.0</v>
      </c>
      <c r="B1068" s="2" t="s">
        <v>1225</v>
      </c>
    </row>
    <row r="1069">
      <c r="A1069" s="1">
        <v>-2.0</v>
      </c>
      <c r="B1069" s="2" t="s">
        <v>1226</v>
      </c>
    </row>
    <row r="1070">
      <c r="A1070" s="1">
        <v>-2.0</v>
      </c>
      <c r="B1070" s="2" t="s">
        <v>1227</v>
      </c>
    </row>
    <row r="1071">
      <c r="A1071" s="1">
        <v>-2.0</v>
      </c>
      <c r="B1071" s="3" t="s">
        <v>1228</v>
      </c>
    </row>
    <row r="1072">
      <c r="A1072" s="1">
        <v>-2.0</v>
      </c>
      <c r="B1072" s="2" t="s">
        <v>1229</v>
      </c>
    </row>
    <row r="1073">
      <c r="A1073" s="1">
        <v>-2.0</v>
      </c>
      <c r="B1073" s="3" t="s">
        <v>1230</v>
      </c>
    </row>
    <row r="1074">
      <c r="A1074" s="1">
        <v>-2.0</v>
      </c>
      <c r="B1074" s="2" t="s">
        <v>1231</v>
      </c>
    </row>
    <row r="1075">
      <c r="A1075" s="1">
        <v>-2.0</v>
      </c>
      <c r="B1075" s="3" t="s">
        <v>1232</v>
      </c>
    </row>
    <row r="1076">
      <c r="A1076" s="1">
        <v>-2.0</v>
      </c>
      <c r="B1076" s="2" t="s">
        <v>1233</v>
      </c>
    </row>
    <row r="1077">
      <c r="A1077" s="1">
        <v>0.0</v>
      </c>
      <c r="B1077" s="3" t="s">
        <v>1234</v>
      </c>
    </row>
    <row r="1078">
      <c r="A1078" s="1">
        <v>0.0</v>
      </c>
      <c r="B1078" s="3" t="s">
        <v>1235</v>
      </c>
    </row>
    <row r="1079">
      <c r="A1079" s="1">
        <v>0.0</v>
      </c>
      <c r="B1079" s="3" t="s">
        <v>1237</v>
      </c>
    </row>
    <row r="1080">
      <c r="A1080" s="1">
        <v>-1.0</v>
      </c>
      <c r="B1080" s="3" t="s">
        <v>1238</v>
      </c>
    </row>
    <row r="1081">
      <c r="A1081" s="1">
        <v>-2.0</v>
      </c>
      <c r="B1081" s="2" t="s">
        <v>1239</v>
      </c>
    </row>
    <row r="1082">
      <c r="A1082" s="1">
        <v>-2.0</v>
      </c>
      <c r="B1082" s="2" t="s">
        <v>1240</v>
      </c>
    </row>
    <row r="1083">
      <c r="A1083" s="1">
        <v>-2.0</v>
      </c>
      <c r="B1083" s="2" t="s">
        <v>1241</v>
      </c>
    </row>
    <row r="1084">
      <c r="A1084" s="1">
        <v>-2.0</v>
      </c>
      <c r="B1084" s="2" t="s">
        <v>1242</v>
      </c>
    </row>
    <row r="1085">
      <c r="A1085" s="1">
        <v>-2.0</v>
      </c>
      <c r="B1085" s="2" t="s">
        <v>1243</v>
      </c>
    </row>
    <row r="1086">
      <c r="A1086" s="1">
        <v>-2.0</v>
      </c>
      <c r="B1086" s="2" t="s">
        <v>1244</v>
      </c>
    </row>
    <row r="1087">
      <c r="A1087" s="1">
        <v>-2.0</v>
      </c>
      <c r="B1087" s="2" t="s">
        <v>1245</v>
      </c>
    </row>
    <row r="1088">
      <c r="A1088" s="2">
        <v>-2.0</v>
      </c>
      <c r="B1088" s="2" t="s">
        <v>1246</v>
      </c>
    </row>
    <row r="1089">
      <c r="A1089" s="1">
        <v>-2.0</v>
      </c>
      <c r="B1089" s="2" t="s">
        <v>1247</v>
      </c>
    </row>
    <row r="1090">
      <c r="A1090" s="1">
        <v>-2.0</v>
      </c>
      <c r="B1090" s="2" t="s">
        <v>1248</v>
      </c>
    </row>
    <row r="1091">
      <c r="A1091" s="1">
        <v>-2.0</v>
      </c>
      <c r="B1091" s="2" t="s">
        <v>1249</v>
      </c>
    </row>
    <row r="1092">
      <c r="A1092" s="1">
        <v>-2.0</v>
      </c>
      <c r="B1092" s="2" t="s">
        <v>1250</v>
      </c>
    </row>
    <row r="1093">
      <c r="A1093" s="1">
        <v>-2.0</v>
      </c>
      <c r="B1093" s="40" t="s">
        <v>1251</v>
      </c>
    </row>
    <row r="1094">
      <c r="A1094" s="1">
        <v>-2.0</v>
      </c>
      <c r="B1094" s="2" t="s">
        <v>1252</v>
      </c>
    </row>
    <row r="1095">
      <c r="A1095" s="1">
        <v>-2.0</v>
      </c>
      <c r="B1095" s="2" t="s">
        <v>1253</v>
      </c>
    </row>
    <row r="1096">
      <c r="A1096" s="1">
        <v>-2.0</v>
      </c>
      <c r="B1096" s="2" t="s">
        <v>1256</v>
      </c>
    </row>
    <row r="1097">
      <c r="A1097" s="1">
        <v>-2.0</v>
      </c>
      <c r="B1097" s="22" t="s">
        <v>1259</v>
      </c>
    </row>
    <row r="1098">
      <c r="A1098" s="1">
        <v>-2.0</v>
      </c>
      <c r="B1098" s="2" t="s">
        <v>1261</v>
      </c>
    </row>
    <row r="1099">
      <c r="A1099" s="1">
        <v>-2.0</v>
      </c>
      <c r="B1099" s="2" t="s">
        <v>1263</v>
      </c>
    </row>
    <row r="1100">
      <c r="A1100" s="1">
        <v>-2.0</v>
      </c>
      <c r="B1100" s="2" t="s">
        <v>1265</v>
      </c>
    </row>
    <row r="1101">
      <c r="A1101" s="1">
        <v>-2.0</v>
      </c>
      <c r="B1101" s="2" t="s">
        <v>1269</v>
      </c>
    </row>
    <row r="1102">
      <c r="A1102" s="1">
        <v>-2.0</v>
      </c>
      <c r="B1102" s="2" t="s">
        <v>1270</v>
      </c>
    </row>
    <row r="1103">
      <c r="A1103" s="1">
        <v>-2.0</v>
      </c>
      <c r="B1103" s="2" t="s">
        <v>1271</v>
      </c>
    </row>
    <row r="1104">
      <c r="A1104" s="1">
        <v>-2.0</v>
      </c>
      <c r="B1104" s="2" t="s">
        <v>1272</v>
      </c>
    </row>
    <row r="1105">
      <c r="A1105" s="1">
        <v>-2.0</v>
      </c>
      <c r="B1105" s="2" t="s">
        <v>1273</v>
      </c>
    </row>
    <row r="1106">
      <c r="A1106" s="1">
        <v>-2.0</v>
      </c>
      <c r="B1106" s="2" t="s">
        <v>1274</v>
      </c>
    </row>
    <row r="1107">
      <c r="A1107" s="1">
        <v>-2.0</v>
      </c>
      <c r="B1107" s="2" t="s">
        <v>1275</v>
      </c>
    </row>
    <row r="1108">
      <c r="A1108" s="1">
        <v>-2.0</v>
      </c>
      <c r="B1108" s="2" t="s">
        <v>1276</v>
      </c>
    </row>
    <row r="1109">
      <c r="A1109" s="1">
        <v>-2.0</v>
      </c>
      <c r="B1109" s="2" t="s">
        <v>1277</v>
      </c>
    </row>
    <row r="1110">
      <c r="A1110" s="1">
        <v>-2.0</v>
      </c>
      <c r="B1110" s="41" t="s">
        <v>1278</v>
      </c>
    </row>
    <row r="1111">
      <c r="A1111" s="1">
        <v>-2.0</v>
      </c>
      <c r="B1111" s="2" t="s">
        <v>1279</v>
      </c>
    </row>
    <row r="1112">
      <c r="A1112" s="1">
        <v>-2.0</v>
      </c>
      <c r="B1112" s="2" t="s">
        <v>1280</v>
      </c>
    </row>
    <row r="1113">
      <c r="A1113" s="1">
        <v>-2.0</v>
      </c>
      <c r="B1113" s="2" t="s">
        <v>1281</v>
      </c>
    </row>
    <row r="1114">
      <c r="A1114" s="1">
        <v>-2.0</v>
      </c>
      <c r="B1114" s="40" t="s">
        <v>1282</v>
      </c>
    </row>
    <row r="1115">
      <c r="A1115" s="1">
        <v>-2.0</v>
      </c>
      <c r="B1115" s="40" t="s">
        <v>1283</v>
      </c>
    </row>
    <row r="1116">
      <c r="A1116" s="1">
        <v>-2.0</v>
      </c>
      <c r="B1116" s="2" t="s">
        <v>1284</v>
      </c>
    </row>
    <row r="1117">
      <c r="A1117" s="1">
        <v>-1.0</v>
      </c>
      <c r="B1117" s="2" t="s">
        <v>1179</v>
      </c>
    </row>
    <row r="1118">
      <c r="A1118" s="1">
        <v>-1.0</v>
      </c>
      <c r="B1118" s="4" t="s">
        <v>1180</v>
      </c>
    </row>
    <row r="1119">
      <c r="A1119" s="1">
        <v>-1.0</v>
      </c>
      <c r="B1119" s="2" t="s">
        <v>500</v>
      </c>
    </row>
    <row r="1120">
      <c r="A1120" s="1">
        <v>-1.0</v>
      </c>
      <c r="B1120" s="4" t="s">
        <v>1181</v>
      </c>
    </row>
    <row r="1121">
      <c r="A1121" s="1">
        <v>-1.0</v>
      </c>
      <c r="B1121" s="2" t="s">
        <v>1183</v>
      </c>
    </row>
    <row r="1122">
      <c r="A1122" s="1">
        <v>-1.0</v>
      </c>
      <c r="B1122" s="3" t="s">
        <v>1187</v>
      </c>
    </row>
    <row r="1123">
      <c r="A1123" s="1">
        <v>-1.0</v>
      </c>
      <c r="B1123" s="2" t="s">
        <v>1192</v>
      </c>
    </row>
    <row r="1124">
      <c r="A1124" s="1">
        <v>-1.0</v>
      </c>
      <c r="B1124" s="2" t="s">
        <v>1199</v>
      </c>
    </row>
    <row r="1125">
      <c r="A1125" s="1">
        <v>-1.0</v>
      </c>
      <c r="B1125" s="2" t="s">
        <v>1200</v>
      </c>
    </row>
    <row r="1126">
      <c r="A1126" s="1">
        <v>-1.0</v>
      </c>
      <c r="B1126" s="2" t="s">
        <v>1201</v>
      </c>
    </row>
    <row r="1127">
      <c r="A1127" s="1">
        <v>-1.0</v>
      </c>
      <c r="B1127" s="2" t="s">
        <v>1202</v>
      </c>
    </row>
    <row r="1128">
      <c r="A1128" s="1">
        <v>-1.0</v>
      </c>
      <c r="B1128" s="2" t="s">
        <v>1209</v>
      </c>
    </row>
    <row r="1129">
      <c r="A1129" s="1">
        <v>-1.0</v>
      </c>
      <c r="B1129" s="2" t="s">
        <v>1285</v>
      </c>
    </row>
    <row r="1130">
      <c r="A1130" s="1">
        <v>-1.0</v>
      </c>
      <c r="B1130" s="32" t="s">
        <v>1286</v>
      </c>
    </row>
    <row r="1131">
      <c r="A1131" s="1">
        <v>-1.0</v>
      </c>
      <c r="B1131" s="2" t="s">
        <v>1287</v>
      </c>
    </row>
    <row r="1132">
      <c r="A1132" s="1">
        <v>-1.0</v>
      </c>
      <c r="B1132" s="2" t="s">
        <v>1288</v>
      </c>
    </row>
    <row r="1133">
      <c r="A1133" s="1">
        <v>-1.0</v>
      </c>
      <c r="B1133" s="2" t="s">
        <v>1289</v>
      </c>
    </row>
    <row r="1134">
      <c r="A1134" s="1">
        <v>-1.0</v>
      </c>
      <c r="B1134" s="2" t="s">
        <v>1290</v>
      </c>
    </row>
    <row r="1135">
      <c r="A1135" s="1">
        <v>-1.0</v>
      </c>
      <c r="B1135" s="2" t="s">
        <v>1291</v>
      </c>
    </row>
    <row r="1136">
      <c r="A1136" s="1">
        <v>-1.0</v>
      </c>
      <c r="B1136" s="2" t="s">
        <v>1292</v>
      </c>
    </row>
    <row r="1137">
      <c r="A1137" s="1">
        <v>-1.0</v>
      </c>
      <c r="B1137" s="2" t="s">
        <v>1293</v>
      </c>
    </row>
    <row r="1138">
      <c r="A1138" s="1">
        <v>-1.0</v>
      </c>
      <c r="B1138" s="2" t="s">
        <v>1294</v>
      </c>
    </row>
    <row r="1139">
      <c r="A1139" s="1">
        <v>-1.0</v>
      </c>
      <c r="B1139" s="2" t="s">
        <v>1295</v>
      </c>
    </row>
    <row r="1140">
      <c r="A1140" s="1">
        <v>-1.0</v>
      </c>
      <c r="B1140" s="4" t="s">
        <v>1296</v>
      </c>
    </row>
    <row r="1141">
      <c r="A1141" s="1">
        <v>-1.0</v>
      </c>
      <c r="B1141" s="2" t="s">
        <v>1297</v>
      </c>
    </row>
    <row r="1142">
      <c r="A1142" s="1">
        <v>-1.0</v>
      </c>
      <c r="B1142" s="2" t="s">
        <v>1298</v>
      </c>
    </row>
    <row r="1143">
      <c r="A1143" s="1">
        <v>-1.0</v>
      </c>
      <c r="B1143" s="2" t="s">
        <v>1299</v>
      </c>
    </row>
    <row r="1144">
      <c r="A1144" s="1">
        <v>-1.0</v>
      </c>
      <c r="B1144" s="2" t="s">
        <v>1300</v>
      </c>
    </row>
    <row r="1145">
      <c r="A1145" s="1">
        <v>-1.0</v>
      </c>
      <c r="B1145" s="3" t="s">
        <v>1301</v>
      </c>
    </row>
    <row r="1146">
      <c r="A1146" s="1">
        <v>-1.0</v>
      </c>
      <c r="B1146" s="2" t="s">
        <v>1302</v>
      </c>
    </row>
    <row r="1147">
      <c r="A1147" s="1">
        <v>-1.0</v>
      </c>
      <c r="B1147" s="3" t="s">
        <v>1303</v>
      </c>
    </row>
    <row r="1148">
      <c r="A1148" s="1">
        <v>-1.0</v>
      </c>
      <c r="B1148" s="2" t="s">
        <v>1304</v>
      </c>
    </row>
    <row r="1149">
      <c r="A1149" s="1">
        <v>-1.0</v>
      </c>
      <c r="B1149" s="2" t="s">
        <v>1305</v>
      </c>
    </row>
    <row r="1150">
      <c r="A1150" s="1">
        <v>-1.0</v>
      </c>
      <c r="B1150" s="3" t="s">
        <v>1306</v>
      </c>
    </row>
    <row r="1151">
      <c r="A1151" s="1">
        <v>-1.0</v>
      </c>
      <c r="B1151" s="2" t="s">
        <v>1307</v>
      </c>
    </row>
    <row r="1152">
      <c r="A1152" s="1">
        <v>-1.0</v>
      </c>
      <c r="B1152" s="2" t="s">
        <v>1308</v>
      </c>
    </row>
    <row r="1153">
      <c r="A1153" s="1">
        <v>-1.0</v>
      </c>
      <c r="B1153" s="4" t="s">
        <v>1310</v>
      </c>
    </row>
    <row r="1154">
      <c r="A1154" s="1">
        <v>-1.0</v>
      </c>
      <c r="B1154" s="2" t="s">
        <v>1311</v>
      </c>
    </row>
    <row r="1155">
      <c r="A1155" s="1">
        <v>-1.0</v>
      </c>
      <c r="B1155" s="2" t="s">
        <v>1312</v>
      </c>
    </row>
    <row r="1156">
      <c r="A1156" s="1">
        <v>-1.0</v>
      </c>
      <c r="B1156" s="2" t="s">
        <v>1313</v>
      </c>
    </row>
    <row r="1157">
      <c r="A1157" s="1">
        <v>-1.0</v>
      </c>
      <c r="B1157" s="2" t="s">
        <v>1314</v>
      </c>
    </row>
    <row r="1158">
      <c r="A1158" s="1">
        <v>-1.0</v>
      </c>
      <c r="B1158" s="2" t="s">
        <v>1315</v>
      </c>
    </row>
    <row r="1159">
      <c r="A1159" s="1">
        <v>-1.0</v>
      </c>
      <c r="B1159" s="2" t="s">
        <v>1316</v>
      </c>
    </row>
    <row r="1160">
      <c r="A1160" s="1">
        <v>-1.0</v>
      </c>
      <c r="B1160" s="2" t="s">
        <v>1317</v>
      </c>
    </row>
    <row r="1161">
      <c r="A1161" s="1">
        <v>-1.0</v>
      </c>
      <c r="B1161" s="2" t="s">
        <v>1318</v>
      </c>
    </row>
    <row r="1162">
      <c r="A1162" s="1">
        <v>-1.0</v>
      </c>
      <c r="B1162" s="2" t="s">
        <v>1319</v>
      </c>
    </row>
    <row r="1163">
      <c r="A1163" s="1">
        <v>-1.0</v>
      </c>
      <c r="B1163" s="2" t="s">
        <v>1320</v>
      </c>
    </row>
    <row r="1164">
      <c r="A1164" s="1">
        <v>-1.0</v>
      </c>
      <c r="B1164" s="2" t="s">
        <v>1321</v>
      </c>
    </row>
    <row r="1165">
      <c r="A1165" s="1">
        <v>-1.0</v>
      </c>
      <c r="B1165" s="2" t="s">
        <v>1322</v>
      </c>
    </row>
    <row r="1166">
      <c r="A1166" s="1">
        <v>-1.0</v>
      </c>
      <c r="B1166" s="2" t="s">
        <v>1323</v>
      </c>
    </row>
    <row r="1167">
      <c r="A1167" s="1">
        <v>-1.0</v>
      </c>
      <c r="B1167" s="2" t="s">
        <v>1324</v>
      </c>
    </row>
    <row r="1168">
      <c r="A1168" s="1">
        <v>-1.0</v>
      </c>
      <c r="B1168" s="22" t="s">
        <v>1325</v>
      </c>
    </row>
    <row r="1169">
      <c r="A1169" s="1">
        <v>-1.0</v>
      </c>
      <c r="B1169" s="2" t="s">
        <v>1326</v>
      </c>
    </row>
    <row r="1170">
      <c r="A1170" s="1">
        <v>-1.0</v>
      </c>
      <c r="B1170" s="2" t="s">
        <v>1327</v>
      </c>
    </row>
    <row r="1171">
      <c r="A1171" s="1">
        <v>-1.0</v>
      </c>
      <c r="B1171" s="2" t="s">
        <v>1328</v>
      </c>
    </row>
    <row r="1172">
      <c r="A1172" s="1">
        <v>-1.0</v>
      </c>
      <c r="B1172" s="2" t="s">
        <v>1329</v>
      </c>
    </row>
    <row r="1173">
      <c r="A1173" s="1">
        <v>-1.0</v>
      </c>
      <c r="B1173" s="3" t="s">
        <v>1331</v>
      </c>
    </row>
    <row r="1174">
      <c r="A1174" s="1">
        <v>-1.0</v>
      </c>
      <c r="B1174" s="2" t="s">
        <v>1332</v>
      </c>
    </row>
    <row r="1175">
      <c r="A1175" s="1">
        <v>-1.0</v>
      </c>
      <c r="B1175" s="3" t="s">
        <v>1333</v>
      </c>
    </row>
    <row r="1176">
      <c r="A1176" s="1">
        <v>-1.0</v>
      </c>
      <c r="B1176" s="4" t="s">
        <v>1334</v>
      </c>
    </row>
    <row r="1177">
      <c r="A1177" s="1">
        <v>-1.0</v>
      </c>
      <c r="B1177" s="2" t="s">
        <v>1335</v>
      </c>
    </row>
    <row r="1178">
      <c r="A1178" s="1">
        <v>-1.0</v>
      </c>
      <c r="B1178" s="4" t="s">
        <v>1336</v>
      </c>
    </row>
    <row r="1179">
      <c r="A1179" s="1">
        <v>-1.0</v>
      </c>
      <c r="B1179" s="4" t="s">
        <v>1337</v>
      </c>
    </row>
    <row r="1180">
      <c r="A1180" s="1">
        <v>-1.0</v>
      </c>
      <c r="B1180" s="4" t="s">
        <v>1338</v>
      </c>
    </row>
    <row r="1181">
      <c r="A1181" s="1">
        <v>-1.0</v>
      </c>
      <c r="B1181" s="44" t="s">
        <v>1339</v>
      </c>
    </row>
    <row r="1182">
      <c r="A1182" s="1">
        <v>-1.0</v>
      </c>
      <c r="B1182" s="4" t="s">
        <v>1340</v>
      </c>
    </row>
    <row r="1183">
      <c r="A1183" s="1">
        <v>-1.0</v>
      </c>
      <c r="B1183" s="4" t="s">
        <v>1341</v>
      </c>
    </row>
    <row r="1184">
      <c r="A1184" s="1">
        <v>-1.0</v>
      </c>
      <c r="B1184" s="22" t="s">
        <v>1342</v>
      </c>
    </row>
    <row r="1185">
      <c r="A1185" s="1">
        <v>-1.0</v>
      </c>
      <c r="B1185" s="2" t="s">
        <v>1343</v>
      </c>
    </row>
    <row r="1186">
      <c r="A1186" s="1">
        <v>-1.0</v>
      </c>
      <c r="B1186" s="2" t="s">
        <v>1344</v>
      </c>
    </row>
    <row r="1187">
      <c r="A1187" s="1">
        <v>-1.0</v>
      </c>
      <c r="B1187" s="4" t="s">
        <v>1345</v>
      </c>
    </row>
    <row r="1188">
      <c r="A1188" s="1">
        <v>-1.0</v>
      </c>
      <c r="B1188" s="4" t="s">
        <v>1346</v>
      </c>
    </row>
    <row r="1189">
      <c r="A1189" s="1">
        <v>-1.0</v>
      </c>
      <c r="B1189" s="44" t="s">
        <v>1348</v>
      </c>
    </row>
    <row r="1190">
      <c r="A1190" s="1">
        <v>-1.0</v>
      </c>
      <c r="B1190" s="50" t="s">
        <v>1351</v>
      </c>
    </row>
    <row r="1191">
      <c r="A1191" s="1">
        <v>-1.0</v>
      </c>
      <c r="B1191" s="2" t="s">
        <v>1369</v>
      </c>
    </row>
    <row r="1192">
      <c r="A1192" s="1">
        <v>-1.0</v>
      </c>
      <c r="B1192" s="3" t="s">
        <v>1370</v>
      </c>
    </row>
    <row r="1193">
      <c r="A1193" s="1">
        <v>-1.0</v>
      </c>
      <c r="B1193" s="2" t="s">
        <v>1371</v>
      </c>
    </row>
    <row r="1194">
      <c r="A1194" s="1">
        <v>-1.0</v>
      </c>
      <c r="B1194" s="3" t="s">
        <v>1372</v>
      </c>
    </row>
    <row r="1195">
      <c r="A1195" s="1">
        <v>-1.0</v>
      </c>
      <c r="B1195" s="2" t="s">
        <v>1373</v>
      </c>
    </row>
    <row r="1196">
      <c r="A1196" s="1">
        <v>-1.0</v>
      </c>
      <c r="B1196" s="2" t="s">
        <v>1374</v>
      </c>
    </row>
    <row r="1197">
      <c r="A1197" s="1">
        <v>-1.0</v>
      </c>
      <c r="B1197" s="2" t="s">
        <v>1375</v>
      </c>
    </row>
    <row r="1198">
      <c r="A1198" s="1">
        <v>-1.0</v>
      </c>
      <c r="B1198" s="3" t="s">
        <v>1376</v>
      </c>
    </row>
    <row r="1199">
      <c r="A1199" s="1">
        <v>-1.0</v>
      </c>
      <c r="B1199" s="2" t="s">
        <v>1377</v>
      </c>
    </row>
    <row r="1200">
      <c r="A1200" s="1">
        <v>-1.0</v>
      </c>
      <c r="B1200" s="2" t="s">
        <v>1378</v>
      </c>
    </row>
    <row r="1201">
      <c r="A1201" s="1">
        <v>-1.0</v>
      </c>
      <c r="B1201" s="2" t="s">
        <v>1379</v>
      </c>
    </row>
    <row r="1202">
      <c r="A1202" s="1">
        <v>-1.0</v>
      </c>
      <c r="B1202" s="2" t="s">
        <v>1380</v>
      </c>
    </row>
    <row r="1203">
      <c r="A1203" s="1">
        <v>-1.0</v>
      </c>
      <c r="B1203" s="2" t="s">
        <v>1381</v>
      </c>
    </row>
    <row r="1204">
      <c r="A1204" s="1">
        <v>-1.0</v>
      </c>
      <c r="B1204" s="2" t="s">
        <v>1382</v>
      </c>
    </row>
    <row r="1205">
      <c r="A1205" s="1">
        <v>-1.0</v>
      </c>
      <c r="B1205" s="2" t="s">
        <v>1383</v>
      </c>
    </row>
    <row r="1206">
      <c r="A1206" s="1">
        <v>-1.0</v>
      </c>
      <c r="B1206" s="2" t="s">
        <v>1384</v>
      </c>
    </row>
    <row r="1207">
      <c r="A1207" s="1">
        <v>-1.0</v>
      </c>
      <c r="B1207" s="2" t="s">
        <v>1385</v>
      </c>
    </row>
    <row r="1208">
      <c r="A1208" s="1">
        <v>-1.0</v>
      </c>
      <c r="B1208" s="3" t="s">
        <v>1386</v>
      </c>
    </row>
    <row r="1209">
      <c r="A1209" s="1">
        <v>-1.0</v>
      </c>
      <c r="B1209" s="2" t="s">
        <v>1387</v>
      </c>
    </row>
    <row r="1210">
      <c r="A1210" s="1">
        <v>-1.0</v>
      </c>
      <c r="B1210" s="2" t="s">
        <v>1388</v>
      </c>
    </row>
    <row r="1211">
      <c r="A1211" s="1">
        <v>-1.0</v>
      </c>
      <c r="B1211" s="2" t="s">
        <v>1389</v>
      </c>
    </row>
    <row r="1212">
      <c r="A1212" s="1">
        <v>-1.0</v>
      </c>
      <c r="B1212" s="2" t="s">
        <v>1390</v>
      </c>
    </row>
    <row r="1213">
      <c r="A1213" s="1">
        <v>-1.0</v>
      </c>
      <c r="B1213" s="2" t="s">
        <v>1391</v>
      </c>
    </row>
    <row r="1214">
      <c r="A1214" s="1">
        <v>-1.0</v>
      </c>
      <c r="B1214" s="3" t="s">
        <v>1392</v>
      </c>
    </row>
    <row r="1215">
      <c r="A1215" s="1">
        <v>-1.0</v>
      </c>
      <c r="B1215" s="2" t="s">
        <v>1393</v>
      </c>
    </row>
    <row r="1216">
      <c r="A1216" s="1">
        <v>-1.0</v>
      </c>
      <c r="B1216" s="2" t="s">
        <v>1394</v>
      </c>
    </row>
    <row r="1217">
      <c r="A1217" s="1">
        <v>-1.0</v>
      </c>
      <c r="B1217" s="2" t="s">
        <v>1395</v>
      </c>
    </row>
    <row r="1218">
      <c r="A1218" s="1">
        <v>-1.0</v>
      </c>
      <c r="B1218" s="2" t="s">
        <v>1396</v>
      </c>
    </row>
    <row r="1219">
      <c r="A1219" s="1">
        <v>-1.0</v>
      </c>
      <c r="B1219" s="2" t="s">
        <v>1397</v>
      </c>
    </row>
    <row r="1220">
      <c r="A1220" s="1">
        <v>-1.0</v>
      </c>
      <c r="B1220" s="2" t="s">
        <v>1398</v>
      </c>
    </row>
    <row r="1221">
      <c r="A1221" s="1">
        <v>-1.0</v>
      </c>
      <c r="B1221" s="2" t="s">
        <v>1399</v>
      </c>
    </row>
    <row r="1222">
      <c r="A1222" s="1">
        <v>-1.0</v>
      </c>
      <c r="B1222" s="2" t="s">
        <v>1400</v>
      </c>
    </row>
    <row r="1223">
      <c r="A1223" s="1">
        <v>-1.0</v>
      </c>
      <c r="B1223" s="2" t="s">
        <v>1401</v>
      </c>
    </row>
    <row r="1224">
      <c r="A1224" s="1">
        <v>-1.0</v>
      </c>
      <c r="B1224" s="2" t="s">
        <v>1402</v>
      </c>
    </row>
    <row r="1225">
      <c r="A1225" s="1">
        <v>-1.0</v>
      </c>
      <c r="B1225" s="2" t="s">
        <v>1403</v>
      </c>
    </row>
    <row r="1226">
      <c r="A1226" s="1">
        <v>-1.0</v>
      </c>
      <c r="B1226" s="2" t="s">
        <v>1404</v>
      </c>
    </row>
    <row r="1227">
      <c r="A1227" s="1">
        <v>-1.0</v>
      </c>
      <c r="B1227" s="2" t="s">
        <v>1405</v>
      </c>
    </row>
    <row r="1228">
      <c r="A1228" s="1">
        <v>-1.0</v>
      </c>
      <c r="B1228" s="2" t="s">
        <v>1406</v>
      </c>
    </row>
    <row r="1229">
      <c r="A1229" s="1">
        <v>-1.0</v>
      </c>
      <c r="B1229" s="2" t="s">
        <v>1407</v>
      </c>
    </row>
    <row r="1230">
      <c r="A1230" s="1">
        <v>-1.0</v>
      </c>
      <c r="B1230" s="2" t="s">
        <v>1408</v>
      </c>
    </row>
    <row r="1231">
      <c r="A1231" s="1">
        <v>-1.0</v>
      </c>
      <c r="B1231" s="2" t="s">
        <v>1409</v>
      </c>
    </row>
    <row r="1232">
      <c r="A1232" s="1">
        <v>-1.0</v>
      </c>
      <c r="B1232" s="2" t="s">
        <v>1410</v>
      </c>
    </row>
    <row r="1233">
      <c r="A1233" s="1">
        <v>-1.0</v>
      </c>
      <c r="B1233" s="2" t="s">
        <v>1411</v>
      </c>
    </row>
    <row r="1234">
      <c r="A1234" s="1">
        <v>-1.0</v>
      </c>
      <c r="B1234" s="2" t="s">
        <v>1412</v>
      </c>
    </row>
    <row r="1235">
      <c r="A1235" s="1">
        <v>-1.0</v>
      </c>
      <c r="B1235" s="2" t="s">
        <v>1413</v>
      </c>
    </row>
    <row r="1236">
      <c r="A1236" s="1">
        <v>-1.0</v>
      </c>
      <c r="B1236" s="2" t="s">
        <v>1414</v>
      </c>
    </row>
    <row r="1237">
      <c r="A1237" s="1">
        <v>-1.0</v>
      </c>
      <c r="B1237" s="2" t="s">
        <v>1415</v>
      </c>
    </row>
    <row r="1238">
      <c r="A1238" s="1">
        <v>-1.0</v>
      </c>
      <c r="B1238" s="2" t="s">
        <v>1416</v>
      </c>
    </row>
    <row r="1239">
      <c r="A1239" s="1">
        <v>-1.0</v>
      </c>
      <c r="B1239" s="2" t="s">
        <v>1417</v>
      </c>
    </row>
    <row r="1240">
      <c r="A1240" s="1">
        <v>-1.0</v>
      </c>
      <c r="B1240" s="2" t="s">
        <v>1418</v>
      </c>
    </row>
    <row r="1241">
      <c r="A1241" s="1">
        <v>-1.0</v>
      </c>
      <c r="B1241" s="14" t="s">
        <v>1419</v>
      </c>
    </row>
    <row r="1242">
      <c r="A1242" s="1">
        <v>-1.0</v>
      </c>
      <c r="B1242" s="51" t="s">
        <v>1420</v>
      </c>
    </row>
    <row r="1243">
      <c r="A1243" s="1">
        <v>-1.0</v>
      </c>
      <c r="B1243" s="50" t="s">
        <v>1421</v>
      </c>
    </row>
    <row r="1244">
      <c r="A1244" s="1">
        <v>-1.0</v>
      </c>
      <c r="B1244" s="52" t="s">
        <v>1422</v>
      </c>
    </row>
    <row r="1245">
      <c r="A1245" s="1">
        <v>-1.0</v>
      </c>
      <c r="B1245" s="2" t="s">
        <v>1423</v>
      </c>
    </row>
    <row r="1246">
      <c r="A1246" s="1">
        <v>-1.0</v>
      </c>
      <c r="B1246" s="14" t="s">
        <v>1424</v>
      </c>
    </row>
    <row r="1247">
      <c r="A1247" s="1">
        <v>-1.0</v>
      </c>
      <c r="B1247" s="2" t="s">
        <v>1425</v>
      </c>
    </row>
    <row r="1248">
      <c r="A1248" s="1">
        <v>-1.0</v>
      </c>
      <c r="B1248" s="50" t="s">
        <v>1456</v>
      </c>
    </row>
    <row r="1249">
      <c r="A1249" s="1">
        <v>-1.0</v>
      </c>
      <c r="B1249" s="3" t="s">
        <v>1457</v>
      </c>
    </row>
    <row r="1250">
      <c r="A1250" s="1">
        <v>-1.0</v>
      </c>
      <c r="B1250" s="14" t="s">
        <v>1459</v>
      </c>
    </row>
    <row r="1251">
      <c r="A1251" s="1">
        <v>-1.0</v>
      </c>
      <c r="B1251" s="26" t="s">
        <v>1461</v>
      </c>
    </row>
    <row r="1252">
      <c r="A1252" s="1">
        <v>-1.0</v>
      </c>
      <c r="B1252" s="3" t="s">
        <v>1463</v>
      </c>
    </row>
    <row r="1253">
      <c r="A1253" s="1">
        <v>-1.0</v>
      </c>
      <c r="B1253" s="2" t="s">
        <v>1472</v>
      </c>
    </row>
    <row r="1254">
      <c r="A1254" s="1">
        <v>-1.0</v>
      </c>
      <c r="B1254" s="2" t="s">
        <v>1474</v>
      </c>
    </row>
    <row r="1255">
      <c r="A1255" s="1">
        <v>-1.0</v>
      </c>
      <c r="B1255" s="2" t="s">
        <v>1475</v>
      </c>
    </row>
    <row r="1256">
      <c r="A1256" s="1">
        <v>-1.0</v>
      </c>
      <c r="B1256" s="2" t="s">
        <v>1477</v>
      </c>
    </row>
    <row r="1257">
      <c r="A1257" s="1">
        <v>-1.0</v>
      </c>
      <c r="B1257" s="2" t="s">
        <v>1479</v>
      </c>
    </row>
    <row r="1258">
      <c r="A1258" s="1">
        <v>-1.0</v>
      </c>
      <c r="B1258" s="2" t="s">
        <v>1481</v>
      </c>
    </row>
    <row r="1259">
      <c r="A1259" s="1">
        <v>-1.0</v>
      </c>
      <c r="B1259" s="2" t="s">
        <v>1482</v>
      </c>
    </row>
    <row r="1260">
      <c r="A1260" s="1">
        <v>-1.0</v>
      </c>
      <c r="B1260" s="2" t="s">
        <v>1483</v>
      </c>
    </row>
    <row r="1261">
      <c r="A1261" s="1">
        <v>-1.0</v>
      </c>
      <c r="B1261" s="3" t="s">
        <v>1485</v>
      </c>
    </row>
    <row r="1262">
      <c r="A1262" s="1">
        <v>-1.0</v>
      </c>
      <c r="B1262" s="14" t="s">
        <v>1486</v>
      </c>
    </row>
    <row r="1263">
      <c r="A1263" s="1">
        <v>-1.0</v>
      </c>
      <c r="B1263" s="14" t="s">
        <v>1487</v>
      </c>
    </row>
    <row r="1264">
      <c r="A1264" s="1">
        <v>-1.0</v>
      </c>
      <c r="B1264" s="26" t="s">
        <v>1490</v>
      </c>
    </row>
    <row r="1265">
      <c r="A1265" s="1">
        <v>-1.0</v>
      </c>
      <c r="B1265" s="2" t="s">
        <v>1492</v>
      </c>
    </row>
    <row r="1266">
      <c r="A1266" s="1">
        <v>-1.0</v>
      </c>
      <c r="B1266" s="3" t="s">
        <v>1494</v>
      </c>
    </row>
    <row r="1267">
      <c r="A1267" s="1">
        <v>-1.0</v>
      </c>
      <c r="B1267" s="14" t="s">
        <v>1495</v>
      </c>
    </row>
    <row r="1268">
      <c r="A1268" s="1">
        <v>-1.0</v>
      </c>
      <c r="B1268" s="2" t="s">
        <v>1496</v>
      </c>
    </row>
    <row r="1269">
      <c r="A1269" s="1">
        <v>-1.0</v>
      </c>
      <c r="B1269" s="3" t="s">
        <v>1497</v>
      </c>
    </row>
    <row r="1270">
      <c r="A1270" s="1">
        <v>-1.0</v>
      </c>
      <c r="B1270" s="2" t="s">
        <v>1498</v>
      </c>
    </row>
    <row r="1271">
      <c r="A1271" s="1">
        <v>-1.0</v>
      </c>
      <c r="B1271" s="2" t="s">
        <v>1500</v>
      </c>
    </row>
    <row r="1272">
      <c r="A1272" s="1">
        <v>-1.0</v>
      </c>
      <c r="B1272" s="2" t="s">
        <v>1502</v>
      </c>
    </row>
    <row r="1273">
      <c r="A1273" s="1">
        <v>-1.0</v>
      </c>
      <c r="B1273" s="2" t="s">
        <v>1504</v>
      </c>
    </row>
    <row r="1274">
      <c r="A1274" s="1">
        <v>-1.0</v>
      </c>
      <c r="B1274" s="14" t="s">
        <v>1505</v>
      </c>
    </row>
    <row r="1275">
      <c r="A1275" s="1">
        <v>-1.0</v>
      </c>
      <c r="B1275" s="2" t="s">
        <v>1507</v>
      </c>
    </row>
    <row r="1276">
      <c r="A1276" s="1">
        <v>-1.0</v>
      </c>
      <c r="B1276" s="2" t="s">
        <v>1508</v>
      </c>
    </row>
    <row r="1277">
      <c r="A1277" s="1">
        <v>-1.0</v>
      </c>
      <c r="B1277" s="2" t="s">
        <v>1509</v>
      </c>
    </row>
    <row r="1278">
      <c r="A1278" s="1">
        <v>-1.0</v>
      </c>
      <c r="B1278" s="2" t="s">
        <v>1510</v>
      </c>
    </row>
    <row r="1279">
      <c r="A1279" s="1">
        <v>-1.0</v>
      </c>
      <c r="B1279" s="2" t="s">
        <v>1511</v>
      </c>
    </row>
    <row r="1280">
      <c r="A1280" s="1">
        <v>-1.0</v>
      </c>
      <c r="B1280" s="2" t="s">
        <v>1513</v>
      </c>
    </row>
    <row r="1281">
      <c r="A1281" s="1">
        <v>-1.0</v>
      </c>
      <c r="B1281" s="2" t="s">
        <v>1515</v>
      </c>
    </row>
    <row r="1282">
      <c r="A1282" s="1">
        <v>-1.0</v>
      </c>
      <c r="B1282" s="2" t="s">
        <v>1517</v>
      </c>
    </row>
    <row r="1283">
      <c r="A1283" s="1">
        <v>-1.0</v>
      </c>
      <c r="B1283" s="2" t="s">
        <v>1518</v>
      </c>
    </row>
    <row r="1284">
      <c r="A1284" s="1">
        <v>-1.0</v>
      </c>
      <c r="B1284" s="2" t="s">
        <v>1549</v>
      </c>
    </row>
    <row r="1285">
      <c r="A1285" s="1">
        <v>-1.0</v>
      </c>
      <c r="B1285" s="2" t="s">
        <v>1550</v>
      </c>
    </row>
    <row r="1286">
      <c r="A1286" s="1">
        <v>-1.0</v>
      </c>
      <c r="B1286" s="2" t="s">
        <v>1551</v>
      </c>
    </row>
    <row r="1287">
      <c r="A1287" s="1">
        <v>-1.0</v>
      </c>
      <c r="B1287" s="32" t="s">
        <v>1552</v>
      </c>
    </row>
    <row r="1288">
      <c r="A1288" s="1">
        <v>-1.0</v>
      </c>
      <c r="B1288" s="2" t="s">
        <v>1553</v>
      </c>
    </row>
    <row r="1289">
      <c r="A1289" s="1">
        <v>-1.0</v>
      </c>
      <c r="B1289" s="2" t="s">
        <v>1554</v>
      </c>
    </row>
    <row r="1290">
      <c r="A1290" s="1">
        <v>-1.0</v>
      </c>
      <c r="B1290" s="2" t="s">
        <v>1556</v>
      </c>
    </row>
    <row r="1291">
      <c r="A1291" s="1">
        <v>-1.0</v>
      </c>
      <c r="B1291" s="2" t="s">
        <v>1557</v>
      </c>
    </row>
    <row r="1292">
      <c r="A1292" s="1">
        <v>-1.0</v>
      </c>
      <c r="B1292" s="2" t="s">
        <v>1558</v>
      </c>
    </row>
    <row r="1293">
      <c r="A1293" s="1">
        <v>-1.0</v>
      </c>
      <c r="B1293" s="2" t="s">
        <v>1560</v>
      </c>
    </row>
    <row r="1294">
      <c r="A1294" s="1">
        <v>-1.0</v>
      </c>
      <c r="B1294" s="2" t="s">
        <v>1561</v>
      </c>
    </row>
    <row r="1295">
      <c r="A1295" s="1">
        <v>-1.0</v>
      </c>
      <c r="B1295" s="2" t="s">
        <v>1562</v>
      </c>
    </row>
    <row r="1296">
      <c r="A1296" s="1">
        <v>-1.0</v>
      </c>
      <c r="B1296" s="3" t="s">
        <v>1564</v>
      </c>
    </row>
    <row r="1297">
      <c r="A1297" s="1">
        <v>-1.0</v>
      </c>
      <c r="B1297" s="2" t="s">
        <v>1566</v>
      </c>
    </row>
    <row r="1298">
      <c r="A1298" s="1">
        <v>-1.0</v>
      </c>
      <c r="B1298" s="2" t="s">
        <v>1570</v>
      </c>
    </row>
    <row r="1299">
      <c r="A1299" s="1">
        <v>-1.0</v>
      </c>
      <c r="B1299" s="2" t="s">
        <v>1571</v>
      </c>
    </row>
    <row r="1300">
      <c r="A1300" s="1">
        <v>-1.0</v>
      </c>
      <c r="B1300" s="2" t="s">
        <v>1572</v>
      </c>
    </row>
    <row r="1301">
      <c r="A1301" s="1">
        <v>-1.0</v>
      </c>
      <c r="B1301" s="2" t="s">
        <v>1573</v>
      </c>
    </row>
    <row r="1302">
      <c r="A1302" s="1">
        <v>-1.0</v>
      </c>
      <c r="B1302" s="2" t="s">
        <v>1575</v>
      </c>
    </row>
    <row r="1303">
      <c r="A1303" s="1">
        <v>-1.0</v>
      </c>
      <c r="B1303" s="3" t="s">
        <v>1577</v>
      </c>
    </row>
    <row r="1304">
      <c r="A1304" s="1">
        <v>-1.0</v>
      </c>
      <c r="B1304" s="2" t="s">
        <v>1578</v>
      </c>
    </row>
    <row r="1305">
      <c r="A1305" s="1">
        <v>-1.0</v>
      </c>
      <c r="B1305" s="2" t="s">
        <v>1581</v>
      </c>
    </row>
    <row r="1306">
      <c r="A1306" s="1">
        <v>-1.0</v>
      </c>
      <c r="B1306" s="2" t="s">
        <v>1583</v>
      </c>
    </row>
    <row r="1307">
      <c r="A1307" s="1">
        <v>-1.0</v>
      </c>
      <c r="B1307" s="2" t="s">
        <v>1584</v>
      </c>
    </row>
    <row r="1308">
      <c r="A1308" s="1">
        <v>-1.0</v>
      </c>
      <c r="B1308" s="2" t="s">
        <v>1585</v>
      </c>
    </row>
    <row r="1309">
      <c r="A1309" s="1">
        <v>-1.0</v>
      </c>
      <c r="B1309" s="2" t="s">
        <v>1586</v>
      </c>
    </row>
    <row r="1310">
      <c r="A1310" s="1">
        <v>-1.0</v>
      </c>
      <c r="B1310" s="2" t="s">
        <v>1587</v>
      </c>
    </row>
    <row r="1311">
      <c r="A1311" s="1">
        <v>-1.0</v>
      </c>
      <c r="B1311" s="2" t="s">
        <v>1588</v>
      </c>
    </row>
    <row r="1312">
      <c r="A1312" s="1">
        <v>-1.0</v>
      </c>
      <c r="B1312" s="2" t="s">
        <v>1589</v>
      </c>
    </row>
    <row r="1313">
      <c r="A1313" s="1">
        <v>-1.0</v>
      </c>
      <c r="B1313" s="2" t="s">
        <v>1590</v>
      </c>
    </row>
    <row r="1314">
      <c r="A1314" s="1">
        <v>-1.0</v>
      </c>
      <c r="B1314" s="2" t="s">
        <v>1591</v>
      </c>
    </row>
    <row r="1315">
      <c r="A1315" s="1">
        <v>-1.0</v>
      </c>
      <c r="B1315" s="2" t="s">
        <v>1593</v>
      </c>
    </row>
    <row r="1316">
      <c r="A1316" s="1">
        <v>-1.0</v>
      </c>
      <c r="B1316" s="2" t="s">
        <v>1594</v>
      </c>
    </row>
    <row r="1317">
      <c r="A1317" s="1">
        <v>-1.0</v>
      </c>
      <c r="B1317" s="2" t="s">
        <v>1596</v>
      </c>
    </row>
    <row r="1318">
      <c r="A1318" s="1">
        <v>-1.0</v>
      </c>
      <c r="B1318" s="2" t="s">
        <v>1597</v>
      </c>
    </row>
    <row r="1319">
      <c r="A1319" s="1">
        <v>-1.0</v>
      </c>
      <c r="B1319" s="2" t="s">
        <v>1599</v>
      </c>
    </row>
    <row r="1320">
      <c r="A1320" s="1">
        <v>-1.0</v>
      </c>
      <c r="B1320" s="2" t="s">
        <v>1600</v>
      </c>
    </row>
    <row r="1321">
      <c r="A1321" s="1">
        <v>-1.0</v>
      </c>
      <c r="B1321" s="2" t="s">
        <v>1601</v>
      </c>
    </row>
    <row r="1322">
      <c r="A1322" s="1">
        <v>-1.0</v>
      </c>
      <c r="B1322" s="2" t="s">
        <v>1602</v>
      </c>
    </row>
    <row r="1323">
      <c r="A1323" s="1">
        <v>-1.0</v>
      </c>
      <c r="B1323" s="2" t="s">
        <v>1603</v>
      </c>
    </row>
    <row r="1324">
      <c r="A1324" s="1">
        <v>-1.0</v>
      </c>
      <c r="B1324" s="2" t="s">
        <v>1605</v>
      </c>
    </row>
    <row r="1325">
      <c r="A1325" s="1">
        <v>-1.0</v>
      </c>
      <c r="B1325" s="2" t="s">
        <v>1608</v>
      </c>
    </row>
    <row r="1326">
      <c r="A1326" s="1">
        <v>-1.0</v>
      </c>
      <c r="B1326" s="2" t="s">
        <v>1610</v>
      </c>
    </row>
    <row r="1327">
      <c r="A1327" s="1">
        <v>-1.0</v>
      </c>
      <c r="B1327" s="2" t="s">
        <v>1611</v>
      </c>
    </row>
    <row r="1328">
      <c r="A1328" s="1">
        <v>-1.0</v>
      </c>
      <c r="B1328" s="2" t="s">
        <v>1612</v>
      </c>
    </row>
    <row r="1329">
      <c r="A1329" s="1">
        <v>-1.0</v>
      </c>
      <c r="B1329" s="2" t="s">
        <v>1614</v>
      </c>
    </row>
    <row r="1330">
      <c r="A1330" s="1">
        <v>-1.0</v>
      </c>
      <c r="B1330" s="2" t="s">
        <v>1616</v>
      </c>
    </row>
    <row r="1331">
      <c r="A1331" s="1">
        <v>-1.0</v>
      </c>
      <c r="B1331" s="2" t="s">
        <v>1618</v>
      </c>
    </row>
    <row r="1332">
      <c r="A1332" s="1">
        <v>-1.0</v>
      </c>
      <c r="B1332" s="2" t="s">
        <v>1619</v>
      </c>
    </row>
    <row r="1333">
      <c r="A1333" s="1">
        <v>-1.0</v>
      </c>
      <c r="B1333" s="2" t="s">
        <v>1621</v>
      </c>
    </row>
    <row r="1334">
      <c r="A1334" s="1">
        <v>-1.0</v>
      </c>
      <c r="B1334" s="2" t="s">
        <v>1623</v>
      </c>
    </row>
    <row r="1335">
      <c r="A1335" s="1">
        <v>-1.0</v>
      </c>
      <c r="B1335" s="2" t="s">
        <v>1625</v>
      </c>
    </row>
    <row r="1336">
      <c r="A1336" s="1">
        <v>-1.0</v>
      </c>
      <c r="B1336" s="2" t="s">
        <v>1627</v>
      </c>
    </row>
    <row r="1337">
      <c r="A1337" s="1">
        <v>-1.0</v>
      </c>
      <c r="B1337" s="2" t="s">
        <v>1629</v>
      </c>
    </row>
    <row r="1338">
      <c r="A1338" s="1">
        <v>-1.0</v>
      </c>
      <c r="B1338" s="2" t="s">
        <v>1675</v>
      </c>
    </row>
    <row r="1339">
      <c r="A1339" s="1">
        <v>-1.0</v>
      </c>
      <c r="B1339" s="2" t="s">
        <v>1677</v>
      </c>
    </row>
    <row r="1340">
      <c r="A1340" s="1">
        <v>-1.0</v>
      </c>
      <c r="B1340" s="2" t="s">
        <v>1679</v>
      </c>
    </row>
    <row r="1341">
      <c r="A1341" s="1">
        <v>-1.0</v>
      </c>
      <c r="B1341" s="2" t="s">
        <v>1680</v>
      </c>
    </row>
    <row r="1342">
      <c r="A1342" s="1">
        <v>-1.0</v>
      </c>
      <c r="B1342" s="2" t="s">
        <v>1682</v>
      </c>
    </row>
    <row r="1343">
      <c r="A1343" s="1">
        <v>-1.0</v>
      </c>
      <c r="B1343" s="40" t="s">
        <v>1683</v>
      </c>
    </row>
    <row r="1344">
      <c r="A1344" s="1">
        <v>-1.0</v>
      </c>
      <c r="B1344" s="40" t="s">
        <v>1686</v>
      </c>
    </row>
    <row r="1345">
      <c r="A1345" s="1">
        <v>-1.0</v>
      </c>
      <c r="B1345" s="40" t="s">
        <v>1688</v>
      </c>
    </row>
    <row r="1346">
      <c r="A1346" s="1">
        <v>-1.0</v>
      </c>
      <c r="B1346" s="2" t="s">
        <v>1690</v>
      </c>
    </row>
    <row r="1347">
      <c r="A1347" s="1">
        <v>-1.0</v>
      </c>
      <c r="B1347" s="2" t="s">
        <v>1693</v>
      </c>
    </row>
    <row r="1348">
      <c r="A1348" s="1">
        <v>-1.0</v>
      </c>
      <c r="B1348" s="2" t="s">
        <v>1695</v>
      </c>
    </row>
    <row r="1349">
      <c r="A1349" s="1">
        <v>-1.0</v>
      </c>
      <c r="B1349" s="2" t="s">
        <v>1696</v>
      </c>
    </row>
    <row r="1350">
      <c r="A1350" s="1">
        <v>-1.0</v>
      </c>
      <c r="B1350" s="2" t="s">
        <v>1698</v>
      </c>
    </row>
    <row r="1351">
      <c r="A1351" s="1">
        <v>0.0</v>
      </c>
      <c r="B1351" s="40" t="s">
        <v>1700</v>
      </c>
    </row>
    <row r="1352">
      <c r="A1352" s="1">
        <v>-1.0</v>
      </c>
      <c r="B1352" s="2" t="s">
        <v>1702</v>
      </c>
    </row>
    <row r="1353">
      <c r="A1353" s="1">
        <v>-1.0</v>
      </c>
      <c r="B1353" s="2" t="s">
        <v>1704</v>
      </c>
    </row>
    <row r="1354">
      <c r="A1354" s="1">
        <v>-1.0</v>
      </c>
      <c r="B1354" s="40" t="s">
        <v>1706</v>
      </c>
    </row>
    <row r="1355">
      <c r="A1355" s="1">
        <v>-1.0</v>
      </c>
      <c r="B1355" s="40" t="s">
        <v>1709</v>
      </c>
    </row>
    <row r="1356">
      <c r="A1356" s="1">
        <v>-1.0</v>
      </c>
      <c r="B1356" s="2" t="s">
        <v>1711</v>
      </c>
    </row>
    <row r="1357">
      <c r="A1357" s="1">
        <v>-1.0</v>
      </c>
      <c r="B1357" s="2" t="s">
        <v>1713</v>
      </c>
    </row>
    <row r="1358">
      <c r="A1358" s="1">
        <v>-1.0</v>
      </c>
      <c r="B1358" s="2" t="s">
        <v>1715</v>
      </c>
    </row>
    <row r="1359">
      <c r="A1359" s="1">
        <v>-1.0</v>
      </c>
      <c r="B1359" s="2" t="s">
        <v>1717</v>
      </c>
    </row>
    <row r="1360">
      <c r="A1360" s="1">
        <v>-1.0</v>
      </c>
      <c r="B1360" s="2" t="s">
        <v>1719</v>
      </c>
    </row>
    <row r="1361">
      <c r="A1361" s="1">
        <v>-1.0</v>
      </c>
      <c r="B1361" s="22" t="s">
        <v>1721</v>
      </c>
    </row>
    <row r="1362">
      <c r="A1362" s="1">
        <v>-1.0</v>
      </c>
      <c r="B1362" s="2" t="s">
        <v>1723</v>
      </c>
    </row>
    <row r="1363">
      <c r="A1363" s="1">
        <v>-1.0</v>
      </c>
      <c r="B1363" s="2" t="s">
        <v>1725</v>
      </c>
    </row>
    <row r="1364">
      <c r="A1364" s="1">
        <v>-1.0</v>
      </c>
      <c r="B1364" s="2" t="s">
        <v>1727</v>
      </c>
    </row>
    <row r="1365">
      <c r="A1365" s="1">
        <v>-1.0</v>
      </c>
      <c r="B1365" s="3" t="s">
        <v>1729</v>
      </c>
    </row>
    <row r="1366">
      <c r="A1366" s="1">
        <v>-1.0</v>
      </c>
      <c r="B1366" s="2" t="s">
        <v>1731</v>
      </c>
    </row>
    <row r="1367">
      <c r="A1367" s="1">
        <v>-1.0</v>
      </c>
      <c r="B1367" s="2" t="s">
        <v>1733</v>
      </c>
    </row>
    <row r="1368">
      <c r="A1368" s="1">
        <v>-1.0</v>
      </c>
      <c r="B1368" s="2" t="s">
        <v>1735</v>
      </c>
    </row>
    <row r="1369">
      <c r="A1369" s="1">
        <v>-1.0</v>
      </c>
      <c r="B1369" s="2" t="s">
        <v>1738</v>
      </c>
    </row>
    <row r="1370">
      <c r="A1370" s="1">
        <v>-1.0</v>
      </c>
      <c r="B1370" s="2" t="s">
        <v>1740</v>
      </c>
    </row>
    <row r="1371">
      <c r="A1371" s="1">
        <v>-1.0</v>
      </c>
      <c r="B1371" s="2" t="s">
        <v>1741</v>
      </c>
    </row>
    <row r="1372">
      <c r="A1372" s="1">
        <v>-1.0</v>
      </c>
      <c r="B1372" s="2" t="s">
        <v>1742</v>
      </c>
    </row>
    <row r="1373">
      <c r="A1373" s="1">
        <v>-1.0</v>
      </c>
      <c r="B1373" s="2" t="s">
        <v>1743</v>
      </c>
    </row>
    <row r="1374">
      <c r="A1374" s="1">
        <v>-1.0</v>
      </c>
      <c r="B1374" s="2" t="s">
        <v>1744</v>
      </c>
    </row>
    <row r="1375">
      <c r="A1375" s="1">
        <v>-1.0</v>
      </c>
      <c r="B1375" s="2" t="s">
        <v>1746</v>
      </c>
    </row>
    <row r="1376">
      <c r="A1376" s="1">
        <v>-1.0</v>
      </c>
      <c r="B1376" s="2" t="s">
        <v>1747</v>
      </c>
    </row>
    <row r="1377">
      <c r="A1377" s="1">
        <v>-1.0</v>
      </c>
      <c r="B1377" s="2" t="s">
        <v>1748</v>
      </c>
    </row>
    <row r="1378">
      <c r="A1378" s="1">
        <v>-1.0</v>
      </c>
      <c r="B1378" s="3" t="s">
        <v>1750</v>
      </c>
    </row>
    <row r="1379">
      <c r="A1379" s="1">
        <v>-1.0</v>
      </c>
      <c r="B1379" s="2" t="s">
        <v>1751</v>
      </c>
    </row>
    <row r="1380">
      <c r="A1380" s="1">
        <v>-1.0</v>
      </c>
      <c r="B1380" s="2" t="s">
        <v>1770</v>
      </c>
    </row>
    <row r="1381">
      <c r="A1381" s="1">
        <v>-1.0</v>
      </c>
      <c r="B1381" s="2" t="s">
        <v>1771</v>
      </c>
    </row>
    <row r="1382">
      <c r="A1382" s="1">
        <v>-1.0</v>
      </c>
      <c r="B1382" s="2" t="s">
        <v>1773</v>
      </c>
    </row>
    <row r="1383">
      <c r="A1383" s="1">
        <v>-1.0</v>
      </c>
      <c r="B1383" s="2" t="s">
        <v>1775</v>
      </c>
    </row>
    <row r="1384">
      <c r="A1384" s="1">
        <v>-1.0</v>
      </c>
      <c r="B1384" s="2" t="s">
        <v>1777</v>
      </c>
    </row>
    <row r="1385">
      <c r="A1385" s="1">
        <v>-1.0</v>
      </c>
      <c r="B1385" s="2" t="s">
        <v>1778</v>
      </c>
    </row>
    <row r="1386">
      <c r="A1386" s="1">
        <v>-1.0</v>
      </c>
      <c r="B1386" s="2" t="s">
        <v>1780</v>
      </c>
    </row>
    <row r="1387">
      <c r="A1387" s="1">
        <v>-1.0</v>
      </c>
      <c r="B1387" s="2" t="s">
        <v>1782</v>
      </c>
    </row>
    <row r="1388">
      <c r="A1388" s="1">
        <v>-1.0</v>
      </c>
      <c r="B1388" s="2" t="s">
        <v>1783</v>
      </c>
    </row>
    <row r="1389">
      <c r="A1389" s="1">
        <v>-1.0</v>
      </c>
      <c r="B1389" s="2" t="s">
        <v>1785</v>
      </c>
    </row>
    <row r="1390">
      <c r="A1390" s="1">
        <v>-1.0</v>
      </c>
      <c r="B1390" s="2" t="s">
        <v>1787</v>
      </c>
    </row>
    <row r="1391">
      <c r="A1391" s="1">
        <v>-1.0</v>
      </c>
      <c r="B1391" s="2" t="s">
        <v>1789</v>
      </c>
    </row>
    <row r="1392">
      <c r="A1392" s="1">
        <v>-1.0</v>
      </c>
      <c r="B1392" s="3" t="s">
        <v>1790</v>
      </c>
    </row>
    <row r="1393">
      <c r="A1393" s="1">
        <v>-1.0</v>
      </c>
      <c r="B1393" s="2" t="s">
        <v>1791</v>
      </c>
    </row>
    <row r="1394">
      <c r="A1394" s="1">
        <v>-1.0</v>
      </c>
      <c r="B1394" s="2" t="s">
        <v>1792</v>
      </c>
    </row>
    <row r="1395">
      <c r="A1395" s="1">
        <v>-1.0</v>
      </c>
      <c r="B1395" s="2" t="s">
        <v>1794</v>
      </c>
    </row>
    <row r="1396">
      <c r="A1396" s="1">
        <v>-1.0</v>
      </c>
      <c r="B1396" s="3" t="s">
        <v>1796</v>
      </c>
    </row>
    <row r="1397">
      <c r="A1397" s="1">
        <v>-1.0</v>
      </c>
      <c r="B1397" s="2" t="s">
        <v>1799</v>
      </c>
    </row>
    <row r="1398">
      <c r="A1398" s="1">
        <v>-1.0</v>
      </c>
      <c r="B1398" s="2" t="s">
        <v>1800</v>
      </c>
    </row>
    <row r="1399">
      <c r="A1399" s="1">
        <v>-1.0</v>
      </c>
      <c r="B1399" s="2" t="s">
        <v>1802</v>
      </c>
    </row>
    <row r="1400">
      <c r="A1400" s="1">
        <v>-1.0</v>
      </c>
      <c r="B1400" s="2" t="s">
        <v>1803</v>
      </c>
    </row>
    <row r="1401">
      <c r="A1401" s="1">
        <v>-1.0</v>
      </c>
      <c r="B1401" s="2" t="s">
        <v>1805</v>
      </c>
    </row>
    <row r="1402">
      <c r="A1402" s="1">
        <v>-1.0</v>
      </c>
      <c r="B1402" s="2" t="s">
        <v>1807</v>
      </c>
    </row>
    <row r="1403">
      <c r="A1403" s="1">
        <v>-1.0</v>
      </c>
      <c r="B1403" s="2" t="s">
        <v>1809</v>
      </c>
    </row>
    <row r="1404">
      <c r="A1404" s="1">
        <v>-1.0</v>
      </c>
      <c r="B1404" s="2" t="s">
        <v>1811</v>
      </c>
    </row>
    <row r="1405">
      <c r="A1405" s="1">
        <v>-1.0</v>
      </c>
      <c r="B1405" s="2" t="s">
        <v>1813</v>
      </c>
    </row>
    <row r="1406">
      <c r="A1406" s="1">
        <v>-1.0</v>
      </c>
      <c r="B1406" s="2" t="s">
        <v>1814</v>
      </c>
    </row>
    <row r="1407">
      <c r="A1407" s="1">
        <v>-1.0</v>
      </c>
      <c r="B1407" s="22" t="s">
        <v>1815</v>
      </c>
    </row>
    <row r="1408">
      <c r="A1408" s="1">
        <v>-1.0</v>
      </c>
      <c r="B1408" s="2" t="s">
        <v>1816</v>
      </c>
    </row>
    <row r="1409">
      <c r="A1409" s="1">
        <v>-1.0</v>
      </c>
      <c r="B1409" s="2" t="s">
        <v>1818</v>
      </c>
    </row>
    <row r="1410">
      <c r="A1410" s="1">
        <v>-1.0</v>
      </c>
      <c r="B1410" s="2" t="s">
        <v>1819</v>
      </c>
    </row>
    <row r="1411">
      <c r="A1411" s="1">
        <v>-1.0</v>
      </c>
      <c r="B1411" s="2" t="s">
        <v>1821</v>
      </c>
    </row>
    <row r="1412">
      <c r="A1412" s="1">
        <v>-1.0</v>
      </c>
      <c r="B1412" s="2" t="s">
        <v>1822</v>
      </c>
    </row>
    <row r="1413">
      <c r="A1413" s="1">
        <v>-1.0</v>
      </c>
      <c r="B1413" s="2" t="s">
        <v>1823</v>
      </c>
    </row>
    <row r="1414">
      <c r="A1414" s="1">
        <v>-1.0</v>
      </c>
      <c r="B1414" s="2" t="s">
        <v>1825</v>
      </c>
    </row>
    <row r="1415">
      <c r="A1415" s="1">
        <v>-1.0</v>
      </c>
      <c r="B1415" s="2" t="s">
        <v>1826</v>
      </c>
    </row>
    <row r="1416">
      <c r="A1416" s="1">
        <v>-1.0</v>
      </c>
      <c r="B1416" s="2" t="s">
        <v>1827</v>
      </c>
    </row>
    <row r="1417">
      <c r="A1417" s="1">
        <v>-1.0</v>
      </c>
      <c r="B1417" s="2" t="s">
        <v>1828</v>
      </c>
    </row>
    <row r="1418">
      <c r="A1418" s="1">
        <v>-1.0</v>
      </c>
      <c r="B1418" s="2" t="s">
        <v>1829</v>
      </c>
    </row>
    <row r="1419">
      <c r="A1419" s="1">
        <v>-1.0</v>
      </c>
      <c r="B1419" s="2" t="s">
        <v>1831</v>
      </c>
    </row>
    <row r="1420">
      <c r="A1420" s="1">
        <v>-1.0</v>
      </c>
      <c r="B1420" s="2" t="s">
        <v>1834</v>
      </c>
    </row>
    <row r="1421">
      <c r="A1421" s="1">
        <v>-1.0</v>
      </c>
      <c r="B1421" s="3" t="s">
        <v>1836</v>
      </c>
    </row>
    <row r="1422">
      <c r="A1422" s="1">
        <v>-1.0</v>
      </c>
      <c r="B1422" s="2" t="s">
        <v>1838</v>
      </c>
    </row>
    <row r="1423">
      <c r="A1423" s="1">
        <v>0.0</v>
      </c>
      <c r="B1423" s="32" t="s">
        <v>1839</v>
      </c>
    </row>
    <row r="1424">
      <c r="A1424" s="1">
        <v>-1.0</v>
      </c>
      <c r="B1424" s="2" t="s">
        <v>1840</v>
      </c>
    </row>
    <row r="1425">
      <c r="A1425" s="1">
        <v>-1.0</v>
      </c>
      <c r="B1425" s="2" t="s">
        <v>1841</v>
      </c>
    </row>
    <row r="1426">
      <c r="A1426" s="1">
        <v>-1.0</v>
      </c>
      <c r="B1426" s="2" t="s">
        <v>1843</v>
      </c>
    </row>
    <row r="1427">
      <c r="A1427" s="1">
        <v>-1.0</v>
      </c>
      <c r="B1427" s="2" t="s">
        <v>1844</v>
      </c>
    </row>
    <row r="1428">
      <c r="A1428" s="1">
        <v>-1.0</v>
      </c>
      <c r="B1428" s="2" t="s">
        <v>1846</v>
      </c>
    </row>
    <row r="1429">
      <c r="A1429" s="1">
        <v>-1.0</v>
      </c>
      <c r="B1429" s="2" t="s">
        <v>1848</v>
      </c>
    </row>
    <row r="1430">
      <c r="A1430" s="1">
        <v>-1.0</v>
      </c>
      <c r="B1430" s="2" t="s">
        <v>1850</v>
      </c>
    </row>
    <row r="1431">
      <c r="A1431" s="1">
        <v>-1.0</v>
      </c>
      <c r="B1431" s="2" t="s">
        <v>1851</v>
      </c>
    </row>
    <row r="1432">
      <c r="A1432" s="1">
        <v>-1.0</v>
      </c>
      <c r="B1432" s="2" t="s">
        <v>1852</v>
      </c>
    </row>
    <row r="1433">
      <c r="A1433" s="1">
        <v>-1.0</v>
      </c>
      <c r="B1433" s="2" t="s">
        <v>1855</v>
      </c>
    </row>
    <row r="1434">
      <c r="A1434" s="1">
        <v>-1.0</v>
      </c>
      <c r="B1434" s="2" t="s">
        <v>1857</v>
      </c>
    </row>
    <row r="1435">
      <c r="A1435" s="1">
        <v>-1.0</v>
      </c>
      <c r="B1435" s="2" t="s">
        <v>1859</v>
      </c>
    </row>
    <row r="1436">
      <c r="A1436" s="1">
        <v>-1.0</v>
      </c>
      <c r="B1436" s="2" t="s">
        <v>1861</v>
      </c>
    </row>
    <row r="1437">
      <c r="A1437" s="1">
        <v>-1.0</v>
      </c>
      <c r="B1437" s="2" t="s">
        <v>1862</v>
      </c>
    </row>
    <row r="1438">
      <c r="A1438" s="1">
        <v>-1.0</v>
      </c>
      <c r="B1438" s="2" t="s">
        <v>1864</v>
      </c>
    </row>
    <row r="1439">
      <c r="A1439" s="1">
        <v>-1.0</v>
      </c>
      <c r="B1439" s="2" t="s">
        <v>1865</v>
      </c>
    </row>
    <row r="1440">
      <c r="A1440" s="1">
        <v>-1.0</v>
      </c>
      <c r="B1440" s="2" t="s">
        <v>1866</v>
      </c>
    </row>
    <row r="1441">
      <c r="A1441" s="1">
        <v>-1.0</v>
      </c>
      <c r="B1441" s="2" t="s">
        <v>1867</v>
      </c>
    </row>
    <row r="1442">
      <c r="A1442" s="1">
        <v>-1.0</v>
      </c>
      <c r="B1442" s="2" t="s">
        <v>1869</v>
      </c>
    </row>
    <row r="1443">
      <c r="A1443" s="1">
        <v>-1.0</v>
      </c>
      <c r="B1443" s="2" t="s">
        <v>1871</v>
      </c>
    </row>
    <row r="1444">
      <c r="A1444" s="1">
        <v>-1.0</v>
      </c>
      <c r="B1444" s="2" t="s">
        <v>1873</v>
      </c>
    </row>
    <row r="1445">
      <c r="A1445" s="1">
        <v>-1.0</v>
      </c>
      <c r="B1445" s="2" t="s">
        <v>1874</v>
      </c>
    </row>
    <row r="1446">
      <c r="A1446" s="1">
        <v>-1.0</v>
      </c>
      <c r="B1446" s="2" t="s">
        <v>1875</v>
      </c>
    </row>
    <row r="1447">
      <c r="A1447" s="1">
        <v>-1.0</v>
      </c>
      <c r="B1447" s="2" t="s">
        <v>1877</v>
      </c>
    </row>
    <row r="1448">
      <c r="A1448" s="1">
        <v>-1.0</v>
      </c>
      <c r="B1448" s="41" t="s">
        <v>1878</v>
      </c>
    </row>
    <row r="1449">
      <c r="A1449" s="1">
        <v>-1.0</v>
      </c>
      <c r="B1449" s="22" t="s">
        <v>1881</v>
      </c>
    </row>
    <row r="1450">
      <c r="A1450" s="1">
        <v>-1.0</v>
      </c>
      <c r="B1450" s="2" t="s">
        <v>1884</v>
      </c>
    </row>
    <row r="1451">
      <c r="A1451" s="1">
        <v>-1.0</v>
      </c>
      <c r="B1451" s="2" t="s">
        <v>1885</v>
      </c>
    </row>
    <row r="1452">
      <c r="A1452" s="1">
        <v>-1.0</v>
      </c>
      <c r="B1452" s="2" t="s">
        <v>1886</v>
      </c>
    </row>
    <row r="1453">
      <c r="A1453" s="1">
        <v>-1.0</v>
      </c>
      <c r="B1453" s="2" t="s">
        <v>1887</v>
      </c>
    </row>
    <row r="1454">
      <c r="A1454" s="1">
        <v>-1.0</v>
      </c>
      <c r="B1454" s="2" t="s">
        <v>1889</v>
      </c>
    </row>
    <row r="1455">
      <c r="A1455" s="1">
        <v>-1.0</v>
      </c>
      <c r="B1455" s="2" t="s">
        <v>1891</v>
      </c>
    </row>
    <row r="1456">
      <c r="A1456" s="1">
        <v>-1.0</v>
      </c>
      <c r="B1456" s="22" t="s">
        <v>1892</v>
      </c>
    </row>
    <row r="1457">
      <c r="A1457" s="1">
        <v>-1.0</v>
      </c>
      <c r="B1457" s="2" t="s">
        <v>1893</v>
      </c>
    </row>
    <row r="1458">
      <c r="A1458" s="1">
        <v>-1.0</v>
      </c>
      <c r="B1458" s="2" t="s">
        <v>1894</v>
      </c>
    </row>
    <row r="1459">
      <c r="A1459" s="1">
        <v>-1.0</v>
      </c>
      <c r="B1459" s="22" t="s">
        <v>1896</v>
      </c>
    </row>
    <row r="1460">
      <c r="A1460" s="1">
        <v>-1.0</v>
      </c>
      <c r="B1460" s="2" t="s">
        <v>1898</v>
      </c>
    </row>
    <row r="1461">
      <c r="A1461" s="1">
        <v>-1.0</v>
      </c>
      <c r="B1461" s="2" t="s">
        <v>1900</v>
      </c>
    </row>
    <row r="1462">
      <c r="A1462" s="1">
        <v>-1.0</v>
      </c>
      <c r="B1462" s="2" t="s">
        <v>1903</v>
      </c>
    </row>
    <row r="1463">
      <c r="A1463" s="1">
        <v>-1.0</v>
      </c>
      <c r="B1463" s="2" t="s">
        <v>1904</v>
      </c>
    </row>
    <row r="1464">
      <c r="A1464" s="1">
        <v>-1.0</v>
      </c>
      <c r="B1464" s="2" t="s">
        <v>1905</v>
      </c>
    </row>
    <row r="1465">
      <c r="A1465" s="1">
        <v>-1.0</v>
      </c>
      <c r="B1465" s="2" t="s">
        <v>1907</v>
      </c>
    </row>
    <row r="1466">
      <c r="A1466" s="1">
        <v>-1.0</v>
      </c>
      <c r="B1466" s="2" t="s">
        <v>1909</v>
      </c>
    </row>
    <row r="1467">
      <c r="A1467" s="1">
        <v>-1.0</v>
      </c>
      <c r="B1467" s="2" t="s">
        <v>1911</v>
      </c>
    </row>
    <row r="1468">
      <c r="A1468" s="1">
        <v>-1.0</v>
      </c>
      <c r="B1468" s="2" t="s">
        <v>1913</v>
      </c>
    </row>
    <row r="1469">
      <c r="A1469" s="1">
        <v>-1.0</v>
      </c>
      <c r="B1469" s="2" t="s">
        <v>1915</v>
      </c>
    </row>
    <row r="1470">
      <c r="A1470" s="1">
        <v>-1.0</v>
      </c>
      <c r="B1470" s="2" t="s">
        <v>1917</v>
      </c>
    </row>
    <row r="1471">
      <c r="A1471" s="1">
        <v>-1.0</v>
      </c>
      <c r="B1471" s="2" t="s">
        <v>1918</v>
      </c>
    </row>
    <row r="1472">
      <c r="A1472" s="1">
        <v>-1.0</v>
      </c>
      <c r="B1472" s="2" t="s">
        <v>1920</v>
      </c>
    </row>
    <row r="1473">
      <c r="A1473" s="1">
        <v>-1.0</v>
      </c>
      <c r="B1473" s="2" t="s">
        <v>1922</v>
      </c>
    </row>
    <row r="1474">
      <c r="A1474" s="1">
        <v>-1.0</v>
      </c>
      <c r="B1474" s="2" t="s">
        <v>1923</v>
      </c>
    </row>
    <row r="1475">
      <c r="A1475" s="1">
        <v>-1.0</v>
      </c>
      <c r="B1475" s="2" t="s">
        <v>1924</v>
      </c>
    </row>
    <row r="1476">
      <c r="A1476" s="1">
        <v>-1.0</v>
      </c>
      <c r="B1476" s="2" t="s">
        <v>1925</v>
      </c>
    </row>
    <row r="1477">
      <c r="A1477" s="1">
        <v>-1.0</v>
      </c>
      <c r="B1477" s="2" t="s">
        <v>1926</v>
      </c>
    </row>
    <row r="1478">
      <c r="A1478" s="1">
        <v>-1.0</v>
      </c>
      <c r="B1478" s="2" t="s">
        <v>1928</v>
      </c>
    </row>
    <row r="1479">
      <c r="A1479" s="1">
        <v>-1.0</v>
      </c>
      <c r="B1479" s="2" t="s">
        <v>1929</v>
      </c>
    </row>
    <row r="1480">
      <c r="A1480" s="1">
        <v>-1.0</v>
      </c>
      <c r="B1480" s="2" t="s">
        <v>1930</v>
      </c>
    </row>
    <row r="1481">
      <c r="A1481" s="1">
        <v>-1.0</v>
      </c>
      <c r="B1481" s="2" t="s">
        <v>1932</v>
      </c>
    </row>
    <row r="1482">
      <c r="A1482" s="1">
        <v>-1.0</v>
      </c>
      <c r="B1482" s="2" t="s">
        <v>1933</v>
      </c>
    </row>
    <row r="1483">
      <c r="A1483" s="1">
        <v>-1.0</v>
      </c>
      <c r="B1483" s="2" t="s">
        <v>1934</v>
      </c>
    </row>
    <row r="1484">
      <c r="A1484" s="1">
        <v>-1.0</v>
      </c>
      <c r="B1484" s="2" t="s">
        <v>1936</v>
      </c>
    </row>
    <row r="1485">
      <c r="A1485" s="1">
        <v>-1.0</v>
      </c>
      <c r="B1485" s="2" t="s">
        <v>1938</v>
      </c>
    </row>
    <row r="1486">
      <c r="A1486" s="1">
        <v>-1.0</v>
      </c>
      <c r="B1486" s="2" t="s">
        <v>1939</v>
      </c>
    </row>
    <row r="1487">
      <c r="A1487" s="1">
        <v>-1.0</v>
      </c>
      <c r="B1487" s="2" t="s">
        <v>1940</v>
      </c>
    </row>
    <row r="1488">
      <c r="A1488" s="1">
        <v>-1.0</v>
      </c>
      <c r="B1488" s="2" t="s">
        <v>1941</v>
      </c>
    </row>
    <row r="1489">
      <c r="A1489" s="1">
        <v>-1.0</v>
      </c>
      <c r="B1489" s="2" t="s">
        <v>1942</v>
      </c>
    </row>
    <row r="1490">
      <c r="A1490" s="1">
        <v>-1.0</v>
      </c>
      <c r="B1490" s="2" t="s">
        <v>1943</v>
      </c>
    </row>
    <row r="1491">
      <c r="A1491" s="1">
        <v>-1.0</v>
      </c>
      <c r="B1491" s="2" t="s">
        <v>1945</v>
      </c>
    </row>
    <row r="1492">
      <c r="A1492" s="1">
        <v>-1.0</v>
      </c>
      <c r="B1492" s="2" t="s">
        <v>1946</v>
      </c>
    </row>
    <row r="1493">
      <c r="A1493" s="1">
        <v>-1.0</v>
      </c>
      <c r="B1493" s="2" t="s">
        <v>1948</v>
      </c>
    </row>
    <row r="1494">
      <c r="A1494" s="1">
        <v>-1.0</v>
      </c>
      <c r="B1494" s="2" t="s">
        <v>1950</v>
      </c>
    </row>
    <row r="1495">
      <c r="A1495" s="1">
        <v>-1.0</v>
      </c>
      <c r="B1495" s="2" t="s">
        <v>1952</v>
      </c>
    </row>
    <row r="1496">
      <c r="A1496" s="1">
        <v>-1.0</v>
      </c>
      <c r="B1496" s="2" t="s">
        <v>1954</v>
      </c>
    </row>
    <row r="1497">
      <c r="A1497" s="1">
        <v>-1.0</v>
      </c>
      <c r="B1497" s="2" t="s">
        <v>1956</v>
      </c>
    </row>
    <row r="1498">
      <c r="A1498" s="1">
        <v>-1.0</v>
      </c>
      <c r="B1498" s="2" t="s">
        <v>1958</v>
      </c>
    </row>
    <row r="1499">
      <c r="A1499" s="1">
        <v>-1.0</v>
      </c>
      <c r="B1499" s="2" t="s">
        <v>1959</v>
      </c>
    </row>
    <row r="1500">
      <c r="A1500" s="1">
        <v>-1.0</v>
      </c>
      <c r="B1500" s="2" t="s">
        <v>1960</v>
      </c>
    </row>
    <row r="1501">
      <c r="A1501" s="1">
        <v>-1.0</v>
      </c>
      <c r="B1501" s="2" t="s">
        <v>1961</v>
      </c>
    </row>
    <row r="1502">
      <c r="A1502" s="1">
        <v>-1.0</v>
      </c>
      <c r="B1502" s="2" t="s">
        <v>1963</v>
      </c>
    </row>
    <row r="1503">
      <c r="A1503" s="1">
        <v>-1.0</v>
      </c>
      <c r="B1503" s="2" t="s">
        <v>1965</v>
      </c>
    </row>
    <row r="1504">
      <c r="A1504" s="1">
        <v>-1.0</v>
      </c>
      <c r="B1504" s="2" t="s">
        <v>1967</v>
      </c>
    </row>
    <row r="1505">
      <c r="A1505" s="1">
        <v>-1.0</v>
      </c>
      <c r="B1505" s="2" t="s">
        <v>1968</v>
      </c>
    </row>
    <row r="1506">
      <c r="A1506" s="1">
        <v>-1.0</v>
      </c>
      <c r="B1506" s="2" t="s">
        <v>1970</v>
      </c>
    </row>
    <row r="1507">
      <c r="A1507" s="1">
        <v>-1.0</v>
      </c>
      <c r="B1507" s="2" t="s">
        <v>1971</v>
      </c>
    </row>
    <row r="1508">
      <c r="A1508" s="1">
        <v>-1.0</v>
      </c>
      <c r="B1508" s="2" t="s">
        <v>1972</v>
      </c>
    </row>
    <row r="1509">
      <c r="A1509" s="1">
        <v>-1.0</v>
      </c>
      <c r="B1509" s="2" t="s">
        <v>1975</v>
      </c>
    </row>
    <row r="1510">
      <c r="A1510" s="1">
        <v>-1.0</v>
      </c>
      <c r="B1510" s="2" t="s">
        <v>1977</v>
      </c>
    </row>
    <row r="1511">
      <c r="A1511" s="1">
        <v>-1.0</v>
      </c>
      <c r="B1511" s="2" t="s">
        <v>1978</v>
      </c>
    </row>
    <row r="1512">
      <c r="A1512" s="1">
        <v>-1.0</v>
      </c>
      <c r="B1512" s="3" t="s">
        <v>1979</v>
      </c>
    </row>
    <row r="1513">
      <c r="A1513" s="1">
        <v>-1.0</v>
      </c>
      <c r="B1513" s="40" t="s">
        <v>1980</v>
      </c>
    </row>
    <row r="1514">
      <c r="A1514" s="1">
        <v>-1.0</v>
      </c>
      <c r="B1514" s="2" t="s">
        <v>1981</v>
      </c>
    </row>
    <row r="1515">
      <c r="A1515" s="1">
        <v>-1.0</v>
      </c>
      <c r="B1515" s="2" t="s">
        <v>1983</v>
      </c>
    </row>
    <row r="1516">
      <c r="A1516" s="1">
        <v>-1.0</v>
      </c>
      <c r="B1516" s="2" t="s">
        <v>1984</v>
      </c>
    </row>
    <row r="1517">
      <c r="A1517" s="1">
        <v>-1.0</v>
      </c>
      <c r="B1517" s="2" t="s">
        <v>1985</v>
      </c>
    </row>
    <row r="1518">
      <c r="A1518" s="1">
        <v>-1.0</v>
      </c>
      <c r="B1518" s="2" t="s">
        <v>1987</v>
      </c>
    </row>
    <row r="1519">
      <c r="A1519" s="1">
        <v>-1.0</v>
      </c>
      <c r="B1519" s="2" t="s">
        <v>1989</v>
      </c>
    </row>
    <row r="1520">
      <c r="A1520" s="1">
        <v>-1.0</v>
      </c>
      <c r="B1520" s="2" t="s">
        <v>1991</v>
      </c>
    </row>
    <row r="1521">
      <c r="A1521" s="1">
        <v>-1.0</v>
      </c>
      <c r="B1521" s="2" t="s">
        <v>1992</v>
      </c>
    </row>
    <row r="1522">
      <c r="A1522" s="1">
        <v>-1.0</v>
      </c>
      <c r="B1522" s="2" t="s">
        <v>1993</v>
      </c>
    </row>
    <row r="1523">
      <c r="A1523" s="1">
        <v>-1.0</v>
      </c>
      <c r="B1523" s="2" t="s">
        <v>1994</v>
      </c>
    </row>
    <row r="1524">
      <c r="A1524" s="1">
        <v>-1.0</v>
      </c>
      <c r="B1524" s="2" t="s">
        <v>1995</v>
      </c>
    </row>
    <row r="1525">
      <c r="A1525" s="1">
        <v>-1.0</v>
      </c>
      <c r="B1525" s="22" t="s">
        <v>1997</v>
      </c>
    </row>
    <row r="1526">
      <c r="A1526" s="1">
        <v>-1.0</v>
      </c>
      <c r="B1526" s="2" t="s">
        <v>1998</v>
      </c>
    </row>
    <row r="1527">
      <c r="A1527" s="1">
        <v>-1.0</v>
      </c>
      <c r="B1527" s="22" t="s">
        <v>1999</v>
      </c>
    </row>
    <row r="1528">
      <c r="A1528" s="1">
        <v>-1.0</v>
      </c>
      <c r="B1528" s="2" t="s">
        <v>2001</v>
      </c>
    </row>
    <row r="1529">
      <c r="A1529" s="1">
        <v>-1.0</v>
      </c>
      <c r="B1529" s="2" t="s">
        <v>2003</v>
      </c>
    </row>
    <row r="1530">
      <c r="A1530" s="1">
        <v>-1.0</v>
      </c>
      <c r="B1530" s="2" t="s">
        <v>2004</v>
      </c>
    </row>
    <row r="1531">
      <c r="A1531" s="1">
        <v>-1.0</v>
      </c>
      <c r="B1531" s="2" t="s">
        <v>2005</v>
      </c>
    </row>
    <row r="1532">
      <c r="A1532" s="1">
        <v>0.0</v>
      </c>
      <c r="B1532" s="3" t="s">
        <v>935</v>
      </c>
    </row>
    <row r="1533">
      <c r="A1533" s="1">
        <v>0.0</v>
      </c>
      <c r="B1533" s="3" t="s">
        <v>936</v>
      </c>
    </row>
    <row r="1534">
      <c r="A1534" s="1">
        <v>0.0</v>
      </c>
      <c r="B1534" s="2" t="s">
        <v>1182</v>
      </c>
    </row>
    <row r="1535">
      <c r="A1535" s="1">
        <v>0.0</v>
      </c>
      <c r="B1535" s="2" t="s">
        <v>1184</v>
      </c>
    </row>
    <row r="1536">
      <c r="A1536" s="1">
        <v>0.0</v>
      </c>
      <c r="B1536" s="2" t="s">
        <v>1185</v>
      </c>
    </row>
    <row r="1537">
      <c r="A1537" s="1">
        <v>0.0</v>
      </c>
      <c r="B1537" s="2" t="s">
        <v>1186</v>
      </c>
    </row>
    <row r="1538">
      <c r="A1538" s="1">
        <v>0.0</v>
      </c>
      <c r="B1538" s="3" t="s">
        <v>1188</v>
      </c>
    </row>
    <row r="1539">
      <c r="A1539" s="1">
        <v>0.0</v>
      </c>
      <c r="B1539" s="3" t="s">
        <v>1189</v>
      </c>
    </row>
    <row r="1540">
      <c r="A1540" s="1">
        <v>0.0</v>
      </c>
      <c r="B1540" s="3" t="s">
        <v>1190</v>
      </c>
    </row>
    <row r="1541">
      <c r="A1541" s="1">
        <v>0.0</v>
      </c>
      <c r="B1541" s="2" t="s">
        <v>1193</v>
      </c>
    </row>
    <row r="1542">
      <c r="A1542" s="1">
        <v>0.0</v>
      </c>
      <c r="B1542" s="2" t="s">
        <v>1194</v>
      </c>
    </row>
    <row r="1543">
      <c r="A1543" s="1">
        <v>0.0</v>
      </c>
      <c r="B1543" s="2" t="s">
        <v>1195</v>
      </c>
    </row>
    <row r="1544">
      <c r="A1544" s="1">
        <v>0.0</v>
      </c>
      <c r="B1544" s="2" t="s">
        <v>1196</v>
      </c>
    </row>
    <row r="1545">
      <c r="A1545" s="1">
        <v>0.0</v>
      </c>
      <c r="B1545" s="2" t="s">
        <v>1198</v>
      </c>
    </row>
    <row r="1546">
      <c r="A1546" s="1">
        <v>0.0</v>
      </c>
      <c r="B1546" s="2" t="s">
        <v>1203</v>
      </c>
    </row>
    <row r="1547">
      <c r="A1547" s="1">
        <v>0.0</v>
      </c>
      <c r="B1547" s="2" t="s">
        <v>1204</v>
      </c>
    </row>
    <row r="1548">
      <c r="A1548" s="1">
        <v>0.0</v>
      </c>
      <c r="B1548" s="2" t="s">
        <v>1205</v>
      </c>
    </row>
    <row r="1549">
      <c r="A1549" s="1">
        <v>0.0</v>
      </c>
      <c r="B1549" s="2" t="s">
        <v>1206</v>
      </c>
    </row>
    <row r="1550">
      <c r="A1550" s="1">
        <v>0.0</v>
      </c>
      <c r="B1550" s="2" t="s">
        <v>1207</v>
      </c>
    </row>
    <row r="1551">
      <c r="A1551" s="1">
        <v>0.0</v>
      </c>
      <c r="B1551" s="2" t="s">
        <v>1208</v>
      </c>
    </row>
    <row r="1552">
      <c r="A1552" s="1">
        <v>0.0</v>
      </c>
      <c r="B1552" s="2" t="s">
        <v>1212</v>
      </c>
    </row>
    <row r="1553">
      <c r="A1553" s="1">
        <v>0.0</v>
      </c>
      <c r="B1553" s="2" t="s">
        <v>1214</v>
      </c>
    </row>
    <row r="1554">
      <c r="A1554" s="1">
        <v>0.0</v>
      </c>
      <c r="B1554" s="2" t="s">
        <v>1215</v>
      </c>
    </row>
    <row r="1555">
      <c r="A1555" s="1">
        <v>0.0</v>
      </c>
      <c r="B1555" s="2" t="s">
        <v>1441</v>
      </c>
    </row>
    <row r="1556">
      <c r="A1556" s="1">
        <v>0.0</v>
      </c>
      <c r="B1556" s="2" t="s">
        <v>1442</v>
      </c>
    </row>
    <row r="1557">
      <c r="A1557" s="1">
        <v>0.0</v>
      </c>
      <c r="B1557" s="2" t="s">
        <v>1443</v>
      </c>
    </row>
    <row r="1558">
      <c r="A1558" s="1">
        <v>0.0</v>
      </c>
      <c r="B1558" s="2" t="s">
        <v>1444</v>
      </c>
    </row>
    <row r="1559">
      <c r="A1559" s="1">
        <v>0.0</v>
      </c>
      <c r="B1559" s="2" t="s">
        <v>1445</v>
      </c>
    </row>
    <row r="1560">
      <c r="A1560" s="1">
        <v>0.0</v>
      </c>
      <c r="B1560" s="2" t="s">
        <v>1446</v>
      </c>
    </row>
    <row r="1561">
      <c r="A1561" s="1">
        <v>0.0</v>
      </c>
      <c r="B1561" s="2" t="s">
        <v>1447</v>
      </c>
    </row>
    <row r="1562">
      <c r="A1562" s="1">
        <v>0.0</v>
      </c>
      <c r="B1562" s="2" t="s">
        <v>1448</v>
      </c>
    </row>
    <row r="1563">
      <c r="A1563" s="1">
        <v>0.0</v>
      </c>
      <c r="B1563" s="3" t="s">
        <v>1449</v>
      </c>
    </row>
    <row r="1564">
      <c r="A1564" s="1">
        <v>0.0</v>
      </c>
      <c r="B1564" s="2" t="s">
        <v>1451</v>
      </c>
    </row>
    <row r="1565">
      <c r="A1565" s="1">
        <v>0.0</v>
      </c>
      <c r="B1565" s="2" t="s">
        <v>1452</v>
      </c>
    </row>
    <row r="1566">
      <c r="A1566" s="1">
        <v>0.0</v>
      </c>
      <c r="B1566" s="2" t="s">
        <v>1453</v>
      </c>
    </row>
    <row r="1567">
      <c r="A1567" s="1">
        <v>0.0</v>
      </c>
      <c r="B1567" s="2" t="s">
        <v>1454</v>
      </c>
    </row>
    <row r="1568">
      <c r="A1568" s="1">
        <v>0.0</v>
      </c>
      <c r="B1568" s="2" t="s">
        <v>1455</v>
      </c>
    </row>
    <row r="1569">
      <c r="A1569" s="1">
        <v>0.0</v>
      </c>
      <c r="B1569" s="3" t="s">
        <v>1460</v>
      </c>
    </row>
    <row r="1570">
      <c r="A1570" s="1">
        <v>0.0</v>
      </c>
      <c r="B1570" s="3" t="s">
        <v>1462</v>
      </c>
    </row>
    <row r="1571">
      <c r="A1571" s="1">
        <v>0.0</v>
      </c>
      <c r="B1571" s="2" t="s">
        <v>1464</v>
      </c>
    </row>
    <row r="1572">
      <c r="A1572" s="1">
        <v>0.0</v>
      </c>
      <c r="B1572" s="44" t="s">
        <v>1465</v>
      </c>
    </row>
    <row r="1573">
      <c r="A1573" s="1">
        <v>0.0</v>
      </c>
      <c r="B1573" s="2" t="s">
        <v>1466</v>
      </c>
    </row>
    <row r="1574">
      <c r="A1574" s="1">
        <v>0.0</v>
      </c>
      <c r="B1574" s="2" t="s">
        <v>1467</v>
      </c>
    </row>
    <row r="1575">
      <c r="A1575" s="1">
        <v>0.0</v>
      </c>
      <c r="B1575" s="2" t="s">
        <v>1468</v>
      </c>
    </row>
    <row r="1576">
      <c r="A1576" s="1">
        <v>0.0</v>
      </c>
      <c r="B1576" s="2" t="s">
        <v>1469</v>
      </c>
    </row>
    <row r="1577">
      <c r="A1577" s="1">
        <v>0.0</v>
      </c>
      <c r="B1577" s="3" t="s">
        <v>1470</v>
      </c>
    </row>
    <row r="1578">
      <c r="A1578" s="1">
        <v>0.0</v>
      </c>
      <c r="B1578" s="3" t="s">
        <v>1471</v>
      </c>
    </row>
    <row r="1579">
      <c r="A1579" s="1">
        <v>0.0</v>
      </c>
      <c r="B1579" s="2" t="s">
        <v>1473</v>
      </c>
    </row>
    <row r="1580">
      <c r="A1580" s="1">
        <v>0.0</v>
      </c>
      <c r="B1580" s="2" t="s">
        <v>1478</v>
      </c>
    </row>
    <row r="1581">
      <c r="A1581" s="1">
        <v>0.0</v>
      </c>
      <c r="B1581" s="2" t="s">
        <v>1480</v>
      </c>
    </row>
    <row r="1582">
      <c r="A1582" s="1">
        <v>0.0</v>
      </c>
      <c r="B1582" s="2" t="s">
        <v>1484</v>
      </c>
    </row>
    <row r="1583">
      <c r="A1583" s="1">
        <v>0.0</v>
      </c>
      <c r="B1583" s="2" t="s">
        <v>1488</v>
      </c>
    </row>
    <row r="1584">
      <c r="A1584" s="1">
        <v>0.0</v>
      </c>
      <c r="B1584" s="2" t="s">
        <v>1489</v>
      </c>
    </row>
    <row r="1585">
      <c r="A1585" s="1">
        <v>0.0</v>
      </c>
      <c r="B1585" s="2" t="s">
        <v>1491</v>
      </c>
    </row>
    <row r="1586">
      <c r="A1586" s="1">
        <v>0.0</v>
      </c>
      <c r="B1586" s="2" t="s">
        <v>1493</v>
      </c>
    </row>
    <row r="1587">
      <c r="A1587" s="1">
        <v>0.0</v>
      </c>
      <c r="B1587" s="2" t="s">
        <v>1499</v>
      </c>
    </row>
    <row r="1588">
      <c r="A1588" s="1">
        <v>0.0</v>
      </c>
      <c r="B1588" s="2" t="s">
        <v>1501</v>
      </c>
    </row>
    <row r="1589">
      <c r="A1589" s="1">
        <v>0.0</v>
      </c>
      <c r="B1589" s="2" t="s">
        <v>1503</v>
      </c>
    </row>
    <row r="1590">
      <c r="A1590" s="1">
        <v>0.0</v>
      </c>
      <c r="B1590" s="2" t="s">
        <v>1512</v>
      </c>
    </row>
    <row r="1591">
      <c r="A1591" s="1">
        <v>0.0</v>
      </c>
      <c r="B1591" s="2" t="s">
        <v>1514</v>
      </c>
    </row>
    <row r="1592">
      <c r="A1592" s="1">
        <v>0.0</v>
      </c>
      <c r="B1592" s="4" t="s">
        <v>1516</v>
      </c>
    </row>
    <row r="1593">
      <c r="A1593" s="1">
        <v>0.0</v>
      </c>
      <c r="B1593" s="2" t="s">
        <v>1519</v>
      </c>
    </row>
    <row r="1594">
      <c r="A1594" s="1">
        <v>0.0</v>
      </c>
      <c r="B1594" s="2" t="s">
        <v>1520</v>
      </c>
    </row>
    <row r="1595">
      <c r="A1595" s="1">
        <v>0.0</v>
      </c>
      <c r="B1595" s="2" t="s">
        <v>1521</v>
      </c>
    </row>
    <row r="1596">
      <c r="A1596" s="1">
        <v>0.0</v>
      </c>
      <c r="B1596" s="2" t="s">
        <v>1522</v>
      </c>
    </row>
    <row r="1597">
      <c r="A1597" s="1">
        <v>0.0</v>
      </c>
      <c r="B1597" s="2" t="s">
        <v>1524</v>
      </c>
    </row>
    <row r="1598">
      <c r="A1598" s="1">
        <v>0.0</v>
      </c>
      <c r="B1598" s="2" t="s">
        <v>1526</v>
      </c>
    </row>
    <row r="1599">
      <c r="A1599" s="1">
        <v>0.0</v>
      </c>
      <c r="B1599" s="2" t="s">
        <v>1565</v>
      </c>
    </row>
    <row r="1600">
      <c r="A1600" s="1">
        <v>0.0</v>
      </c>
      <c r="B1600" s="2" t="s">
        <v>1567</v>
      </c>
    </row>
    <row r="1601">
      <c r="A1601" s="1">
        <v>0.0</v>
      </c>
      <c r="B1601" s="2" t="s">
        <v>1568</v>
      </c>
    </row>
    <row r="1602">
      <c r="A1602" s="1">
        <v>0.0</v>
      </c>
      <c r="B1602" s="2" t="s">
        <v>1569</v>
      </c>
    </row>
    <row r="1603">
      <c r="A1603" s="1">
        <v>0.0</v>
      </c>
      <c r="B1603" s="2" t="s">
        <v>1574</v>
      </c>
    </row>
    <row r="1604">
      <c r="A1604" s="1">
        <v>0.0</v>
      </c>
      <c r="B1604" s="2" t="s">
        <v>1576</v>
      </c>
    </row>
    <row r="1605">
      <c r="A1605" s="1">
        <v>0.0</v>
      </c>
      <c r="B1605" s="2" t="s">
        <v>1580</v>
      </c>
    </row>
    <row r="1606">
      <c r="A1606" s="1">
        <v>0.0</v>
      </c>
      <c r="B1606" s="2" t="s">
        <v>1582</v>
      </c>
    </row>
    <row r="1607">
      <c r="A1607" s="1">
        <v>0.0</v>
      </c>
      <c r="B1607" s="2" t="s">
        <v>1592</v>
      </c>
    </row>
    <row r="1608">
      <c r="A1608" s="1">
        <v>0.0</v>
      </c>
      <c r="B1608" s="44" t="s">
        <v>1598</v>
      </c>
    </row>
    <row r="1609">
      <c r="A1609" s="1">
        <v>0.0</v>
      </c>
      <c r="B1609" s="4" t="s">
        <v>1607</v>
      </c>
    </row>
    <row r="1610">
      <c r="A1610" s="1">
        <v>0.0</v>
      </c>
      <c r="B1610" s="4" t="s">
        <v>1609</v>
      </c>
    </row>
    <row r="1611">
      <c r="A1611" s="1">
        <v>0.0</v>
      </c>
      <c r="B1611" s="22" t="s">
        <v>1620</v>
      </c>
    </row>
    <row r="1612">
      <c r="A1612" s="1">
        <v>0.0</v>
      </c>
      <c r="B1612" s="44" t="s">
        <v>1622</v>
      </c>
    </row>
    <row r="1613">
      <c r="A1613" s="1">
        <v>0.0</v>
      </c>
      <c r="B1613" s="2" t="s">
        <v>1626</v>
      </c>
    </row>
    <row r="1614">
      <c r="A1614" s="1">
        <v>0.0</v>
      </c>
      <c r="B1614" s="2" t="s">
        <v>1628</v>
      </c>
    </row>
    <row r="1615">
      <c r="A1615" s="1">
        <v>0.0</v>
      </c>
      <c r="B1615" s="2" t="s">
        <v>1638</v>
      </c>
    </row>
    <row r="1616">
      <c r="A1616" s="1">
        <v>0.0</v>
      </c>
      <c r="B1616" s="50" t="s">
        <v>1639</v>
      </c>
    </row>
    <row r="1617">
      <c r="A1617" s="1">
        <v>0.0</v>
      </c>
      <c r="B1617" s="50" t="s">
        <v>1658</v>
      </c>
    </row>
    <row r="1618">
      <c r="A1618" s="1">
        <v>0.0</v>
      </c>
      <c r="B1618" s="2" t="s">
        <v>1660</v>
      </c>
    </row>
    <row r="1619">
      <c r="A1619" s="1">
        <v>0.0</v>
      </c>
      <c r="B1619" s="2" t="s">
        <v>1668</v>
      </c>
    </row>
    <row r="1620">
      <c r="A1620" s="1">
        <v>0.0</v>
      </c>
      <c r="B1620" s="3" t="s">
        <v>1670</v>
      </c>
    </row>
    <row r="1621">
      <c r="A1621" s="1">
        <v>0.0</v>
      </c>
      <c r="B1621" s="3" t="s">
        <v>1672</v>
      </c>
    </row>
    <row r="1622">
      <c r="A1622" s="1">
        <v>0.0</v>
      </c>
      <c r="B1622" s="3" t="s">
        <v>1673</v>
      </c>
    </row>
    <row r="1623">
      <c r="A1623" s="1">
        <v>0.0</v>
      </c>
      <c r="B1623" s="2" t="s">
        <v>1678</v>
      </c>
    </row>
    <row r="1624">
      <c r="A1624" s="1">
        <v>0.0</v>
      </c>
      <c r="B1624" s="3" t="s">
        <v>1681</v>
      </c>
    </row>
    <row r="1625">
      <c r="A1625" s="1">
        <v>0.0</v>
      </c>
      <c r="B1625" s="2" t="s">
        <v>1687</v>
      </c>
    </row>
    <row r="1626">
      <c r="A1626" s="1">
        <v>0.0</v>
      </c>
      <c r="B1626" s="2" t="s">
        <v>1691</v>
      </c>
    </row>
    <row r="1627">
      <c r="A1627" s="1">
        <v>0.0</v>
      </c>
      <c r="B1627" s="2" t="s">
        <v>1692</v>
      </c>
    </row>
    <row r="1628">
      <c r="A1628" s="1">
        <v>0.0</v>
      </c>
      <c r="B1628" s="2" t="s">
        <v>1694</v>
      </c>
    </row>
    <row r="1629">
      <c r="A1629" s="1">
        <v>0.0</v>
      </c>
      <c r="B1629" s="2" t="s">
        <v>1701</v>
      </c>
    </row>
    <row r="1630">
      <c r="A1630" s="1">
        <v>0.0</v>
      </c>
      <c r="B1630" s="2" t="s">
        <v>1703</v>
      </c>
    </row>
    <row r="1631">
      <c r="A1631" s="1">
        <v>0.0</v>
      </c>
      <c r="B1631" s="2" t="s">
        <v>1705</v>
      </c>
    </row>
    <row r="1632">
      <c r="A1632" s="1">
        <v>0.0</v>
      </c>
      <c r="B1632" s="3" t="s">
        <v>1707</v>
      </c>
    </row>
    <row r="1633">
      <c r="A1633" s="1">
        <v>0.0</v>
      </c>
      <c r="B1633" s="2" t="s">
        <v>2071</v>
      </c>
    </row>
    <row r="1634">
      <c r="A1634" s="1">
        <v>0.0</v>
      </c>
      <c r="B1634" s="32" t="s">
        <v>2073</v>
      </c>
    </row>
    <row r="1635">
      <c r="A1635" s="1">
        <v>0.0</v>
      </c>
      <c r="B1635" s="2" t="s">
        <v>1710</v>
      </c>
    </row>
    <row r="1636">
      <c r="A1636" s="1">
        <v>0.0</v>
      </c>
      <c r="B1636" s="2" t="s">
        <v>1730</v>
      </c>
    </row>
    <row r="1637">
      <c r="A1637" s="1">
        <v>0.0</v>
      </c>
      <c r="B1637" s="2" t="s">
        <v>1736</v>
      </c>
    </row>
    <row r="1638">
      <c r="A1638" s="1">
        <v>0.0</v>
      </c>
      <c r="B1638" s="2" t="s">
        <v>1737</v>
      </c>
    </row>
    <row r="1639">
      <c r="A1639" s="1">
        <v>0.0</v>
      </c>
      <c r="B1639" s="2" t="s">
        <v>1745</v>
      </c>
    </row>
    <row r="1640">
      <c r="A1640" s="1">
        <v>0.0</v>
      </c>
      <c r="B1640" s="3" t="s">
        <v>1749</v>
      </c>
    </row>
    <row r="1641">
      <c r="A1641" s="1">
        <v>0.0</v>
      </c>
      <c r="B1641" s="2" t="s">
        <v>1753</v>
      </c>
    </row>
    <row r="1642">
      <c r="A1642" s="1">
        <v>0.0</v>
      </c>
      <c r="B1642" s="2" t="s">
        <v>1754</v>
      </c>
    </row>
    <row r="1643">
      <c r="A1643" s="1">
        <v>0.0</v>
      </c>
      <c r="B1643" s="26" t="s">
        <v>1756</v>
      </c>
    </row>
    <row r="1644">
      <c r="A1644" s="1">
        <v>0.0</v>
      </c>
      <c r="B1644" s="2" t="s">
        <v>1758</v>
      </c>
    </row>
    <row r="1645">
      <c r="A1645" s="1">
        <v>0.0</v>
      </c>
      <c r="B1645" s="2" t="s">
        <v>1759</v>
      </c>
    </row>
    <row r="1646">
      <c r="A1646" s="1">
        <v>0.0</v>
      </c>
      <c r="B1646" s="2" t="s">
        <v>1761</v>
      </c>
    </row>
    <row r="1647">
      <c r="A1647" s="1">
        <v>0.0</v>
      </c>
      <c r="B1647" s="2" t="s">
        <v>2116</v>
      </c>
    </row>
    <row r="1648">
      <c r="A1648" s="1">
        <v>0.0</v>
      </c>
      <c r="B1648" s="2" t="s">
        <v>2118</v>
      </c>
    </row>
    <row r="1649">
      <c r="A1649" s="1">
        <v>0.0</v>
      </c>
      <c r="B1649" s="3" t="s">
        <v>1763</v>
      </c>
    </row>
    <row r="1650">
      <c r="A1650" s="1">
        <v>0.0</v>
      </c>
      <c r="B1650" s="2" t="s">
        <v>1765</v>
      </c>
    </row>
    <row r="1651">
      <c r="A1651" s="1">
        <v>0.0</v>
      </c>
      <c r="B1651" s="2" t="s">
        <v>1766</v>
      </c>
    </row>
    <row r="1652">
      <c r="A1652" s="1">
        <v>0.0</v>
      </c>
      <c r="B1652" s="2" t="s">
        <v>1768</v>
      </c>
    </row>
    <row r="1653">
      <c r="A1653" s="1">
        <v>0.0</v>
      </c>
      <c r="B1653" s="14" t="s">
        <v>1769</v>
      </c>
    </row>
    <row r="1654">
      <c r="A1654" s="1">
        <v>0.0</v>
      </c>
      <c r="B1654" s="2" t="s">
        <v>1772</v>
      </c>
    </row>
    <row r="1655">
      <c r="A1655" s="1">
        <v>0.0</v>
      </c>
      <c r="B1655" s="26" t="s">
        <v>1774</v>
      </c>
    </row>
    <row r="1656">
      <c r="A1656" s="1">
        <v>0.0</v>
      </c>
      <c r="B1656" s="26" t="s">
        <v>1779</v>
      </c>
    </row>
    <row r="1657">
      <c r="A1657" s="1">
        <v>0.0</v>
      </c>
      <c r="B1657" s="26" t="s">
        <v>1781</v>
      </c>
    </row>
    <row r="1658">
      <c r="A1658" s="1">
        <v>0.0</v>
      </c>
      <c r="B1658" s="2" t="s">
        <v>1784</v>
      </c>
    </row>
    <row r="1659">
      <c r="A1659" s="1">
        <v>0.0</v>
      </c>
      <c r="B1659" s="2" t="s">
        <v>1786</v>
      </c>
    </row>
    <row r="1660">
      <c r="A1660" s="1">
        <v>0.0</v>
      </c>
      <c r="B1660" s="2" t="s">
        <v>1788</v>
      </c>
    </row>
    <row r="1661">
      <c r="A1661" s="1">
        <v>0.0</v>
      </c>
      <c r="B1661" s="2" t="s">
        <v>1795</v>
      </c>
    </row>
    <row r="1662">
      <c r="A1662" s="1">
        <v>0.0</v>
      </c>
      <c r="B1662" s="2" t="s">
        <v>1797</v>
      </c>
    </row>
    <row r="1663">
      <c r="A1663" s="1">
        <v>0.0</v>
      </c>
      <c r="B1663" s="2" t="s">
        <v>1798</v>
      </c>
    </row>
    <row r="1664">
      <c r="A1664" s="1">
        <v>0.0</v>
      </c>
      <c r="B1664" s="2" t="s">
        <v>1801</v>
      </c>
    </row>
    <row r="1665">
      <c r="A1665" s="1">
        <v>0.0</v>
      </c>
      <c r="B1665" s="2" t="s">
        <v>1804</v>
      </c>
    </row>
    <row r="1666">
      <c r="A1666" s="1">
        <v>0.0</v>
      </c>
      <c r="B1666" s="2" t="s">
        <v>1806</v>
      </c>
    </row>
    <row r="1667">
      <c r="A1667" s="1">
        <v>0.0</v>
      </c>
      <c r="B1667" s="14" t="s">
        <v>1808</v>
      </c>
    </row>
    <row r="1668">
      <c r="A1668" s="1">
        <v>0.0</v>
      </c>
      <c r="B1668" s="2" t="s">
        <v>1812</v>
      </c>
    </row>
    <row r="1669">
      <c r="A1669" s="1">
        <v>0.0</v>
      </c>
      <c r="B1669" s="50" t="s">
        <v>1817</v>
      </c>
    </row>
    <row r="1670">
      <c r="A1670" s="1">
        <v>0.0</v>
      </c>
      <c r="B1670" s="14" t="s">
        <v>1820</v>
      </c>
    </row>
    <row r="1671">
      <c r="A1671" s="1">
        <v>0.0</v>
      </c>
      <c r="B1671" s="2" t="s">
        <v>1824</v>
      </c>
    </row>
    <row r="1672">
      <c r="A1672" s="1">
        <v>0.0</v>
      </c>
      <c r="B1672" s="3" t="s">
        <v>1830</v>
      </c>
    </row>
    <row r="1673">
      <c r="A1673" s="1">
        <v>0.0</v>
      </c>
      <c r="B1673" s="2" t="s">
        <v>1835</v>
      </c>
    </row>
    <row r="1674">
      <c r="A1674" s="1">
        <v>0.0</v>
      </c>
      <c r="B1674" s="3" t="s">
        <v>1837</v>
      </c>
    </row>
    <row r="1675">
      <c r="A1675" s="1">
        <v>0.0</v>
      </c>
      <c r="B1675" s="2" t="s">
        <v>1842</v>
      </c>
    </row>
    <row r="1676">
      <c r="A1676" s="1">
        <v>0.0</v>
      </c>
      <c r="B1676" s="3" t="s">
        <v>1845</v>
      </c>
    </row>
    <row r="1677">
      <c r="A1677" s="1">
        <v>0.0</v>
      </c>
      <c r="B1677" s="2" t="s">
        <v>1847</v>
      </c>
    </row>
    <row r="1678">
      <c r="A1678" s="1">
        <v>0.0</v>
      </c>
      <c r="B1678" s="2" t="s">
        <v>1849</v>
      </c>
    </row>
    <row r="1679">
      <c r="A1679" s="1">
        <v>0.0</v>
      </c>
      <c r="B1679" s="2" t="s">
        <v>1856</v>
      </c>
    </row>
    <row r="1680">
      <c r="A1680" s="1">
        <v>0.0</v>
      </c>
      <c r="B1680" s="3" t="s">
        <v>1858</v>
      </c>
    </row>
    <row r="1681">
      <c r="A1681" s="1">
        <v>0.0</v>
      </c>
      <c r="B1681" s="3" t="s">
        <v>1860</v>
      </c>
    </row>
    <row r="1682">
      <c r="A1682" s="1">
        <v>0.0</v>
      </c>
      <c r="B1682" s="2" t="s">
        <v>1863</v>
      </c>
    </row>
    <row r="1683">
      <c r="A1683" s="1">
        <v>0.0</v>
      </c>
      <c r="B1683" s="2" t="s">
        <v>1868</v>
      </c>
    </row>
    <row r="1684">
      <c r="A1684" s="1">
        <v>0.0</v>
      </c>
      <c r="B1684" s="2" t="s">
        <v>1870</v>
      </c>
    </row>
    <row r="1685">
      <c r="A1685" s="1">
        <v>0.0</v>
      </c>
      <c r="B1685" s="3" t="s">
        <v>1872</v>
      </c>
    </row>
    <row r="1686">
      <c r="A1686" s="1">
        <v>0.0</v>
      </c>
      <c r="B1686" s="2" t="s">
        <v>1876</v>
      </c>
    </row>
    <row r="1687">
      <c r="A1687" s="1">
        <v>0.0</v>
      </c>
      <c r="B1687" s="2" t="s">
        <v>1879</v>
      </c>
    </row>
    <row r="1688">
      <c r="A1688" s="1">
        <v>0.0</v>
      </c>
      <c r="B1688" s="2" t="s">
        <v>1882</v>
      </c>
    </row>
    <row r="1689">
      <c r="A1689" s="1">
        <v>0.0</v>
      </c>
      <c r="B1689" s="3" t="s">
        <v>1883</v>
      </c>
    </row>
    <row r="1690">
      <c r="A1690" s="1">
        <v>0.0</v>
      </c>
      <c r="B1690" s="2" t="s">
        <v>1888</v>
      </c>
    </row>
    <row r="1691">
      <c r="A1691" s="1">
        <v>0.0</v>
      </c>
      <c r="B1691" s="3" t="s">
        <v>1890</v>
      </c>
    </row>
    <row r="1692">
      <c r="A1692" s="1">
        <v>0.0</v>
      </c>
      <c r="B1692" s="2" t="s">
        <v>1897</v>
      </c>
    </row>
    <row r="1693">
      <c r="A1693" s="1">
        <v>0.0</v>
      </c>
      <c r="B1693" s="2" t="s">
        <v>1899</v>
      </c>
    </row>
    <row r="1694">
      <c r="A1694" s="1">
        <v>0.0</v>
      </c>
      <c r="B1694" s="2" t="s">
        <v>1901</v>
      </c>
    </row>
    <row r="1695">
      <c r="A1695" s="1">
        <v>0.0</v>
      </c>
      <c r="B1695" s="2" t="s">
        <v>1910</v>
      </c>
    </row>
    <row r="1696">
      <c r="A1696" s="1">
        <v>0.0</v>
      </c>
      <c r="B1696" s="2" t="s">
        <v>1912</v>
      </c>
    </row>
    <row r="1697">
      <c r="A1697" s="1">
        <v>0.0</v>
      </c>
      <c r="B1697" s="3" t="s">
        <v>1914</v>
      </c>
    </row>
    <row r="1698">
      <c r="A1698" s="1">
        <v>0.0</v>
      </c>
      <c r="B1698" s="2" t="s">
        <v>1916</v>
      </c>
    </row>
    <row r="1699">
      <c r="A1699" s="1">
        <v>0.0</v>
      </c>
      <c r="B1699" s="2" t="s">
        <v>1921</v>
      </c>
    </row>
    <row r="1700">
      <c r="A1700" s="1">
        <v>0.0</v>
      </c>
      <c r="B1700" s="2" t="s">
        <v>1927</v>
      </c>
    </row>
    <row r="1701">
      <c r="A1701" s="1">
        <v>0.0</v>
      </c>
      <c r="B1701" s="2" t="s">
        <v>1931</v>
      </c>
    </row>
    <row r="1702">
      <c r="A1702" s="1">
        <v>0.0</v>
      </c>
      <c r="B1702" s="2" t="s">
        <v>1935</v>
      </c>
    </row>
    <row r="1703">
      <c r="A1703" s="1">
        <v>0.0</v>
      </c>
      <c r="B1703" s="2" t="s">
        <v>1947</v>
      </c>
    </row>
    <row r="1704">
      <c r="A1704" s="1">
        <v>0.0</v>
      </c>
      <c r="B1704" s="2" t="s">
        <v>1951</v>
      </c>
    </row>
    <row r="1705">
      <c r="A1705" s="1">
        <v>0.0</v>
      </c>
      <c r="B1705" s="2" t="s">
        <v>1953</v>
      </c>
    </row>
    <row r="1706">
      <c r="A1706" s="1">
        <v>0.0</v>
      </c>
      <c r="B1706" s="2" t="s">
        <v>1955</v>
      </c>
    </row>
    <row r="1707">
      <c r="A1707" s="1">
        <v>0.0</v>
      </c>
      <c r="B1707" s="2" t="s">
        <v>1969</v>
      </c>
    </row>
    <row r="1708">
      <c r="A1708" s="1">
        <v>0.0</v>
      </c>
      <c r="B1708" s="2" t="s">
        <v>1974</v>
      </c>
    </row>
    <row r="1709">
      <c r="A1709" s="1">
        <v>0.0</v>
      </c>
      <c r="B1709" s="2" t="s">
        <v>1976</v>
      </c>
    </row>
    <row r="1710">
      <c r="A1710" s="1">
        <v>0.0</v>
      </c>
      <c r="B1710" s="2" t="s">
        <v>1982</v>
      </c>
    </row>
    <row r="1711">
      <c r="A1711" s="1">
        <v>0.0</v>
      </c>
      <c r="B1711" s="2" t="s">
        <v>1986</v>
      </c>
    </row>
    <row r="1712">
      <c r="A1712" s="1">
        <v>0.0</v>
      </c>
      <c r="B1712" s="2" t="s">
        <v>1988</v>
      </c>
    </row>
    <row r="1713">
      <c r="A1713" s="1">
        <v>0.0</v>
      </c>
      <c r="B1713" s="2" t="s">
        <v>2000</v>
      </c>
    </row>
    <row r="1714">
      <c r="A1714" s="1">
        <v>0.0</v>
      </c>
      <c r="B1714" s="2" t="s">
        <v>2009</v>
      </c>
    </row>
    <row r="1715">
      <c r="A1715" s="1">
        <v>0.0</v>
      </c>
      <c r="B1715" s="2" t="s">
        <v>2010</v>
      </c>
    </row>
    <row r="1716">
      <c r="A1716" s="1">
        <v>0.0</v>
      </c>
      <c r="B1716" s="2" t="s">
        <v>2011</v>
      </c>
    </row>
    <row r="1717">
      <c r="A1717" s="1">
        <v>0.0</v>
      </c>
      <c r="B1717" s="3" t="s">
        <v>2012</v>
      </c>
    </row>
    <row r="1718">
      <c r="A1718" s="1">
        <v>0.0</v>
      </c>
      <c r="B1718" s="40" t="s">
        <v>2015</v>
      </c>
    </row>
    <row r="1719">
      <c r="A1719" s="1">
        <v>0.0</v>
      </c>
      <c r="B1719" s="40" t="s">
        <v>2016</v>
      </c>
    </row>
    <row r="1720">
      <c r="A1720" s="1">
        <v>0.0</v>
      </c>
      <c r="B1720" s="2" t="s">
        <v>2019</v>
      </c>
    </row>
    <row r="1721">
      <c r="A1721" s="1">
        <v>0.0</v>
      </c>
      <c r="B1721" s="2" t="s">
        <v>2020</v>
      </c>
    </row>
    <row r="1722">
      <c r="A1722" s="1">
        <v>0.0</v>
      </c>
      <c r="B1722" s="2" t="s">
        <v>2021</v>
      </c>
    </row>
    <row r="1723">
      <c r="A1723" s="1">
        <v>0.0</v>
      </c>
      <c r="B1723" s="2" t="s">
        <v>2022</v>
      </c>
    </row>
    <row r="1724">
      <c r="A1724" s="1">
        <v>0.0</v>
      </c>
      <c r="B1724" s="2" t="s">
        <v>2023</v>
      </c>
    </row>
    <row r="1725">
      <c r="A1725" s="1">
        <v>0.0</v>
      </c>
      <c r="B1725" s="2" t="s">
        <v>2025</v>
      </c>
    </row>
    <row r="1726">
      <c r="A1726" s="1">
        <v>0.0</v>
      </c>
      <c r="B1726" s="2" t="s">
        <v>2026</v>
      </c>
    </row>
    <row r="1727">
      <c r="A1727" s="1">
        <v>0.0</v>
      </c>
      <c r="B1727" s="2" t="s">
        <v>2027</v>
      </c>
    </row>
    <row r="1728">
      <c r="A1728" s="1">
        <v>0.0</v>
      </c>
      <c r="B1728" s="2" t="s">
        <v>2028</v>
      </c>
    </row>
    <row r="1729">
      <c r="A1729" s="1">
        <v>0.0</v>
      </c>
      <c r="B1729" s="3" t="s">
        <v>2029</v>
      </c>
    </row>
    <row r="1730">
      <c r="A1730" s="1">
        <v>0.0</v>
      </c>
      <c r="B1730" s="2" t="s">
        <v>2031</v>
      </c>
    </row>
    <row r="1731">
      <c r="A1731" s="1">
        <v>0.0</v>
      </c>
      <c r="B1731" s="3" t="s">
        <v>2032</v>
      </c>
    </row>
    <row r="1732">
      <c r="A1732" s="1">
        <v>0.0</v>
      </c>
      <c r="B1732" s="2" t="s">
        <v>2033</v>
      </c>
    </row>
    <row r="1733">
      <c r="A1733" s="1">
        <v>0.0</v>
      </c>
      <c r="B1733" s="40" t="s">
        <v>2034</v>
      </c>
    </row>
    <row r="1734">
      <c r="A1734" s="1">
        <v>0.0</v>
      </c>
      <c r="B1734" s="40" t="s">
        <v>2035</v>
      </c>
    </row>
    <row r="1735">
      <c r="A1735" s="1">
        <v>0.0</v>
      </c>
      <c r="B1735" s="2" t="s">
        <v>2036</v>
      </c>
    </row>
    <row r="1736">
      <c r="A1736" s="1">
        <v>0.0</v>
      </c>
      <c r="B1736" s="2" t="s">
        <v>2038</v>
      </c>
    </row>
    <row r="1737">
      <c r="A1737" s="1">
        <v>0.0</v>
      </c>
      <c r="B1737" s="2" t="s">
        <v>2039</v>
      </c>
    </row>
    <row r="1738">
      <c r="A1738" s="1">
        <v>0.0</v>
      </c>
      <c r="B1738" s="2" t="s">
        <v>2040</v>
      </c>
    </row>
    <row r="1739">
      <c r="A1739" s="1">
        <v>0.0</v>
      </c>
      <c r="B1739" s="2" t="s">
        <v>2041</v>
      </c>
    </row>
    <row r="1740">
      <c r="A1740" s="1">
        <v>0.0</v>
      </c>
      <c r="B1740" s="2" t="s">
        <v>2042</v>
      </c>
    </row>
    <row r="1741">
      <c r="A1741" s="1">
        <v>0.0</v>
      </c>
      <c r="B1741" s="2" t="s">
        <v>2043</v>
      </c>
    </row>
    <row r="1742">
      <c r="A1742" s="1">
        <v>0.0</v>
      </c>
      <c r="B1742" s="2" t="s">
        <v>2044</v>
      </c>
    </row>
    <row r="1743">
      <c r="A1743" s="1">
        <v>0.0</v>
      </c>
      <c r="B1743" s="40" t="s">
        <v>2045</v>
      </c>
    </row>
    <row r="1744">
      <c r="A1744" s="1">
        <v>0.0</v>
      </c>
      <c r="B1744" s="2" t="s">
        <v>2047</v>
      </c>
    </row>
    <row r="1745">
      <c r="A1745" s="1">
        <v>0.0</v>
      </c>
      <c r="B1745" s="2" t="s">
        <v>2049</v>
      </c>
    </row>
    <row r="1746">
      <c r="A1746" s="1">
        <v>0.0</v>
      </c>
      <c r="B1746" s="2" t="s">
        <v>2052</v>
      </c>
    </row>
    <row r="1747">
      <c r="A1747" s="1">
        <v>0.0</v>
      </c>
      <c r="B1747" s="2" t="s">
        <v>2053</v>
      </c>
    </row>
    <row r="1748">
      <c r="A1748" s="1">
        <v>0.0</v>
      </c>
      <c r="B1748" s="2" t="s">
        <v>2055</v>
      </c>
    </row>
    <row r="1749">
      <c r="A1749" s="1">
        <v>0.0</v>
      </c>
      <c r="B1749" s="2" t="s">
        <v>2056</v>
      </c>
    </row>
    <row r="1750">
      <c r="A1750" s="1">
        <v>0.0</v>
      </c>
      <c r="B1750" s="2" t="s">
        <v>2057</v>
      </c>
    </row>
    <row r="1751">
      <c r="A1751" s="1">
        <v>0.0</v>
      </c>
      <c r="B1751" s="2" t="s">
        <v>2058</v>
      </c>
    </row>
    <row r="1752">
      <c r="A1752" s="1">
        <v>0.0</v>
      </c>
      <c r="B1752" s="2" t="s">
        <v>2059</v>
      </c>
    </row>
    <row r="1753">
      <c r="A1753" s="1">
        <v>0.0</v>
      </c>
      <c r="B1753" s="2" t="s">
        <v>2060</v>
      </c>
    </row>
    <row r="1754">
      <c r="A1754" s="1">
        <v>0.0</v>
      </c>
      <c r="B1754" s="2" t="s">
        <v>2063</v>
      </c>
    </row>
    <row r="1755">
      <c r="A1755" s="1">
        <v>0.0</v>
      </c>
      <c r="B1755" s="2" t="s">
        <v>2064</v>
      </c>
    </row>
    <row r="1756">
      <c r="A1756" s="1">
        <v>0.0</v>
      </c>
      <c r="B1756" s="2" t="s">
        <v>2065</v>
      </c>
    </row>
    <row r="1757">
      <c r="A1757" s="1">
        <v>0.0</v>
      </c>
      <c r="B1757" s="2" t="s">
        <v>2066</v>
      </c>
    </row>
    <row r="1758">
      <c r="A1758" s="1">
        <v>0.0</v>
      </c>
      <c r="B1758" s="2" t="s">
        <v>2067</v>
      </c>
    </row>
    <row r="1759">
      <c r="A1759" s="1">
        <v>0.0</v>
      </c>
      <c r="B1759" s="2" t="s">
        <v>2068</v>
      </c>
    </row>
    <row r="1760">
      <c r="A1760" s="1">
        <v>0.0</v>
      </c>
      <c r="B1760" s="2" t="s">
        <v>2069</v>
      </c>
    </row>
    <row r="1761">
      <c r="A1761" s="1">
        <v>0.0</v>
      </c>
      <c r="B1761" s="2" t="s">
        <v>2072</v>
      </c>
    </row>
    <row r="1762">
      <c r="A1762" s="1">
        <v>0.0</v>
      </c>
      <c r="B1762" s="2" t="s">
        <v>2074</v>
      </c>
    </row>
    <row r="1763">
      <c r="A1763" s="1">
        <v>0.0</v>
      </c>
      <c r="B1763" s="2" t="s">
        <v>2075</v>
      </c>
    </row>
    <row r="1764">
      <c r="A1764" s="1">
        <v>0.0</v>
      </c>
      <c r="B1764" s="3" t="s">
        <v>2076</v>
      </c>
    </row>
    <row r="1765">
      <c r="A1765" s="1">
        <v>0.0</v>
      </c>
      <c r="B1765" s="2" t="s">
        <v>2077</v>
      </c>
    </row>
    <row r="1766">
      <c r="A1766" s="1">
        <v>0.0</v>
      </c>
      <c r="B1766" s="2" t="s">
        <v>2078</v>
      </c>
    </row>
    <row r="1767">
      <c r="A1767" s="1">
        <v>0.0</v>
      </c>
      <c r="B1767" s="2" t="s">
        <v>2079</v>
      </c>
    </row>
    <row r="1768">
      <c r="A1768" s="1">
        <v>0.0</v>
      </c>
      <c r="B1768" s="2" t="s">
        <v>2080</v>
      </c>
    </row>
    <row r="1769">
      <c r="A1769" s="1">
        <v>0.0</v>
      </c>
      <c r="B1769" s="3" t="s">
        <v>2081</v>
      </c>
    </row>
    <row r="1770">
      <c r="A1770" s="1">
        <v>0.0</v>
      </c>
      <c r="B1770" s="3" t="s">
        <v>2082</v>
      </c>
    </row>
    <row r="1771">
      <c r="A1771" s="1">
        <v>0.0</v>
      </c>
      <c r="B1771" s="2" t="s">
        <v>2084</v>
      </c>
    </row>
    <row r="1772">
      <c r="A1772" s="1">
        <v>0.0</v>
      </c>
      <c r="B1772" s="3" t="s">
        <v>2087</v>
      </c>
    </row>
    <row r="1773">
      <c r="A1773" s="1">
        <v>0.0</v>
      </c>
      <c r="B1773" s="2" t="s">
        <v>2091</v>
      </c>
    </row>
    <row r="1774">
      <c r="A1774" s="1">
        <v>0.0</v>
      </c>
      <c r="B1774" s="3" t="s">
        <v>2093</v>
      </c>
    </row>
    <row r="1775">
      <c r="A1775" s="1">
        <v>0.0</v>
      </c>
      <c r="B1775" s="2" t="s">
        <v>2094</v>
      </c>
    </row>
    <row r="1776">
      <c r="A1776" s="1">
        <v>0.0</v>
      </c>
      <c r="B1776" s="2" t="s">
        <v>2095</v>
      </c>
    </row>
    <row r="1777">
      <c r="A1777" s="1">
        <v>0.0</v>
      </c>
      <c r="B1777" s="2" t="s">
        <v>2096</v>
      </c>
    </row>
    <row r="1778">
      <c r="A1778" s="1">
        <v>0.0</v>
      </c>
      <c r="B1778" s="2" t="s">
        <v>2097</v>
      </c>
    </row>
    <row r="1779">
      <c r="A1779" s="1">
        <v>0.0</v>
      </c>
      <c r="B1779" s="2" t="s">
        <v>2098</v>
      </c>
    </row>
    <row r="1780">
      <c r="A1780" s="1">
        <v>0.0</v>
      </c>
      <c r="B1780" s="2" t="s">
        <v>2100</v>
      </c>
    </row>
    <row r="1781">
      <c r="A1781" s="1">
        <v>0.0</v>
      </c>
      <c r="B1781" s="2" t="s">
        <v>2101</v>
      </c>
    </row>
    <row r="1782">
      <c r="A1782" s="1">
        <v>0.0</v>
      </c>
      <c r="B1782" s="2" t="s">
        <v>2102</v>
      </c>
    </row>
    <row r="1783">
      <c r="A1783" s="1">
        <v>0.0</v>
      </c>
      <c r="B1783" s="2" t="s">
        <v>2105</v>
      </c>
    </row>
    <row r="1784">
      <c r="A1784" s="1">
        <v>0.0</v>
      </c>
      <c r="B1784" s="2" t="s">
        <v>2106</v>
      </c>
    </row>
    <row r="1785">
      <c r="A1785" s="1">
        <v>0.0</v>
      </c>
      <c r="B1785" s="2" t="s">
        <v>2107</v>
      </c>
    </row>
    <row r="1786">
      <c r="A1786" s="1">
        <v>0.0</v>
      </c>
      <c r="B1786" s="2" t="s">
        <v>2108</v>
      </c>
    </row>
    <row r="1787">
      <c r="A1787" s="1">
        <v>0.0</v>
      </c>
      <c r="B1787" s="2" t="s">
        <v>2109</v>
      </c>
    </row>
    <row r="1788">
      <c r="A1788" s="1">
        <v>0.0</v>
      </c>
      <c r="B1788" s="2" t="s">
        <v>2110</v>
      </c>
    </row>
    <row r="1789">
      <c r="A1789" s="1">
        <v>0.0</v>
      </c>
      <c r="B1789" s="2" t="s">
        <v>2113</v>
      </c>
    </row>
    <row r="1790">
      <c r="A1790" s="1">
        <v>0.0</v>
      </c>
      <c r="B1790" s="2" t="s">
        <v>2114</v>
      </c>
    </row>
    <row r="1791">
      <c r="A1791" s="1">
        <v>0.0</v>
      </c>
      <c r="B1791" s="2" t="s">
        <v>2115</v>
      </c>
    </row>
    <row r="1792">
      <c r="A1792" s="1">
        <v>0.0</v>
      </c>
      <c r="B1792" s="2" t="s">
        <v>2117</v>
      </c>
    </row>
    <row r="1793">
      <c r="A1793" s="1">
        <v>0.0</v>
      </c>
      <c r="B1793" s="2" t="s">
        <v>2120</v>
      </c>
    </row>
    <row r="1794">
      <c r="A1794" s="1">
        <v>0.0</v>
      </c>
      <c r="B1794" s="2" t="s">
        <v>2121</v>
      </c>
    </row>
    <row r="1795">
      <c r="A1795" s="1">
        <v>0.0</v>
      </c>
      <c r="B1795" s="2" t="s">
        <v>2122</v>
      </c>
    </row>
    <row r="1796">
      <c r="A1796" s="1">
        <v>0.0</v>
      </c>
      <c r="B1796" s="2" t="s">
        <v>2123</v>
      </c>
    </row>
    <row r="1797">
      <c r="A1797" s="1">
        <v>0.0</v>
      </c>
      <c r="B1797" s="2" t="s">
        <v>2124</v>
      </c>
    </row>
    <row r="1798">
      <c r="A1798" s="1">
        <v>0.0</v>
      </c>
      <c r="B1798" s="2" t="s">
        <v>2125</v>
      </c>
    </row>
    <row r="1799">
      <c r="A1799" s="1">
        <v>0.0</v>
      </c>
      <c r="B1799" s="2" t="s">
        <v>2126</v>
      </c>
    </row>
    <row r="1800">
      <c r="A1800" s="1">
        <v>0.0</v>
      </c>
      <c r="B1800" s="2" t="s">
        <v>2129</v>
      </c>
    </row>
    <row r="1801">
      <c r="A1801" s="1">
        <v>0.0</v>
      </c>
      <c r="B1801" s="2" t="s">
        <v>2130</v>
      </c>
    </row>
    <row r="1802">
      <c r="A1802" s="1">
        <v>0.0</v>
      </c>
      <c r="B1802" s="2" t="s">
        <v>2131</v>
      </c>
    </row>
    <row r="1803">
      <c r="A1803" s="1">
        <v>0.0</v>
      </c>
      <c r="B1803" s="2" t="s">
        <v>2132</v>
      </c>
    </row>
    <row r="1804">
      <c r="A1804" s="1">
        <v>0.0</v>
      </c>
      <c r="B1804" s="2" t="s">
        <v>2133</v>
      </c>
    </row>
    <row r="1805">
      <c r="A1805" s="1">
        <v>0.0</v>
      </c>
      <c r="B1805" s="2" t="s">
        <v>2134</v>
      </c>
    </row>
    <row r="1806">
      <c r="A1806" s="1">
        <v>0.0</v>
      </c>
      <c r="B1806" s="2" t="s">
        <v>2135</v>
      </c>
    </row>
    <row r="1807">
      <c r="A1807" s="1">
        <v>0.0</v>
      </c>
      <c r="B1807" s="2" t="s">
        <v>2136</v>
      </c>
    </row>
    <row r="1808">
      <c r="A1808" s="1">
        <v>0.0</v>
      </c>
      <c r="B1808" s="2" t="s">
        <v>2137</v>
      </c>
    </row>
    <row r="1809">
      <c r="A1809" s="1">
        <v>0.0</v>
      </c>
      <c r="B1809" s="2" t="s">
        <v>2139</v>
      </c>
    </row>
    <row r="1810">
      <c r="A1810" s="1">
        <v>0.0</v>
      </c>
      <c r="B1810" s="2" t="s">
        <v>2140</v>
      </c>
    </row>
    <row r="1811">
      <c r="A1811" s="1">
        <v>0.0</v>
      </c>
      <c r="B1811" s="2" t="s">
        <v>2142</v>
      </c>
    </row>
    <row r="1812">
      <c r="A1812" s="1">
        <v>0.0</v>
      </c>
      <c r="B1812" s="2" t="s">
        <v>2144</v>
      </c>
    </row>
    <row r="1813">
      <c r="A1813" s="1">
        <v>0.0</v>
      </c>
      <c r="B1813" s="2" t="s">
        <v>2145</v>
      </c>
    </row>
    <row r="1814">
      <c r="A1814" s="1">
        <v>0.0</v>
      </c>
      <c r="B1814" s="2" t="s">
        <v>2147</v>
      </c>
    </row>
    <row r="1815">
      <c r="A1815" s="1">
        <v>0.0</v>
      </c>
      <c r="B1815" s="2" t="s">
        <v>2149</v>
      </c>
    </row>
    <row r="1816">
      <c r="A1816" s="1">
        <v>0.0</v>
      </c>
      <c r="B1816" s="2" t="s">
        <v>2150</v>
      </c>
    </row>
    <row r="1817">
      <c r="A1817" s="1">
        <v>0.0</v>
      </c>
      <c r="B1817" s="2" t="s">
        <v>2151</v>
      </c>
    </row>
    <row r="1818">
      <c r="A1818" s="1">
        <v>0.0</v>
      </c>
      <c r="B1818" s="2" t="s">
        <v>2152</v>
      </c>
    </row>
    <row r="1819">
      <c r="A1819" s="1">
        <v>0.0</v>
      </c>
      <c r="B1819" s="2" t="s">
        <v>2153</v>
      </c>
    </row>
    <row r="1820">
      <c r="A1820" s="1">
        <v>0.0</v>
      </c>
      <c r="B1820" s="2" t="s">
        <v>2156</v>
      </c>
    </row>
    <row r="1821">
      <c r="A1821" s="1">
        <v>0.0</v>
      </c>
      <c r="B1821" s="2" t="s">
        <v>2157</v>
      </c>
    </row>
    <row r="1822">
      <c r="A1822" s="1">
        <v>0.0</v>
      </c>
      <c r="B1822" s="2" t="s">
        <v>2160</v>
      </c>
    </row>
    <row r="1823">
      <c r="A1823" s="1">
        <v>0.0</v>
      </c>
      <c r="B1823" s="2" t="s">
        <v>2163</v>
      </c>
    </row>
    <row r="1824">
      <c r="A1824" s="1">
        <v>0.0</v>
      </c>
      <c r="B1824" s="2" t="s">
        <v>2166</v>
      </c>
    </row>
    <row r="1825">
      <c r="A1825" s="1">
        <v>0.0</v>
      </c>
      <c r="B1825" s="2" t="s">
        <v>2167</v>
      </c>
    </row>
    <row r="1826">
      <c r="A1826" s="1">
        <v>0.0</v>
      </c>
      <c r="B1826" s="2" t="s">
        <v>2168</v>
      </c>
    </row>
    <row r="1827">
      <c r="A1827" s="1">
        <v>0.0</v>
      </c>
      <c r="B1827" s="2" t="s">
        <v>2169</v>
      </c>
    </row>
    <row r="1828">
      <c r="A1828" s="1">
        <v>0.0</v>
      </c>
      <c r="B1828" s="2" t="s">
        <v>2170</v>
      </c>
    </row>
    <row r="1829">
      <c r="A1829" s="1">
        <v>0.0</v>
      </c>
      <c r="B1829" s="2" t="s">
        <v>2171</v>
      </c>
    </row>
    <row r="1830">
      <c r="A1830" s="1">
        <v>0.0</v>
      </c>
      <c r="B1830" s="2" t="s">
        <v>2172</v>
      </c>
    </row>
    <row r="1831">
      <c r="A1831" s="1">
        <v>0.0</v>
      </c>
      <c r="B1831" s="2" t="s">
        <v>2173</v>
      </c>
    </row>
    <row r="1832">
      <c r="A1832" s="1">
        <v>0.0</v>
      </c>
      <c r="B1832" s="2" t="s">
        <v>2175</v>
      </c>
    </row>
    <row r="1833">
      <c r="A1833" s="1">
        <v>0.0</v>
      </c>
      <c r="B1833" s="2" t="s">
        <v>2176</v>
      </c>
    </row>
    <row r="1834">
      <c r="A1834" s="1">
        <v>0.0</v>
      </c>
      <c r="B1834" s="2" t="s">
        <v>2178</v>
      </c>
    </row>
    <row r="1835">
      <c r="A1835" s="1">
        <v>0.0</v>
      </c>
      <c r="B1835" s="2" t="s">
        <v>2179</v>
      </c>
    </row>
    <row r="1836">
      <c r="A1836" s="1">
        <v>0.0</v>
      </c>
      <c r="B1836" s="2" t="s">
        <v>2180</v>
      </c>
    </row>
    <row r="1837">
      <c r="A1837" s="1">
        <v>0.0</v>
      </c>
      <c r="B1837" s="2" t="s">
        <v>2181</v>
      </c>
    </row>
    <row r="1838">
      <c r="A1838" s="1">
        <v>0.0</v>
      </c>
      <c r="B1838" s="2" t="s">
        <v>2182</v>
      </c>
    </row>
    <row r="1839">
      <c r="A1839" s="1">
        <v>0.0</v>
      </c>
      <c r="B1839" s="2" t="s">
        <v>2183</v>
      </c>
    </row>
    <row r="1840">
      <c r="A1840" s="1">
        <v>0.0</v>
      </c>
      <c r="B1840" s="2" t="s">
        <v>2184</v>
      </c>
    </row>
    <row r="1841">
      <c r="A1841" s="1">
        <v>0.0</v>
      </c>
      <c r="B1841" s="2" t="s">
        <v>2185</v>
      </c>
    </row>
    <row r="1842">
      <c r="A1842" s="1">
        <v>0.0</v>
      </c>
      <c r="B1842" s="2" t="s">
        <v>2187</v>
      </c>
    </row>
    <row r="1843">
      <c r="A1843" s="1">
        <v>0.0</v>
      </c>
      <c r="B1843" s="2" t="s">
        <v>2188</v>
      </c>
    </row>
    <row r="1844">
      <c r="A1844" s="1">
        <v>0.0</v>
      </c>
      <c r="B1844" s="2" t="s">
        <v>2190</v>
      </c>
    </row>
    <row r="1845">
      <c r="A1845" s="1">
        <v>0.0</v>
      </c>
      <c r="B1845" s="2" t="s">
        <v>2191</v>
      </c>
    </row>
    <row r="1846">
      <c r="A1846" s="1">
        <v>0.0</v>
      </c>
      <c r="B1846" s="2" t="s">
        <v>2193</v>
      </c>
    </row>
    <row r="1847">
      <c r="A1847" s="1">
        <v>0.0</v>
      </c>
      <c r="B1847" s="2" t="s">
        <v>2194</v>
      </c>
    </row>
    <row r="1848">
      <c r="A1848" s="1">
        <v>0.0</v>
      </c>
      <c r="B1848" s="2" t="s">
        <v>2195</v>
      </c>
    </row>
    <row r="1849">
      <c r="A1849" s="1">
        <v>0.0</v>
      </c>
      <c r="B1849" s="2" t="s">
        <v>2197</v>
      </c>
    </row>
    <row r="1850">
      <c r="A1850" s="1">
        <v>0.0</v>
      </c>
      <c r="B1850" s="2" t="s">
        <v>2198</v>
      </c>
    </row>
    <row r="1851">
      <c r="A1851" s="1">
        <v>0.0</v>
      </c>
      <c r="B1851" s="2" t="s">
        <v>2199</v>
      </c>
    </row>
    <row r="1852">
      <c r="A1852" s="1">
        <v>0.0</v>
      </c>
      <c r="B1852" s="2" t="s">
        <v>2200</v>
      </c>
    </row>
    <row r="1853">
      <c r="A1853" s="1">
        <v>0.0</v>
      </c>
      <c r="B1853" s="2" t="s">
        <v>2201</v>
      </c>
    </row>
    <row r="1854">
      <c r="A1854" s="1">
        <v>0.0</v>
      </c>
      <c r="B1854" s="2" t="s">
        <v>2202</v>
      </c>
    </row>
    <row r="1855">
      <c r="A1855" s="1">
        <v>0.0</v>
      </c>
      <c r="B1855" s="2" t="s">
        <v>2204</v>
      </c>
    </row>
    <row r="1856">
      <c r="A1856" s="1">
        <v>0.0</v>
      </c>
      <c r="B1856" s="2" t="s">
        <v>2207</v>
      </c>
    </row>
    <row r="1857">
      <c r="A1857" s="1">
        <v>0.0</v>
      </c>
      <c r="B1857" s="2" t="s">
        <v>2208</v>
      </c>
    </row>
    <row r="1858">
      <c r="A1858" s="1">
        <v>0.0</v>
      </c>
      <c r="B1858" s="2" t="s">
        <v>2209</v>
      </c>
    </row>
    <row r="1859">
      <c r="A1859" s="1">
        <v>0.0</v>
      </c>
      <c r="B1859" s="2" t="s">
        <v>2210</v>
      </c>
    </row>
    <row r="1860">
      <c r="A1860" s="1">
        <v>0.0</v>
      </c>
      <c r="B1860" s="2" t="s">
        <v>2211</v>
      </c>
    </row>
    <row r="1861">
      <c r="A1861" s="1">
        <v>0.0</v>
      </c>
      <c r="B1861" s="2" t="s">
        <v>2212</v>
      </c>
    </row>
    <row r="1862">
      <c r="A1862" s="1">
        <v>0.0</v>
      </c>
      <c r="B1862" s="2" t="s">
        <v>2215</v>
      </c>
    </row>
    <row r="1863">
      <c r="A1863" s="1">
        <v>0.0</v>
      </c>
      <c r="B1863" s="2" t="s">
        <v>2217</v>
      </c>
    </row>
    <row r="1864">
      <c r="A1864" s="1">
        <v>0.0</v>
      </c>
      <c r="B1864" s="2" t="s">
        <v>2220</v>
      </c>
    </row>
    <row r="1865">
      <c r="A1865" s="1">
        <v>0.0</v>
      </c>
      <c r="B1865" s="2" t="s">
        <v>2222</v>
      </c>
    </row>
    <row r="1866">
      <c r="A1866" s="1">
        <v>0.0</v>
      </c>
      <c r="B1866" s="2" t="s">
        <v>2224</v>
      </c>
    </row>
    <row r="1867">
      <c r="A1867" s="1">
        <v>0.0</v>
      </c>
      <c r="B1867" s="2" t="s">
        <v>2225</v>
      </c>
    </row>
    <row r="1868">
      <c r="A1868" s="1">
        <v>1.0</v>
      </c>
      <c r="B1868" s="2" t="s">
        <v>1197</v>
      </c>
    </row>
    <row r="1869">
      <c r="A1869" s="1">
        <v>1.0</v>
      </c>
      <c r="B1869" s="2" t="s">
        <v>1211</v>
      </c>
    </row>
    <row r="1870">
      <c r="A1870" s="1">
        <v>1.0</v>
      </c>
      <c r="B1870" s="2" t="s">
        <v>1213</v>
      </c>
    </row>
    <row r="1871">
      <c r="A1871" s="1">
        <v>0.0</v>
      </c>
      <c r="B1871" s="2" t="s">
        <v>1216</v>
      </c>
    </row>
    <row r="1872">
      <c r="A1872" s="1">
        <v>1.0</v>
      </c>
      <c r="B1872" s="2" t="s">
        <v>1450</v>
      </c>
    </row>
    <row r="1873">
      <c r="A1873" s="1">
        <v>1.0</v>
      </c>
      <c r="B1873" s="2" t="s">
        <v>1458</v>
      </c>
    </row>
    <row r="1874">
      <c r="A1874" s="1">
        <v>1.0</v>
      </c>
      <c r="B1874" s="2" t="s">
        <v>1476</v>
      </c>
    </row>
    <row r="1875">
      <c r="A1875" s="1">
        <v>1.0</v>
      </c>
      <c r="B1875" s="2" t="s">
        <v>1506</v>
      </c>
    </row>
    <row r="1876">
      <c r="A1876" s="1">
        <v>0.0</v>
      </c>
      <c r="B1876" s="2" t="s">
        <v>1523</v>
      </c>
    </row>
    <row r="1877">
      <c r="A1877" s="1">
        <v>1.0</v>
      </c>
      <c r="B1877" s="2" t="s">
        <v>1525</v>
      </c>
    </row>
    <row r="1878">
      <c r="A1878" s="1">
        <v>1.0</v>
      </c>
      <c r="B1878" s="2" t="s">
        <v>1555</v>
      </c>
    </row>
    <row r="1879">
      <c r="A1879" s="1">
        <v>1.0</v>
      </c>
      <c r="B1879" s="2" t="s">
        <v>1559</v>
      </c>
    </row>
    <row r="1880">
      <c r="A1880" s="1">
        <v>1.0</v>
      </c>
      <c r="B1880" s="2" t="s">
        <v>1563</v>
      </c>
    </row>
    <row r="1881">
      <c r="A1881" s="1">
        <v>1.0</v>
      </c>
      <c r="B1881" s="4" t="s">
        <v>1595</v>
      </c>
    </row>
    <row r="1882">
      <c r="A1882" s="1">
        <v>1.0</v>
      </c>
      <c r="B1882" s="44" t="s">
        <v>1604</v>
      </c>
    </row>
    <row r="1883">
      <c r="A1883" s="1">
        <v>1.0</v>
      </c>
      <c r="B1883" s="2" t="s">
        <v>1613</v>
      </c>
    </row>
    <row r="1884">
      <c r="A1884" s="1">
        <v>1.0</v>
      </c>
      <c r="B1884" s="2" t="s">
        <v>1617</v>
      </c>
    </row>
    <row r="1885">
      <c r="A1885" s="1">
        <v>1.0</v>
      </c>
      <c r="B1885" s="2" t="s">
        <v>1624</v>
      </c>
    </row>
    <row r="1886">
      <c r="A1886" s="1">
        <v>1.0</v>
      </c>
      <c r="B1886" s="2" t="s">
        <v>1630</v>
      </c>
    </row>
    <row r="1887">
      <c r="A1887" s="1">
        <v>1.0</v>
      </c>
      <c r="B1887" s="4" t="s">
        <v>1631</v>
      </c>
    </row>
    <row r="1888">
      <c r="A1888" s="1">
        <v>1.0</v>
      </c>
      <c r="B1888" s="22" t="s">
        <v>1635</v>
      </c>
    </row>
    <row r="1889">
      <c r="A1889" s="1">
        <v>1.0</v>
      </c>
      <c r="B1889" s="2" t="s">
        <v>1637</v>
      </c>
    </row>
    <row r="1890">
      <c r="A1890" s="1">
        <v>1.0</v>
      </c>
      <c r="B1890" s="2" t="s">
        <v>1640</v>
      </c>
    </row>
    <row r="1891">
      <c r="A1891" s="1">
        <v>1.0</v>
      </c>
      <c r="B1891" s="50" t="s">
        <v>1641</v>
      </c>
    </row>
    <row r="1892">
      <c r="A1892" s="1">
        <v>1.0</v>
      </c>
      <c r="B1892" s="56" t="s">
        <v>1643</v>
      </c>
    </row>
    <row r="1893">
      <c r="A1893" s="1">
        <v>1.0</v>
      </c>
      <c r="B1893" s="34" t="s">
        <v>1644</v>
      </c>
    </row>
    <row r="1894">
      <c r="A1894" s="1">
        <v>1.0</v>
      </c>
      <c r="B1894" s="50" t="s">
        <v>1646</v>
      </c>
    </row>
    <row r="1895">
      <c r="A1895" s="1">
        <v>1.0</v>
      </c>
      <c r="B1895" s="50" t="s">
        <v>1647</v>
      </c>
    </row>
    <row r="1896">
      <c r="A1896" s="1">
        <v>1.0</v>
      </c>
      <c r="B1896" s="50" t="s">
        <v>1648</v>
      </c>
    </row>
    <row r="1897">
      <c r="A1897" s="1">
        <v>1.0</v>
      </c>
      <c r="B1897" s="3" t="s">
        <v>1649</v>
      </c>
    </row>
    <row r="1898">
      <c r="A1898" s="1">
        <v>1.0</v>
      </c>
      <c r="B1898" s="57" t="s">
        <v>1650</v>
      </c>
    </row>
    <row r="1899">
      <c r="A1899" s="1">
        <v>1.0</v>
      </c>
      <c r="B1899" s="50" t="s">
        <v>1653</v>
      </c>
    </row>
    <row r="1900">
      <c r="A1900" s="1">
        <v>1.0</v>
      </c>
      <c r="B1900" s="50" t="s">
        <v>1654</v>
      </c>
    </row>
    <row r="1901">
      <c r="A1901" s="1">
        <v>1.0</v>
      </c>
      <c r="B1901" s="2" t="s">
        <v>1659</v>
      </c>
    </row>
    <row r="1902">
      <c r="A1902" s="1">
        <v>1.0</v>
      </c>
      <c r="B1902" s="2" t="s">
        <v>1661</v>
      </c>
    </row>
    <row r="1903">
      <c r="A1903" s="1">
        <v>1.0</v>
      </c>
      <c r="B1903" s="3" t="s">
        <v>1664</v>
      </c>
    </row>
    <row r="1904">
      <c r="A1904" s="1">
        <v>1.0</v>
      </c>
      <c r="B1904" s="14" t="s">
        <v>1665</v>
      </c>
    </row>
    <row r="1905">
      <c r="A1905" s="1">
        <v>1.0</v>
      </c>
      <c r="B1905" s="3" t="s">
        <v>2390</v>
      </c>
    </row>
    <row r="1906">
      <c r="A1906" s="1">
        <v>0.0</v>
      </c>
      <c r="B1906" s="31" t="s">
        <v>2392</v>
      </c>
    </row>
    <row r="1907">
      <c r="A1907" s="1">
        <v>1.0</v>
      </c>
      <c r="B1907" s="2" t="s">
        <v>1669</v>
      </c>
    </row>
    <row r="1908">
      <c r="A1908" s="1">
        <v>1.0</v>
      </c>
      <c r="B1908" s="2" t="s">
        <v>1671</v>
      </c>
    </row>
    <row r="1909">
      <c r="A1909" s="1">
        <v>1.0</v>
      </c>
      <c r="B1909" s="3" t="s">
        <v>1674</v>
      </c>
    </row>
    <row r="1910">
      <c r="A1910" s="1">
        <v>1.0</v>
      </c>
      <c r="B1910" s="2" t="s">
        <v>1676</v>
      </c>
    </row>
    <row r="1911">
      <c r="A1911" s="1">
        <v>1.0</v>
      </c>
      <c r="B1911" s="2" t="s">
        <v>1684</v>
      </c>
    </row>
    <row r="1912">
      <c r="A1912" s="1">
        <v>1.0</v>
      </c>
      <c r="B1912" s="2" t="s">
        <v>1685</v>
      </c>
    </row>
    <row r="1913">
      <c r="A1913" s="1">
        <v>1.0</v>
      </c>
      <c r="B1913" s="3" t="s">
        <v>1689</v>
      </c>
    </row>
    <row r="1914">
      <c r="A1914" s="1">
        <v>1.0</v>
      </c>
      <c r="B1914" s="3" t="s">
        <v>1697</v>
      </c>
    </row>
    <row r="1915">
      <c r="A1915" s="1">
        <v>1.0</v>
      </c>
      <c r="B1915" s="2" t="s">
        <v>1699</v>
      </c>
    </row>
    <row r="1916">
      <c r="A1916" s="1">
        <v>1.0</v>
      </c>
      <c r="B1916" s="2" t="s">
        <v>2405</v>
      </c>
    </row>
    <row r="1917">
      <c r="A1917" s="1">
        <v>1.0</v>
      </c>
      <c r="B1917" s="2" t="s">
        <v>1714</v>
      </c>
    </row>
    <row r="1918">
      <c r="A1918" s="1">
        <v>1.0</v>
      </c>
      <c r="B1918" s="2" t="s">
        <v>1716</v>
      </c>
    </row>
    <row r="1919">
      <c r="A1919" s="1">
        <v>1.0</v>
      </c>
      <c r="B1919" s="2" t="s">
        <v>2409</v>
      </c>
    </row>
    <row r="1920">
      <c r="A1920" s="1">
        <v>1.0</v>
      </c>
      <c r="B1920" s="32" t="s">
        <v>2411</v>
      </c>
    </row>
    <row r="1921">
      <c r="A1921" s="1">
        <v>0.0</v>
      </c>
      <c r="B1921" s="32" t="s">
        <v>2414</v>
      </c>
    </row>
    <row r="1922">
      <c r="A1922" s="1">
        <v>1.0</v>
      </c>
      <c r="B1922" s="2" t="s">
        <v>2416</v>
      </c>
    </row>
    <row r="1923">
      <c r="A1923" s="1">
        <v>1.0</v>
      </c>
      <c r="B1923" s="2" t="s">
        <v>1722</v>
      </c>
    </row>
    <row r="1924">
      <c r="A1924" s="1">
        <v>1.0</v>
      </c>
      <c r="B1924" s="2" t="s">
        <v>1724</v>
      </c>
    </row>
    <row r="1925">
      <c r="A1925" s="1">
        <v>1.0</v>
      </c>
      <c r="B1925" s="2" t="s">
        <v>1726</v>
      </c>
    </row>
    <row r="1926">
      <c r="A1926" s="1">
        <v>1.0</v>
      </c>
      <c r="B1926" s="2" t="s">
        <v>2421</v>
      </c>
    </row>
    <row r="1927">
      <c r="A1927" s="1">
        <v>1.0</v>
      </c>
      <c r="B1927" s="32" t="s">
        <v>2423</v>
      </c>
    </row>
    <row r="1928">
      <c r="A1928" s="1">
        <v>1.0</v>
      </c>
      <c r="B1928" s="2" t="s">
        <v>1732</v>
      </c>
    </row>
    <row r="1929">
      <c r="A1929" s="1">
        <v>1.0</v>
      </c>
      <c r="B1929" s="2" t="s">
        <v>1734</v>
      </c>
    </row>
    <row r="1930">
      <c r="A1930" s="1">
        <v>1.0</v>
      </c>
      <c r="B1930" s="3" t="s">
        <v>1739</v>
      </c>
    </row>
    <row r="1931">
      <c r="A1931" s="1">
        <v>1.0</v>
      </c>
      <c r="B1931" s="2" t="s">
        <v>1752</v>
      </c>
    </row>
    <row r="1932">
      <c r="A1932" s="1">
        <v>1.0</v>
      </c>
      <c r="B1932" s="2" t="s">
        <v>1755</v>
      </c>
    </row>
    <row r="1933">
      <c r="A1933" s="1">
        <v>1.0</v>
      </c>
      <c r="B1933" s="2" t="s">
        <v>1757</v>
      </c>
    </row>
    <row r="1934">
      <c r="A1934" s="1">
        <v>1.0</v>
      </c>
      <c r="B1934" s="3" t="s">
        <v>1760</v>
      </c>
    </row>
    <row r="1935">
      <c r="A1935" s="1">
        <v>1.0</v>
      </c>
      <c r="B1935" s="2" t="s">
        <v>1764</v>
      </c>
    </row>
    <row r="1936">
      <c r="A1936" s="1">
        <v>1.0</v>
      </c>
      <c r="B1936" s="26" t="s">
        <v>1767</v>
      </c>
    </row>
    <row r="1937">
      <c r="A1937" s="1">
        <v>1.0</v>
      </c>
      <c r="B1937" s="2" t="s">
        <v>1776</v>
      </c>
    </row>
    <row r="1938">
      <c r="A1938" s="1">
        <v>1.0</v>
      </c>
      <c r="B1938" s="2" t="s">
        <v>1793</v>
      </c>
    </row>
    <row r="1939">
      <c r="A1939" s="1">
        <v>1.0</v>
      </c>
      <c r="B1939" s="2" t="s">
        <v>1832</v>
      </c>
    </row>
    <row r="1940">
      <c r="A1940" s="1">
        <v>1.0</v>
      </c>
      <c r="B1940" s="3" t="s">
        <v>1833</v>
      </c>
    </row>
    <row r="1941">
      <c r="A1941" s="1">
        <v>1.0</v>
      </c>
      <c r="B1941" s="2" t="s">
        <v>1853</v>
      </c>
    </row>
    <row r="1942">
      <c r="A1942" s="1">
        <v>1.0</v>
      </c>
      <c r="B1942" s="3" t="s">
        <v>1854</v>
      </c>
    </row>
    <row r="1943">
      <c r="A1943" s="1">
        <v>1.0</v>
      </c>
      <c r="B1943" s="2" t="s">
        <v>1895</v>
      </c>
    </row>
    <row r="1944">
      <c r="A1944" s="1">
        <v>1.0</v>
      </c>
      <c r="B1944" s="2" t="s">
        <v>1902</v>
      </c>
    </row>
    <row r="1945">
      <c r="A1945" s="1">
        <v>1.0</v>
      </c>
      <c r="B1945" s="2" t="s">
        <v>1906</v>
      </c>
    </row>
    <row r="1946">
      <c r="A1946" s="1">
        <v>1.0</v>
      </c>
      <c r="B1946" s="2" t="s">
        <v>1908</v>
      </c>
    </row>
    <row r="1947">
      <c r="A1947" s="1">
        <v>1.0</v>
      </c>
      <c r="B1947" s="2" t="s">
        <v>1919</v>
      </c>
    </row>
    <row r="1948">
      <c r="A1948" s="1">
        <v>1.0</v>
      </c>
      <c r="B1948" s="2" t="s">
        <v>1937</v>
      </c>
    </row>
    <row r="1949">
      <c r="A1949" s="1">
        <v>1.0</v>
      </c>
      <c r="B1949" s="2" t="s">
        <v>1944</v>
      </c>
    </row>
    <row r="1950">
      <c r="A1950" s="1">
        <v>1.0</v>
      </c>
      <c r="B1950" s="2" t="s">
        <v>1949</v>
      </c>
    </row>
    <row r="1951">
      <c r="A1951" s="1">
        <v>1.0</v>
      </c>
      <c r="B1951" s="2" t="s">
        <v>1957</v>
      </c>
    </row>
    <row r="1952">
      <c r="A1952" s="1">
        <v>1.0</v>
      </c>
      <c r="B1952" s="2" t="s">
        <v>1962</v>
      </c>
    </row>
    <row r="1953">
      <c r="A1953" s="1">
        <v>1.0</v>
      </c>
      <c r="B1953" s="2" t="s">
        <v>1966</v>
      </c>
    </row>
    <row r="1954">
      <c r="A1954" s="1">
        <v>1.0</v>
      </c>
      <c r="B1954" s="2" t="s">
        <v>1973</v>
      </c>
    </row>
    <row r="1955">
      <c r="A1955" s="1">
        <v>1.0</v>
      </c>
      <c r="B1955" s="2" t="s">
        <v>1990</v>
      </c>
    </row>
    <row r="1956">
      <c r="A1956" s="1">
        <v>1.0</v>
      </c>
      <c r="B1956" s="2" t="s">
        <v>1996</v>
      </c>
    </row>
    <row r="1957">
      <c r="A1957" s="1">
        <v>1.0</v>
      </c>
      <c r="B1957" s="2" t="s">
        <v>2002</v>
      </c>
    </row>
    <row r="1958">
      <c r="A1958" s="1">
        <v>1.0</v>
      </c>
      <c r="B1958" s="2" t="s">
        <v>2007</v>
      </c>
    </row>
    <row r="1959">
      <c r="A1959" s="1">
        <v>1.0</v>
      </c>
      <c r="B1959" s="2" t="s">
        <v>2008</v>
      </c>
    </row>
    <row r="1960">
      <c r="A1960" s="1">
        <v>1.0</v>
      </c>
      <c r="B1960" s="40" t="s">
        <v>2013</v>
      </c>
    </row>
    <row r="1961">
      <c r="A1961" s="1">
        <v>1.0</v>
      </c>
      <c r="B1961" s="41" t="s">
        <v>2014</v>
      </c>
    </row>
    <row r="1962">
      <c r="A1962" s="1">
        <v>1.0</v>
      </c>
      <c r="B1962" s="40" t="s">
        <v>2017</v>
      </c>
    </row>
    <row r="1963">
      <c r="A1963" s="1">
        <v>1.0</v>
      </c>
      <c r="B1963" s="40" t="s">
        <v>2030</v>
      </c>
    </row>
    <row r="1964">
      <c r="A1964" s="1">
        <v>1.0</v>
      </c>
      <c r="B1964" s="2" t="s">
        <v>2037</v>
      </c>
    </row>
    <row r="1965">
      <c r="A1965" s="1">
        <v>1.0</v>
      </c>
      <c r="B1965" s="3" t="s">
        <v>2046</v>
      </c>
    </row>
    <row r="1966">
      <c r="A1966" s="1">
        <v>1.0</v>
      </c>
      <c r="B1966" s="2" t="s">
        <v>2048</v>
      </c>
    </row>
    <row r="1967">
      <c r="A1967" s="1">
        <v>1.0</v>
      </c>
      <c r="B1967" s="2" t="s">
        <v>2050</v>
      </c>
    </row>
    <row r="1968">
      <c r="A1968" s="1">
        <v>1.0</v>
      </c>
      <c r="B1968" s="2" t="s">
        <v>2051</v>
      </c>
    </row>
    <row r="1969">
      <c r="A1969" s="1">
        <v>1.0</v>
      </c>
      <c r="B1969" s="2" t="s">
        <v>2054</v>
      </c>
    </row>
    <row r="1970">
      <c r="A1970" s="1">
        <v>1.0</v>
      </c>
      <c r="B1970" s="2" t="s">
        <v>2061</v>
      </c>
    </row>
    <row r="1971">
      <c r="A1971" s="1">
        <v>1.0</v>
      </c>
      <c r="B1971" s="2" t="s">
        <v>2086</v>
      </c>
    </row>
    <row r="1972">
      <c r="A1972" s="1">
        <v>1.0</v>
      </c>
      <c r="B1972" s="2" t="s">
        <v>2089</v>
      </c>
    </row>
    <row r="1973">
      <c r="A1973" s="1">
        <v>1.0</v>
      </c>
      <c r="B1973" s="2" t="s">
        <v>2090</v>
      </c>
    </row>
    <row r="1974">
      <c r="A1974" s="1">
        <v>1.0</v>
      </c>
      <c r="B1974" s="2" t="s">
        <v>2092</v>
      </c>
    </row>
    <row r="1975">
      <c r="A1975" s="1">
        <v>1.0</v>
      </c>
      <c r="B1975" s="2" t="s">
        <v>2099</v>
      </c>
    </row>
    <row r="1976">
      <c r="A1976" s="1">
        <v>1.0</v>
      </c>
      <c r="B1976" s="2" t="s">
        <v>2103</v>
      </c>
    </row>
    <row r="1977">
      <c r="A1977" s="1">
        <v>1.0</v>
      </c>
      <c r="B1977" s="2" t="s">
        <v>2104</v>
      </c>
    </row>
    <row r="1978">
      <c r="A1978" s="1">
        <v>1.0</v>
      </c>
      <c r="B1978" s="2" t="s">
        <v>2112</v>
      </c>
    </row>
    <row r="1979">
      <c r="A1979" s="1">
        <v>1.0</v>
      </c>
      <c r="B1979" s="2" t="s">
        <v>2119</v>
      </c>
    </row>
    <row r="1980">
      <c r="A1980" s="1">
        <v>1.0</v>
      </c>
      <c r="B1980" s="2" t="s">
        <v>2141</v>
      </c>
    </row>
    <row r="1981">
      <c r="A1981" s="1">
        <v>1.0</v>
      </c>
      <c r="B1981" s="2" t="s">
        <v>2143</v>
      </c>
    </row>
    <row r="1982">
      <c r="A1982" s="1">
        <v>1.0</v>
      </c>
      <c r="B1982" s="2" t="s">
        <v>2146</v>
      </c>
    </row>
    <row r="1983">
      <c r="A1983" s="1">
        <v>1.0</v>
      </c>
      <c r="B1983" s="2" t="s">
        <v>2148</v>
      </c>
    </row>
    <row r="1984">
      <c r="A1984" s="1">
        <v>1.0</v>
      </c>
      <c r="B1984" s="2" t="s">
        <v>2155</v>
      </c>
    </row>
    <row r="1985">
      <c r="A1985" s="1">
        <v>1.0</v>
      </c>
      <c r="B1985" s="2" t="s">
        <v>2158</v>
      </c>
    </row>
    <row r="1986">
      <c r="A1986" s="1">
        <v>1.0</v>
      </c>
      <c r="B1986" s="2" t="s">
        <v>2159</v>
      </c>
    </row>
    <row r="1987">
      <c r="A1987" s="1">
        <v>1.0</v>
      </c>
      <c r="B1987" s="2" t="s">
        <v>2162</v>
      </c>
    </row>
    <row r="1988">
      <c r="A1988" s="1">
        <v>1.0</v>
      </c>
      <c r="B1988" s="2" t="s">
        <v>2165</v>
      </c>
    </row>
    <row r="1989">
      <c r="A1989" s="1">
        <v>1.0</v>
      </c>
      <c r="B1989" s="2" t="s">
        <v>2174</v>
      </c>
    </row>
    <row r="1990">
      <c r="A1990" s="1">
        <v>1.0</v>
      </c>
      <c r="B1990" s="2" t="s">
        <v>2177</v>
      </c>
    </row>
    <row r="1991">
      <c r="A1991" s="1">
        <v>1.0</v>
      </c>
      <c r="B1991" s="2" t="s">
        <v>2186</v>
      </c>
    </row>
    <row r="1992">
      <c r="A1992" s="1">
        <v>1.0</v>
      </c>
      <c r="B1992" s="2" t="s">
        <v>2189</v>
      </c>
    </row>
    <row r="1993">
      <c r="A1993" s="1">
        <v>1.0</v>
      </c>
      <c r="B1993" s="2" t="s">
        <v>2192</v>
      </c>
    </row>
    <row r="1994">
      <c r="A1994" s="1">
        <v>1.0</v>
      </c>
      <c r="B1994" s="2" t="s">
        <v>2196</v>
      </c>
    </row>
    <row r="1995">
      <c r="A1995" s="1">
        <v>1.0</v>
      </c>
      <c r="B1995" s="2" t="s">
        <v>2205</v>
      </c>
    </row>
    <row r="1996">
      <c r="A1996" s="1">
        <v>1.0</v>
      </c>
      <c r="B1996" s="2" t="s">
        <v>2206</v>
      </c>
    </row>
    <row r="1997">
      <c r="A1997" s="1">
        <v>1.0</v>
      </c>
      <c r="B1997" s="2" t="s">
        <v>2214</v>
      </c>
    </row>
    <row r="1998">
      <c r="A1998" s="1">
        <v>1.0</v>
      </c>
      <c r="B1998" s="2" t="s">
        <v>2216</v>
      </c>
    </row>
    <row r="1999">
      <c r="A1999" s="1">
        <v>1.0</v>
      </c>
      <c r="B1999" s="2" t="s">
        <v>2218</v>
      </c>
    </row>
    <row r="2000">
      <c r="A2000" s="1">
        <v>1.0</v>
      </c>
      <c r="B2000" s="3" t="s">
        <v>2219</v>
      </c>
    </row>
    <row r="2001">
      <c r="A2001" s="1">
        <v>1.0</v>
      </c>
      <c r="B2001" s="2" t="s">
        <v>2221</v>
      </c>
    </row>
    <row r="2002">
      <c r="A2002" s="1">
        <v>1.0</v>
      </c>
      <c r="B2002" s="2" t="s">
        <v>2226</v>
      </c>
    </row>
    <row r="2003">
      <c r="A2003" s="1">
        <v>2.0</v>
      </c>
      <c r="B2003" s="4" t="s">
        <v>1191</v>
      </c>
    </row>
    <row r="2004">
      <c r="A2004" s="1">
        <v>2.0</v>
      </c>
      <c r="B2004" s="2" t="s">
        <v>1579</v>
      </c>
    </row>
    <row r="2005">
      <c r="A2005" s="1">
        <v>2.0</v>
      </c>
      <c r="B2005" s="44" t="s">
        <v>1606</v>
      </c>
    </row>
    <row r="2006">
      <c r="A2006" s="1">
        <v>2.0</v>
      </c>
      <c r="B2006" s="4" t="s">
        <v>1615</v>
      </c>
    </row>
    <row r="2007">
      <c r="A2007" s="1">
        <v>2.0</v>
      </c>
      <c r="B2007" s="4" t="s">
        <v>1632</v>
      </c>
    </row>
    <row r="2008">
      <c r="A2008" s="1">
        <v>2.0</v>
      </c>
      <c r="B2008" s="4" t="s">
        <v>1633</v>
      </c>
    </row>
    <row r="2009">
      <c r="A2009" s="1">
        <v>2.0</v>
      </c>
      <c r="B2009" s="4" t="s">
        <v>1634</v>
      </c>
    </row>
    <row r="2010">
      <c r="A2010" s="1">
        <v>2.0</v>
      </c>
      <c r="B2010" s="4" t="s">
        <v>1636</v>
      </c>
    </row>
    <row r="2011">
      <c r="A2011" s="1">
        <v>2.0</v>
      </c>
      <c r="B2011" s="55" t="s">
        <v>1642</v>
      </c>
    </row>
    <row r="2012">
      <c r="A2012" s="1">
        <v>2.0</v>
      </c>
      <c r="B2012" s="50" t="s">
        <v>1645</v>
      </c>
    </row>
    <row r="2013">
      <c r="A2013" s="1">
        <v>2.0</v>
      </c>
      <c r="B2013" s="50" t="s">
        <v>1651</v>
      </c>
    </row>
    <row r="2014">
      <c r="A2014" s="1">
        <v>2.0</v>
      </c>
      <c r="B2014" s="26" t="s">
        <v>1652</v>
      </c>
    </row>
    <row r="2015">
      <c r="A2015" s="1">
        <v>2.0</v>
      </c>
      <c r="B2015" s="50" t="s">
        <v>1655</v>
      </c>
    </row>
    <row r="2016">
      <c r="A2016" s="1">
        <v>2.0</v>
      </c>
      <c r="B2016" s="50" t="s">
        <v>1656</v>
      </c>
    </row>
    <row r="2017">
      <c r="A2017" s="1">
        <v>2.0</v>
      </c>
      <c r="B2017" s="50" t="s">
        <v>1657</v>
      </c>
    </row>
    <row r="2018">
      <c r="A2018" s="1">
        <v>2.0</v>
      </c>
      <c r="B2018" s="3" t="s">
        <v>2519</v>
      </c>
    </row>
    <row r="2019">
      <c r="A2019" s="1">
        <v>2.0</v>
      </c>
      <c r="B2019" s="3" t="s">
        <v>2520</v>
      </c>
    </row>
    <row r="2020">
      <c r="A2020" s="1">
        <v>2.0</v>
      </c>
      <c r="B2020" s="2" t="s">
        <v>1663</v>
      </c>
    </row>
    <row r="2021">
      <c r="A2021" s="1">
        <v>2.0</v>
      </c>
      <c r="B2021" s="50" t="s">
        <v>1666</v>
      </c>
    </row>
    <row r="2022">
      <c r="A2022" s="1">
        <v>2.0</v>
      </c>
      <c r="B2022" s="14" t="s">
        <v>1810</v>
      </c>
    </row>
    <row r="2023">
      <c r="A2023" s="1">
        <v>2.0</v>
      </c>
      <c r="B2023" s="2" t="s">
        <v>1964</v>
      </c>
    </row>
    <row r="2024">
      <c r="A2024" s="1">
        <v>2.0</v>
      </c>
      <c r="B2024" s="2" t="s">
        <v>2006</v>
      </c>
    </row>
    <row r="2025">
      <c r="A2025" s="1">
        <v>2.0</v>
      </c>
      <c r="B2025" s="2" t="s">
        <v>2018</v>
      </c>
    </row>
    <row r="2026">
      <c r="A2026" s="1">
        <v>2.0</v>
      </c>
      <c r="B2026" s="2" t="s">
        <v>2024</v>
      </c>
    </row>
    <row r="2027">
      <c r="A2027" s="1">
        <v>2.0</v>
      </c>
      <c r="B2027" s="2" t="s">
        <v>2062</v>
      </c>
    </row>
    <row r="2028">
      <c r="A2028" s="1">
        <v>2.0</v>
      </c>
      <c r="B2028" s="2" t="s">
        <v>2083</v>
      </c>
    </row>
    <row r="2029">
      <c r="A2029" s="1">
        <v>2.0</v>
      </c>
      <c r="B2029" s="2" t="s">
        <v>2085</v>
      </c>
    </row>
    <row r="2030">
      <c r="A2030" s="1">
        <v>2.0</v>
      </c>
      <c r="B2030" s="2" t="s">
        <v>2088</v>
      </c>
    </row>
    <row r="2031">
      <c r="A2031" s="1">
        <v>2.0</v>
      </c>
      <c r="B2031" s="2" t="s">
        <v>2111</v>
      </c>
    </row>
    <row r="2032">
      <c r="A2032" s="1">
        <v>2.0</v>
      </c>
      <c r="B2032" s="2" t="s">
        <v>2138</v>
      </c>
    </row>
    <row r="2033">
      <c r="A2033" s="1">
        <v>2.0</v>
      </c>
      <c r="B2033" s="2" t="s">
        <v>2154</v>
      </c>
    </row>
    <row r="2034">
      <c r="A2034" s="1">
        <v>2.0</v>
      </c>
      <c r="B2034" s="2" t="s">
        <v>2161</v>
      </c>
    </row>
    <row r="2035">
      <c r="A2035" s="1">
        <v>2.0</v>
      </c>
      <c r="B2035" s="2" t="s">
        <v>2164</v>
      </c>
    </row>
    <row r="2036">
      <c r="A2036" s="1">
        <v>2.0</v>
      </c>
      <c r="B2036" s="2" t="s">
        <v>2203</v>
      </c>
    </row>
    <row r="2037">
      <c r="A2037" s="1">
        <v>2.0</v>
      </c>
      <c r="B2037" s="2" t="s">
        <v>2213</v>
      </c>
    </row>
    <row r="2038">
      <c r="A2038" s="111"/>
      <c r="B2038" s="2"/>
    </row>
    <row r="2039">
      <c r="A2039" s="111"/>
      <c r="B2039" s="2"/>
    </row>
    <row r="2040">
      <c r="A2040" s="111"/>
      <c r="B2040" s="2"/>
    </row>
    <row r="2041">
      <c r="A2041" s="111"/>
      <c r="B2041" s="2"/>
    </row>
    <row r="2042">
      <c r="A2042" s="111"/>
      <c r="B2042" s="2"/>
    </row>
    <row r="2043">
      <c r="A2043" s="111"/>
      <c r="B2043" s="2"/>
    </row>
    <row r="2044">
      <c r="A2044" s="111"/>
      <c r="B2044" s="2"/>
    </row>
    <row r="2045">
      <c r="A2045" s="111"/>
      <c r="B2045" s="2"/>
    </row>
    <row r="2046">
      <c r="A2046" s="111"/>
      <c r="B2046" s="2"/>
    </row>
    <row r="2047">
      <c r="A2047" s="111"/>
      <c r="B2047" s="2"/>
    </row>
    <row r="2048">
      <c r="A2048" s="111"/>
      <c r="B2048" s="2"/>
    </row>
    <row r="2049">
      <c r="A2049" s="111"/>
      <c r="B2049" s="2"/>
    </row>
    <row r="2050">
      <c r="A2050" s="111"/>
      <c r="B2050" s="2"/>
    </row>
    <row r="2051">
      <c r="A2051" s="111"/>
      <c r="B2051" s="2"/>
    </row>
    <row r="2052">
      <c r="A2052" s="111"/>
      <c r="B2052" s="2"/>
    </row>
    <row r="2053">
      <c r="A2053" s="111"/>
      <c r="B2053" s="2"/>
    </row>
    <row r="2054">
      <c r="A2054" s="111"/>
      <c r="B2054" s="2"/>
    </row>
    <row r="2055">
      <c r="A2055" s="111"/>
      <c r="B2055" s="2"/>
    </row>
    <row r="2056">
      <c r="A2056" s="111"/>
      <c r="B2056" s="2"/>
    </row>
    <row r="2057">
      <c r="A2057" s="111"/>
      <c r="B2057" s="2"/>
    </row>
    <row r="2058">
      <c r="A2058" s="111"/>
      <c r="B2058" s="2"/>
    </row>
    <row r="2059">
      <c r="A2059" s="111"/>
      <c r="B2059" s="2"/>
    </row>
    <row r="2060">
      <c r="A2060" s="111"/>
      <c r="B2060" s="2"/>
    </row>
    <row r="2061">
      <c r="A2061" s="111"/>
      <c r="B2061" s="2"/>
    </row>
    <row r="2062">
      <c r="A2062" s="111"/>
      <c r="B2062" s="2"/>
    </row>
    <row r="2063">
      <c r="A2063" s="111"/>
      <c r="B2063" s="2"/>
    </row>
    <row r="2064">
      <c r="A2064" s="111"/>
      <c r="B2064" s="2"/>
    </row>
    <row r="2065">
      <c r="A2065" s="111"/>
      <c r="B2065" s="2"/>
    </row>
    <row r="2066">
      <c r="A2066" s="111"/>
      <c r="B2066" s="2"/>
    </row>
    <row r="2067">
      <c r="A2067" s="111"/>
      <c r="B2067" s="2"/>
    </row>
    <row r="2068">
      <c r="A2068" s="111"/>
      <c r="B2068" s="2"/>
    </row>
    <row r="2069">
      <c r="A2069" s="111"/>
      <c r="B2069" s="2"/>
    </row>
    <row r="2070">
      <c r="A2070" s="111"/>
      <c r="B2070" s="2"/>
    </row>
    <row r="2071">
      <c r="A2071" s="111"/>
      <c r="B2071" s="2"/>
    </row>
    <row r="2072">
      <c r="A2072" s="111"/>
      <c r="B2072" s="2"/>
    </row>
    <row r="2073">
      <c r="A2073" s="111"/>
      <c r="B2073" s="2"/>
    </row>
    <row r="2074">
      <c r="A2074" s="111"/>
      <c r="B2074" s="2"/>
    </row>
    <row r="2075">
      <c r="A2075" s="111"/>
      <c r="B2075" s="2"/>
    </row>
    <row r="2076">
      <c r="A2076" s="111"/>
      <c r="B2076" s="2"/>
    </row>
    <row r="2077">
      <c r="A2077" s="111"/>
      <c r="B2077" s="2"/>
    </row>
    <row r="2078">
      <c r="A2078" s="111"/>
      <c r="B2078" s="2"/>
    </row>
    <row r="2079">
      <c r="A2079" s="111"/>
      <c r="B2079" s="2"/>
    </row>
    <row r="2080">
      <c r="A2080" s="111"/>
      <c r="B2080" s="2"/>
    </row>
    <row r="2081">
      <c r="A2081" s="111"/>
      <c r="B2081" s="2"/>
    </row>
    <row r="2082">
      <c r="A2082" s="111"/>
      <c r="B2082" s="2"/>
    </row>
    <row r="2083">
      <c r="A2083" s="111"/>
      <c r="B2083" s="2"/>
    </row>
    <row r="2084">
      <c r="A2084" s="111"/>
      <c r="B2084" s="2"/>
    </row>
    <row r="2085">
      <c r="A2085" s="111"/>
      <c r="B2085" s="2"/>
    </row>
    <row r="2086">
      <c r="A2086" s="111"/>
      <c r="B2086" s="2"/>
    </row>
    <row r="2087">
      <c r="A2087" s="111"/>
      <c r="B2087" s="2"/>
    </row>
    <row r="2088">
      <c r="A2088" s="111"/>
      <c r="B2088" s="2"/>
    </row>
    <row r="2089">
      <c r="A2089" s="111"/>
      <c r="B2089" s="2"/>
    </row>
    <row r="2090">
      <c r="A2090" s="111"/>
      <c r="B2090" s="2"/>
    </row>
    <row r="2091">
      <c r="A2091" s="111"/>
      <c r="B2091" s="2"/>
    </row>
    <row r="2092">
      <c r="A2092" s="111"/>
      <c r="B2092" s="2"/>
    </row>
    <row r="2093">
      <c r="A2093" s="111"/>
      <c r="B2093" s="2"/>
    </row>
    <row r="2094">
      <c r="A2094" s="111"/>
      <c r="B2094" s="2"/>
    </row>
    <row r="2095">
      <c r="A2095" s="111"/>
      <c r="B2095" s="2"/>
    </row>
    <row r="2096">
      <c r="A2096" s="111"/>
      <c r="B2096" s="2"/>
    </row>
    <row r="2097">
      <c r="A2097" s="111"/>
      <c r="B2097" s="2"/>
    </row>
    <row r="2098">
      <c r="A2098" s="111"/>
      <c r="B2098" s="2"/>
    </row>
    <row r="2099">
      <c r="A2099" s="111"/>
      <c r="B2099" s="2"/>
    </row>
    <row r="2100">
      <c r="A2100" s="111"/>
      <c r="B2100" s="2"/>
    </row>
    <row r="2101">
      <c r="A2101" s="111"/>
      <c r="B2101" s="2"/>
    </row>
    <row r="2102">
      <c r="A2102" s="111"/>
      <c r="B2102" s="2"/>
    </row>
    <row r="2103">
      <c r="A2103" s="111"/>
      <c r="B2103" s="2"/>
    </row>
    <row r="2104">
      <c r="A2104" s="111"/>
      <c r="B2104" s="2"/>
    </row>
    <row r="2105">
      <c r="A2105" s="111"/>
      <c r="B2105" s="2"/>
    </row>
    <row r="2106">
      <c r="A2106" s="111"/>
      <c r="B2106" s="2"/>
    </row>
    <row r="2107">
      <c r="A2107" s="111"/>
      <c r="B2107" s="2"/>
    </row>
    <row r="2108">
      <c r="A2108" s="111"/>
      <c r="B2108" s="2"/>
    </row>
    <row r="2109">
      <c r="A2109" s="111"/>
      <c r="B2109" s="2"/>
    </row>
    <row r="2110">
      <c r="A2110" s="111"/>
      <c r="B2110" s="2"/>
    </row>
    <row r="2111">
      <c r="A2111" s="111"/>
      <c r="B2111" s="2"/>
    </row>
    <row r="2112">
      <c r="A2112" s="111"/>
      <c r="B2112" s="2"/>
    </row>
    <row r="2113">
      <c r="A2113" s="111"/>
      <c r="B2113" s="2"/>
    </row>
    <row r="2114">
      <c r="A2114" s="111"/>
      <c r="B2114" s="2"/>
    </row>
    <row r="2115">
      <c r="A2115" s="111"/>
      <c r="B2115" s="2"/>
    </row>
    <row r="2116">
      <c r="A2116" s="111"/>
      <c r="B2116" s="2"/>
    </row>
    <row r="2117">
      <c r="A2117" s="111"/>
      <c r="B2117" s="2"/>
    </row>
    <row r="2118">
      <c r="A2118" s="111"/>
      <c r="B2118" s="2"/>
    </row>
    <row r="2119">
      <c r="A2119" s="111"/>
      <c r="B2119" s="2"/>
    </row>
    <row r="2120">
      <c r="A2120" s="111"/>
      <c r="B2120" s="2"/>
    </row>
    <row r="2121">
      <c r="A2121" s="111"/>
      <c r="B2121" s="2"/>
    </row>
    <row r="2122">
      <c r="A2122" s="111"/>
      <c r="B2122" s="2"/>
    </row>
    <row r="2123">
      <c r="A2123" s="111"/>
      <c r="B2123" s="2"/>
    </row>
    <row r="2124">
      <c r="A2124" s="111"/>
      <c r="B2124" s="2"/>
    </row>
    <row r="2125">
      <c r="A2125" s="111"/>
      <c r="B2125" s="2"/>
    </row>
    <row r="2126">
      <c r="A2126" s="111"/>
      <c r="B2126" s="2"/>
    </row>
    <row r="2127">
      <c r="A2127" s="111"/>
      <c r="B2127" s="2"/>
    </row>
    <row r="2128">
      <c r="A2128" s="111"/>
      <c r="B2128" s="2"/>
    </row>
    <row r="2129">
      <c r="A2129" s="111"/>
      <c r="B2129" s="2"/>
    </row>
    <row r="2130">
      <c r="A2130" s="111"/>
      <c r="B2130" s="2"/>
    </row>
    <row r="2131">
      <c r="A2131" s="111"/>
      <c r="B2131" s="2"/>
    </row>
    <row r="2132">
      <c r="A2132" s="111"/>
      <c r="B2132" s="2"/>
    </row>
    <row r="2133">
      <c r="A2133" s="111"/>
      <c r="B2133" s="2"/>
    </row>
    <row r="2134">
      <c r="A2134" s="111"/>
      <c r="B2134" s="2"/>
    </row>
    <row r="2135">
      <c r="A2135" s="111"/>
      <c r="B2135" s="2"/>
    </row>
    <row r="2136">
      <c r="A2136" s="111"/>
      <c r="B2136" s="2"/>
    </row>
    <row r="2137">
      <c r="A2137" s="111"/>
      <c r="B2137" s="2"/>
    </row>
    <row r="2138">
      <c r="A2138" s="111"/>
      <c r="B2138" s="2"/>
    </row>
    <row r="2139">
      <c r="A2139" s="111"/>
      <c r="B2139" s="2"/>
    </row>
    <row r="2140">
      <c r="A2140" s="111"/>
      <c r="B2140" s="2"/>
    </row>
    <row r="2141">
      <c r="A2141" s="111"/>
      <c r="B2141" s="2"/>
    </row>
    <row r="2142">
      <c r="A2142" s="111"/>
      <c r="B2142" s="2"/>
    </row>
    <row r="2143">
      <c r="A2143" s="111"/>
      <c r="B2143" s="2"/>
    </row>
    <row r="2144">
      <c r="A2144" s="111"/>
      <c r="B2144" s="2"/>
    </row>
    <row r="2145">
      <c r="A2145" s="111"/>
      <c r="B2145" s="2"/>
    </row>
    <row r="2146">
      <c r="A2146" s="111"/>
      <c r="B2146" s="2"/>
    </row>
    <row r="2147">
      <c r="A2147" s="111"/>
      <c r="B2147" s="2"/>
    </row>
    <row r="2148">
      <c r="A2148" s="111"/>
      <c r="B2148" s="2"/>
    </row>
    <row r="2149">
      <c r="A2149" s="111"/>
      <c r="B2149" s="2"/>
    </row>
    <row r="2150">
      <c r="A2150" s="111"/>
      <c r="B2150" s="2"/>
    </row>
    <row r="2151">
      <c r="A2151" s="111"/>
      <c r="B2151" s="2"/>
    </row>
    <row r="2152">
      <c r="A2152" s="111"/>
      <c r="B2152" s="2"/>
    </row>
    <row r="2153">
      <c r="A2153" s="111"/>
      <c r="B2153" s="2"/>
    </row>
    <row r="2154">
      <c r="A2154" s="111"/>
      <c r="B2154" s="2"/>
    </row>
    <row r="2155">
      <c r="A2155" s="111"/>
      <c r="B2155" s="2"/>
    </row>
    <row r="2156">
      <c r="A2156" s="111"/>
      <c r="B2156" s="2"/>
    </row>
    <row r="2157">
      <c r="A2157" s="111"/>
      <c r="B2157" s="2"/>
    </row>
    <row r="2158">
      <c r="A2158" s="111"/>
      <c r="B2158" s="2"/>
    </row>
    <row r="2159">
      <c r="A2159" s="111"/>
      <c r="B2159" s="2"/>
    </row>
    <row r="2160">
      <c r="A2160" s="111"/>
      <c r="B2160" s="2"/>
    </row>
    <row r="2161">
      <c r="A2161" s="111"/>
      <c r="B2161" s="2"/>
    </row>
    <row r="2162">
      <c r="A2162" s="111"/>
      <c r="B2162" s="2"/>
    </row>
    <row r="2163">
      <c r="A2163" s="111"/>
      <c r="B2163" s="2"/>
    </row>
    <row r="2164">
      <c r="A2164" s="111"/>
      <c r="B2164" s="2"/>
    </row>
    <row r="2165">
      <c r="A2165" s="111"/>
      <c r="B2165" s="2"/>
    </row>
    <row r="2166">
      <c r="A2166" s="111"/>
      <c r="B2166" s="2"/>
    </row>
    <row r="2167">
      <c r="A2167" s="111"/>
      <c r="B2167" s="2"/>
    </row>
    <row r="2168">
      <c r="A2168" s="111"/>
      <c r="B2168" s="2"/>
    </row>
    <row r="2169">
      <c r="A2169" s="111"/>
      <c r="B2169" s="2"/>
    </row>
    <row r="2170">
      <c r="A2170" s="111"/>
      <c r="B2170" s="2"/>
    </row>
    <row r="2171">
      <c r="A2171" s="111"/>
      <c r="B2171" s="2"/>
    </row>
    <row r="2172">
      <c r="A2172" s="111"/>
      <c r="B2172" s="2"/>
    </row>
    <row r="2173">
      <c r="A2173" s="111"/>
      <c r="B2173" s="2"/>
    </row>
    <row r="2174">
      <c r="A2174" s="111"/>
      <c r="B2174" s="2"/>
    </row>
    <row r="2175">
      <c r="A2175" s="111"/>
      <c r="B2175" s="2"/>
    </row>
    <row r="2176">
      <c r="A2176" s="111"/>
      <c r="B2176" s="2"/>
    </row>
    <row r="2177">
      <c r="A2177" s="111"/>
      <c r="B2177" s="2"/>
    </row>
    <row r="2178">
      <c r="A2178" s="111"/>
      <c r="B2178" s="2"/>
    </row>
    <row r="2179">
      <c r="A2179" s="111"/>
      <c r="B2179" s="2"/>
    </row>
    <row r="2180">
      <c r="A2180" s="111"/>
      <c r="B2180" s="2"/>
    </row>
    <row r="2181">
      <c r="A2181" s="111"/>
      <c r="B2181" s="2"/>
    </row>
    <row r="2182">
      <c r="A2182" s="111"/>
      <c r="B2182" s="2"/>
    </row>
    <row r="2183">
      <c r="A2183" s="111"/>
      <c r="B2183" s="2"/>
    </row>
    <row r="2184">
      <c r="A2184" s="111"/>
      <c r="B2184" s="2"/>
    </row>
    <row r="2185">
      <c r="A2185" s="111"/>
      <c r="B2185" s="2"/>
    </row>
    <row r="2186">
      <c r="A2186" s="111"/>
      <c r="B2186" s="2"/>
    </row>
    <row r="2187">
      <c r="A2187" s="111"/>
      <c r="B2187" s="2"/>
    </row>
    <row r="2188">
      <c r="A2188" s="111"/>
      <c r="B2188" s="2"/>
    </row>
    <row r="2189">
      <c r="A2189" s="111"/>
      <c r="B2189" s="2"/>
    </row>
    <row r="2190">
      <c r="A2190" s="111"/>
      <c r="B2190" s="2"/>
    </row>
    <row r="2191">
      <c r="A2191" s="111"/>
      <c r="B2191" s="2"/>
    </row>
    <row r="2192">
      <c r="A2192" s="111"/>
      <c r="B2192" s="2"/>
    </row>
    <row r="2193">
      <c r="A2193" s="111"/>
      <c r="B2193" s="2"/>
    </row>
    <row r="2194">
      <c r="A2194" s="111"/>
      <c r="B2194" s="2"/>
    </row>
    <row r="2195">
      <c r="A2195" s="111"/>
      <c r="B2195" s="2"/>
    </row>
    <row r="2196">
      <c r="A2196" s="111"/>
      <c r="B2196" s="2"/>
    </row>
    <row r="2197">
      <c r="A2197" s="111"/>
      <c r="B2197" s="2"/>
    </row>
    <row r="2198">
      <c r="A2198" s="111"/>
      <c r="B2198" s="2"/>
    </row>
    <row r="2199">
      <c r="A2199" s="111"/>
      <c r="B2199" s="2"/>
    </row>
    <row r="2200">
      <c r="A2200" s="111"/>
      <c r="B2200" s="2"/>
    </row>
    <row r="2201">
      <c r="A2201" s="111"/>
      <c r="B2201" s="2"/>
    </row>
    <row r="2202">
      <c r="A2202" s="111"/>
      <c r="B2202" s="2"/>
    </row>
    <row r="2203">
      <c r="A2203" s="111"/>
      <c r="B2203" s="2"/>
    </row>
    <row r="2204">
      <c r="A2204" s="111"/>
      <c r="B2204" s="2"/>
    </row>
    <row r="2205">
      <c r="A2205" s="111"/>
      <c r="B2205" s="2"/>
    </row>
    <row r="2206">
      <c r="A2206" s="111"/>
      <c r="B2206" s="2"/>
    </row>
    <row r="2207">
      <c r="A2207" s="111"/>
      <c r="B2207" s="2"/>
    </row>
    <row r="2208">
      <c r="A2208" s="111"/>
      <c r="B2208" s="2"/>
    </row>
    <row r="2209">
      <c r="A2209" s="111"/>
      <c r="B2209" s="2"/>
    </row>
    <row r="2210">
      <c r="A2210" s="111"/>
      <c r="B2210" s="2"/>
    </row>
    <row r="2211">
      <c r="A2211" s="111"/>
      <c r="B2211" s="2"/>
    </row>
    <row r="2212">
      <c r="A2212" s="111"/>
      <c r="B2212" s="2"/>
    </row>
    <row r="2213">
      <c r="A2213" s="111"/>
      <c r="B2213" s="2"/>
    </row>
    <row r="2214">
      <c r="A2214" s="111"/>
      <c r="B2214" s="2"/>
    </row>
    <row r="2215">
      <c r="A2215" s="111"/>
      <c r="B2215" s="2"/>
    </row>
    <row r="2216">
      <c r="A2216" s="111"/>
      <c r="B2216" s="2"/>
    </row>
    <row r="2217">
      <c r="A2217" s="111"/>
      <c r="B2217" s="2"/>
    </row>
    <row r="2218">
      <c r="A2218" s="111"/>
      <c r="B2218" s="2"/>
    </row>
    <row r="2219">
      <c r="A2219" s="111"/>
      <c r="B2219" s="2"/>
    </row>
    <row r="2220">
      <c r="A2220" s="111"/>
      <c r="B2220" s="2"/>
    </row>
    <row r="2221">
      <c r="A2221" s="111"/>
      <c r="B2221" s="2"/>
    </row>
    <row r="2222">
      <c r="A2222" s="111"/>
      <c r="B2222" s="2"/>
    </row>
    <row r="2223">
      <c r="A2223" s="111"/>
      <c r="B2223" s="2"/>
    </row>
    <row r="2224">
      <c r="A2224" s="111"/>
      <c r="B2224" s="2"/>
    </row>
    <row r="2225">
      <c r="A2225" s="111"/>
      <c r="B2225" s="2"/>
    </row>
    <row r="2226">
      <c r="A2226" s="111"/>
      <c r="B2226" s="2"/>
    </row>
    <row r="2227">
      <c r="A2227" s="111"/>
      <c r="B2227" s="2"/>
    </row>
    <row r="2228">
      <c r="A2228" s="111"/>
      <c r="B2228" s="2"/>
    </row>
    <row r="2229">
      <c r="A2229" s="111"/>
      <c r="B2229" s="2"/>
    </row>
    <row r="2230">
      <c r="A2230" s="111"/>
      <c r="B2230" s="2"/>
    </row>
    <row r="2231">
      <c r="A2231" s="111"/>
      <c r="B2231" s="2"/>
    </row>
    <row r="2232">
      <c r="A2232" s="111"/>
      <c r="B2232" s="2"/>
    </row>
    <row r="2233">
      <c r="A2233" s="111"/>
      <c r="B2233" s="2"/>
    </row>
    <row r="2234">
      <c r="A2234" s="111"/>
      <c r="B2234" s="2"/>
    </row>
    <row r="2235">
      <c r="A2235" s="111"/>
      <c r="B2235" s="2"/>
    </row>
    <row r="2236">
      <c r="A2236" s="111"/>
      <c r="B2236" s="2"/>
    </row>
    <row r="2237">
      <c r="A2237" s="111"/>
      <c r="B2237" s="2"/>
    </row>
    <row r="2238">
      <c r="A2238" s="111"/>
      <c r="B2238" s="2"/>
    </row>
    <row r="2239">
      <c r="A2239" s="111"/>
      <c r="B2239" s="2"/>
    </row>
    <row r="2240">
      <c r="A2240" s="111"/>
      <c r="B2240" s="2"/>
    </row>
    <row r="2241">
      <c r="A2241" s="111"/>
      <c r="B2241" s="2"/>
    </row>
    <row r="2242">
      <c r="A2242" s="111"/>
      <c r="B2242" s="2"/>
    </row>
    <row r="2243">
      <c r="A2243" s="111"/>
      <c r="B2243" s="2"/>
    </row>
    <row r="2244">
      <c r="A2244" s="111"/>
      <c r="B2244" s="2"/>
    </row>
    <row r="2245">
      <c r="A2245" s="111"/>
      <c r="B2245" s="2"/>
    </row>
    <row r="2246">
      <c r="A2246" s="111"/>
      <c r="B2246" s="2"/>
    </row>
    <row r="2247">
      <c r="A2247" s="111"/>
      <c r="B2247" s="2"/>
    </row>
    <row r="2248">
      <c r="A2248" s="111"/>
      <c r="B2248" s="2"/>
    </row>
    <row r="2249">
      <c r="A2249" s="111"/>
      <c r="B2249" s="2"/>
    </row>
    <row r="2250">
      <c r="A2250" s="111"/>
      <c r="B2250" s="2"/>
    </row>
    <row r="2251">
      <c r="A2251" s="111"/>
      <c r="B2251" s="2"/>
    </row>
    <row r="2252">
      <c r="A2252" s="111"/>
      <c r="B2252" s="2"/>
    </row>
    <row r="2253">
      <c r="A2253" s="111"/>
      <c r="B2253" s="2"/>
    </row>
    <row r="2254">
      <c r="A2254" s="111"/>
      <c r="B2254" s="2"/>
    </row>
    <row r="2255">
      <c r="A2255" s="111"/>
      <c r="B2255" s="2"/>
    </row>
    <row r="2256">
      <c r="A2256" s="111"/>
      <c r="B2256" s="2"/>
    </row>
    <row r="2257">
      <c r="A2257" s="111"/>
      <c r="B2257" s="2"/>
    </row>
    <row r="2258">
      <c r="A2258" s="111"/>
      <c r="B2258" s="2"/>
    </row>
    <row r="2259">
      <c r="A2259" s="111"/>
      <c r="B2259" s="2"/>
    </row>
    <row r="2260">
      <c r="A2260" s="111"/>
      <c r="B2260" s="2"/>
    </row>
    <row r="2261">
      <c r="A2261" s="111"/>
      <c r="B2261" s="2"/>
    </row>
    <row r="2262">
      <c r="A2262" s="111"/>
      <c r="B2262" s="2"/>
    </row>
    <row r="2263">
      <c r="A2263" s="111"/>
      <c r="B2263" s="2"/>
    </row>
    <row r="2264">
      <c r="A2264" s="111"/>
      <c r="B2264" s="2"/>
    </row>
    <row r="2265">
      <c r="A2265" s="111"/>
      <c r="B2265" s="2"/>
    </row>
    <row r="2266">
      <c r="A2266" s="111"/>
      <c r="B2266" s="2"/>
    </row>
    <row r="2267">
      <c r="A2267" s="111"/>
      <c r="B2267" s="2"/>
    </row>
    <row r="2268">
      <c r="A2268" s="111"/>
      <c r="B2268" s="2"/>
    </row>
    <row r="2269">
      <c r="A2269" s="111"/>
      <c r="B2269" s="2"/>
    </row>
    <row r="2270">
      <c r="A2270" s="111"/>
      <c r="B2270" s="2"/>
    </row>
    <row r="2271">
      <c r="A2271" s="111"/>
      <c r="B2271" s="2"/>
    </row>
    <row r="2272">
      <c r="A2272" s="111"/>
      <c r="B2272" s="2"/>
    </row>
    <row r="2273">
      <c r="A2273" s="111"/>
      <c r="B2273" s="2"/>
    </row>
    <row r="2274">
      <c r="A2274" s="111"/>
      <c r="B2274" s="2"/>
    </row>
    <row r="2275">
      <c r="A2275" s="111"/>
      <c r="B2275" s="2"/>
    </row>
    <row r="2276">
      <c r="A2276" s="111"/>
      <c r="B2276" s="2"/>
    </row>
    <row r="2277">
      <c r="A2277" s="111"/>
      <c r="B2277" s="2"/>
    </row>
    <row r="2278">
      <c r="A2278" s="111"/>
      <c r="B2278" s="2"/>
    </row>
    <row r="2279">
      <c r="A2279" s="111"/>
      <c r="B2279" s="2"/>
    </row>
    <row r="2280">
      <c r="A2280" s="111"/>
      <c r="B2280" s="2"/>
    </row>
    <row r="2281">
      <c r="A2281" s="111"/>
      <c r="B2281" s="2"/>
    </row>
    <row r="2282">
      <c r="A2282" s="111"/>
      <c r="B2282" s="2"/>
    </row>
    <row r="2283">
      <c r="A2283" s="111"/>
      <c r="B2283" s="2"/>
    </row>
    <row r="2284">
      <c r="A2284" s="111"/>
      <c r="B2284" s="2"/>
    </row>
    <row r="2285">
      <c r="A2285" s="111"/>
      <c r="B2285" s="2"/>
    </row>
    <row r="2286">
      <c r="A2286" s="111"/>
      <c r="B2286" s="2"/>
    </row>
    <row r="2287">
      <c r="A2287" s="111"/>
      <c r="B2287" s="2"/>
    </row>
    <row r="2288">
      <c r="A2288" s="111"/>
      <c r="B2288" s="2"/>
    </row>
    <row r="2289">
      <c r="A2289" s="111"/>
      <c r="B2289" s="2"/>
    </row>
    <row r="2290">
      <c r="A2290" s="111"/>
      <c r="B2290" s="2"/>
    </row>
    <row r="2291">
      <c r="A2291" s="111"/>
      <c r="B2291" s="2"/>
    </row>
    <row r="2292">
      <c r="A2292" s="111"/>
      <c r="B2292" s="2"/>
    </row>
    <row r="2293">
      <c r="A2293" s="111"/>
      <c r="B2293" s="2"/>
    </row>
    <row r="2294">
      <c r="A2294" s="111"/>
      <c r="B2294" s="2"/>
    </row>
    <row r="2295">
      <c r="A2295" s="111"/>
      <c r="B2295" s="2"/>
    </row>
    <row r="2296">
      <c r="A2296" s="111"/>
      <c r="B2296" s="2"/>
    </row>
    <row r="2297">
      <c r="A2297" s="111"/>
      <c r="B2297" s="2"/>
    </row>
    <row r="2298">
      <c r="A2298" s="111"/>
      <c r="B2298" s="2"/>
    </row>
    <row r="2299">
      <c r="A2299" s="111"/>
      <c r="B2299" s="2"/>
    </row>
    <row r="2300">
      <c r="A2300" s="111"/>
      <c r="B2300" s="2"/>
    </row>
    <row r="2301">
      <c r="A2301" s="111"/>
      <c r="B2301" s="2"/>
    </row>
    <row r="2302">
      <c r="A2302" s="111"/>
      <c r="B2302" s="2"/>
    </row>
    <row r="2303">
      <c r="A2303" s="111"/>
      <c r="B2303" s="2"/>
    </row>
    <row r="2304">
      <c r="A2304" s="111"/>
      <c r="B2304" s="2"/>
    </row>
    <row r="2305">
      <c r="A2305" s="111"/>
      <c r="B2305" s="2"/>
    </row>
    <row r="2306">
      <c r="A2306" s="111"/>
      <c r="B2306" s="2"/>
    </row>
    <row r="2307">
      <c r="A2307" s="111"/>
      <c r="B2307" s="2"/>
    </row>
    <row r="2308">
      <c r="A2308" s="111"/>
      <c r="B2308" s="2"/>
    </row>
    <row r="2309">
      <c r="A2309" s="111"/>
      <c r="B2309" s="2"/>
    </row>
    <row r="2310">
      <c r="A2310" s="111"/>
      <c r="B2310" s="2"/>
    </row>
    <row r="2311">
      <c r="A2311" s="111"/>
      <c r="B2311" s="2"/>
    </row>
    <row r="2312">
      <c r="A2312" s="111"/>
      <c r="B2312" s="2"/>
    </row>
    <row r="2313">
      <c r="A2313" s="111"/>
      <c r="B2313" s="2"/>
    </row>
    <row r="2314">
      <c r="A2314" s="111"/>
      <c r="B2314" s="2"/>
    </row>
    <row r="2315">
      <c r="A2315" s="111"/>
      <c r="B2315" s="2"/>
    </row>
    <row r="2316">
      <c r="A2316" s="111"/>
      <c r="B2316" s="2"/>
    </row>
    <row r="2317">
      <c r="A2317" s="111"/>
      <c r="B2317" s="2"/>
    </row>
    <row r="2318">
      <c r="A2318" s="111"/>
      <c r="B2318" s="2"/>
    </row>
    <row r="2319">
      <c r="A2319" s="111"/>
      <c r="B2319" s="2"/>
    </row>
    <row r="2320">
      <c r="A2320" s="111"/>
      <c r="B2320" s="2"/>
    </row>
    <row r="2321">
      <c r="A2321" s="111"/>
      <c r="B2321" s="2"/>
    </row>
    <row r="2322">
      <c r="A2322" s="111"/>
      <c r="B2322" s="2"/>
    </row>
    <row r="2323">
      <c r="A2323" s="111"/>
      <c r="B2323" s="2"/>
    </row>
    <row r="2324">
      <c r="A2324" s="111"/>
      <c r="B2324" s="2"/>
    </row>
    <row r="2325">
      <c r="A2325" s="111"/>
      <c r="B2325" s="2"/>
    </row>
    <row r="2326">
      <c r="A2326" s="111"/>
      <c r="B2326" s="2"/>
    </row>
    <row r="2327">
      <c r="A2327" s="111"/>
      <c r="B2327" s="2"/>
    </row>
    <row r="2328">
      <c r="A2328" s="111"/>
      <c r="B2328" s="2"/>
    </row>
    <row r="2329">
      <c r="A2329" s="111"/>
      <c r="B2329" s="2"/>
    </row>
    <row r="2330">
      <c r="A2330" s="111"/>
      <c r="B2330" s="2"/>
    </row>
    <row r="2331">
      <c r="A2331" s="111"/>
      <c r="B2331" s="2"/>
    </row>
    <row r="2332">
      <c r="A2332" s="111"/>
      <c r="B2332" s="2"/>
    </row>
    <row r="2333">
      <c r="A2333" s="111"/>
      <c r="B2333" s="2"/>
    </row>
    <row r="2334">
      <c r="A2334" s="111"/>
      <c r="B2334" s="2"/>
    </row>
    <row r="2335">
      <c r="A2335" s="111"/>
      <c r="B2335" s="2"/>
    </row>
    <row r="2336">
      <c r="A2336" s="111"/>
      <c r="B2336" s="2"/>
    </row>
    <row r="2337">
      <c r="A2337" s="111"/>
      <c r="B2337" s="2"/>
    </row>
    <row r="2338">
      <c r="A2338" s="111"/>
      <c r="B2338" s="2"/>
    </row>
    <row r="2339">
      <c r="A2339" s="111"/>
      <c r="B2339" s="2"/>
    </row>
    <row r="2340">
      <c r="A2340" s="111"/>
      <c r="B2340" s="2"/>
    </row>
    <row r="2341">
      <c r="A2341" s="111"/>
      <c r="B2341" s="2"/>
    </row>
    <row r="2342">
      <c r="A2342" s="111"/>
      <c r="B2342" s="2"/>
    </row>
    <row r="2343">
      <c r="A2343" s="111"/>
      <c r="B2343" s="2"/>
    </row>
    <row r="2344">
      <c r="A2344" s="111"/>
      <c r="B2344" s="2"/>
    </row>
    <row r="2345">
      <c r="A2345" s="111"/>
      <c r="B2345" s="2"/>
    </row>
    <row r="2346">
      <c r="A2346" s="111"/>
      <c r="B2346" s="2"/>
    </row>
    <row r="2347">
      <c r="A2347" s="111"/>
      <c r="B2347" s="2"/>
    </row>
    <row r="2348">
      <c r="A2348" s="111"/>
      <c r="B2348" s="2"/>
    </row>
    <row r="2349">
      <c r="A2349" s="111"/>
      <c r="B2349" s="2"/>
    </row>
    <row r="2350">
      <c r="A2350" s="111"/>
      <c r="B2350" s="2"/>
    </row>
    <row r="2351">
      <c r="A2351" s="111"/>
      <c r="B2351" s="2"/>
    </row>
    <row r="2352">
      <c r="A2352" s="111"/>
      <c r="B2352" s="2"/>
    </row>
    <row r="2353">
      <c r="A2353" s="111"/>
      <c r="B2353" s="2"/>
    </row>
    <row r="2354">
      <c r="A2354" s="111"/>
      <c r="B2354" s="2"/>
    </row>
    <row r="2355">
      <c r="A2355" s="111"/>
      <c r="B2355" s="2"/>
    </row>
    <row r="2356">
      <c r="A2356" s="111"/>
      <c r="B2356" s="2"/>
    </row>
    <row r="2357">
      <c r="A2357" s="111"/>
      <c r="B2357" s="2"/>
    </row>
    <row r="2358">
      <c r="A2358" s="111"/>
      <c r="B2358" s="2"/>
    </row>
    <row r="2359">
      <c r="A2359" s="111"/>
      <c r="B2359" s="2"/>
    </row>
    <row r="2360">
      <c r="A2360" s="111"/>
      <c r="B2360" s="2"/>
    </row>
    <row r="2361">
      <c r="A2361" s="111"/>
      <c r="B2361" s="2"/>
    </row>
    <row r="2362">
      <c r="A2362" s="111"/>
      <c r="B2362" s="2"/>
    </row>
    <row r="2363">
      <c r="A2363" s="111"/>
      <c r="B2363" s="2"/>
    </row>
    <row r="2364">
      <c r="A2364" s="111"/>
      <c r="B2364" s="2"/>
    </row>
    <row r="2365">
      <c r="A2365" s="111"/>
      <c r="B2365" s="2"/>
    </row>
    <row r="2366">
      <c r="A2366" s="111"/>
      <c r="B2366" s="2"/>
    </row>
    <row r="2367">
      <c r="A2367" s="111"/>
      <c r="B2367" s="2"/>
    </row>
    <row r="2368">
      <c r="A2368" s="111"/>
      <c r="B2368" s="2"/>
    </row>
    <row r="2369">
      <c r="A2369" s="111"/>
      <c r="B2369" s="2"/>
    </row>
    <row r="2370">
      <c r="A2370" s="111"/>
      <c r="B2370" s="2"/>
    </row>
    <row r="2371">
      <c r="A2371" s="111"/>
      <c r="B2371" s="2"/>
    </row>
    <row r="2372">
      <c r="A2372" s="111"/>
      <c r="B2372" s="2"/>
    </row>
    <row r="2373">
      <c r="A2373" s="111"/>
      <c r="B2373" s="2"/>
    </row>
    <row r="2374">
      <c r="A2374" s="111"/>
      <c r="B2374" s="2"/>
    </row>
    <row r="2375">
      <c r="A2375" s="111"/>
      <c r="B2375" s="2"/>
    </row>
    <row r="2376">
      <c r="A2376" s="111"/>
      <c r="B2376" s="2"/>
    </row>
    <row r="2377">
      <c r="A2377" s="111"/>
      <c r="B2377" s="2"/>
    </row>
    <row r="2378">
      <c r="A2378" s="111"/>
      <c r="B2378" s="2"/>
    </row>
    <row r="2379">
      <c r="A2379" s="111"/>
      <c r="B2379" s="2"/>
    </row>
    <row r="2380">
      <c r="A2380" s="111"/>
      <c r="B2380" s="2"/>
    </row>
    <row r="2381">
      <c r="A2381" s="111"/>
      <c r="B2381" s="2"/>
    </row>
    <row r="2382">
      <c r="A2382" s="111"/>
      <c r="B2382" s="2"/>
    </row>
    <row r="2383">
      <c r="A2383" s="111"/>
      <c r="B2383" s="2"/>
    </row>
    <row r="2384">
      <c r="A2384" s="111"/>
      <c r="B2384" s="2"/>
    </row>
    <row r="2385">
      <c r="A2385" s="111"/>
      <c r="B2385" s="2"/>
    </row>
    <row r="2386">
      <c r="A2386" s="111"/>
      <c r="B2386" s="2"/>
    </row>
    <row r="2387">
      <c r="A2387" s="111"/>
      <c r="B2387" s="2"/>
    </row>
    <row r="2388">
      <c r="A2388" s="111"/>
      <c r="B2388" s="2"/>
    </row>
    <row r="2389">
      <c r="A2389" s="111"/>
      <c r="B2389" s="2"/>
    </row>
    <row r="2390">
      <c r="A2390" s="111"/>
      <c r="B2390" s="2"/>
    </row>
    <row r="2391">
      <c r="A2391" s="111"/>
      <c r="B2391" s="2"/>
    </row>
    <row r="2392">
      <c r="A2392" s="111"/>
      <c r="B2392" s="2"/>
    </row>
    <row r="2393">
      <c r="A2393" s="111"/>
      <c r="B2393" s="2"/>
    </row>
    <row r="2394">
      <c r="A2394" s="111"/>
      <c r="B2394" s="2"/>
    </row>
    <row r="2395">
      <c r="A2395" s="111"/>
      <c r="B2395" s="2"/>
    </row>
    <row r="2396">
      <c r="A2396" s="111"/>
      <c r="B2396" s="2"/>
    </row>
    <row r="2397">
      <c r="A2397" s="111"/>
      <c r="B2397" s="2"/>
    </row>
    <row r="2398">
      <c r="A2398" s="111"/>
      <c r="B2398" s="2"/>
    </row>
    <row r="2399">
      <c r="A2399" s="111"/>
      <c r="B2399" s="2"/>
    </row>
    <row r="2400">
      <c r="A2400" s="111"/>
      <c r="B2400" s="2"/>
    </row>
    <row r="2401">
      <c r="A2401" s="111"/>
      <c r="B2401" s="2"/>
    </row>
    <row r="2402">
      <c r="A2402" s="111"/>
      <c r="B2402" s="2"/>
    </row>
    <row r="2403">
      <c r="A2403" s="111"/>
      <c r="B2403" s="2"/>
    </row>
    <row r="2404">
      <c r="A2404" s="111"/>
      <c r="B2404" s="2"/>
    </row>
    <row r="2405">
      <c r="A2405" s="111"/>
      <c r="B2405" s="2"/>
    </row>
    <row r="2406">
      <c r="A2406" s="111"/>
      <c r="B2406" s="2"/>
    </row>
    <row r="2407">
      <c r="A2407" s="111"/>
      <c r="B2407" s="2"/>
    </row>
    <row r="2408">
      <c r="A2408" s="111"/>
      <c r="B2408" s="2"/>
    </row>
    <row r="2409">
      <c r="A2409" s="111"/>
      <c r="B2409" s="2"/>
    </row>
    <row r="2410">
      <c r="A2410" s="111"/>
      <c r="B2410" s="2"/>
    </row>
    <row r="2411">
      <c r="A2411" s="111"/>
      <c r="B2411" s="2"/>
    </row>
    <row r="2412">
      <c r="A2412" s="111"/>
      <c r="B2412" s="2"/>
    </row>
    <row r="2413">
      <c r="A2413" s="111"/>
      <c r="B2413" s="2"/>
    </row>
    <row r="2414">
      <c r="A2414" s="111"/>
      <c r="B2414" s="2"/>
    </row>
    <row r="2415">
      <c r="A2415" s="111"/>
      <c r="B2415" s="2"/>
    </row>
    <row r="2416">
      <c r="A2416" s="111"/>
      <c r="B2416" s="2"/>
    </row>
    <row r="2417">
      <c r="A2417" s="111"/>
      <c r="B2417" s="2"/>
    </row>
    <row r="2418">
      <c r="A2418" s="111"/>
      <c r="B2418" s="2"/>
    </row>
    <row r="2419">
      <c r="A2419" s="111"/>
      <c r="B2419" s="2"/>
    </row>
    <row r="2420">
      <c r="A2420" s="111"/>
      <c r="B2420" s="2"/>
    </row>
    <row r="2421">
      <c r="A2421" s="111"/>
      <c r="B2421" s="2"/>
    </row>
    <row r="2422">
      <c r="A2422" s="111"/>
      <c r="B2422" s="2"/>
    </row>
    <row r="2423">
      <c r="A2423" s="111"/>
      <c r="B2423" s="2"/>
    </row>
    <row r="2424">
      <c r="A2424" s="111"/>
      <c r="B2424" s="2"/>
    </row>
    <row r="2425">
      <c r="A2425" s="111"/>
      <c r="B2425" s="2"/>
    </row>
    <row r="2426">
      <c r="A2426" s="111"/>
      <c r="B2426" s="2"/>
    </row>
    <row r="2427">
      <c r="A2427" s="111"/>
      <c r="B2427" s="2"/>
    </row>
    <row r="2428">
      <c r="A2428" s="111"/>
      <c r="B2428" s="2"/>
    </row>
    <row r="2429">
      <c r="A2429" s="111"/>
      <c r="B2429" s="2"/>
    </row>
    <row r="2430">
      <c r="A2430" s="111"/>
      <c r="B2430" s="2"/>
    </row>
    <row r="2431">
      <c r="A2431" s="111"/>
      <c r="B2431" s="2"/>
    </row>
    <row r="2432">
      <c r="A2432" s="111"/>
      <c r="B2432" s="2"/>
    </row>
    <row r="2433">
      <c r="A2433" s="111"/>
      <c r="B2433" s="2"/>
    </row>
    <row r="2434">
      <c r="A2434" s="111"/>
      <c r="B2434" s="2"/>
    </row>
    <row r="2435">
      <c r="A2435" s="111"/>
      <c r="B2435" s="2"/>
    </row>
    <row r="2436">
      <c r="A2436" s="111"/>
      <c r="B2436" s="2"/>
    </row>
    <row r="2437">
      <c r="A2437" s="111"/>
      <c r="B2437" s="2"/>
    </row>
    <row r="2438">
      <c r="A2438" s="111"/>
      <c r="B2438" s="2"/>
    </row>
    <row r="2439">
      <c r="A2439" s="111"/>
      <c r="B2439" s="2"/>
    </row>
    <row r="2440">
      <c r="A2440" s="111"/>
      <c r="B2440" s="2"/>
    </row>
    <row r="2441">
      <c r="A2441" s="111"/>
      <c r="B2441" s="2"/>
    </row>
    <row r="2442">
      <c r="A2442" s="111"/>
      <c r="B2442" s="2"/>
    </row>
    <row r="2443">
      <c r="A2443" s="111"/>
      <c r="B2443" s="2"/>
    </row>
    <row r="2444">
      <c r="A2444" s="111"/>
      <c r="B2444" s="2"/>
    </row>
    <row r="2445">
      <c r="A2445" s="111"/>
      <c r="B2445" s="2"/>
    </row>
    <row r="2446">
      <c r="A2446" s="111"/>
      <c r="B2446" s="2"/>
    </row>
    <row r="2447">
      <c r="A2447" s="111"/>
      <c r="B2447" s="2"/>
    </row>
    <row r="2448">
      <c r="A2448" s="111"/>
      <c r="B2448" s="2"/>
    </row>
    <row r="2449">
      <c r="A2449" s="111"/>
      <c r="B2449" s="2"/>
    </row>
    <row r="2450">
      <c r="A2450" s="111"/>
      <c r="B2450" s="2"/>
    </row>
    <row r="2451">
      <c r="A2451" s="111"/>
      <c r="B2451" s="2"/>
    </row>
    <row r="2452">
      <c r="A2452" s="111"/>
      <c r="B2452" s="2"/>
    </row>
    <row r="2453">
      <c r="A2453" s="111"/>
      <c r="B2453" s="2"/>
    </row>
    <row r="2454">
      <c r="A2454" s="111"/>
      <c r="B2454" s="2"/>
    </row>
    <row r="2455">
      <c r="A2455" s="111"/>
      <c r="B2455" s="2"/>
    </row>
    <row r="2456">
      <c r="A2456" s="111"/>
      <c r="B2456" s="2"/>
    </row>
    <row r="2457">
      <c r="A2457" s="111"/>
      <c r="B2457" s="2"/>
    </row>
    <row r="2458">
      <c r="A2458" s="111"/>
      <c r="B2458" s="2"/>
    </row>
    <row r="2459">
      <c r="A2459" s="111"/>
      <c r="B2459" s="2"/>
    </row>
    <row r="2460">
      <c r="A2460" s="111"/>
      <c r="B2460" s="2"/>
    </row>
    <row r="2461">
      <c r="A2461" s="111"/>
      <c r="B2461" s="2"/>
    </row>
    <row r="2462">
      <c r="A2462" s="111"/>
      <c r="B2462" s="2"/>
    </row>
    <row r="2463">
      <c r="A2463" s="111"/>
      <c r="B2463" s="2"/>
    </row>
    <row r="2464">
      <c r="A2464" s="111"/>
      <c r="B2464" s="2"/>
    </row>
    <row r="2465">
      <c r="A2465" s="111"/>
      <c r="B2465" s="2"/>
    </row>
    <row r="2466">
      <c r="A2466" s="111"/>
      <c r="B2466" s="2"/>
    </row>
    <row r="2467">
      <c r="A2467" s="111"/>
      <c r="B2467" s="2"/>
    </row>
    <row r="2468">
      <c r="A2468" s="111"/>
      <c r="B2468" s="2"/>
    </row>
    <row r="2469">
      <c r="A2469" s="111"/>
      <c r="B2469" s="2"/>
    </row>
    <row r="2470">
      <c r="A2470" s="111"/>
      <c r="B2470" s="2"/>
    </row>
    <row r="2471">
      <c r="A2471" s="111"/>
      <c r="B2471" s="2"/>
    </row>
    <row r="2472">
      <c r="A2472" s="111"/>
      <c r="B2472" s="2"/>
    </row>
    <row r="2473">
      <c r="A2473" s="111"/>
      <c r="B2473" s="2"/>
    </row>
    <row r="2474">
      <c r="A2474" s="111"/>
      <c r="B2474" s="2"/>
    </row>
    <row r="2475">
      <c r="A2475" s="111"/>
      <c r="B2475" s="2"/>
    </row>
    <row r="2476">
      <c r="A2476" s="111"/>
      <c r="B2476" s="2"/>
    </row>
    <row r="2477">
      <c r="A2477" s="111"/>
      <c r="B2477" s="2"/>
    </row>
    <row r="2478">
      <c r="A2478" s="111"/>
      <c r="B2478" s="2"/>
    </row>
    <row r="2479">
      <c r="A2479" s="111"/>
      <c r="B2479" s="2"/>
    </row>
    <row r="2480">
      <c r="A2480" s="111"/>
      <c r="B2480" s="2"/>
    </row>
    <row r="2481">
      <c r="A2481" s="111"/>
      <c r="B2481" s="2"/>
    </row>
    <row r="2482">
      <c r="A2482" s="111"/>
      <c r="B2482" s="2"/>
    </row>
    <row r="2483">
      <c r="A2483" s="111"/>
      <c r="B2483" s="2"/>
    </row>
    <row r="2484">
      <c r="A2484" s="111"/>
      <c r="B2484" s="2"/>
    </row>
    <row r="2485">
      <c r="A2485" s="111"/>
      <c r="B2485" s="2"/>
    </row>
    <row r="2486">
      <c r="A2486" s="111"/>
      <c r="B2486" s="2"/>
    </row>
    <row r="2487">
      <c r="A2487" s="111"/>
      <c r="B2487" s="2"/>
    </row>
    <row r="2488">
      <c r="A2488" s="111"/>
      <c r="B2488" s="2"/>
    </row>
    <row r="2489">
      <c r="A2489" s="111"/>
      <c r="B2489" s="2"/>
    </row>
    <row r="2490">
      <c r="A2490" s="111"/>
      <c r="B2490" s="2"/>
    </row>
    <row r="2491">
      <c r="A2491" s="111"/>
      <c r="B2491" s="2"/>
    </row>
    <row r="2492">
      <c r="A2492" s="111"/>
      <c r="B2492" s="2"/>
    </row>
    <row r="2493">
      <c r="A2493" s="111"/>
      <c r="B2493" s="2"/>
    </row>
    <row r="2494">
      <c r="A2494" s="111"/>
      <c r="B2494" s="2"/>
    </row>
    <row r="2495">
      <c r="A2495" s="111"/>
      <c r="B2495" s="2"/>
    </row>
    <row r="2496">
      <c r="A2496" s="111"/>
      <c r="B2496" s="2"/>
    </row>
    <row r="2497">
      <c r="A2497" s="111"/>
      <c r="B2497" s="2"/>
    </row>
    <row r="2498">
      <c r="A2498" s="111"/>
      <c r="B2498" s="2"/>
    </row>
    <row r="2499">
      <c r="A2499" s="111"/>
      <c r="B2499" s="2"/>
    </row>
    <row r="2500">
      <c r="A2500" s="111"/>
      <c r="B2500" s="2"/>
    </row>
    <row r="2501">
      <c r="A2501" s="111"/>
      <c r="B2501" s="2"/>
    </row>
    <row r="2502">
      <c r="A2502" s="111"/>
      <c r="B2502" s="2"/>
    </row>
    <row r="2503">
      <c r="A2503" s="111"/>
      <c r="B2503" s="2"/>
    </row>
    <row r="2504">
      <c r="A2504" s="111"/>
      <c r="B2504" s="2"/>
    </row>
    <row r="2505">
      <c r="A2505" s="111"/>
      <c r="B2505" s="2"/>
    </row>
    <row r="2506">
      <c r="A2506" s="111"/>
      <c r="B2506" s="2"/>
    </row>
    <row r="2507">
      <c r="A2507" s="111"/>
      <c r="B2507" s="2"/>
    </row>
    <row r="2508">
      <c r="A2508" s="111"/>
      <c r="B2508" s="2"/>
    </row>
    <row r="2509">
      <c r="A2509" s="111"/>
      <c r="B2509" s="2"/>
    </row>
    <row r="2510">
      <c r="A2510" s="111"/>
      <c r="B2510" s="2"/>
    </row>
    <row r="2511">
      <c r="A2511" s="111"/>
      <c r="B2511" s="2"/>
    </row>
    <row r="2512">
      <c r="A2512" s="111"/>
      <c r="B2512" s="2"/>
    </row>
    <row r="2513">
      <c r="A2513" s="111"/>
      <c r="B2513" s="2"/>
    </row>
    <row r="2514">
      <c r="A2514" s="111"/>
      <c r="B2514" s="2"/>
    </row>
    <row r="2515">
      <c r="A2515" s="111"/>
      <c r="B2515" s="2"/>
    </row>
    <row r="2516">
      <c r="A2516" s="111"/>
      <c r="B2516" s="2"/>
    </row>
    <row r="2517">
      <c r="A2517" s="111"/>
      <c r="B2517" s="2"/>
    </row>
    <row r="2518">
      <c r="A2518" s="111"/>
      <c r="B2518" s="2"/>
    </row>
    <row r="2519">
      <c r="A2519" s="111"/>
      <c r="B2519" s="2"/>
    </row>
    <row r="2520">
      <c r="A2520" s="111"/>
      <c r="B2520" s="2"/>
    </row>
    <row r="2521">
      <c r="A2521" s="111"/>
      <c r="B2521" s="2"/>
    </row>
    <row r="2522">
      <c r="A2522" s="111"/>
      <c r="B2522" s="2"/>
    </row>
    <row r="2523">
      <c r="A2523" s="111"/>
      <c r="B2523" s="2"/>
    </row>
    <row r="2524">
      <c r="A2524" s="111"/>
      <c r="B2524" s="2"/>
    </row>
    <row r="2525">
      <c r="A2525" s="111"/>
      <c r="B2525" s="2"/>
    </row>
    <row r="2526">
      <c r="A2526" s="111"/>
      <c r="B2526" s="2"/>
    </row>
    <row r="2527">
      <c r="A2527" s="111"/>
      <c r="B2527" s="2"/>
    </row>
    <row r="2528">
      <c r="A2528" s="111"/>
      <c r="B2528" s="2"/>
    </row>
    <row r="2529">
      <c r="A2529" s="111"/>
      <c r="B2529" s="2"/>
    </row>
    <row r="2530">
      <c r="A2530" s="111"/>
      <c r="B2530" s="2"/>
    </row>
    <row r="2531">
      <c r="A2531" s="111"/>
      <c r="B2531" s="2"/>
    </row>
    <row r="2532">
      <c r="A2532" s="111"/>
      <c r="B2532" s="2"/>
    </row>
    <row r="2533">
      <c r="A2533" s="111"/>
      <c r="B2533" s="2"/>
    </row>
    <row r="2534">
      <c r="A2534" s="111"/>
      <c r="B2534" s="2"/>
    </row>
    <row r="2535">
      <c r="A2535" s="111"/>
      <c r="B2535" s="2"/>
    </row>
    <row r="2536">
      <c r="A2536" s="111"/>
      <c r="B2536" s="2"/>
    </row>
    <row r="2537">
      <c r="A2537" s="111"/>
      <c r="B2537" s="2"/>
    </row>
    <row r="2538">
      <c r="A2538" s="111"/>
      <c r="B2538" s="2"/>
    </row>
    <row r="2539">
      <c r="A2539" s="111"/>
      <c r="B2539" s="2"/>
    </row>
    <row r="2540">
      <c r="A2540" s="111"/>
      <c r="B2540" s="2"/>
    </row>
    <row r="2541">
      <c r="A2541" s="111"/>
      <c r="B2541" s="2"/>
    </row>
    <row r="2542">
      <c r="A2542" s="111"/>
      <c r="B2542" s="2"/>
    </row>
    <row r="2543">
      <c r="A2543" s="111"/>
      <c r="B2543" s="2"/>
    </row>
    <row r="2544">
      <c r="A2544" s="111"/>
      <c r="B2544" s="2"/>
    </row>
    <row r="2545">
      <c r="A2545" s="111"/>
      <c r="B2545" s="2"/>
    </row>
    <row r="2546">
      <c r="A2546" s="111"/>
      <c r="B2546" s="2"/>
    </row>
    <row r="2547">
      <c r="A2547" s="111"/>
      <c r="B2547" s="2"/>
    </row>
    <row r="2548">
      <c r="A2548" s="111"/>
      <c r="B2548" s="2"/>
    </row>
    <row r="2549">
      <c r="A2549" s="111"/>
      <c r="B2549" s="2"/>
    </row>
    <row r="2550">
      <c r="A2550" s="111"/>
      <c r="B2550" s="2"/>
    </row>
    <row r="2551">
      <c r="A2551" s="111"/>
      <c r="B2551" s="2"/>
    </row>
    <row r="2552">
      <c r="A2552" s="111"/>
      <c r="B2552" s="2"/>
    </row>
    <row r="2553">
      <c r="A2553" s="111"/>
      <c r="B2553" s="2"/>
    </row>
    <row r="2554">
      <c r="A2554" s="111"/>
      <c r="B2554" s="2"/>
    </row>
    <row r="2555">
      <c r="A2555" s="111"/>
      <c r="B2555" s="2"/>
    </row>
    <row r="2556">
      <c r="A2556" s="111"/>
      <c r="B2556" s="2"/>
    </row>
    <row r="2557">
      <c r="A2557" s="111"/>
      <c r="B2557" s="2"/>
    </row>
    <row r="2558">
      <c r="A2558" s="111"/>
      <c r="B2558" s="2"/>
    </row>
    <row r="2559">
      <c r="A2559" s="111"/>
      <c r="B2559" s="2"/>
    </row>
    <row r="2560">
      <c r="A2560" s="111"/>
      <c r="B2560" s="2"/>
    </row>
    <row r="2561">
      <c r="A2561" s="111"/>
      <c r="B2561" s="2"/>
    </row>
    <row r="2562">
      <c r="A2562" s="111"/>
      <c r="B2562" s="2"/>
    </row>
    <row r="2563">
      <c r="A2563" s="111"/>
      <c r="B2563" s="2"/>
    </row>
    <row r="2564">
      <c r="A2564" s="111"/>
      <c r="B2564" s="2"/>
    </row>
    <row r="2565">
      <c r="A2565" s="111"/>
      <c r="B2565" s="2"/>
    </row>
    <row r="2566">
      <c r="A2566" s="111"/>
      <c r="B2566" s="2"/>
    </row>
    <row r="2567">
      <c r="A2567" s="111"/>
      <c r="B2567" s="2"/>
    </row>
    <row r="2568">
      <c r="A2568" s="111"/>
      <c r="B2568" s="2"/>
    </row>
    <row r="2569">
      <c r="A2569" s="111"/>
      <c r="B2569" s="2"/>
    </row>
    <row r="2570">
      <c r="A2570" s="111"/>
      <c r="B2570" s="2"/>
    </row>
    <row r="2571">
      <c r="A2571" s="111"/>
      <c r="B2571" s="2"/>
    </row>
    <row r="2572">
      <c r="A2572" s="111"/>
      <c r="B2572" s="2"/>
    </row>
    <row r="2573">
      <c r="A2573" s="111"/>
      <c r="B2573" s="2"/>
    </row>
    <row r="2574">
      <c r="A2574" s="111"/>
      <c r="B2574" s="2"/>
    </row>
    <row r="2575">
      <c r="A2575" s="111"/>
      <c r="B2575" s="2"/>
    </row>
    <row r="2576">
      <c r="A2576" s="111"/>
      <c r="B2576" s="2"/>
    </row>
    <row r="2577">
      <c r="A2577" s="111"/>
      <c r="B2577" s="2"/>
    </row>
    <row r="2578">
      <c r="A2578" s="111"/>
      <c r="B2578" s="2"/>
    </row>
    <row r="2579">
      <c r="A2579" s="111"/>
      <c r="B2579" s="2"/>
    </row>
    <row r="2580">
      <c r="A2580" s="111"/>
      <c r="B2580" s="2"/>
    </row>
    <row r="2581">
      <c r="A2581" s="111"/>
      <c r="B2581" s="2"/>
    </row>
    <row r="2582">
      <c r="A2582" s="111"/>
      <c r="B2582" s="2"/>
    </row>
    <row r="2583">
      <c r="A2583" s="111"/>
      <c r="B2583" s="2"/>
    </row>
    <row r="2584">
      <c r="A2584" s="111"/>
      <c r="B2584" s="2"/>
    </row>
    <row r="2585">
      <c r="A2585" s="111"/>
      <c r="B2585" s="2"/>
    </row>
    <row r="2586">
      <c r="A2586" s="111"/>
      <c r="B2586" s="2"/>
    </row>
    <row r="2587">
      <c r="A2587" s="111"/>
      <c r="B2587" s="2"/>
    </row>
    <row r="2588">
      <c r="A2588" s="111"/>
      <c r="B2588" s="2"/>
    </row>
    <row r="2589">
      <c r="A2589" s="111"/>
      <c r="B2589" s="2"/>
    </row>
    <row r="2590">
      <c r="A2590" s="111"/>
      <c r="B2590" s="2"/>
    </row>
    <row r="2591">
      <c r="A2591" s="111"/>
      <c r="B2591" s="2"/>
    </row>
    <row r="2592">
      <c r="A2592" s="111"/>
      <c r="B2592" s="2"/>
    </row>
    <row r="2593">
      <c r="A2593" s="111"/>
      <c r="B2593" s="2"/>
    </row>
    <row r="2594">
      <c r="A2594" s="111"/>
      <c r="B2594" s="2"/>
    </row>
    <row r="2595">
      <c r="A2595" s="111"/>
      <c r="B2595" s="2"/>
    </row>
    <row r="2596">
      <c r="A2596" s="111"/>
      <c r="B2596" s="2"/>
    </row>
    <row r="2597">
      <c r="A2597" s="111"/>
      <c r="B2597" s="2"/>
    </row>
    <row r="2598">
      <c r="A2598" s="111"/>
      <c r="B2598" s="2"/>
    </row>
    <row r="2599">
      <c r="A2599" s="111"/>
      <c r="B2599" s="2"/>
    </row>
    <row r="2600">
      <c r="A2600" s="111"/>
      <c r="B2600" s="2"/>
    </row>
    <row r="2601">
      <c r="A2601" s="111"/>
      <c r="B2601" s="2"/>
    </row>
    <row r="2602">
      <c r="A2602" s="111"/>
      <c r="B2602" s="2"/>
    </row>
    <row r="2603">
      <c r="A2603" s="111"/>
      <c r="B2603" s="2"/>
    </row>
    <row r="2604">
      <c r="A2604" s="111"/>
      <c r="B2604" s="2"/>
    </row>
    <row r="2605">
      <c r="A2605" s="111"/>
      <c r="B2605" s="2"/>
    </row>
    <row r="2606">
      <c r="A2606" s="111"/>
      <c r="B2606" s="2"/>
    </row>
    <row r="2607">
      <c r="A2607" s="111"/>
      <c r="B2607" s="2"/>
    </row>
    <row r="2608">
      <c r="A2608" s="111"/>
      <c r="B2608" s="2"/>
    </row>
    <row r="2609">
      <c r="A2609" s="111"/>
      <c r="B2609" s="2"/>
    </row>
    <row r="2610">
      <c r="A2610" s="111"/>
      <c r="B2610" s="2"/>
    </row>
    <row r="2611">
      <c r="A2611" s="111"/>
      <c r="B2611" s="2"/>
    </row>
    <row r="2612">
      <c r="A2612" s="111"/>
      <c r="B2612" s="2"/>
    </row>
    <row r="2613">
      <c r="A2613" s="111"/>
      <c r="B2613" s="2"/>
    </row>
    <row r="2614">
      <c r="A2614" s="111"/>
      <c r="B2614" s="2"/>
    </row>
    <row r="2615">
      <c r="A2615" s="111"/>
      <c r="B2615" s="2"/>
    </row>
    <row r="2616">
      <c r="A2616" s="111"/>
      <c r="B2616" s="2"/>
    </row>
    <row r="2617">
      <c r="A2617" s="111"/>
      <c r="B2617" s="2"/>
    </row>
    <row r="2618">
      <c r="A2618" s="111"/>
      <c r="B2618" s="2"/>
    </row>
    <row r="2619">
      <c r="A2619" s="111"/>
      <c r="B2619" s="2"/>
    </row>
    <row r="2620">
      <c r="A2620" s="111"/>
      <c r="B2620" s="2"/>
    </row>
    <row r="2621">
      <c r="A2621" s="111"/>
      <c r="B2621" s="2"/>
    </row>
    <row r="2622">
      <c r="A2622" s="111"/>
      <c r="B2622" s="2"/>
    </row>
    <row r="2623">
      <c r="A2623" s="111"/>
      <c r="B2623" s="2"/>
    </row>
    <row r="2624">
      <c r="A2624" s="111"/>
      <c r="B2624" s="2"/>
    </row>
  </sheetData>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3" max="3" width="166.43"/>
    <col customWidth="1" min="4" max="4" width="42.43"/>
  </cols>
  <sheetData>
    <row r="1">
      <c r="A1" s="58"/>
      <c r="B1" s="112">
        <v>-2.0</v>
      </c>
      <c r="C1" s="61" t="s">
        <v>2227</v>
      </c>
      <c r="D1" s="61" t="s">
        <v>10370</v>
      </c>
      <c r="E1" s="61" t="s">
        <v>10371</v>
      </c>
      <c r="F1" s="61" t="s">
        <v>4287</v>
      </c>
      <c r="G1" s="113" t="s">
        <v>10372</v>
      </c>
      <c r="N1" s="58"/>
    </row>
    <row r="2">
      <c r="A2" s="58"/>
      <c r="B2" s="58">
        <v>-2.0</v>
      </c>
      <c r="C2" s="2" t="s">
        <v>2230</v>
      </c>
      <c r="D2" s="2" t="s">
        <v>10370</v>
      </c>
      <c r="E2" s="2" t="s">
        <v>10371</v>
      </c>
      <c r="F2" s="2" t="s">
        <v>4287</v>
      </c>
      <c r="N2" s="58"/>
    </row>
    <row r="3">
      <c r="A3" s="58"/>
      <c r="B3" s="58">
        <v>-2.0</v>
      </c>
      <c r="C3" s="2" t="s">
        <v>2232</v>
      </c>
      <c r="D3" s="2" t="s">
        <v>10370</v>
      </c>
      <c r="E3" s="2" t="s">
        <v>10371</v>
      </c>
      <c r="F3" s="2" t="s">
        <v>4287</v>
      </c>
      <c r="I3" s="2">
        <v>2.0</v>
      </c>
      <c r="J3">
        <f>COUNTIF($B$2:$B3225, 2)</f>
        <v>131</v>
      </c>
      <c r="K3">
        <f>ROUNDDOWN(J3/COUNT($B$2:$B3225)*100, 2)</f>
        <v>5.23</v>
      </c>
      <c r="L3" s="2" t="s">
        <v>3802</v>
      </c>
      <c r="N3" s="58"/>
    </row>
    <row r="4">
      <c r="A4" s="58"/>
      <c r="B4" s="58">
        <v>-2.0</v>
      </c>
      <c r="C4" s="2" t="s">
        <v>2243</v>
      </c>
      <c r="D4" s="2" t="s">
        <v>10370</v>
      </c>
      <c r="E4" s="2" t="s">
        <v>10371</v>
      </c>
      <c r="F4" s="2" t="s">
        <v>4287</v>
      </c>
      <c r="N4" s="58"/>
    </row>
    <row r="5">
      <c r="A5" s="58"/>
      <c r="B5" s="58">
        <v>-2.0</v>
      </c>
      <c r="C5" s="2" t="s">
        <v>2248</v>
      </c>
      <c r="D5" s="2" t="s">
        <v>10370</v>
      </c>
      <c r="E5" s="2" t="s">
        <v>10371</v>
      </c>
      <c r="F5" s="2" t="s">
        <v>4287</v>
      </c>
      <c r="N5" s="58"/>
    </row>
    <row r="6">
      <c r="A6" s="2"/>
      <c r="B6" s="2">
        <v>-2.0</v>
      </c>
      <c r="C6" s="2" t="s">
        <v>2265</v>
      </c>
      <c r="D6" s="2" t="s">
        <v>10387</v>
      </c>
      <c r="E6" s="2" t="s">
        <v>10388</v>
      </c>
      <c r="F6" s="2" t="s">
        <v>4287</v>
      </c>
    </row>
    <row r="7">
      <c r="A7" s="2"/>
      <c r="B7" s="2">
        <v>-2.0</v>
      </c>
      <c r="C7" s="2" t="s">
        <v>2276</v>
      </c>
      <c r="D7" s="2" t="s">
        <v>10387</v>
      </c>
      <c r="E7" s="2" t="s">
        <v>10388</v>
      </c>
      <c r="F7" s="2" t="s">
        <v>4287</v>
      </c>
    </row>
    <row r="8">
      <c r="A8" s="2"/>
      <c r="B8" s="2">
        <v>-2.0</v>
      </c>
      <c r="C8" s="2" t="s">
        <v>2307</v>
      </c>
      <c r="D8" s="2" t="s">
        <v>10396</v>
      </c>
      <c r="E8" s="2" t="s">
        <v>10397</v>
      </c>
      <c r="F8" s="2" t="s">
        <v>4287</v>
      </c>
    </row>
    <row r="9">
      <c r="A9" s="2" t="s">
        <v>9218</v>
      </c>
      <c r="B9" s="2">
        <v>-2.0</v>
      </c>
      <c r="C9" s="2" t="s">
        <v>2349</v>
      </c>
      <c r="D9" s="2" t="s">
        <v>10407</v>
      </c>
      <c r="E9" s="2" t="s">
        <v>10397</v>
      </c>
      <c r="F9" s="2" t="s">
        <v>4287</v>
      </c>
    </row>
    <row r="10">
      <c r="A10" s="2"/>
      <c r="B10" s="2">
        <v>-2.0</v>
      </c>
      <c r="C10" s="2" t="s">
        <v>2370</v>
      </c>
      <c r="D10" s="2" t="s">
        <v>10407</v>
      </c>
      <c r="E10" s="2" t="s">
        <v>10397</v>
      </c>
      <c r="F10" s="2" t="s">
        <v>4287</v>
      </c>
    </row>
    <row r="11">
      <c r="A11" s="2"/>
      <c r="B11" s="2">
        <v>-2.0</v>
      </c>
      <c r="C11" s="2" t="s">
        <v>2419</v>
      </c>
      <c r="D11" s="2" t="s">
        <v>10407</v>
      </c>
      <c r="E11" s="2" t="s">
        <v>10397</v>
      </c>
      <c r="F11" s="2" t="s">
        <v>4287</v>
      </c>
    </row>
    <row r="12">
      <c r="A12" s="2"/>
      <c r="B12" s="2">
        <v>-2.0</v>
      </c>
      <c r="C12" s="2" t="s">
        <v>2439</v>
      </c>
      <c r="D12" s="2" t="s">
        <v>10407</v>
      </c>
      <c r="E12" s="2" t="s">
        <v>10397</v>
      </c>
      <c r="F12" s="2" t="s">
        <v>4287</v>
      </c>
    </row>
    <row r="13">
      <c r="A13" s="2"/>
      <c r="B13" s="2">
        <v>-2.0</v>
      </c>
      <c r="C13" s="2" t="s">
        <v>2464</v>
      </c>
      <c r="D13" s="2" t="s">
        <v>10434</v>
      </c>
      <c r="E13" s="2" t="s">
        <v>10213</v>
      </c>
      <c r="F13" s="2" t="s">
        <v>4287</v>
      </c>
      <c r="G13" s="38" t="s">
        <v>10435</v>
      </c>
    </row>
    <row r="14">
      <c r="A14" s="2"/>
      <c r="B14" s="2">
        <v>-2.0</v>
      </c>
      <c r="C14" s="2" t="s">
        <v>2467</v>
      </c>
      <c r="D14" s="2" t="s">
        <v>10434</v>
      </c>
      <c r="E14" s="2" t="s">
        <v>10213</v>
      </c>
      <c r="F14" s="2" t="s">
        <v>4287</v>
      </c>
    </row>
    <row r="15">
      <c r="A15" s="2"/>
      <c r="B15" s="2">
        <v>-2.0</v>
      </c>
      <c r="C15" s="2" t="s">
        <v>2472</v>
      </c>
      <c r="D15" s="2" t="s">
        <v>10434</v>
      </c>
      <c r="E15" s="2" t="s">
        <v>10213</v>
      </c>
      <c r="F15" s="2" t="s">
        <v>4287</v>
      </c>
    </row>
    <row r="16">
      <c r="A16" s="2"/>
      <c r="B16" s="2">
        <v>-2.0</v>
      </c>
      <c r="C16" s="2" t="s">
        <v>2482</v>
      </c>
      <c r="D16" s="2" t="s">
        <v>10434</v>
      </c>
      <c r="E16" s="2" t="s">
        <v>10213</v>
      </c>
      <c r="F16" s="2" t="s">
        <v>4287</v>
      </c>
    </row>
    <row r="17">
      <c r="A17" s="2"/>
      <c r="B17" s="2">
        <v>-2.0</v>
      </c>
      <c r="C17" s="2" t="s">
        <v>2486</v>
      </c>
      <c r="D17" s="2" t="s">
        <v>10434</v>
      </c>
      <c r="E17" s="2" t="s">
        <v>10213</v>
      </c>
      <c r="F17" s="2" t="s">
        <v>4287</v>
      </c>
    </row>
    <row r="18">
      <c r="A18" s="2"/>
      <c r="B18" s="2">
        <v>-2.0</v>
      </c>
      <c r="C18" s="2" t="s">
        <v>2488</v>
      </c>
      <c r="D18" s="2" t="s">
        <v>10434</v>
      </c>
      <c r="E18" s="2" t="s">
        <v>10213</v>
      </c>
      <c r="F18" s="2" t="s">
        <v>4287</v>
      </c>
    </row>
    <row r="19">
      <c r="A19" s="2" t="s">
        <v>9218</v>
      </c>
      <c r="B19" s="2">
        <v>-2.0</v>
      </c>
      <c r="C19" s="2" t="s">
        <v>2490</v>
      </c>
      <c r="D19" s="2" t="s">
        <v>10443</v>
      </c>
      <c r="E19" s="2" t="s">
        <v>10444</v>
      </c>
      <c r="F19" s="2" t="s">
        <v>4287</v>
      </c>
    </row>
    <row r="20">
      <c r="A20" s="2"/>
      <c r="B20" s="2">
        <v>-2.0</v>
      </c>
      <c r="C20" s="2" t="s">
        <v>2521</v>
      </c>
      <c r="D20" s="2" t="s">
        <v>10443</v>
      </c>
      <c r="E20" s="2" t="s">
        <v>10444</v>
      </c>
      <c r="F20" s="2" t="s">
        <v>4287</v>
      </c>
    </row>
    <row r="21">
      <c r="A21" s="2"/>
      <c r="B21" s="2">
        <v>-2.0</v>
      </c>
      <c r="C21" s="2" t="s">
        <v>2522</v>
      </c>
      <c r="D21" s="2" t="s">
        <v>10443</v>
      </c>
      <c r="E21" s="2" t="s">
        <v>10444</v>
      </c>
      <c r="F21" s="2" t="s">
        <v>4287</v>
      </c>
    </row>
    <row r="22">
      <c r="B22" s="2">
        <v>-2.0</v>
      </c>
      <c r="C22" s="2" t="s">
        <v>2523</v>
      </c>
      <c r="D22" s="2" t="s">
        <v>10443</v>
      </c>
      <c r="E22" s="2" t="s">
        <v>10444</v>
      </c>
      <c r="F22" s="2" t="s">
        <v>4287</v>
      </c>
    </row>
    <row r="23">
      <c r="A23" s="2"/>
      <c r="B23" s="2">
        <v>-2.0</v>
      </c>
      <c r="C23" s="2" t="s">
        <v>2524</v>
      </c>
      <c r="D23" s="2" t="s">
        <v>10456</v>
      </c>
      <c r="E23" s="2" t="s">
        <v>10457</v>
      </c>
      <c r="F23" s="2" t="s">
        <v>4287</v>
      </c>
    </row>
    <row r="24">
      <c r="A24" s="2"/>
      <c r="B24" s="2">
        <v>-2.0</v>
      </c>
      <c r="C24" s="2" t="s">
        <v>2525</v>
      </c>
      <c r="D24" s="2" t="s">
        <v>10460</v>
      </c>
      <c r="E24" s="2" t="s">
        <v>10213</v>
      </c>
      <c r="F24" s="2" t="s">
        <v>4287</v>
      </c>
    </row>
    <row r="25">
      <c r="A25" s="2"/>
      <c r="B25" s="2">
        <v>-2.0</v>
      </c>
      <c r="C25" s="2" t="s">
        <v>2526</v>
      </c>
      <c r="D25" s="2" t="s">
        <v>10460</v>
      </c>
      <c r="E25" s="2" t="s">
        <v>10213</v>
      </c>
      <c r="F25" s="2" t="s">
        <v>4287</v>
      </c>
    </row>
    <row r="26">
      <c r="A26" s="2"/>
      <c r="B26" s="2">
        <v>-2.0</v>
      </c>
      <c r="C26" s="2" t="s">
        <v>2527</v>
      </c>
      <c r="D26" s="2" t="s">
        <v>10460</v>
      </c>
      <c r="E26" s="2" t="s">
        <v>10213</v>
      </c>
      <c r="F26" s="2" t="s">
        <v>4287</v>
      </c>
    </row>
    <row r="27">
      <c r="A27" s="2"/>
      <c r="B27" s="2">
        <v>-2.0</v>
      </c>
      <c r="C27" s="2" t="s">
        <v>2528</v>
      </c>
      <c r="D27" s="2" t="s">
        <v>10460</v>
      </c>
      <c r="E27" s="2" t="s">
        <v>10213</v>
      </c>
      <c r="F27" s="2" t="s">
        <v>4287</v>
      </c>
    </row>
    <row r="28">
      <c r="A28" s="2"/>
      <c r="B28" s="2">
        <v>-2.0</v>
      </c>
      <c r="C28" s="2" t="s">
        <v>2529</v>
      </c>
      <c r="D28" s="2" t="s">
        <v>10473</v>
      </c>
      <c r="E28" s="2" t="s">
        <v>10474</v>
      </c>
      <c r="F28" s="2" t="s">
        <v>4287</v>
      </c>
    </row>
    <row r="29">
      <c r="A29" s="2"/>
      <c r="B29" s="2">
        <v>-2.0</v>
      </c>
      <c r="C29" s="2" t="s">
        <v>2530</v>
      </c>
      <c r="D29" s="2" t="s">
        <v>10473</v>
      </c>
      <c r="E29" s="2" t="s">
        <v>10474</v>
      </c>
      <c r="F29" s="2" t="s">
        <v>4287</v>
      </c>
    </row>
    <row r="30">
      <c r="A30" s="2" t="s">
        <v>9218</v>
      </c>
      <c r="B30" s="2">
        <v>-2.0</v>
      </c>
      <c r="C30" s="2" t="s">
        <v>2531</v>
      </c>
      <c r="D30" s="2" t="s">
        <v>5542</v>
      </c>
      <c r="E30" s="2" t="s">
        <v>10483</v>
      </c>
      <c r="F30" s="2" t="s">
        <v>4287</v>
      </c>
    </row>
    <row r="31">
      <c r="A31" s="2" t="s">
        <v>9218</v>
      </c>
      <c r="B31" s="2">
        <v>-2.0</v>
      </c>
      <c r="C31" s="38" t="s">
        <v>2532</v>
      </c>
      <c r="D31" s="2" t="s">
        <v>5542</v>
      </c>
      <c r="E31" s="2" t="s">
        <v>10483</v>
      </c>
      <c r="F31" s="2" t="s">
        <v>4287</v>
      </c>
    </row>
    <row r="32">
      <c r="A32" s="2"/>
      <c r="B32" s="2">
        <v>-2.0</v>
      </c>
      <c r="C32" s="2" t="s">
        <v>2533</v>
      </c>
      <c r="D32" s="2" t="s">
        <v>10497</v>
      </c>
      <c r="E32" s="2" t="s">
        <v>9426</v>
      </c>
      <c r="F32" s="2" t="s">
        <v>4287</v>
      </c>
    </row>
    <row r="33">
      <c r="A33" s="2"/>
      <c r="B33" s="2">
        <v>-2.0</v>
      </c>
      <c r="C33" s="2" t="s">
        <v>2534</v>
      </c>
      <c r="D33" s="2" t="s">
        <v>10497</v>
      </c>
      <c r="E33" s="2" t="s">
        <v>9426</v>
      </c>
      <c r="F33" s="2" t="s">
        <v>4287</v>
      </c>
    </row>
    <row r="34">
      <c r="A34" s="2"/>
      <c r="B34" s="2">
        <v>-2.0</v>
      </c>
      <c r="C34" s="2" t="s">
        <v>2535</v>
      </c>
      <c r="D34" s="2" t="s">
        <v>10497</v>
      </c>
      <c r="E34" s="2" t="s">
        <v>9426</v>
      </c>
      <c r="F34" s="2" t="s">
        <v>4287</v>
      </c>
    </row>
    <row r="35">
      <c r="A35" s="2"/>
      <c r="B35" s="2">
        <v>-2.0</v>
      </c>
      <c r="C35" s="2" t="s">
        <v>2536</v>
      </c>
      <c r="D35" s="2" t="s">
        <v>10497</v>
      </c>
      <c r="E35" s="2" t="s">
        <v>9426</v>
      </c>
      <c r="F35" s="2" t="s">
        <v>4287</v>
      </c>
    </row>
    <row r="36">
      <c r="A36" s="2"/>
      <c r="B36" s="2">
        <v>-2.0</v>
      </c>
      <c r="C36" s="2" t="s">
        <v>2537</v>
      </c>
      <c r="D36" s="2" t="s">
        <v>5749</v>
      </c>
      <c r="E36" s="2" t="s">
        <v>10513</v>
      </c>
      <c r="F36" s="2" t="s">
        <v>4287</v>
      </c>
    </row>
    <row r="37">
      <c r="A37" s="2"/>
      <c r="B37" s="2">
        <v>-2.0</v>
      </c>
      <c r="C37" s="2" t="s">
        <v>2538</v>
      </c>
      <c r="D37" s="2" t="s">
        <v>5749</v>
      </c>
      <c r="E37" s="2" t="s">
        <v>10513</v>
      </c>
      <c r="F37" s="2" t="s">
        <v>4287</v>
      </c>
    </row>
    <row r="38">
      <c r="A38" s="2"/>
      <c r="B38" s="2">
        <v>-2.0</v>
      </c>
      <c r="C38" s="2" t="s">
        <v>2539</v>
      </c>
      <c r="D38" s="2" t="s">
        <v>10526</v>
      </c>
      <c r="E38" s="2" t="s">
        <v>10513</v>
      </c>
      <c r="F38" s="2" t="s">
        <v>4287</v>
      </c>
    </row>
    <row r="39">
      <c r="A39" s="2"/>
      <c r="B39" s="2">
        <v>-2.0</v>
      </c>
      <c r="C39" s="2" t="s">
        <v>2540</v>
      </c>
      <c r="D39" s="2" t="s">
        <v>10526</v>
      </c>
      <c r="E39" s="2" t="s">
        <v>10513</v>
      </c>
      <c r="F39" s="2" t="s">
        <v>4287</v>
      </c>
    </row>
    <row r="40">
      <c r="A40" s="2"/>
      <c r="B40" s="2">
        <v>-2.0</v>
      </c>
      <c r="C40" s="3" t="s">
        <v>2541</v>
      </c>
      <c r="D40" s="2" t="s">
        <v>10531</v>
      </c>
      <c r="E40" s="2" t="s">
        <v>10532</v>
      </c>
      <c r="F40" s="2" t="s">
        <v>4287</v>
      </c>
    </row>
    <row r="41">
      <c r="A41" s="2"/>
      <c r="B41" s="2">
        <v>-2.0</v>
      </c>
      <c r="C41" s="2" t="s">
        <v>2542</v>
      </c>
      <c r="D41" s="2" t="s">
        <v>10531</v>
      </c>
      <c r="E41" s="2" t="s">
        <v>10532</v>
      </c>
      <c r="F41" s="2" t="s">
        <v>4287</v>
      </c>
    </row>
    <row r="42">
      <c r="A42" s="2"/>
      <c r="B42" s="2">
        <v>-2.0</v>
      </c>
      <c r="C42" s="2" t="s">
        <v>2543</v>
      </c>
      <c r="D42" s="2" t="s">
        <v>10531</v>
      </c>
      <c r="E42" s="2" t="s">
        <v>10532</v>
      </c>
      <c r="F42" s="2" t="s">
        <v>4287</v>
      </c>
    </row>
    <row r="43">
      <c r="A43" s="2"/>
      <c r="B43" s="2">
        <v>-2.0</v>
      </c>
      <c r="C43" s="2" t="s">
        <v>2544</v>
      </c>
      <c r="D43" s="2" t="s">
        <v>10540</v>
      </c>
      <c r="E43" s="2" t="s">
        <v>10213</v>
      </c>
      <c r="F43" s="2" t="s">
        <v>4287</v>
      </c>
    </row>
    <row r="44">
      <c r="A44" s="2"/>
      <c r="B44" s="2">
        <v>-2.0</v>
      </c>
      <c r="C44" s="2" t="s">
        <v>2545</v>
      </c>
      <c r="D44" s="2" t="s">
        <v>10540</v>
      </c>
      <c r="E44" s="2" t="s">
        <v>10213</v>
      </c>
      <c r="F44" s="2" t="s">
        <v>4287</v>
      </c>
    </row>
    <row r="45">
      <c r="A45" s="2"/>
      <c r="B45" s="2">
        <v>-2.0</v>
      </c>
      <c r="C45" s="2" t="s">
        <v>2546</v>
      </c>
      <c r="D45" s="2" t="s">
        <v>10540</v>
      </c>
      <c r="E45" s="2" t="s">
        <v>10213</v>
      </c>
      <c r="F45" s="2" t="s">
        <v>4287</v>
      </c>
    </row>
    <row r="46">
      <c r="A46" s="2"/>
      <c r="B46" s="2">
        <v>-2.0</v>
      </c>
      <c r="C46" s="2" t="s">
        <v>2547</v>
      </c>
      <c r="D46" s="2" t="s">
        <v>10540</v>
      </c>
      <c r="E46" s="2" t="s">
        <v>10213</v>
      </c>
      <c r="F46" s="2" t="s">
        <v>4287</v>
      </c>
    </row>
    <row r="47">
      <c r="A47" s="2"/>
      <c r="B47" s="2">
        <v>-2.0</v>
      </c>
      <c r="C47" s="2" t="s">
        <v>2548</v>
      </c>
      <c r="D47" s="2" t="s">
        <v>10540</v>
      </c>
      <c r="E47" s="2" t="s">
        <v>10213</v>
      </c>
      <c r="F47" s="2" t="s">
        <v>4287</v>
      </c>
    </row>
    <row r="48">
      <c r="A48" s="2"/>
      <c r="B48" s="2">
        <v>-2.0</v>
      </c>
      <c r="C48" s="2" t="s">
        <v>2549</v>
      </c>
      <c r="D48" s="2" t="s">
        <v>10540</v>
      </c>
      <c r="E48" s="2" t="s">
        <v>10213</v>
      </c>
      <c r="F48" s="2" t="s">
        <v>4287</v>
      </c>
    </row>
    <row r="49">
      <c r="A49" s="2"/>
      <c r="B49" s="2">
        <v>-2.0</v>
      </c>
      <c r="C49" s="2" t="s">
        <v>2550</v>
      </c>
      <c r="D49" s="2" t="s">
        <v>9355</v>
      </c>
      <c r="E49" s="2" t="s">
        <v>9426</v>
      </c>
      <c r="F49" s="2" t="s">
        <v>4287</v>
      </c>
    </row>
    <row r="50">
      <c r="A50" s="2"/>
      <c r="B50" s="2">
        <v>-2.0</v>
      </c>
      <c r="C50" s="2" t="s">
        <v>2551</v>
      </c>
      <c r="D50" s="2" t="s">
        <v>9355</v>
      </c>
      <c r="E50" s="2" t="s">
        <v>9426</v>
      </c>
      <c r="F50" s="2" t="s">
        <v>4287</v>
      </c>
    </row>
    <row r="51">
      <c r="A51" s="2"/>
      <c r="B51" s="2">
        <v>-2.0</v>
      </c>
      <c r="C51" s="2" t="s">
        <v>2552</v>
      </c>
      <c r="D51" s="2" t="s">
        <v>9355</v>
      </c>
      <c r="E51" s="2" t="s">
        <v>9426</v>
      </c>
      <c r="F51" s="2" t="s">
        <v>4287</v>
      </c>
    </row>
    <row r="52">
      <c r="A52" s="2"/>
      <c r="B52" s="2">
        <v>-2.0</v>
      </c>
      <c r="C52" s="2" t="s">
        <v>2553</v>
      </c>
      <c r="D52" s="2" t="s">
        <v>9355</v>
      </c>
      <c r="E52" s="2" t="s">
        <v>9426</v>
      </c>
      <c r="F52" s="2" t="s">
        <v>4287</v>
      </c>
    </row>
    <row r="53">
      <c r="A53" s="2"/>
      <c r="B53" s="2">
        <v>-2.0</v>
      </c>
      <c r="C53" s="2" t="s">
        <v>2554</v>
      </c>
      <c r="D53" s="2" t="s">
        <v>9355</v>
      </c>
      <c r="E53" s="2" t="s">
        <v>9426</v>
      </c>
      <c r="F53" s="2" t="s">
        <v>4287</v>
      </c>
    </row>
    <row r="54">
      <c r="A54" s="2"/>
      <c r="B54" s="2">
        <v>-2.0</v>
      </c>
      <c r="C54" s="2" t="s">
        <v>2555</v>
      </c>
      <c r="D54" s="10" t="s">
        <v>10570</v>
      </c>
      <c r="E54" s="10" t="s">
        <v>4292</v>
      </c>
      <c r="F54" s="10" t="s">
        <v>4287</v>
      </c>
    </row>
    <row r="55">
      <c r="A55" s="2"/>
      <c r="B55" s="2">
        <v>-2.0</v>
      </c>
      <c r="C55" s="2" t="s">
        <v>2556</v>
      </c>
      <c r="D55" s="10" t="s">
        <v>10570</v>
      </c>
      <c r="E55" s="10" t="s">
        <v>4292</v>
      </c>
      <c r="F55" s="10" t="s">
        <v>4287</v>
      </c>
    </row>
    <row r="56">
      <c r="A56" s="2"/>
      <c r="B56" s="2">
        <v>-2.0</v>
      </c>
      <c r="C56" s="2" t="s">
        <v>2557</v>
      </c>
      <c r="D56" s="10" t="s">
        <v>10570</v>
      </c>
      <c r="E56" s="10" t="s">
        <v>4292</v>
      </c>
      <c r="F56" s="10" t="s">
        <v>4287</v>
      </c>
    </row>
    <row r="57">
      <c r="A57" s="2"/>
      <c r="B57" s="2">
        <v>-2.0</v>
      </c>
      <c r="C57" s="2" t="s">
        <v>2558</v>
      </c>
      <c r="D57" s="10" t="s">
        <v>10570</v>
      </c>
      <c r="E57" s="10" t="s">
        <v>4292</v>
      </c>
      <c r="F57" s="10" t="s">
        <v>4287</v>
      </c>
    </row>
    <row r="58">
      <c r="A58" s="2"/>
      <c r="B58" s="2">
        <v>-2.0</v>
      </c>
      <c r="C58" s="2" t="s">
        <v>2559</v>
      </c>
      <c r="D58" s="10" t="s">
        <v>10570</v>
      </c>
      <c r="E58" s="10" t="s">
        <v>4292</v>
      </c>
      <c r="F58" s="10" t="s">
        <v>4287</v>
      </c>
    </row>
    <row r="59">
      <c r="A59" s="2"/>
      <c r="B59" s="2">
        <v>-2.0</v>
      </c>
      <c r="C59" s="2" t="s">
        <v>2560</v>
      </c>
      <c r="D59" s="10" t="s">
        <v>10570</v>
      </c>
      <c r="E59" s="10" t="s">
        <v>4292</v>
      </c>
      <c r="F59" s="10" t="s">
        <v>4287</v>
      </c>
    </row>
    <row r="60">
      <c r="A60" s="2"/>
      <c r="B60" s="2">
        <v>-2.0</v>
      </c>
      <c r="C60" s="2" t="s">
        <v>2561</v>
      </c>
      <c r="D60" s="10" t="s">
        <v>10570</v>
      </c>
      <c r="E60" s="10" t="s">
        <v>4292</v>
      </c>
      <c r="F60" s="10" t="s">
        <v>4287</v>
      </c>
    </row>
    <row r="61">
      <c r="A61" s="2"/>
      <c r="B61" s="2">
        <v>-2.0</v>
      </c>
      <c r="C61" s="3" t="s">
        <v>2562</v>
      </c>
      <c r="D61" s="10" t="s">
        <v>10570</v>
      </c>
      <c r="E61" s="10" t="s">
        <v>4292</v>
      </c>
      <c r="F61" s="10" t="s">
        <v>4287</v>
      </c>
    </row>
    <row r="62">
      <c r="A62" s="2"/>
      <c r="B62" s="2">
        <v>-2.0</v>
      </c>
      <c r="C62" s="2" t="s">
        <v>2563</v>
      </c>
      <c r="D62" s="10" t="s">
        <v>10570</v>
      </c>
      <c r="E62" s="10" t="s">
        <v>4292</v>
      </c>
      <c r="F62" s="10" t="s">
        <v>4287</v>
      </c>
    </row>
    <row r="63">
      <c r="A63" s="2"/>
      <c r="B63" s="2">
        <v>-2.0</v>
      </c>
      <c r="C63" s="2" t="s">
        <v>2564</v>
      </c>
      <c r="D63" s="10" t="s">
        <v>10570</v>
      </c>
      <c r="E63" s="10" t="s">
        <v>4292</v>
      </c>
      <c r="F63" s="10" t="s">
        <v>4287</v>
      </c>
    </row>
    <row r="64">
      <c r="A64" s="2"/>
      <c r="B64" s="2">
        <v>-2.0</v>
      </c>
      <c r="C64" s="2" t="s">
        <v>2565</v>
      </c>
      <c r="D64" s="10" t="s">
        <v>10570</v>
      </c>
      <c r="E64" s="10" t="s">
        <v>4292</v>
      </c>
      <c r="F64" s="10" t="s">
        <v>4287</v>
      </c>
    </row>
    <row r="65">
      <c r="A65" s="2"/>
      <c r="B65" s="2">
        <v>-2.0</v>
      </c>
      <c r="C65" s="2" t="s">
        <v>2566</v>
      </c>
      <c r="D65" s="10" t="s">
        <v>10570</v>
      </c>
      <c r="E65" s="10" t="s">
        <v>4292</v>
      </c>
      <c r="F65" s="10" t="s">
        <v>4287</v>
      </c>
    </row>
    <row r="66">
      <c r="A66" s="2"/>
      <c r="B66" s="2">
        <v>-2.0</v>
      </c>
      <c r="C66" s="2" t="s">
        <v>2567</v>
      </c>
      <c r="D66" s="10" t="s">
        <v>10570</v>
      </c>
      <c r="E66" s="10" t="s">
        <v>4292</v>
      </c>
      <c r="F66" s="10" t="s">
        <v>4287</v>
      </c>
    </row>
    <row r="67">
      <c r="A67" s="2"/>
      <c r="B67" s="2">
        <v>-2.0</v>
      </c>
      <c r="C67" s="2" t="s">
        <v>2568</v>
      </c>
      <c r="D67" s="10" t="s">
        <v>10570</v>
      </c>
      <c r="E67" s="10" t="s">
        <v>4292</v>
      </c>
      <c r="F67" s="10" t="s">
        <v>4287</v>
      </c>
    </row>
    <row r="68">
      <c r="A68" s="2"/>
      <c r="B68" s="2">
        <v>-2.0</v>
      </c>
      <c r="C68" s="2" t="s">
        <v>2569</v>
      </c>
      <c r="D68" s="10" t="s">
        <v>10570</v>
      </c>
      <c r="E68" s="10" t="s">
        <v>4292</v>
      </c>
      <c r="F68" s="10" t="s">
        <v>4287</v>
      </c>
    </row>
    <row r="69">
      <c r="A69" s="2"/>
      <c r="B69" s="2">
        <v>-2.0</v>
      </c>
      <c r="C69" s="2" t="s">
        <v>2570</v>
      </c>
      <c r="D69" s="10" t="s">
        <v>10570</v>
      </c>
      <c r="E69" s="10" t="s">
        <v>4292</v>
      </c>
      <c r="F69" s="10" t="s">
        <v>4287</v>
      </c>
    </row>
    <row r="70">
      <c r="A70" s="2"/>
      <c r="B70" s="2">
        <v>-2.0</v>
      </c>
      <c r="C70" s="2" t="s">
        <v>2571</v>
      </c>
      <c r="D70" s="10" t="s">
        <v>10570</v>
      </c>
      <c r="E70" s="10" t="s">
        <v>4292</v>
      </c>
      <c r="F70" s="10" t="s">
        <v>4287</v>
      </c>
    </row>
    <row r="71">
      <c r="A71" s="2"/>
      <c r="B71" s="2">
        <v>-2.0</v>
      </c>
      <c r="C71" s="2" t="s">
        <v>2572</v>
      </c>
      <c r="D71" s="10" t="s">
        <v>10570</v>
      </c>
      <c r="E71" s="10" t="s">
        <v>4292</v>
      </c>
      <c r="F71" s="10" t="s">
        <v>4287</v>
      </c>
    </row>
    <row r="72">
      <c r="A72" s="2"/>
      <c r="B72" s="2">
        <v>-2.0</v>
      </c>
      <c r="C72" s="2" t="s">
        <v>2573</v>
      </c>
      <c r="D72" s="10" t="s">
        <v>10570</v>
      </c>
      <c r="E72" s="10" t="s">
        <v>4292</v>
      </c>
      <c r="F72" s="10" t="s">
        <v>4287</v>
      </c>
    </row>
    <row r="73">
      <c r="A73" s="2"/>
      <c r="B73" s="2">
        <v>-2.0</v>
      </c>
      <c r="C73" s="2" t="s">
        <v>2574</v>
      </c>
      <c r="D73" s="10" t="s">
        <v>10570</v>
      </c>
      <c r="E73" s="10" t="s">
        <v>4292</v>
      </c>
      <c r="F73" s="10" t="s">
        <v>4287</v>
      </c>
    </row>
    <row r="74">
      <c r="A74" s="2"/>
      <c r="B74" s="2">
        <v>-2.0</v>
      </c>
      <c r="C74" s="2" t="s">
        <v>2575</v>
      </c>
      <c r="D74" s="2" t="s">
        <v>10595</v>
      </c>
      <c r="E74" s="2" t="s">
        <v>4301</v>
      </c>
      <c r="F74" s="2" t="s">
        <v>4287</v>
      </c>
    </row>
    <row r="75">
      <c r="A75" s="2"/>
      <c r="B75" s="2">
        <v>-2.0</v>
      </c>
      <c r="C75" s="2" t="s">
        <v>2576</v>
      </c>
      <c r="D75" s="2" t="s">
        <v>10595</v>
      </c>
      <c r="E75" s="2" t="s">
        <v>4301</v>
      </c>
      <c r="F75" s="2" t="s">
        <v>4287</v>
      </c>
    </row>
    <row r="76">
      <c r="A76" s="2"/>
      <c r="B76" s="2">
        <v>-2.0</v>
      </c>
      <c r="C76" s="2" t="s">
        <v>2577</v>
      </c>
      <c r="D76" s="2" t="s">
        <v>10595</v>
      </c>
      <c r="E76" s="2" t="s">
        <v>4301</v>
      </c>
      <c r="F76" s="2" t="s">
        <v>4287</v>
      </c>
    </row>
    <row r="77">
      <c r="A77" s="2"/>
      <c r="B77" s="2">
        <v>-2.0</v>
      </c>
      <c r="C77" s="2" t="s">
        <v>2578</v>
      </c>
      <c r="D77" s="2" t="s">
        <v>10595</v>
      </c>
      <c r="E77" s="2" t="s">
        <v>4301</v>
      </c>
      <c r="F77" s="2" t="s">
        <v>4287</v>
      </c>
    </row>
    <row r="78">
      <c r="A78" s="2"/>
      <c r="B78" s="2">
        <v>-2.0</v>
      </c>
      <c r="C78" s="2" t="s">
        <v>2579</v>
      </c>
      <c r="D78" s="2" t="s">
        <v>10595</v>
      </c>
      <c r="E78" s="2" t="s">
        <v>4301</v>
      </c>
      <c r="F78" s="2" t="s">
        <v>4287</v>
      </c>
    </row>
    <row r="79">
      <c r="A79" s="2"/>
      <c r="B79" s="2">
        <v>-2.0</v>
      </c>
      <c r="C79" s="2" t="s">
        <v>2580</v>
      </c>
      <c r="D79" s="2" t="s">
        <v>10608</v>
      </c>
      <c r="E79" s="2" t="s">
        <v>9426</v>
      </c>
      <c r="F79" s="2" t="s">
        <v>4287</v>
      </c>
    </row>
    <row r="80">
      <c r="A80" s="2"/>
      <c r="B80" s="2">
        <v>-2.0</v>
      </c>
      <c r="C80" s="2" t="s">
        <v>2581</v>
      </c>
      <c r="D80" s="2" t="s">
        <v>10633</v>
      </c>
      <c r="E80" s="2" t="s">
        <v>4301</v>
      </c>
      <c r="F80" s="2" t="s">
        <v>4287</v>
      </c>
    </row>
    <row r="81">
      <c r="A81" s="2"/>
      <c r="B81" s="2">
        <v>-2.0</v>
      </c>
      <c r="C81" s="2" t="s">
        <v>2582</v>
      </c>
      <c r="D81" s="2" t="s">
        <v>10633</v>
      </c>
      <c r="E81" s="2" t="s">
        <v>4301</v>
      </c>
      <c r="F81" s="2" t="s">
        <v>4287</v>
      </c>
    </row>
    <row r="82">
      <c r="A82" s="2"/>
      <c r="B82" s="2">
        <v>-2.0</v>
      </c>
      <c r="C82" s="2" t="s">
        <v>2583</v>
      </c>
      <c r="D82" s="2" t="s">
        <v>10633</v>
      </c>
      <c r="E82" s="2" t="s">
        <v>4301</v>
      </c>
      <c r="F82" s="2" t="s">
        <v>4287</v>
      </c>
    </row>
    <row r="83">
      <c r="A83" s="2"/>
      <c r="B83" s="2">
        <v>-2.0</v>
      </c>
      <c r="C83" s="2" t="s">
        <v>2584</v>
      </c>
      <c r="D83" s="2" t="s">
        <v>10633</v>
      </c>
      <c r="E83" s="2" t="s">
        <v>4301</v>
      </c>
      <c r="F83" s="2" t="s">
        <v>4287</v>
      </c>
    </row>
    <row r="84">
      <c r="A84" s="2"/>
      <c r="B84" s="2">
        <v>-2.0</v>
      </c>
      <c r="C84" s="2" t="s">
        <v>2585</v>
      </c>
      <c r="D84" s="2" t="s">
        <v>10633</v>
      </c>
      <c r="E84" s="2" t="s">
        <v>4301</v>
      </c>
      <c r="F84" s="2" t="s">
        <v>4287</v>
      </c>
    </row>
    <row r="85">
      <c r="A85" s="2"/>
      <c r="B85" s="2">
        <v>-2.0</v>
      </c>
      <c r="C85" s="2" t="s">
        <v>2586</v>
      </c>
      <c r="D85" s="2" t="s">
        <v>10633</v>
      </c>
      <c r="E85" s="2" t="s">
        <v>4301</v>
      </c>
      <c r="F85" s="2" t="s">
        <v>4287</v>
      </c>
    </row>
    <row r="86">
      <c r="A86" s="2"/>
      <c r="B86" s="2">
        <v>-2.0</v>
      </c>
      <c r="C86" s="2" t="s">
        <v>2587</v>
      </c>
      <c r="D86" s="2" t="s">
        <v>10633</v>
      </c>
      <c r="E86" s="2" t="s">
        <v>4301</v>
      </c>
      <c r="F86" s="2" t="s">
        <v>4287</v>
      </c>
    </row>
    <row r="87">
      <c r="A87" s="2"/>
      <c r="B87" s="2">
        <v>-2.0</v>
      </c>
      <c r="C87" s="2" t="s">
        <v>2588</v>
      </c>
      <c r="D87" s="2" t="s">
        <v>10648</v>
      </c>
      <c r="E87" s="2" t="s">
        <v>10649</v>
      </c>
      <c r="F87" s="2" t="s">
        <v>4287</v>
      </c>
    </row>
    <row r="88">
      <c r="A88" s="2"/>
      <c r="B88" s="2">
        <v>-2.0</v>
      </c>
      <c r="C88" s="2" t="s">
        <v>2589</v>
      </c>
      <c r="D88" s="2" t="s">
        <v>10648</v>
      </c>
      <c r="E88" s="2" t="s">
        <v>10649</v>
      </c>
      <c r="F88" s="2" t="s">
        <v>4287</v>
      </c>
    </row>
    <row r="89">
      <c r="A89" s="2"/>
      <c r="B89" s="2">
        <v>-2.0</v>
      </c>
      <c r="C89" s="2" t="s">
        <v>2590</v>
      </c>
      <c r="D89" s="2" t="s">
        <v>10648</v>
      </c>
      <c r="E89" s="2" t="s">
        <v>10649</v>
      </c>
      <c r="F89" s="2" t="s">
        <v>4287</v>
      </c>
    </row>
    <row r="90">
      <c r="A90" s="2"/>
      <c r="B90" s="2">
        <v>-2.0</v>
      </c>
      <c r="C90" s="2" t="s">
        <v>2591</v>
      </c>
      <c r="D90" s="2" t="s">
        <v>10648</v>
      </c>
      <c r="E90" s="2" t="s">
        <v>10649</v>
      </c>
      <c r="F90" s="2" t="s">
        <v>4287</v>
      </c>
    </row>
    <row r="91">
      <c r="A91" s="2"/>
      <c r="B91" s="2">
        <v>-2.0</v>
      </c>
      <c r="C91" s="2" t="s">
        <v>2592</v>
      </c>
      <c r="D91" s="2" t="s">
        <v>10648</v>
      </c>
      <c r="E91" s="2" t="s">
        <v>10649</v>
      </c>
      <c r="F91" s="2" t="s">
        <v>4287</v>
      </c>
    </row>
    <row r="92">
      <c r="A92" s="2"/>
      <c r="B92" s="2">
        <v>-2.0</v>
      </c>
      <c r="C92" s="2" t="s">
        <v>2593</v>
      </c>
      <c r="D92" s="2" t="s">
        <v>10664</v>
      </c>
      <c r="E92" s="2" t="s">
        <v>10213</v>
      </c>
      <c r="F92" s="2" t="s">
        <v>4287</v>
      </c>
    </row>
    <row r="93">
      <c r="A93" s="2"/>
      <c r="B93" s="2">
        <v>-2.0</v>
      </c>
      <c r="C93" s="2" t="s">
        <v>2594</v>
      </c>
      <c r="D93" s="2" t="s">
        <v>10664</v>
      </c>
      <c r="E93" s="2" t="s">
        <v>10213</v>
      </c>
      <c r="F93" s="2" t="s">
        <v>4287</v>
      </c>
    </row>
    <row r="94">
      <c r="A94" s="2"/>
      <c r="B94" s="2">
        <v>-2.0</v>
      </c>
      <c r="C94" s="2" t="s">
        <v>2595</v>
      </c>
      <c r="D94" s="2" t="s">
        <v>10664</v>
      </c>
      <c r="E94" s="2" t="s">
        <v>10213</v>
      </c>
      <c r="F94" s="2" t="s">
        <v>4287</v>
      </c>
    </row>
    <row r="95">
      <c r="A95" s="2"/>
      <c r="B95" s="2">
        <v>-2.0</v>
      </c>
      <c r="C95" s="2" t="s">
        <v>2596</v>
      </c>
      <c r="D95" s="2" t="s">
        <v>10664</v>
      </c>
      <c r="E95" s="2" t="s">
        <v>10213</v>
      </c>
      <c r="F95" s="2" t="s">
        <v>4287</v>
      </c>
    </row>
    <row r="96">
      <c r="A96" s="2"/>
      <c r="B96" s="2">
        <v>-2.0</v>
      </c>
      <c r="C96" s="2" t="s">
        <v>2597</v>
      </c>
      <c r="D96" s="2" t="s">
        <v>10664</v>
      </c>
      <c r="E96" s="2" t="s">
        <v>10213</v>
      </c>
      <c r="F96" s="2" t="s">
        <v>4287</v>
      </c>
    </row>
    <row r="97">
      <c r="A97" s="2"/>
      <c r="B97" s="2">
        <v>-2.0</v>
      </c>
      <c r="C97" s="2" t="s">
        <v>2598</v>
      </c>
      <c r="D97" s="2" t="s">
        <v>10690</v>
      </c>
      <c r="E97" s="2" t="s">
        <v>10691</v>
      </c>
      <c r="F97" s="2" t="s">
        <v>4287</v>
      </c>
      <c r="G97" s="38" t="s">
        <v>10692</v>
      </c>
    </row>
    <row r="98">
      <c r="A98" s="2"/>
      <c r="B98" s="2">
        <v>-2.0</v>
      </c>
      <c r="C98" s="2" t="s">
        <v>2599</v>
      </c>
      <c r="D98" s="2" t="s">
        <v>10690</v>
      </c>
      <c r="E98" s="2" t="s">
        <v>10691</v>
      </c>
      <c r="F98" s="2" t="s">
        <v>4287</v>
      </c>
    </row>
    <row r="99">
      <c r="A99" s="2"/>
      <c r="B99" s="2">
        <v>-2.0</v>
      </c>
      <c r="C99" s="2" t="s">
        <v>2600</v>
      </c>
      <c r="D99" s="2" t="s">
        <v>10701</v>
      </c>
      <c r="E99" s="2" t="s">
        <v>10702</v>
      </c>
      <c r="F99" s="2" t="s">
        <v>4287</v>
      </c>
    </row>
    <row r="100">
      <c r="A100" s="2"/>
      <c r="B100" s="2">
        <v>-2.0</v>
      </c>
      <c r="C100" s="2" t="s">
        <v>2601</v>
      </c>
      <c r="D100" s="2" t="s">
        <v>10701</v>
      </c>
      <c r="E100" s="2" t="s">
        <v>10702</v>
      </c>
      <c r="F100" s="2" t="s">
        <v>4287</v>
      </c>
    </row>
    <row r="101">
      <c r="A101" s="2"/>
      <c r="B101" s="2">
        <v>-2.0</v>
      </c>
      <c r="C101" s="2" t="s">
        <v>2602</v>
      </c>
      <c r="D101" s="2" t="s">
        <v>10701</v>
      </c>
      <c r="E101" s="2" t="s">
        <v>10702</v>
      </c>
      <c r="F101" s="2" t="s">
        <v>4287</v>
      </c>
    </row>
    <row r="102">
      <c r="A102" s="2"/>
      <c r="B102" s="2">
        <v>-2.0</v>
      </c>
      <c r="C102" s="2" t="s">
        <v>2603</v>
      </c>
      <c r="D102" s="2" t="s">
        <v>10701</v>
      </c>
      <c r="E102" s="2" t="s">
        <v>10702</v>
      </c>
      <c r="F102" s="2" t="s">
        <v>4287</v>
      </c>
    </row>
    <row r="103">
      <c r="A103" s="2"/>
      <c r="B103" s="2">
        <v>-2.0</v>
      </c>
      <c r="C103" s="2" t="s">
        <v>2604</v>
      </c>
      <c r="D103" s="2" t="s">
        <v>10701</v>
      </c>
      <c r="E103" s="2" t="s">
        <v>10702</v>
      </c>
      <c r="F103" s="2" t="s">
        <v>4287</v>
      </c>
    </row>
    <row r="104">
      <c r="A104" s="2"/>
      <c r="B104" s="2">
        <v>-2.0</v>
      </c>
      <c r="C104" s="2" t="s">
        <v>2605</v>
      </c>
      <c r="D104" s="2" t="s">
        <v>10712</v>
      </c>
      <c r="E104" s="2" t="s">
        <v>4287</v>
      </c>
      <c r="F104" s="2" t="s">
        <v>4287</v>
      </c>
    </row>
    <row r="105">
      <c r="A105" s="2"/>
      <c r="B105" s="2">
        <v>-2.0</v>
      </c>
      <c r="C105" s="2" t="s">
        <v>2606</v>
      </c>
      <c r="D105" s="2" t="s">
        <v>10712</v>
      </c>
      <c r="E105" s="2" t="s">
        <v>4287</v>
      </c>
      <c r="F105" s="2" t="s">
        <v>4287</v>
      </c>
    </row>
    <row r="106">
      <c r="A106" s="2"/>
      <c r="B106" s="2">
        <v>-2.0</v>
      </c>
      <c r="C106" s="2" t="s">
        <v>2607</v>
      </c>
      <c r="D106" s="2" t="s">
        <v>10712</v>
      </c>
      <c r="E106" s="2" t="s">
        <v>4287</v>
      </c>
      <c r="F106" s="2" t="s">
        <v>4287</v>
      </c>
    </row>
    <row r="107">
      <c r="A107" s="2"/>
      <c r="B107" s="2">
        <v>-2.0</v>
      </c>
      <c r="C107" s="2" t="s">
        <v>2608</v>
      </c>
      <c r="D107" s="2" t="s">
        <v>10712</v>
      </c>
      <c r="E107" s="2" t="s">
        <v>4287</v>
      </c>
      <c r="F107" s="2" t="s">
        <v>4287</v>
      </c>
    </row>
    <row r="108">
      <c r="A108" s="2"/>
      <c r="B108" s="2">
        <v>-2.0</v>
      </c>
      <c r="C108" s="2" t="s">
        <v>2609</v>
      </c>
      <c r="D108" s="2" t="s">
        <v>10712</v>
      </c>
      <c r="E108" s="2" t="s">
        <v>4287</v>
      </c>
      <c r="F108" s="2" t="s">
        <v>4287</v>
      </c>
    </row>
    <row r="109">
      <c r="A109" s="2"/>
      <c r="B109" s="2">
        <v>-2.0</v>
      </c>
      <c r="C109" s="2" t="s">
        <v>2610</v>
      </c>
      <c r="D109" s="2" t="s">
        <v>10712</v>
      </c>
      <c r="E109" s="2" t="s">
        <v>4287</v>
      </c>
      <c r="F109" s="2" t="s">
        <v>4287</v>
      </c>
    </row>
    <row r="110">
      <c r="A110" s="2"/>
      <c r="B110" s="2">
        <v>-2.0</v>
      </c>
      <c r="C110" s="2" t="s">
        <v>2611</v>
      </c>
      <c r="D110" s="2" t="s">
        <v>10712</v>
      </c>
      <c r="E110" s="2" t="s">
        <v>4287</v>
      </c>
      <c r="F110" s="2" t="s">
        <v>4287</v>
      </c>
    </row>
    <row r="111">
      <c r="A111" s="2"/>
      <c r="B111" s="2">
        <v>-2.0</v>
      </c>
      <c r="C111" s="2" t="s">
        <v>2612</v>
      </c>
      <c r="D111" s="2" t="s">
        <v>10712</v>
      </c>
      <c r="E111" s="2" t="s">
        <v>4287</v>
      </c>
      <c r="F111" s="2" t="s">
        <v>4287</v>
      </c>
    </row>
    <row r="112">
      <c r="A112" s="2"/>
      <c r="B112" s="2">
        <v>-2.0</v>
      </c>
      <c r="C112" s="2" t="s">
        <v>2613</v>
      </c>
      <c r="D112" s="2" t="s">
        <v>10712</v>
      </c>
      <c r="E112" s="2" t="s">
        <v>4287</v>
      </c>
      <c r="F112" s="2" t="s">
        <v>4287</v>
      </c>
    </row>
    <row r="113">
      <c r="A113" s="2"/>
      <c r="B113" s="2">
        <v>-2.0</v>
      </c>
      <c r="C113" s="2" t="s">
        <v>2614</v>
      </c>
      <c r="D113" s="2" t="s">
        <v>10712</v>
      </c>
      <c r="E113" s="2" t="s">
        <v>4287</v>
      </c>
      <c r="F113" s="2" t="s">
        <v>4287</v>
      </c>
    </row>
    <row r="114">
      <c r="A114" s="2"/>
      <c r="B114" s="2">
        <v>-2.0</v>
      </c>
      <c r="C114" s="2" t="s">
        <v>2615</v>
      </c>
      <c r="D114" s="2" t="s">
        <v>10712</v>
      </c>
      <c r="E114" s="2" t="s">
        <v>4287</v>
      </c>
      <c r="F114" s="2" t="s">
        <v>4287</v>
      </c>
    </row>
    <row r="115">
      <c r="A115" s="2"/>
      <c r="B115" s="2">
        <v>-2.0</v>
      </c>
      <c r="C115" s="2" t="s">
        <v>2616</v>
      </c>
      <c r="D115" s="2" t="s">
        <v>10729</v>
      </c>
      <c r="E115" s="2" t="s">
        <v>10513</v>
      </c>
      <c r="F115" s="2" t="s">
        <v>4287</v>
      </c>
    </row>
    <row r="116">
      <c r="A116" s="2"/>
      <c r="B116" s="2">
        <v>-2.0</v>
      </c>
      <c r="C116" s="2" t="s">
        <v>2617</v>
      </c>
      <c r="D116" s="2" t="s">
        <v>10729</v>
      </c>
      <c r="E116" s="2" t="s">
        <v>10513</v>
      </c>
      <c r="F116" s="2" t="s">
        <v>4287</v>
      </c>
    </row>
    <row r="117">
      <c r="A117" s="2"/>
      <c r="B117" s="2">
        <v>-2.0</v>
      </c>
      <c r="C117" s="2" t="s">
        <v>2618</v>
      </c>
      <c r="D117" s="2" t="s">
        <v>10729</v>
      </c>
      <c r="E117" s="2" t="s">
        <v>10513</v>
      </c>
      <c r="F117" s="2" t="s">
        <v>4287</v>
      </c>
    </row>
    <row r="118">
      <c r="B118" s="2">
        <v>-2.0</v>
      </c>
      <c r="C118" s="2" t="s">
        <v>2619</v>
      </c>
      <c r="D118" s="2" t="s">
        <v>10729</v>
      </c>
      <c r="E118" s="2" t="s">
        <v>10513</v>
      </c>
      <c r="F118" s="2" t="s">
        <v>4287</v>
      </c>
    </row>
    <row r="119">
      <c r="A119" s="2"/>
      <c r="B119" s="2">
        <v>-2.0</v>
      </c>
      <c r="C119" s="2" t="s">
        <v>2620</v>
      </c>
      <c r="D119" s="2" t="s">
        <v>10729</v>
      </c>
      <c r="E119" s="2" t="s">
        <v>10513</v>
      </c>
      <c r="F119" s="2" t="s">
        <v>4287</v>
      </c>
    </row>
    <row r="120">
      <c r="A120" s="2"/>
      <c r="B120" s="2">
        <v>-2.0</v>
      </c>
      <c r="C120" s="2" t="s">
        <v>2621</v>
      </c>
      <c r="D120" s="2" t="s">
        <v>10729</v>
      </c>
      <c r="E120" s="2" t="s">
        <v>10513</v>
      </c>
      <c r="F120" s="2" t="s">
        <v>4287</v>
      </c>
    </row>
    <row r="121">
      <c r="A121" s="2"/>
      <c r="B121" s="2">
        <v>-2.0</v>
      </c>
      <c r="C121" s="2" t="s">
        <v>2622</v>
      </c>
      <c r="D121" s="2" t="s">
        <v>10729</v>
      </c>
      <c r="E121" s="2" t="s">
        <v>10513</v>
      </c>
      <c r="F121" s="2" t="s">
        <v>4287</v>
      </c>
    </row>
    <row r="122">
      <c r="A122" s="2"/>
      <c r="B122" s="2">
        <v>-2.0</v>
      </c>
      <c r="C122" s="2" t="s">
        <v>2623</v>
      </c>
      <c r="D122" s="2" t="s">
        <v>10729</v>
      </c>
      <c r="E122" s="2" t="s">
        <v>10513</v>
      </c>
      <c r="F122" s="2" t="s">
        <v>4287</v>
      </c>
    </row>
    <row r="123">
      <c r="A123" s="2"/>
      <c r="B123" s="2">
        <v>-2.0</v>
      </c>
      <c r="C123" s="2" t="s">
        <v>2624</v>
      </c>
      <c r="D123" s="2" t="s">
        <v>10729</v>
      </c>
      <c r="E123" s="2" t="s">
        <v>10513</v>
      </c>
      <c r="F123" s="2" t="s">
        <v>4287</v>
      </c>
    </row>
    <row r="124">
      <c r="A124" s="2"/>
      <c r="B124" s="2">
        <v>-2.0</v>
      </c>
      <c r="C124" s="2" t="s">
        <v>2625</v>
      </c>
      <c r="D124" s="2" t="s">
        <v>10729</v>
      </c>
      <c r="E124" s="2" t="s">
        <v>10513</v>
      </c>
      <c r="F124" s="2" t="s">
        <v>4287</v>
      </c>
    </row>
    <row r="125">
      <c r="A125" s="2"/>
      <c r="B125" s="2">
        <v>-2.0</v>
      </c>
      <c r="C125" s="2" t="s">
        <v>2626</v>
      </c>
      <c r="D125" s="2" t="s">
        <v>10729</v>
      </c>
      <c r="E125" s="2" t="s">
        <v>10513</v>
      </c>
      <c r="F125" s="2" t="s">
        <v>4287</v>
      </c>
    </row>
    <row r="126">
      <c r="A126" s="2"/>
      <c r="B126" s="2">
        <v>-2.0</v>
      </c>
      <c r="C126" s="2" t="s">
        <v>2627</v>
      </c>
      <c r="D126" s="2" t="s">
        <v>10729</v>
      </c>
      <c r="E126" s="2" t="s">
        <v>10513</v>
      </c>
      <c r="F126" s="2" t="s">
        <v>4287</v>
      </c>
    </row>
    <row r="127">
      <c r="A127" s="2"/>
      <c r="B127" s="2">
        <v>-2.0</v>
      </c>
      <c r="C127" s="2" t="s">
        <v>2628</v>
      </c>
      <c r="D127" s="2" t="s">
        <v>10759</v>
      </c>
      <c r="E127" s="2" t="s">
        <v>4287</v>
      </c>
      <c r="F127" s="2" t="s">
        <v>4287</v>
      </c>
    </row>
    <row r="128">
      <c r="A128" s="2"/>
      <c r="B128" s="2">
        <v>-2.0</v>
      </c>
      <c r="C128" s="2" t="s">
        <v>2629</v>
      </c>
      <c r="D128" s="2" t="s">
        <v>10759</v>
      </c>
      <c r="E128" s="2" t="s">
        <v>4287</v>
      </c>
      <c r="F128" s="2" t="s">
        <v>4287</v>
      </c>
    </row>
    <row r="129">
      <c r="A129" s="2"/>
      <c r="B129" s="2">
        <v>-2.0</v>
      </c>
      <c r="C129" s="2" t="s">
        <v>2630</v>
      </c>
      <c r="D129" s="2" t="s">
        <v>10759</v>
      </c>
      <c r="E129" s="2" t="s">
        <v>4287</v>
      </c>
      <c r="F129" s="2" t="s">
        <v>4287</v>
      </c>
    </row>
    <row r="130">
      <c r="A130" s="2"/>
      <c r="B130" s="2">
        <v>-2.0</v>
      </c>
      <c r="C130" s="2" t="s">
        <v>2631</v>
      </c>
      <c r="D130" s="2" t="s">
        <v>10759</v>
      </c>
      <c r="E130" s="2" t="s">
        <v>4287</v>
      </c>
      <c r="F130" s="2" t="s">
        <v>4287</v>
      </c>
    </row>
    <row r="131">
      <c r="A131" s="2"/>
      <c r="B131" s="2">
        <v>-2.0</v>
      </c>
      <c r="C131" s="2" t="s">
        <v>2632</v>
      </c>
      <c r="D131" s="2" t="s">
        <v>10759</v>
      </c>
      <c r="E131" s="2" t="s">
        <v>4287</v>
      </c>
      <c r="F131" s="2" t="s">
        <v>4287</v>
      </c>
    </row>
    <row r="132">
      <c r="A132" s="2"/>
      <c r="B132" s="2">
        <v>-2.0</v>
      </c>
      <c r="C132" s="2" t="s">
        <v>2633</v>
      </c>
      <c r="D132" s="2" t="s">
        <v>10759</v>
      </c>
      <c r="E132" s="2" t="s">
        <v>4287</v>
      </c>
      <c r="F132" s="2" t="s">
        <v>4287</v>
      </c>
    </row>
    <row r="133">
      <c r="A133" s="2"/>
      <c r="B133" s="2">
        <v>-2.0</v>
      </c>
      <c r="C133" s="2" t="s">
        <v>2634</v>
      </c>
      <c r="D133" s="2" t="s">
        <v>10759</v>
      </c>
      <c r="E133" s="2" t="s">
        <v>4287</v>
      </c>
      <c r="F133" s="2" t="s">
        <v>4287</v>
      </c>
    </row>
    <row r="134">
      <c r="A134" s="2"/>
      <c r="B134" s="2">
        <v>-2.0</v>
      </c>
      <c r="C134" s="2" t="s">
        <v>2635</v>
      </c>
      <c r="D134" s="2" t="s">
        <v>10759</v>
      </c>
      <c r="E134" s="2" t="s">
        <v>4287</v>
      </c>
      <c r="F134" s="2" t="s">
        <v>4287</v>
      </c>
    </row>
    <row r="135">
      <c r="A135" s="2"/>
      <c r="B135" s="2">
        <v>-2.0</v>
      </c>
      <c r="C135" s="2" t="s">
        <v>2636</v>
      </c>
      <c r="D135" s="2" t="s">
        <v>10759</v>
      </c>
      <c r="E135" s="2" t="s">
        <v>4287</v>
      </c>
      <c r="F135" s="2" t="s">
        <v>4287</v>
      </c>
    </row>
    <row r="136">
      <c r="A136" s="2"/>
      <c r="B136" s="2">
        <v>-2.0</v>
      </c>
      <c r="C136" s="2" t="s">
        <v>2637</v>
      </c>
      <c r="D136" s="2" t="s">
        <v>10759</v>
      </c>
      <c r="E136" s="2" t="s">
        <v>4287</v>
      </c>
      <c r="F136" s="2" t="s">
        <v>4287</v>
      </c>
    </row>
    <row r="137">
      <c r="A137" s="2"/>
      <c r="B137" s="2">
        <v>-2.0</v>
      </c>
      <c r="C137" s="2" t="s">
        <v>2638</v>
      </c>
      <c r="D137" s="2" t="s">
        <v>10759</v>
      </c>
      <c r="E137" s="2" t="s">
        <v>4287</v>
      </c>
      <c r="F137" s="2" t="s">
        <v>4287</v>
      </c>
    </row>
    <row r="138">
      <c r="A138" s="2"/>
      <c r="B138" s="2">
        <v>-2.0</v>
      </c>
      <c r="C138" s="2" t="s">
        <v>2639</v>
      </c>
      <c r="D138" s="2" t="s">
        <v>10759</v>
      </c>
      <c r="E138" s="2" t="s">
        <v>4287</v>
      </c>
      <c r="F138" s="2" t="s">
        <v>4287</v>
      </c>
    </row>
    <row r="139">
      <c r="A139" s="2"/>
      <c r="B139" s="2">
        <v>-2.0</v>
      </c>
      <c r="C139" s="2" t="s">
        <v>2640</v>
      </c>
      <c r="D139" s="2" t="s">
        <v>10759</v>
      </c>
      <c r="E139" s="2" t="s">
        <v>4287</v>
      </c>
      <c r="F139" s="2" t="s">
        <v>4287</v>
      </c>
    </row>
    <row r="140">
      <c r="A140" s="2"/>
      <c r="B140" s="2">
        <v>-2.0</v>
      </c>
      <c r="C140" s="2" t="s">
        <v>2641</v>
      </c>
      <c r="D140" s="2" t="s">
        <v>10759</v>
      </c>
      <c r="E140" s="2" t="s">
        <v>4287</v>
      </c>
      <c r="F140" s="2" t="s">
        <v>4287</v>
      </c>
    </row>
    <row r="141">
      <c r="A141" s="2"/>
      <c r="B141" s="2">
        <v>-2.0</v>
      </c>
      <c r="C141" s="2" t="s">
        <v>2642</v>
      </c>
      <c r="D141" s="2" t="s">
        <v>10759</v>
      </c>
      <c r="E141" s="2" t="s">
        <v>4287</v>
      </c>
      <c r="F141" s="2" t="s">
        <v>4287</v>
      </c>
    </row>
    <row r="142">
      <c r="A142" s="2"/>
      <c r="B142" s="2">
        <v>-2.0</v>
      </c>
      <c r="C142" s="2" t="s">
        <v>2643</v>
      </c>
      <c r="D142" s="2" t="s">
        <v>10759</v>
      </c>
      <c r="E142" s="2" t="s">
        <v>4287</v>
      </c>
      <c r="F142" s="2" t="s">
        <v>4287</v>
      </c>
    </row>
    <row r="143">
      <c r="A143" s="2"/>
      <c r="B143" s="2">
        <v>-2.0</v>
      </c>
      <c r="C143" s="2" t="s">
        <v>2644</v>
      </c>
      <c r="D143" s="2" t="s">
        <v>10759</v>
      </c>
      <c r="E143" s="2" t="s">
        <v>4287</v>
      </c>
      <c r="F143" s="2" t="s">
        <v>4287</v>
      </c>
    </row>
    <row r="144">
      <c r="A144" s="2"/>
      <c r="B144" s="2">
        <v>-2.0</v>
      </c>
      <c r="C144" s="2" t="s">
        <v>2645</v>
      </c>
      <c r="D144" s="2" t="s">
        <v>10759</v>
      </c>
      <c r="E144" s="2" t="s">
        <v>4287</v>
      </c>
      <c r="F144" s="2" t="s">
        <v>4287</v>
      </c>
    </row>
    <row r="145">
      <c r="A145" s="2"/>
      <c r="B145" s="2">
        <v>-2.0</v>
      </c>
      <c r="C145" s="2" t="s">
        <v>2646</v>
      </c>
      <c r="D145" s="2" t="s">
        <v>10759</v>
      </c>
      <c r="E145" s="2" t="s">
        <v>4287</v>
      </c>
      <c r="F145" s="2" t="s">
        <v>4287</v>
      </c>
    </row>
    <row r="146">
      <c r="A146" s="2"/>
      <c r="B146" s="2">
        <v>-2.0</v>
      </c>
      <c r="C146" s="2" t="s">
        <v>2647</v>
      </c>
      <c r="D146" s="2" t="s">
        <v>10759</v>
      </c>
      <c r="E146" s="2" t="s">
        <v>4287</v>
      </c>
      <c r="F146" s="2" t="s">
        <v>4287</v>
      </c>
    </row>
    <row r="147">
      <c r="A147" s="2"/>
      <c r="B147" s="2">
        <v>-2.0</v>
      </c>
      <c r="C147" s="2" t="s">
        <v>2648</v>
      </c>
      <c r="D147" s="2" t="s">
        <v>10759</v>
      </c>
      <c r="E147" s="2" t="s">
        <v>4287</v>
      </c>
      <c r="F147" s="2" t="s">
        <v>4287</v>
      </c>
    </row>
    <row r="148">
      <c r="A148" s="2"/>
      <c r="B148" s="2">
        <v>-2.0</v>
      </c>
      <c r="C148" s="2" t="s">
        <v>2649</v>
      </c>
      <c r="D148" s="2" t="s">
        <v>10759</v>
      </c>
      <c r="E148" s="2" t="s">
        <v>4287</v>
      </c>
      <c r="F148" s="2" t="s">
        <v>4287</v>
      </c>
    </row>
    <row r="149">
      <c r="A149" s="2"/>
      <c r="B149" s="2">
        <v>-2.0</v>
      </c>
      <c r="C149" s="2" t="s">
        <v>2650</v>
      </c>
      <c r="D149" s="2" t="s">
        <v>10759</v>
      </c>
      <c r="E149" s="2" t="s">
        <v>4287</v>
      </c>
      <c r="F149" s="2" t="s">
        <v>4287</v>
      </c>
    </row>
    <row r="150">
      <c r="A150" s="2"/>
      <c r="B150" s="2">
        <v>-2.0</v>
      </c>
      <c r="C150" s="2" t="s">
        <v>2651</v>
      </c>
      <c r="D150" s="2" t="s">
        <v>10759</v>
      </c>
      <c r="E150" s="2" t="s">
        <v>4287</v>
      </c>
      <c r="F150" s="2" t="s">
        <v>4287</v>
      </c>
    </row>
    <row r="151">
      <c r="A151" s="2"/>
      <c r="B151" s="2">
        <v>-2.0</v>
      </c>
      <c r="C151" s="2" t="s">
        <v>2652</v>
      </c>
      <c r="D151" s="2" t="s">
        <v>10759</v>
      </c>
      <c r="E151" s="2" t="s">
        <v>4287</v>
      </c>
      <c r="F151" s="2" t="s">
        <v>4287</v>
      </c>
    </row>
    <row r="152">
      <c r="A152" s="2"/>
      <c r="B152" s="2">
        <v>-2.0</v>
      </c>
      <c r="C152" s="2" t="s">
        <v>2653</v>
      </c>
      <c r="D152" s="2" t="s">
        <v>10790</v>
      </c>
      <c r="E152" s="2" t="s">
        <v>4301</v>
      </c>
      <c r="F152" s="2" t="s">
        <v>4287</v>
      </c>
    </row>
    <row r="153">
      <c r="A153" s="2"/>
      <c r="B153" s="2">
        <v>-2.0</v>
      </c>
      <c r="C153" s="2" t="s">
        <v>2654</v>
      </c>
      <c r="D153" s="2" t="s">
        <v>10790</v>
      </c>
      <c r="E153" s="2" t="s">
        <v>4301</v>
      </c>
      <c r="F153" s="2" t="s">
        <v>4287</v>
      </c>
    </row>
    <row r="154">
      <c r="A154" s="2"/>
      <c r="B154" s="2">
        <v>-2.0</v>
      </c>
      <c r="C154" s="2" t="s">
        <v>2655</v>
      </c>
      <c r="D154" s="2" t="s">
        <v>10790</v>
      </c>
      <c r="E154" s="2" t="s">
        <v>4301</v>
      </c>
      <c r="F154" s="2" t="s">
        <v>4287</v>
      </c>
    </row>
    <row r="155">
      <c r="A155" s="2"/>
      <c r="B155" s="2">
        <v>-2.0</v>
      </c>
      <c r="C155" s="2" t="s">
        <v>2656</v>
      </c>
      <c r="D155" s="2" t="s">
        <v>10790</v>
      </c>
      <c r="E155" s="2" t="s">
        <v>4301</v>
      </c>
      <c r="F155" s="2" t="s">
        <v>4287</v>
      </c>
    </row>
    <row r="156">
      <c r="A156" s="2"/>
      <c r="B156" s="2">
        <v>-2.0</v>
      </c>
      <c r="C156" s="2" t="s">
        <v>2657</v>
      </c>
      <c r="D156" s="2" t="s">
        <v>10790</v>
      </c>
      <c r="E156" s="2" t="s">
        <v>4301</v>
      </c>
      <c r="F156" s="2" t="s">
        <v>4287</v>
      </c>
    </row>
    <row r="157">
      <c r="A157" s="2"/>
      <c r="B157" s="2">
        <v>-2.0</v>
      </c>
      <c r="C157" s="2" t="s">
        <v>2658</v>
      </c>
      <c r="D157" s="2" t="s">
        <v>10790</v>
      </c>
      <c r="E157" s="2" t="s">
        <v>4301</v>
      </c>
      <c r="F157" s="2" t="s">
        <v>4287</v>
      </c>
    </row>
    <row r="158">
      <c r="A158" s="2"/>
      <c r="B158" s="2">
        <v>-2.0</v>
      </c>
      <c r="C158" s="2" t="s">
        <v>2659</v>
      </c>
      <c r="D158" s="2" t="s">
        <v>10805</v>
      </c>
      <c r="E158" s="2" t="s">
        <v>10649</v>
      </c>
      <c r="F158" s="2" t="s">
        <v>4287</v>
      </c>
    </row>
    <row r="159">
      <c r="A159" s="2"/>
      <c r="B159" s="2">
        <v>-2.0</v>
      </c>
      <c r="C159" s="2" t="s">
        <v>2660</v>
      </c>
      <c r="D159" s="2" t="s">
        <v>10805</v>
      </c>
      <c r="E159" s="2" t="s">
        <v>10649</v>
      </c>
      <c r="F159" s="2" t="s">
        <v>4287</v>
      </c>
    </row>
    <row r="160">
      <c r="A160" s="2"/>
      <c r="B160" s="2">
        <v>-2.0</v>
      </c>
      <c r="C160" s="2" t="s">
        <v>2661</v>
      </c>
      <c r="D160" s="2" t="s">
        <v>10805</v>
      </c>
      <c r="E160" s="2" t="s">
        <v>10649</v>
      </c>
      <c r="F160" s="2" t="s">
        <v>4287</v>
      </c>
    </row>
    <row r="161">
      <c r="A161" s="2"/>
      <c r="B161" s="2">
        <v>-2.0</v>
      </c>
      <c r="C161" s="2" t="s">
        <v>2662</v>
      </c>
      <c r="D161" s="2" t="s">
        <v>10805</v>
      </c>
      <c r="E161" s="2" t="s">
        <v>10649</v>
      </c>
      <c r="F161" s="2" t="s">
        <v>4287</v>
      </c>
    </row>
    <row r="162">
      <c r="A162" s="2"/>
      <c r="B162" s="2">
        <v>-2.0</v>
      </c>
      <c r="C162" s="2" t="s">
        <v>2663</v>
      </c>
      <c r="D162" s="2" t="s">
        <v>10805</v>
      </c>
      <c r="E162" s="2" t="s">
        <v>10649</v>
      </c>
      <c r="F162" s="2" t="s">
        <v>4287</v>
      </c>
    </row>
    <row r="163">
      <c r="A163" s="2"/>
      <c r="B163" s="2">
        <v>-2.0</v>
      </c>
      <c r="C163" s="2" t="s">
        <v>2664</v>
      </c>
      <c r="D163" s="2" t="s">
        <v>10805</v>
      </c>
      <c r="E163" s="2" t="s">
        <v>10649</v>
      </c>
      <c r="F163" s="2" t="s">
        <v>4287</v>
      </c>
    </row>
    <row r="164">
      <c r="A164" s="2"/>
      <c r="B164" s="2">
        <v>-2.0</v>
      </c>
      <c r="C164" s="2" t="s">
        <v>2665</v>
      </c>
      <c r="D164" s="2" t="s">
        <v>10805</v>
      </c>
      <c r="E164" s="2" t="s">
        <v>10649</v>
      </c>
      <c r="F164" s="2" t="s">
        <v>4287</v>
      </c>
    </row>
    <row r="165">
      <c r="A165" s="2"/>
      <c r="B165" s="2">
        <v>-2.0</v>
      </c>
      <c r="C165" s="2" t="s">
        <v>2666</v>
      </c>
      <c r="D165" s="2" t="s">
        <v>10805</v>
      </c>
      <c r="E165" s="2" t="s">
        <v>10649</v>
      </c>
      <c r="F165" s="2" t="s">
        <v>4287</v>
      </c>
    </row>
    <row r="166">
      <c r="A166" s="2"/>
      <c r="B166" s="2">
        <v>-2.0</v>
      </c>
      <c r="C166" s="2" t="s">
        <v>2667</v>
      </c>
      <c r="D166" s="2" t="s">
        <v>10805</v>
      </c>
      <c r="E166" s="2" t="s">
        <v>10649</v>
      </c>
      <c r="F166" s="2" t="s">
        <v>4287</v>
      </c>
    </row>
    <row r="167">
      <c r="A167" s="2"/>
      <c r="B167" s="2">
        <v>-2.0</v>
      </c>
      <c r="C167" s="2" t="s">
        <v>2668</v>
      </c>
      <c r="D167" s="2" t="s">
        <v>10805</v>
      </c>
      <c r="E167" s="2" t="s">
        <v>10649</v>
      </c>
      <c r="F167" s="2" t="s">
        <v>4287</v>
      </c>
    </row>
    <row r="168">
      <c r="A168" s="2"/>
      <c r="B168" s="2">
        <v>-2.0</v>
      </c>
      <c r="C168" s="2" t="s">
        <v>2669</v>
      </c>
      <c r="D168" s="2" t="s">
        <v>10805</v>
      </c>
      <c r="E168" s="2" t="s">
        <v>10649</v>
      </c>
      <c r="F168" s="2" t="s">
        <v>4287</v>
      </c>
    </row>
    <row r="169">
      <c r="A169" s="2"/>
      <c r="B169" s="2">
        <v>-2.0</v>
      </c>
      <c r="C169" s="2" t="s">
        <v>2670</v>
      </c>
      <c r="D169" s="2" t="s">
        <v>10805</v>
      </c>
      <c r="E169" s="2" t="s">
        <v>10649</v>
      </c>
      <c r="F169" s="2" t="s">
        <v>4287</v>
      </c>
    </row>
    <row r="170">
      <c r="A170" s="2"/>
      <c r="B170" s="2">
        <v>-2.0</v>
      </c>
      <c r="C170" s="2" t="s">
        <v>2671</v>
      </c>
      <c r="D170" s="2" t="s">
        <v>10805</v>
      </c>
      <c r="E170" s="2" t="s">
        <v>10649</v>
      </c>
      <c r="F170" s="2" t="s">
        <v>4287</v>
      </c>
    </row>
    <row r="171">
      <c r="A171" s="2"/>
      <c r="B171" s="2">
        <v>-2.0</v>
      </c>
      <c r="C171" s="2" t="s">
        <v>2672</v>
      </c>
      <c r="D171" s="2" t="s">
        <v>10805</v>
      </c>
      <c r="E171" s="2" t="s">
        <v>10649</v>
      </c>
      <c r="F171" s="2" t="s">
        <v>4287</v>
      </c>
    </row>
    <row r="172">
      <c r="A172" s="2"/>
      <c r="B172" s="2">
        <v>-2.0</v>
      </c>
      <c r="C172" s="2" t="s">
        <v>2673</v>
      </c>
      <c r="D172" s="2" t="s">
        <v>10805</v>
      </c>
      <c r="E172" s="2" t="s">
        <v>10649</v>
      </c>
      <c r="F172" s="2" t="s">
        <v>4287</v>
      </c>
    </row>
    <row r="173">
      <c r="A173" s="2"/>
      <c r="B173" s="2">
        <v>-2.0</v>
      </c>
      <c r="C173" s="2" t="s">
        <v>2674</v>
      </c>
      <c r="D173" s="2" t="s">
        <v>10857</v>
      </c>
      <c r="E173" s="2" t="s">
        <v>10858</v>
      </c>
      <c r="F173" s="2" t="s">
        <v>4287</v>
      </c>
    </row>
    <row r="174">
      <c r="A174" s="2"/>
      <c r="B174" s="2">
        <v>-2.0</v>
      </c>
      <c r="C174" s="2" t="s">
        <v>2675</v>
      </c>
      <c r="D174" s="2" t="s">
        <v>10857</v>
      </c>
      <c r="E174" s="2" t="s">
        <v>10858</v>
      </c>
      <c r="F174" s="2" t="s">
        <v>4287</v>
      </c>
    </row>
    <row r="175">
      <c r="A175" s="2"/>
      <c r="B175" s="2">
        <v>-2.0</v>
      </c>
      <c r="C175" s="2" t="s">
        <v>2676</v>
      </c>
      <c r="D175" s="2" t="s">
        <v>10867</v>
      </c>
      <c r="E175" s="2" t="s">
        <v>9426</v>
      </c>
      <c r="F175" s="2" t="s">
        <v>4287</v>
      </c>
    </row>
    <row r="176">
      <c r="A176" s="2"/>
      <c r="B176" s="2">
        <v>-2.0</v>
      </c>
      <c r="C176" s="2" t="s">
        <v>2677</v>
      </c>
      <c r="D176" s="2" t="s">
        <v>10867</v>
      </c>
      <c r="E176" s="2" t="s">
        <v>9426</v>
      </c>
      <c r="F176" s="2" t="s">
        <v>4287</v>
      </c>
    </row>
    <row r="177">
      <c r="A177" s="2"/>
      <c r="B177" s="2">
        <v>-2.0</v>
      </c>
      <c r="C177" s="2" t="s">
        <v>2678</v>
      </c>
      <c r="D177" s="2" t="s">
        <v>10873</v>
      </c>
      <c r="E177" s="2" t="s">
        <v>4287</v>
      </c>
      <c r="F177" s="2" t="s">
        <v>4287</v>
      </c>
    </row>
    <row r="178">
      <c r="A178" s="2"/>
      <c r="B178" s="2">
        <v>-2.0</v>
      </c>
      <c r="C178" s="2" t="s">
        <v>2679</v>
      </c>
      <c r="D178" s="2" t="s">
        <v>10873</v>
      </c>
      <c r="E178" s="2" t="s">
        <v>4287</v>
      </c>
      <c r="F178" s="2" t="s">
        <v>4287</v>
      </c>
    </row>
    <row r="179">
      <c r="A179" s="2"/>
      <c r="B179" s="2">
        <v>-2.0</v>
      </c>
      <c r="C179" s="2" t="s">
        <v>2680</v>
      </c>
      <c r="D179" s="2" t="s">
        <v>10873</v>
      </c>
      <c r="E179" s="2" t="s">
        <v>4287</v>
      </c>
      <c r="F179" s="2" t="s">
        <v>4287</v>
      </c>
    </row>
    <row r="180">
      <c r="A180" s="2"/>
      <c r="B180" s="2">
        <v>-2.0</v>
      </c>
      <c r="C180" s="2" t="s">
        <v>2681</v>
      </c>
      <c r="D180" s="2" t="s">
        <v>10873</v>
      </c>
      <c r="E180" s="2" t="s">
        <v>4287</v>
      </c>
      <c r="F180" s="2" t="s">
        <v>4287</v>
      </c>
    </row>
    <row r="181">
      <c r="A181" s="2"/>
      <c r="B181" s="2">
        <v>-2.0</v>
      </c>
      <c r="C181" s="2" t="s">
        <v>2682</v>
      </c>
      <c r="D181" s="2" t="s">
        <v>10873</v>
      </c>
      <c r="E181" s="2" t="s">
        <v>4287</v>
      </c>
      <c r="F181" s="2" t="s">
        <v>4287</v>
      </c>
    </row>
    <row r="182">
      <c r="B182" s="2">
        <v>-2.0</v>
      </c>
      <c r="C182" s="2" t="s">
        <v>2683</v>
      </c>
      <c r="D182" s="2" t="s">
        <v>10873</v>
      </c>
      <c r="E182" s="2" t="s">
        <v>4287</v>
      </c>
      <c r="F182" s="2" t="s">
        <v>4287</v>
      </c>
    </row>
    <row r="183">
      <c r="A183" s="2"/>
      <c r="B183" s="2">
        <v>-2.0</v>
      </c>
      <c r="C183" s="2" t="s">
        <v>2684</v>
      </c>
      <c r="D183" s="2" t="s">
        <v>10873</v>
      </c>
      <c r="E183" s="2" t="s">
        <v>4287</v>
      </c>
      <c r="F183" s="2" t="s">
        <v>4287</v>
      </c>
    </row>
    <row r="184">
      <c r="A184" s="2"/>
      <c r="B184" s="2">
        <v>-2.0</v>
      </c>
      <c r="C184" s="2" t="s">
        <v>2685</v>
      </c>
      <c r="D184" s="2" t="s">
        <v>10873</v>
      </c>
      <c r="E184" s="2" t="s">
        <v>4287</v>
      </c>
      <c r="F184" s="2" t="s">
        <v>4287</v>
      </c>
    </row>
    <row r="185">
      <c r="A185" s="2"/>
      <c r="B185" s="2">
        <v>-2.0</v>
      </c>
      <c r="C185" s="2" t="s">
        <v>2686</v>
      </c>
      <c r="D185" s="2" t="s">
        <v>10873</v>
      </c>
      <c r="E185" s="2" t="s">
        <v>4287</v>
      </c>
      <c r="F185" s="2" t="s">
        <v>4287</v>
      </c>
    </row>
    <row r="186">
      <c r="A186" s="2"/>
      <c r="B186" s="2">
        <v>-2.0</v>
      </c>
      <c r="C186" s="2" t="s">
        <v>2687</v>
      </c>
      <c r="D186" s="2" t="s">
        <v>10873</v>
      </c>
      <c r="E186" s="2" t="s">
        <v>4287</v>
      </c>
      <c r="F186" s="2" t="s">
        <v>4287</v>
      </c>
    </row>
    <row r="187">
      <c r="A187" s="2"/>
      <c r="B187" s="2">
        <v>-2.0</v>
      </c>
      <c r="C187" s="2" t="s">
        <v>2688</v>
      </c>
      <c r="D187" s="2" t="s">
        <v>10873</v>
      </c>
      <c r="E187" s="2" t="s">
        <v>4287</v>
      </c>
      <c r="F187" s="2" t="s">
        <v>4287</v>
      </c>
    </row>
    <row r="188">
      <c r="A188" s="2"/>
      <c r="B188" s="2">
        <v>-2.0</v>
      </c>
      <c r="C188" s="2" t="s">
        <v>2689</v>
      </c>
      <c r="D188" s="2" t="s">
        <v>10888</v>
      </c>
      <c r="E188" s="2" t="s">
        <v>10474</v>
      </c>
      <c r="F188" s="2" t="s">
        <v>4287</v>
      </c>
    </row>
    <row r="189">
      <c r="A189" s="2"/>
      <c r="B189" s="2">
        <v>-2.0</v>
      </c>
      <c r="C189" s="2" t="s">
        <v>2690</v>
      </c>
      <c r="D189" s="2" t="s">
        <v>10888</v>
      </c>
      <c r="E189" s="2" t="s">
        <v>10474</v>
      </c>
      <c r="F189" s="2" t="s">
        <v>4287</v>
      </c>
    </row>
    <row r="190">
      <c r="A190" s="2"/>
      <c r="B190" s="2">
        <v>-2.0</v>
      </c>
      <c r="C190" s="2" t="s">
        <v>2691</v>
      </c>
      <c r="D190" s="2" t="s">
        <v>10888</v>
      </c>
      <c r="E190" s="2" t="s">
        <v>10474</v>
      </c>
      <c r="F190" s="2" t="s">
        <v>4287</v>
      </c>
    </row>
    <row r="191">
      <c r="A191" s="2"/>
      <c r="B191" s="2">
        <v>-2.0</v>
      </c>
      <c r="C191" s="2" t="s">
        <v>2692</v>
      </c>
      <c r="D191" s="2" t="s">
        <v>10888</v>
      </c>
      <c r="E191" s="2" t="s">
        <v>10474</v>
      </c>
      <c r="F191" s="2" t="s">
        <v>4287</v>
      </c>
    </row>
    <row r="192">
      <c r="A192" s="2"/>
      <c r="B192" s="2">
        <v>-2.0</v>
      </c>
      <c r="C192" s="2" t="s">
        <v>2693</v>
      </c>
      <c r="D192" s="2" t="s">
        <v>10888</v>
      </c>
      <c r="E192" s="2" t="s">
        <v>10474</v>
      </c>
      <c r="F192" s="2" t="s">
        <v>4287</v>
      </c>
    </row>
    <row r="193">
      <c r="A193" s="2"/>
      <c r="B193" s="2">
        <v>-2.0</v>
      </c>
      <c r="C193" s="2" t="s">
        <v>2694</v>
      </c>
      <c r="D193" s="2" t="s">
        <v>10888</v>
      </c>
      <c r="E193" s="2" t="s">
        <v>10474</v>
      </c>
      <c r="F193" s="2" t="s">
        <v>4287</v>
      </c>
    </row>
    <row r="194">
      <c r="A194" s="2"/>
      <c r="B194" s="2">
        <v>-2.0</v>
      </c>
      <c r="C194" s="2" t="s">
        <v>2695</v>
      </c>
      <c r="D194" s="2" t="s">
        <v>10888</v>
      </c>
      <c r="E194" s="2" t="s">
        <v>10474</v>
      </c>
      <c r="F194" s="2" t="s">
        <v>4287</v>
      </c>
    </row>
    <row r="195">
      <c r="A195" s="2"/>
      <c r="B195" s="2">
        <v>-2.0</v>
      </c>
      <c r="C195" s="2" t="s">
        <v>2696</v>
      </c>
      <c r="D195" s="2" t="s">
        <v>10888</v>
      </c>
      <c r="E195" s="2" t="s">
        <v>10474</v>
      </c>
      <c r="F195" s="2" t="s">
        <v>4287</v>
      </c>
    </row>
    <row r="196">
      <c r="A196" s="2"/>
      <c r="B196" s="2">
        <v>-2.0</v>
      </c>
      <c r="C196" s="2" t="s">
        <v>2697</v>
      </c>
      <c r="D196" s="2" t="s">
        <v>10888</v>
      </c>
      <c r="E196" s="2" t="s">
        <v>10474</v>
      </c>
      <c r="F196" s="2" t="s">
        <v>4287</v>
      </c>
    </row>
    <row r="197">
      <c r="A197" s="2"/>
      <c r="B197" s="2">
        <v>-2.0</v>
      </c>
      <c r="C197" s="2" t="s">
        <v>2698</v>
      </c>
      <c r="D197" s="2" t="s">
        <v>10888</v>
      </c>
      <c r="E197" s="2" t="s">
        <v>10474</v>
      </c>
      <c r="F197" s="2" t="s">
        <v>4287</v>
      </c>
    </row>
    <row r="198">
      <c r="A198" s="2" t="s">
        <v>9218</v>
      </c>
      <c r="B198" s="2">
        <v>-2.0</v>
      </c>
      <c r="C198" s="2" t="s">
        <v>2699</v>
      </c>
      <c r="D198" s="2" t="s">
        <v>10888</v>
      </c>
      <c r="E198" s="2" t="s">
        <v>10474</v>
      </c>
      <c r="F198" s="2" t="s">
        <v>4287</v>
      </c>
    </row>
    <row r="199">
      <c r="A199" s="2"/>
      <c r="B199" s="2">
        <v>-2.0</v>
      </c>
      <c r="C199" s="2" t="s">
        <v>2700</v>
      </c>
      <c r="D199" s="2" t="s">
        <v>10888</v>
      </c>
      <c r="E199" s="2" t="s">
        <v>10474</v>
      </c>
      <c r="F199" s="2" t="s">
        <v>4287</v>
      </c>
    </row>
    <row r="200">
      <c r="A200" s="2"/>
      <c r="B200" s="2">
        <v>-2.0</v>
      </c>
      <c r="C200" s="2" t="s">
        <v>2701</v>
      </c>
      <c r="D200" s="2" t="s">
        <v>10888</v>
      </c>
      <c r="E200" s="2" t="s">
        <v>10474</v>
      </c>
      <c r="F200" s="2" t="s">
        <v>4287</v>
      </c>
    </row>
    <row r="201">
      <c r="A201" s="2"/>
      <c r="B201" s="2">
        <v>-2.0</v>
      </c>
      <c r="C201" s="2" t="s">
        <v>2702</v>
      </c>
      <c r="D201" s="2" t="s">
        <v>10901</v>
      </c>
      <c r="E201" s="2" t="s">
        <v>10513</v>
      </c>
      <c r="F201" s="2" t="s">
        <v>4287</v>
      </c>
    </row>
    <row r="202">
      <c r="A202" s="2"/>
      <c r="B202" s="2">
        <v>-2.0</v>
      </c>
      <c r="C202" s="2" t="s">
        <v>2703</v>
      </c>
      <c r="D202" s="104" t="s">
        <v>10906</v>
      </c>
      <c r="E202" s="104" t="s">
        <v>10397</v>
      </c>
      <c r="F202" s="104" t="s">
        <v>4287</v>
      </c>
      <c r="G202" s="38" t="s">
        <v>10907</v>
      </c>
    </row>
    <row r="203">
      <c r="A203" s="2"/>
      <c r="B203" s="2">
        <v>-2.0</v>
      </c>
      <c r="C203" s="2" t="s">
        <v>2704</v>
      </c>
      <c r="D203" s="104" t="s">
        <v>10906</v>
      </c>
      <c r="E203" s="104" t="s">
        <v>10397</v>
      </c>
      <c r="F203" s="104" t="s">
        <v>4287</v>
      </c>
    </row>
    <row r="204">
      <c r="A204" s="2"/>
      <c r="B204" s="2">
        <v>-2.0</v>
      </c>
      <c r="C204" s="2" t="s">
        <v>2704</v>
      </c>
      <c r="D204" s="104" t="s">
        <v>10906</v>
      </c>
      <c r="E204" s="104" t="s">
        <v>10397</v>
      </c>
      <c r="F204" s="104" t="s">
        <v>4287</v>
      </c>
    </row>
    <row r="205">
      <c r="A205" s="2"/>
      <c r="B205" s="2">
        <v>-2.0</v>
      </c>
      <c r="C205" s="2" t="s">
        <v>2705</v>
      </c>
      <c r="D205" s="104" t="s">
        <v>10906</v>
      </c>
      <c r="E205" s="104" t="s">
        <v>10397</v>
      </c>
      <c r="F205" s="104" t="s">
        <v>4287</v>
      </c>
    </row>
    <row r="206">
      <c r="A206" s="2" t="s">
        <v>13343</v>
      </c>
      <c r="B206" s="2">
        <v>-2.0</v>
      </c>
      <c r="C206" s="2" t="s">
        <v>2706</v>
      </c>
      <c r="D206" s="104" t="s">
        <v>10906</v>
      </c>
      <c r="E206" s="104" t="s">
        <v>10397</v>
      </c>
      <c r="F206" s="104" t="s">
        <v>4287</v>
      </c>
    </row>
    <row r="207">
      <c r="A207" s="2"/>
      <c r="B207" s="2">
        <v>-2.0</v>
      </c>
      <c r="C207" s="2" t="s">
        <v>2707</v>
      </c>
      <c r="D207" s="104" t="s">
        <v>10906</v>
      </c>
      <c r="E207" s="104" t="s">
        <v>10397</v>
      </c>
      <c r="F207" s="104" t="s">
        <v>4287</v>
      </c>
    </row>
    <row r="208">
      <c r="A208" s="2"/>
      <c r="B208" s="2">
        <v>-2.0</v>
      </c>
      <c r="C208" s="2" t="s">
        <v>2708</v>
      </c>
      <c r="D208" s="104" t="s">
        <v>10918</v>
      </c>
      <c r="E208" s="104" t="s">
        <v>10388</v>
      </c>
      <c r="F208" s="104" t="s">
        <v>4287</v>
      </c>
    </row>
    <row r="209">
      <c r="A209" s="2"/>
      <c r="B209" s="2">
        <v>-2.0</v>
      </c>
      <c r="C209" s="2" t="s">
        <v>2709</v>
      </c>
      <c r="D209" s="104" t="s">
        <v>10918</v>
      </c>
      <c r="E209" s="104" t="s">
        <v>10388</v>
      </c>
      <c r="F209" s="104" t="s">
        <v>4287</v>
      </c>
    </row>
    <row r="210">
      <c r="A210" s="2"/>
      <c r="B210" s="2">
        <v>-2.0</v>
      </c>
      <c r="C210" s="2" t="s">
        <v>2710</v>
      </c>
      <c r="D210" s="2" t="s">
        <v>10918</v>
      </c>
      <c r="E210" s="2" t="s">
        <v>10388</v>
      </c>
      <c r="F210" s="2" t="s">
        <v>4287</v>
      </c>
    </row>
    <row r="211">
      <c r="A211" s="2"/>
      <c r="B211" s="2">
        <v>-2.0</v>
      </c>
      <c r="C211" s="2" t="s">
        <v>2711</v>
      </c>
      <c r="D211" s="2" t="s">
        <v>10918</v>
      </c>
      <c r="E211" s="2" t="s">
        <v>10388</v>
      </c>
      <c r="F211" s="2" t="s">
        <v>4287</v>
      </c>
    </row>
    <row r="212">
      <c r="A212" s="2"/>
      <c r="B212" s="2">
        <v>-2.0</v>
      </c>
      <c r="C212" s="2" t="s">
        <v>2712</v>
      </c>
      <c r="D212" s="2" t="s">
        <v>9362</v>
      </c>
      <c r="E212" s="2" t="s">
        <v>10923</v>
      </c>
      <c r="F212" s="2" t="s">
        <v>4287</v>
      </c>
    </row>
    <row r="213">
      <c r="A213" s="2"/>
      <c r="B213" s="2">
        <v>-2.0</v>
      </c>
      <c r="C213" s="2" t="s">
        <v>2713</v>
      </c>
      <c r="D213" s="2" t="s">
        <v>9362</v>
      </c>
      <c r="E213" s="2" t="s">
        <v>10923</v>
      </c>
      <c r="F213" s="2" t="s">
        <v>4287</v>
      </c>
    </row>
    <row r="214">
      <c r="A214" s="2"/>
      <c r="B214" s="2">
        <v>-2.0</v>
      </c>
      <c r="C214" s="2" t="s">
        <v>2714</v>
      </c>
      <c r="D214" s="2" t="s">
        <v>10936</v>
      </c>
      <c r="E214" s="2" t="s">
        <v>10937</v>
      </c>
      <c r="F214" s="2" t="s">
        <v>4287</v>
      </c>
    </row>
    <row r="215">
      <c r="A215" s="2"/>
      <c r="B215" s="2">
        <v>-2.0</v>
      </c>
      <c r="C215" s="2" t="s">
        <v>2715</v>
      </c>
      <c r="D215" s="2" t="s">
        <v>10936</v>
      </c>
      <c r="E215" s="2" t="s">
        <v>10937</v>
      </c>
      <c r="F215" s="2" t="s">
        <v>4287</v>
      </c>
    </row>
    <row r="216">
      <c r="A216" s="2"/>
      <c r="B216" s="2">
        <v>-2.0</v>
      </c>
      <c r="C216" s="2" t="s">
        <v>2716</v>
      </c>
      <c r="D216" s="2" t="s">
        <v>10936</v>
      </c>
      <c r="E216" s="2" t="s">
        <v>10937</v>
      </c>
      <c r="F216" s="2" t="s">
        <v>4287</v>
      </c>
    </row>
    <row r="217">
      <c r="A217" s="2"/>
      <c r="B217" s="2">
        <v>-2.0</v>
      </c>
      <c r="C217" s="2" t="s">
        <v>2717</v>
      </c>
      <c r="D217" s="2" t="s">
        <v>9354</v>
      </c>
      <c r="E217" s="2" t="s">
        <v>4292</v>
      </c>
      <c r="F217" s="2" t="s">
        <v>4287</v>
      </c>
    </row>
    <row r="218">
      <c r="A218" s="2"/>
      <c r="B218" s="2">
        <v>-2.0</v>
      </c>
      <c r="C218" s="2" t="s">
        <v>2718</v>
      </c>
      <c r="D218" s="2" t="s">
        <v>9354</v>
      </c>
      <c r="E218" s="2" t="s">
        <v>4292</v>
      </c>
      <c r="F218" s="2" t="s">
        <v>4287</v>
      </c>
    </row>
    <row r="219">
      <c r="A219" s="2"/>
      <c r="B219" s="2">
        <v>-2.0</v>
      </c>
      <c r="C219" s="2" t="s">
        <v>2719</v>
      </c>
      <c r="D219" s="2" t="s">
        <v>9354</v>
      </c>
      <c r="E219" s="2" t="s">
        <v>4292</v>
      </c>
      <c r="F219" s="2" t="s">
        <v>4287</v>
      </c>
    </row>
    <row r="220">
      <c r="A220" s="2"/>
      <c r="B220" s="2">
        <v>-2.0</v>
      </c>
      <c r="C220" s="2" t="s">
        <v>2720</v>
      </c>
      <c r="D220" s="2" t="s">
        <v>9354</v>
      </c>
      <c r="E220" s="2" t="s">
        <v>4292</v>
      </c>
      <c r="F220" s="2" t="s">
        <v>4287</v>
      </c>
    </row>
    <row r="221">
      <c r="A221" s="2"/>
      <c r="B221" s="2">
        <v>-2.0</v>
      </c>
      <c r="C221" s="2" t="s">
        <v>2721</v>
      </c>
      <c r="D221" s="2" t="s">
        <v>9354</v>
      </c>
      <c r="E221" s="2" t="s">
        <v>4292</v>
      </c>
      <c r="F221" s="2" t="s">
        <v>4287</v>
      </c>
    </row>
    <row r="222">
      <c r="A222" s="2"/>
      <c r="B222" s="2">
        <v>-2.0</v>
      </c>
      <c r="C222" s="2" t="s">
        <v>2722</v>
      </c>
      <c r="D222" s="2" t="s">
        <v>10961</v>
      </c>
      <c r="E222" s="2" t="s">
        <v>4287</v>
      </c>
      <c r="F222" s="2" t="s">
        <v>4287</v>
      </c>
      <c r="G222" s="38" t="s">
        <v>10962</v>
      </c>
    </row>
    <row r="223">
      <c r="A223" s="2"/>
      <c r="B223" s="2">
        <v>-2.0</v>
      </c>
      <c r="C223" s="2" t="s">
        <v>2723</v>
      </c>
      <c r="D223" s="2" t="s">
        <v>10961</v>
      </c>
      <c r="E223" s="2" t="s">
        <v>4287</v>
      </c>
      <c r="F223" s="2" t="s">
        <v>4287</v>
      </c>
    </row>
    <row r="224">
      <c r="A224" s="2"/>
      <c r="B224" s="2">
        <v>-2.0</v>
      </c>
      <c r="C224" s="2" t="s">
        <v>2724</v>
      </c>
      <c r="D224" s="2" t="s">
        <v>10961</v>
      </c>
      <c r="E224" s="2" t="s">
        <v>4287</v>
      </c>
      <c r="F224" s="2" t="s">
        <v>4287</v>
      </c>
    </row>
    <row r="225">
      <c r="A225" s="2"/>
      <c r="B225" s="2">
        <v>-2.0</v>
      </c>
      <c r="C225" s="2" t="s">
        <v>2725</v>
      </c>
      <c r="D225" s="2" t="s">
        <v>10961</v>
      </c>
      <c r="E225" s="2" t="s">
        <v>4287</v>
      </c>
      <c r="F225" s="2" t="s">
        <v>4287</v>
      </c>
    </row>
    <row r="226">
      <c r="A226" s="2"/>
      <c r="B226" s="2">
        <v>-2.0</v>
      </c>
      <c r="C226" s="2" t="s">
        <v>2726</v>
      </c>
      <c r="D226" s="2" t="s">
        <v>10961</v>
      </c>
      <c r="E226" s="2" t="s">
        <v>4287</v>
      </c>
      <c r="F226" s="2" t="s">
        <v>4287</v>
      </c>
    </row>
    <row r="227">
      <c r="A227" s="2"/>
      <c r="B227" s="2">
        <v>-2.0</v>
      </c>
      <c r="C227" s="2" t="s">
        <v>2727</v>
      </c>
      <c r="D227" s="2" t="s">
        <v>10961</v>
      </c>
      <c r="E227" s="2" t="s">
        <v>4287</v>
      </c>
      <c r="F227" s="2" t="s">
        <v>4287</v>
      </c>
    </row>
    <row r="228">
      <c r="A228" s="2"/>
      <c r="B228" s="2">
        <v>-2.0</v>
      </c>
      <c r="C228" s="2" t="s">
        <v>2728</v>
      </c>
      <c r="D228" s="2" t="s">
        <v>10961</v>
      </c>
      <c r="E228" s="2" t="s">
        <v>4287</v>
      </c>
      <c r="F228" s="2" t="s">
        <v>4287</v>
      </c>
    </row>
    <row r="229">
      <c r="A229" s="2"/>
      <c r="B229" s="2">
        <v>-2.0</v>
      </c>
      <c r="C229" s="2" t="s">
        <v>2729</v>
      </c>
      <c r="D229" s="2" t="s">
        <v>10961</v>
      </c>
      <c r="E229" s="2" t="s">
        <v>4287</v>
      </c>
      <c r="F229" s="2" t="s">
        <v>4287</v>
      </c>
    </row>
    <row r="230">
      <c r="A230" s="2"/>
      <c r="B230" s="2">
        <v>-2.0</v>
      </c>
      <c r="C230" s="2" t="s">
        <v>2730</v>
      </c>
      <c r="D230" s="2" t="s">
        <v>10961</v>
      </c>
      <c r="E230" s="2" t="s">
        <v>4287</v>
      </c>
      <c r="F230" s="2" t="s">
        <v>4287</v>
      </c>
    </row>
    <row r="231">
      <c r="A231" s="2"/>
      <c r="B231" s="2">
        <v>-2.0</v>
      </c>
      <c r="C231" s="2" t="s">
        <v>2731</v>
      </c>
      <c r="D231" s="2" t="s">
        <v>10961</v>
      </c>
      <c r="E231" s="2" t="s">
        <v>4287</v>
      </c>
      <c r="F231" s="2" t="s">
        <v>4287</v>
      </c>
    </row>
    <row r="232">
      <c r="A232" s="2"/>
      <c r="B232" s="2">
        <v>-2.0</v>
      </c>
      <c r="C232" s="2" t="s">
        <v>2732</v>
      </c>
      <c r="D232" s="2" t="s">
        <v>10961</v>
      </c>
      <c r="E232" s="2" t="s">
        <v>4287</v>
      </c>
      <c r="F232" s="2" t="s">
        <v>4287</v>
      </c>
    </row>
    <row r="233">
      <c r="A233" s="2"/>
      <c r="B233" s="2">
        <v>-2.0</v>
      </c>
      <c r="C233" s="2" t="s">
        <v>2733</v>
      </c>
      <c r="D233" s="2" t="s">
        <v>10961</v>
      </c>
      <c r="E233" s="2" t="s">
        <v>4287</v>
      </c>
      <c r="F233" s="2" t="s">
        <v>4287</v>
      </c>
    </row>
    <row r="234">
      <c r="A234" s="2"/>
      <c r="B234" s="2">
        <v>-2.0</v>
      </c>
      <c r="C234" s="2" t="s">
        <v>2734</v>
      </c>
      <c r="D234" s="2" t="s">
        <v>10961</v>
      </c>
      <c r="E234" s="2" t="s">
        <v>4287</v>
      </c>
      <c r="F234" s="2" t="s">
        <v>4287</v>
      </c>
    </row>
    <row r="235">
      <c r="A235" s="2"/>
      <c r="B235" s="2">
        <v>-2.0</v>
      </c>
      <c r="C235" s="2" t="s">
        <v>2735</v>
      </c>
      <c r="D235" s="2" t="s">
        <v>10961</v>
      </c>
      <c r="E235" s="2" t="s">
        <v>4287</v>
      </c>
      <c r="F235" s="2" t="s">
        <v>4287</v>
      </c>
    </row>
    <row r="236">
      <c r="A236" s="2"/>
      <c r="B236" s="2">
        <v>-2.0</v>
      </c>
      <c r="C236" s="2" t="s">
        <v>2736</v>
      </c>
      <c r="D236" s="2" t="s">
        <v>10961</v>
      </c>
      <c r="E236" s="2" t="s">
        <v>4287</v>
      </c>
      <c r="F236" s="2" t="s">
        <v>4287</v>
      </c>
    </row>
    <row r="237">
      <c r="A237" s="2"/>
      <c r="B237" s="2">
        <v>-2.0</v>
      </c>
      <c r="C237" s="2" t="s">
        <v>2737</v>
      </c>
      <c r="D237" s="2" t="s">
        <v>10961</v>
      </c>
      <c r="E237" s="2" t="s">
        <v>4287</v>
      </c>
      <c r="F237" s="2" t="s">
        <v>4287</v>
      </c>
    </row>
    <row r="238">
      <c r="A238" s="2"/>
      <c r="B238" s="2">
        <v>-2.0</v>
      </c>
      <c r="C238" s="2" t="s">
        <v>2738</v>
      </c>
      <c r="D238" s="2" t="s">
        <v>10961</v>
      </c>
      <c r="E238" s="2" t="s">
        <v>4287</v>
      </c>
      <c r="F238" s="2" t="s">
        <v>4287</v>
      </c>
    </row>
    <row r="239">
      <c r="A239" s="2"/>
      <c r="B239" s="2">
        <v>-2.0</v>
      </c>
      <c r="C239" s="2" t="s">
        <v>2739</v>
      </c>
      <c r="D239" s="2" t="s">
        <v>10961</v>
      </c>
      <c r="E239" s="2" t="s">
        <v>4287</v>
      </c>
      <c r="F239" s="2" t="s">
        <v>4287</v>
      </c>
    </row>
    <row r="240">
      <c r="A240" s="2"/>
      <c r="B240" s="2">
        <v>-2.0</v>
      </c>
      <c r="C240" s="2" t="s">
        <v>2740</v>
      </c>
      <c r="D240" s="2" t="s">
        <v>10961</v>
      </c>
      <c r="E240" s="2" t="s">
        <v>4287</v>
      </c>
      <c r="F240" s="2" t="s">
        <v>4287</v>
      </c>
    </row>
    <row r="241">
      <c r="A241" s="2"/>
      <c r="B241" s="2">
        <v>-2.0</v>
      </c>
      <c r="C241" s="2" t="s">
        <v>2741</v>
      </c>
      <c r="D241" s="2" t="s">
        <v>11003</v>
      </c>
      <c r="E241" s="2" t="s">
        <v>11005</v>
      </c>
      <c r="F241" s="2" t="s">
        <v>4287</v>
      </c>
    </row>
    <row r="242">
      <c r="A242" s="2"/>
      <c r="B242" s="2">
        <v>-2.0</v>
      </c>
      <c r="C242" s="2" t="s">
        <v>2742</v>
      </c>
      <c r="D242" s="2" t="s">
        <v>11003</v>
      </c>
      <c r="E242" s="2" t="s">
        <v>11005</v>
      </c>
      <c r="F242" s="2" t="s">
        <v>4287</v>
      </c>
    </row>
    <row r="243">
      <c r="A243" s="2"/>
      <c r="B243" s="2">
        <v>-2.0</v>
      </c>
      <c r="C243" s="2" t="s">
        <v>2743</v>
      </c>
      <c r="D243" s="2" t="s">
        <v>11003</v>
      </c>
      <c r="E243" s="2" t="s">
        <v>11005</v>
      </c>
      <c r="F243" s="2" t="s">
        <v>4287</v>
      </c>
    </row>
    <row r="244">
      <c r="A244" s="2"/>
      <c r="B244" s="2">
        <v>-2.0</v>
      </c>
      <c r="C244" s="2" t="s">
        <v>2744</v>
      </c>
      <c r="D244" s="2" t="s">
        <v>11003</v>
      </c>
      <c r="E244" s="2" t="s">
        <v>11005</v>
      </c>
      <c r="F244" s="2" t="s">
        <v>4287</v>
      </c>
    </row>
    <row r="245">
      <c r="A245" s="2"/>
      <c r="B245" s="2">
        <v>-2.0</v>
      </c>
      <c r="C245" s="2" t="s">
        <v>2745</v>
      </c>
      <c r="D245" s="2" t="s">
        <v>11003</v>
      </c>
      <c r="E245" s="2" t="s">
        <v>11005</v>
      </c>
      <c r="F245" s="2" t="s">
        <v>4287</v>
      </c>
    </row>
    <row r="246">
      <c r="A246" s="2"/>
      <c r="B246" s="2">
        <v>-2.0</v>
      </c>
      <c r="C246" s="2" t="s">
        <v>2746</v>
      </c>
      <c r="D246" s="2" t="s">
        <v>11003</v>
      </c>
      <c r="E246" s="2" t="s">
        <v>11005</v>
      </c>
      <c r="F246" s="2" t="s">
        <v>4287</v>
      </c>
    </row>
    <row r="247">
      <c r="A247" s="2"/>
      <c r="B247" s="2">
        <v>-2.0</v>
      </c>
      <c r="C247" s="2" t="s">
        <v>2747</v>
      </c>
      <c r="D247" s="2" t="s">
        <v>11003</v>
      </c>
      <c r="E247" s="2" t="s">
        <v>11005</v>
      </c>
      <c r="F247" s="2" t="s">
        <v>4287</v>
      </c>
    </row>
    <row r="248">
      <c r="A248" s="2"/>
      <c r="B248" s="2">
        <v>-2.0</v>
      </c>
      <c r="C248" s="2" t="s">
        <v>2748</v>
      </c>
      <c r="D248" s="2" t="s">
        <v>11082</v>
      </c>
      <c r="E248" s="2" t="s">
        <v>10513</v>
      </c>
      <c r="F248" s="2" t="s">
        <v>4287</v>
      </c>
    </row>
    <row r="249">
      <c r="A249" s="2"/>
      <c r="B249" s="2">
        <v>-2.0</v>
      </c>
      <c r="C249" s="2" t="s">
        <v>2749</v>
      </c>
      <c r="D249" s="2" t="s">
        <v>11093</v>
      </c>
      <c r="E249" s="2" t="s">
        <v>10513</v>
      </c>
      <c r="F249" s="2" t="s">
        <v>4287</v>
      </c>
    </row>
    <row r="250">
      <c r="A250" s="2"/>
      <c r="B250" s="2">
        <v>-2.0</v>
      </c>
      <c r="C250" s="2" t="s">
        <v>2750</v>
      </c>
      <c r="D250" s="2" t="s">
        <v>11093</v>
      </c>
      <c r="E250" s="2" t="s">
        <v>10513</v>
      </c>
      <c r="F250" s="2" t="s">
        <v>4287</v>
      </c>
    </row>
    <row r="251">
      <c r="A251" s="2"/>
      <c r="B251" s="2">
        <v>-2.0</v>
      </c>
      <c r="C251" s="2" t="s">
        <v>2751</v>
      </c>
      <c r="D251" s="2" t="s">
        <v>11093</v>
      </c>
      <c r="E251" s="2" t="s">
        <v>10513</v>
      </c>
      <c r="F251" s="2" t="s">
        <v>4287</v>
      </c>
    </row>
    <row r="252">
      <c r="A252" s="2"/>
      <c r="B252" s="2">
        <v>-2.0</v>
      </c>
      <c r="C252" s="2" t="s">
        <v>2752</v>
      </c>
      <c r="D252" s="2" t="s">
        <v>11093</v>
      </c>
      <c r="E252" s="2" t="s">
        <v>10513</v>
      </c>
      <c r="F252" s="2" t="s">
        <v>4287</v>
      </c>
    </row>
    <row r="253">
      <c r="A253" s="2"/>
      <c r="B253" s="2">
        <v>-2.0</v>
      </c>
      <c r="C253" s="2" t="s">
        <v>2753</v>
      </c>
      <c r="D253" s="2" t="s">
        <v>11093</v>
      </c>
      <c r="E253" s="2" t="s">
        <v>10513</v>
      </c>
      <c r="F253" s="2" t="s">
        <v>4287</v>
      </c>
    </row>
    <row r="254">
      <c r="A254" s="2"/>
      <c r="B254" s="2">
        <v>-2.0</v>
      </c>
      <c r="C254" s="2" t="s">
        <v>2754</v>
      </c>
      <c r="D254" s="2" t="s">
        <v>11093</v>
      </c>
      <c r="E254" s="2" t="s">
        <v>10513</v>
      </c>
      <c r="F254" s="2" t="s">
        <v>4287</v>
      </c>
    </row>
    <row r="255">
      <c r="A255" s="2"/>
      <c r="B255" s="2">
        <v>-2.0</v>
      </c>
      <c r="C255" s="2" t="s">
        <v>2755</v>
      </c>
      <c r="D255" s="2" t="s">
        <v>11093</v>
      </c>
      <c r="E255" s="2" t="s">
        <v>10513</v>
      </c>
      <c r="F255" s="2" t="s">
        <v>4287</v>
      </c>
    </row>
    <row r="256">
      <c r="A256" s="2"/>
      <c r="B256" s="2">
        <v>-2.0</v>
      </c>
      <c r="C256" s="2" t="s">
        <v>2756</v>
      </c>
      <c r="D256" s="2" t="s">
        <v>11093</v>
      </c>
      <c r="E256" s="2" t="s">
        <v>10513</v>
      </c>
      <c r="F256" s="2" t="s">
        <v>4287</v>
      </c>
    </row>
    <row r="257">
      <c r="A257" s="2"/>
      <c r="B257" s="2">
        <v>-2.0</v>
      </c>
      <c r="C257" s="3" t="s">
        <v>2757</v>
      </c>
      <c r="D257" s="2" t="s">
        <v>11093</v>
      </c>
      <c r="E257" s="2" t="s">
        <v>10513</v>
      </c>
      <c r="F257" s="2" t="s">
        <v>4287</v>
      </c>
    </row>
    <row r="258">
      <c r="A258" s="2"/>
      <c r="B258" s="2">
        <v>-2.0</v>
      </c>
      <c r="C258" s="2" t="s">
        <v>2758</v>
      </c>
      <c r="D258" s="2" t="s">
        <v>11222</v>
      </c>
      <c r="E258" s="2" t="s">
        <v>10397</v>
      </c>
      <c r="F258" s="2" t="s">
        <v>4287</v>
      </c>
    </row>
    <row r="259">
      <c r="A259" s="2"/>
      <c r="B259" s="2">
        <v>-2.0</v>
      </c>
      <c r="C259" s="2" t="s">
        <v>2759</v>
      </c>
      <c r="D259" s="2" t="s">
        <v>11222</v>
      </c>
      <c r="E259" s="2" t="s">
        <v>10397</v>
      </c>
      <c r="F259" s="2" t="s">
        <v>4287</v>
      </c>
    </row>
    <row r="260">
      <c r="A260" s="2"/>
      <c r="B260" s="2">
        <v>-2.0</v>
      </c>
      <c r="C260" s="2" t="s">
        <v>2760</v>
      </c>
      <c r="D260" s="2" t="s">
        <v>11222</v>
      </c>
      <c r="E260" s="2" t="s">
        <v>10397</v>
      </c>
      <c r="F260" s="2" t="s">
        <v>4287</v>
      </c>
    </row>
    <row r="261">
      <c r="A261" s="2"/>
      <c r="B261" s="2">
        <v>-2.0</v>
      </c>
      <c r="C261" s="2" t="s">
        <v>2761</v>
      </c>
      <c r="D261" s="2" t="s">
        <v>11222</v>
      </c>
      <c r="E261" s="2" t="s">
        <v>10397</v>
      </c>
      <c r="F261" s="2" t="s">
        <v>4287</v>
      </c>
    </row>
    <row r="262">
      <c r="A262" s="2"/>
      <c r="B262" s="2">
        <v>-2.0</v>
      </c>
      <c r="C262" s="2" t="s">
        <v>2762</v>
      </c>
      <c r="D262" s="2" t="s">
        <v>11222</v>
      </c>
      <c r="E262" s="2" t="s">
        <v>10397</v>
      </c>
      <c r="F262" s="2" t="s">
        <v>4287</v>
      </c>
    </row>
    <row r="263">
      <c r="A263" s="2"/>
      <c r="B263" s="2">
        <v>-2.0</v>
      </c>
      <c r="C263" s="2" t="s">
        <v>2763</v>
      </c>
      <c r="D263" s="2" t="s">
        <v>11222</v>
      </c>
      <c r="E263" s="2" t="s">
        <v>10397</v>
      </c>
      <c r="F263" s="2" t="s">
        <v>4287</v>
      </c>
    </row>
    <row r="264">
      <c r="A264" s="2"/>
      <c r="B264" s="2">
        <v>-2.0</v>
      </c>
      <c r="C264" s="2" t="s">
        <v>2764</v>
      </c>
      <c r="D264" s="2" t="s">
        <v>11222</v>
      </c>
      <c r="E264" s="2" t="s">
        <v>10397</v>
      </c>
      <c r="F264" s="2" t="s">
        <v>4287</v>
      </c>
    </row>
    <row r="265">
      <c r="A265" s="2"/>
      <c r="B265" s="2">
        <v>-2.0</v>
      </c>
      <c r="C265" s="2" t="s">
        <v>2765</v>
      </c>
      <c r="D265" s="2" t="s">
        <v>11222</v>
      </c>
      <c r="E265" s="2" t="s">
        <v>10397</v>
      </c>
      <c r="F265" s="2" t="s">
        <v>4287</v>
      </c>
    </row>
    <row r="266">
      <c r="A266" s="2"/>
      <c r="B266" s="2">
        <v>-2.0</v>
      </c>
      <c r="C266" s="2" t="s">
        <v>2766</v>
      </c>
      <c r="D266" s="2" t="s">
        <v>11238</v>
      </c>
      <c r="E266" s="2" t="s">
        <v>11239</v>
      </c>
      <c r="F266" s="2" t="s">
        <v>4287</v>
      </c>
      <c r="G266" s="38" t="s">
        <v>11240</v>
      </c>
    </row>
    <row r="267">
      <c r="A267" s="2"/>
      <c r="B267" s="2">
        <v>-2.0</v>
      </c>
      <c r="C267" s="2" t="s">
        <v>2767</v>
      </c>
      <c r="D267" s="2" t="s">
        <v>11238</v>
      </c>
      <c r="E267" s="2" t="s">
        <v>11239</v>
      </c>
      <c r="F267" s="2" t="s">
        <v>4287</v>
      </c>
    </row>
    <row r="268">
      <c r="A268" s="2"/>
      <c r="B268" s="2">
        <v>-2.0</v>
      </c>
      <c r="C268" s="2" t="s">
        <v>2768</v>
      </c>
      <c r="D268" s="2" t="s">
        <v>11238</v>
      </c>
      <c r="E268" s="2" t="s">
        <v>11239</v>
      </c>
      <c r="F268" s="2" t="s">
        <v>4287</v>
      </c>
    </row>
    <row r="269">
      <c r="A269" s="2"/>
      <c r="B269" s="2">
        <v>-2.0</v>
      </c>
      <c r="C269" s="2" t="s">
        <v>2769</v>
      </c>
      <c r="D269" s="2" t="s">
        <v>11238</v>
      </c>
      <c r="E269" s="2" t="s">
        <v>11239</v>
      </c>
      <c r="F269" s="2" t="s">
        <v>4287</v>
      </c>
    </row>
    <row r="270">
      <c r="A270" s="2"/>
      <c r="B270" s="2">
        <v>-2.0</v>
      </c>
      <c r="C270" s="2" t="s">
        <v>2770</v>
      </c>
      <c r="D270" s="2" t="s">
        <v>11238</v>
      </c>
      <c r="E270" s="2" t="s">
        <v>11239</v>
      </c>
      <c r="F270" s="2" t="s">
        <v>4287</v>
      </c>
    </row>
    <row r="271">
      <c r="A271" s="2"/>
      <c r="B271" s="2">
        <v>-2.0</v>
      </c>
      <c r="C271" s="2" t="s">
        <v>2771</v>
      </c>
      <c r="D271" s="2" t="s">
        <v>11238</v>
      </c>
      <c r="E271" s="2" t="s">
        <v>11239</v>
      </c>
      <c r="F271" s="2" t="s">
        <v>4287</v>
      </c>
    </row>
    <row r="272">
      <c r="A272" s="2"/>
      <c r="B272" s="2">
        <v>-2.0</v>
      </c>
      <c r="C272" s="2" t="s">
        <v>2772</v>
      </c>
      <c r="D272" s="2" t="s">
        <v>11238</v>
      </c>
      <c r="E272" s="2" t="s">
        <v>11239</v>
      </c>
      <c r="F272" s="2" t="s">
        <v>4287</v>
      </c>
    </row>
    <row r="273">
      <c r="A273" s="2"/>
      <c r="B273" s="2">
        <v>-2.0</v>
      </c>
      <c r="C273" s="2" t="s">
        <v>2773</v>
      </c>
      <c r="D273" s="2" t="s">
        <v>11238</v>
      </c>
      <c r="E273" s="2" t="s">
        <v>11239</v>
      </c>
      <c r="F273" s="2" t="s">
        <v>4287</v>
      </c>
    </row>
    <row r="274">
      <c r="A274" s="2"/>
      <c r="B274" s="2">
        <v>-2.0</v>
      </c>
      <c r="C274" s="2" t="s">
        <v>2774</v>
      </c>
      <c r="D274" s="2" t="s">
        <v>11238</v>
      </c>
      <c r="E274" s="2" t="s">
        <v>11239</v>
      </c>
      <c r="F274" s="2" t="s">
        <v>4287</v>
      </c>
    </row>
    <row r="275">
      <c r="A275" s="2"/>
      <c r="B275" s="2">
        <v>-2.0</v>
      </c>
      <c r="C275" s="2" t="s">
        <v>2775</v>
      </c>
      <c r="D275" s="2" t="s">
        <v>11243</v>
      </c>
      <c r="E275" s="2" t="s">
        <v>10457</v>
      </c>
      <c r="F275" s="2" t="s">
        <v>4287</v>
      </c>
    </row>
    <row r="276">
      <c r="A276" s="2"/>
      <c r="B276" s="2">
        <v>-2.0</v>
      </c>
      <c r="C276" s="2" t="s">
        <v>2776</v>
      </c>
      <c r="D276" s="2" t="s">
        <v>11243</v>
      </c>
      <c r="E276" s="2" t="s">
        <v>10457</v>
      </c>
      <c r="F276" s="2" t="s">
        <v>4287</v>
      </c>
    </row>
    <row r="277">
      <c r="A277" s="2"/>
      <c r="B277" s="2">
        <v>-2.0</v>
      </c>
      <c r="C277" s="2" t="s">
        <v>2777</v>
      </c>
      <c r="D277" s="2" t="s">
        <v>11243</v>
      </c>
      <c r="E277" s="2" t="s">
        <v>10457</v>
      </c>
      <c r="F277" s="2" t="s">
        <v>4287</v>
      </c>
    </row>
    <row r="278">
      <c r="A278" s="2"/>
      <c r="B278" s="2">
        <v>-2.0</v>
      </c>
      <c r="C278" s="2" t="s">
        <v>2778</v>
      </c>
      <c r="D278" s="2" t="s">
        <v>11243</v>
      </c>
      <c r="E278" s="2" t="s">
        <v>10457</v>
      </c>
      <c r="F278" s="2" t="s">
        <v>4287</v>
      </c>
    </row>
    <row r="279">
      <c r="A279" s="2"/>
      <c r="B279" s="2">
        <v>-2.0</v>
      </c>
      <c r="C279" s="2" t="s">
        <v>2779</v>
      </c>
      <c r="D279" s="2" t="s">
        <v>11243</v>
      </c>
      <c r="E279" s="2" t="s">
        <v>10457</v>
      </c>
      <c r="F279" s="2" t="s">
        <v>4287</v>
      </c>
    </row>
    <row r="280">
      <c r="A280" s="2"/>
      <c r="B280" s="2">
        <v>-2.0</v>
      </c>
      <c r="C280" s="2" t="s">
        <v>2780</v>
      </c>
      <c r="D280" s="2" t="s">
        <v>11243</v>
      </c>
      <c r="E280" s="2" t="s">
        <v>10457</v>
      </c>
      <c r="F280" s="2" t="s">
        <v>4287</v>
      </c>
    </row>
    <row r="281">
      <c r="A281" s="2"/>
      <c r="B281" s="2">
        <v>-2.0</v>
      </c>
      <c r="C281" s="2" t="s">
        <v>2781</v>
      </c>
      <c r="D281" s="2" t="s">
        <v>11243</v>
      </c>
      <c r="E281" s="2" t="s">
        <v>10457</v>
      </c>
      <c r="F281" s="2" t="s">
        <v>4287</v>
      </c>
    </row>
    <row r="282">
      <c r="A282" s="58"/>
      <c r="B282" s="58">
        <v>-1.0</v>
      </c>
      <c r="C282" s="2" t="s">
        <v>2228</v>
      </c>
      <c r="D282" s="2" t="s">
        <v>10370</v>
      </c>
      <c r="E282" s="2" t="s">
        <v>10371</v>
      </c>
      <c r="F282" s="2" t="s">
        <v>4287</v>
      </c>
      <c r="N282" s="58"/>
    </row>
    <row r="283">
      <c r="A283" s="58"/>
      <c r="B283" s="58">
        <v>-1.0</v>
      </c>
      <c r="C283" s="2" t="s">
        <v>2229</v>
      </c>
      <c r="D283" s="2" t="s">
        <v>10370</v>
      </c>
      <c r="E283" s="2" t="s">
        <v>10371</v>
      </c>
      <c r="F283" s="2" t="s">
        <v>4287</v>
      </c>
      <c r="I283" s="2" t="s">
        <v>3749</v>
      </c>
      <c r="J283">
        <f>COUNTA(C281:C3225)</f>
        <v>2224</v>
      </c>
      <c r="N283" s="58"/>
    </row>
    <row r="284">
      <c r="A284" s="58"/>
      <c r="B284" s="58">
        <v>-1.0</v>
      </c>
      <c r="C284" s="2" t="s">
        <v>2234</v>
      </c>
      <c r="D284" s="2" t="s">
        <v>10370</v>
      </c>
      <c r="E284" s="2" t="s">
        <v>10371</v>
      </c>
      <c r="F284" s="2" t="s">
        <v>4287</v>
      </c>
      <c r="I284" s="2">
        <v>0.0</v>
      </c>
      <c r="J284">
        <f>COUNTIF($B$2:$B3225, 0)</f>
        <v>1220</v>
      </c>
      <c r="K284">
        <f t="shared" ref="K284:K285" si="1">ROUNDDOWN(J284/COUNT($B$2:$B3225)*100, 2)</f>
        <v>48.74</v>
      </c>
      <c r="L284" s="2" t="s">
        <v>3802</v>
      </c>
      <c r="N284" s="58"/>
    </row>
    <row r="285">
      <c r="A285" s="58"/>
      <c r="B285" s="58">
        <v>-1.0</v>
      </c>
      <c r="C285" s="2" t="s">
        <v>2235</v>
      </c>
      <c r="D285" s="2" t="s">
        <v>10370</v>
      </c>
      <c r="E285" s="2" t="s">
        <v>10371</v>
      </c>
      <c r="F285" s="2" t="s">
        <v>4287</v>
      </c>
      <c r="I285" s="2">
        <v>-1.0</v>
      </c>
      <c r="J285">
        <f>COUNTIF($B$2:$B3225, -1)</f>
        <v>645</v>
      </c>
      <c r="K285">
        <f t="shared" si="1"/>
        <v>25.76</v>
      </c>
      <c r="L285" s="2" t="s">
        <v>3802</v>
      </c>
      <c r="N285" s="58"/>
    </row>
    <row r="286">
      <c r="A286" s="58"/>
      <c r="B286" s="58">
        <v>-1.0</v>
      </c>
      <c r="C286" s="2" t="s">
        <v>2242</v>
      </c>
      <c r="D286" s="2" t="s">
        <v>10370</v>
      </c>
      <c r="E286" s="2" t="s">
        <v>10371</v>
      </c>
      <c r="F286" s="2" t="s">
        <v>4287</v>
      </c>
      <c r="N286" s="58"/>
    </row>
    <row r="287">
      <c r="A287" s="58"/>
      <c r="B287" s="58">
        <v>-1.0</v>
      </c>
      <c r="C287" s="2" t="s">
        <v>2244</v>
      </c>
      <c r="D287" s="2" t="s">
        <v>10370</v>
      </c>
      <c r="E287" s="2" t="s">
        <v>10371</v>
      </c>
      <c r="F287" s="2" t="s">
        <v>4287</v>
      </c>
      <c r="N287" s="58"/>
    </row>
    <row r="288">
      <c r="A288" s="58"/>
      <c r="B288" s="58">
        <v>-1.0</v>
      </c>
      <c r="C288" s="2" t="s">
        <v>2249</v>
      </c>
      <c r="D288" s="2" t="s">
        <v>10370</v>
      </c>
      <c r="E288" s="2" t="s">
        <v>10371</v>
      </c>
      <c r="F288" s="2" t="s">
        <v>4287</v>
      </c>
      <c r="N288" s="58"/>
    </row>
    <row r="289">
      <c r="A289" s="2"/>
      <c r="B289" s="2">
        <v>-1.0</v>
      </c>
      <c r="C289" s="2" t="s">
        <v>2259</v>
      </c>
      <c r="D289" s="2" t="s">
        <v>10384</v>
      </c>
      <c r="E289" s="2" t="s">
        <v>10213</v>
      </c>
      <c r="F289" s="2" t="s">
        <v>4287</v>
      </c>
    </row>
    <row r="290">
      <c r="A290" s="2"/>
      <c r="B290" s="2">
        <v>-1.0</v>
      </c>
      <c r="C290" s="2" t="s">
        <v>2263</v>
      </c>
      <c r="D290" s="2" t="s">
        <v>10387</v>
      </c>
      <c r="E290" s="2" t="s">
        <v>10388</v>
      </c>
      <c r="F290" s="2" t="s">
        <v>4287</v>
      </c>
      <c r="G290" s="38" t="s">
        <v>10389</v>
      </c>
    </row>
    <row r="291">
      <c r="A291" s="2"/>
      <c r="B291" s="2">
        <v>-1.0</v>
      </c>
      <c r="C291" s="3" t="s">
        <v>2267</v>
      </c>
      <c r="D291" s="2" t="s">
        <v>10387</v>
      </c>
      <c r="E291" s="2" t="s">
        <v>10388</v>
      </c>
      <c r="F291" s="2" t="s">
        <v>4287</v>
      </c>
    </row>
    <row r="292">
      <c r="A292" s="2"/>
      <c r="B292" s="2">
        <v>-1.0</v>
      </c>
      <c r="C292" s="2" t="s">
        <v>2268</v>
      </c>
      <c r="D292" s="2" t="s">
        <v>10387</v>
      </c>
      <c r="E292" s="2" t="s">
        <v>10388</v>
      </c>
      <c r="F292" s="2" t="s">
        <v>4287</v>
      </c>
    </row>
    <row r="293">
      <c r="A293" s="2"/>
      <c r="B293" s="2">
        <v>-1.0</v>
      </c>
      <c r="C293" s="2" t="s">
        <v>2269</v>
      </c>
      <c r="D293" s="2" t="s">
        <v>10387</v>
      </c>
      <c r="E293" s="2" t="s">
        <v>10388</v>
      </c>
      <c r="F293" s="2" t="s">
        <v>4287</v>
      </c>
    </row>
    <row r="294">
      <c r="A294" s="2"/>
      <c r="B294" s="2">
        <v>-1.0</v>
      </c>
      <c r="C294" s="2" t="s">
        <v>2270</v>
      </c>
      <c r="D294" s="2" t="s">
        <v>10387</v>
      </c>
      <c r="E294" s="2" t="s">
        <v>10388</v>
      </c>
      <c r="F294" s="2" t="s">
        <v>4287</v>
      </c>
    </row>
    <row r="295">
      <c r="A295" s="2"/>
      <c r="B295" s="2">
        <v>-1.0</v>
      </c>
      <c r="C295" s="2" t="s">
        <v>2272</v>
      </c>
      <c r="D295" s="2" t="s">
        <v>10387</v>
      </c>
      <c r="E295" s="2" t="s">
        <v>10388</v>
      </c>
      <c r="F295" s="2" t="s">
        <v>4287</v>
      </c>
    </row>
    <row r="296">
      <c r="A296" s="2"/>
      <c r="B296" s="2">
        <v>-1.0</v>
      </c>
      <c r="C296" s="2" t="s">
        <v>2273</v>
      </c>
      <c r="D296" s="2" t="s">
        <v>10387</v>
      </c>
      <c r="E296" s="2" t="s">
        <v>10388</v>
      </c>
      <c r="F296" s="2" t="s">
        <v>4287</v>
      </c>
    </row>
    <row r="297">
      <c r="A297" s="2"/>
      <c r="B297" s="2">
        <v>-1.0</v>
      </c>
      <c r="C297" s="3" t="s">
        <v>2277</v>
      </c>
      <c r="D297" s="2" t="s">
        <v>10387</v>
      </c>
      <c r="E297" s="2" t="s">
        <v>10388</v>
      </c>
      <c r="F297" s="2" t="s">
        <v>4287</v>
      </c>
    </row>
    <row r="298">
      <c r="A298" s="2"/>
      <c r="B298" s="2">
        <v>-1.0</v>
      </c>
      <c r="C298" s="2" t="s">
        <v>2278</v>
      </c>
      <c r="D298" s="2" t="s">
        <v>10387</v>
      </c>
      <c r="E298" s="2" t="s">
        <v>10388</v>
      </c>
      <c r="F298" s="2" t="s">
        <v>4287</v>
      </c>
    </row>
    <row r="299">
      <c r="A299" s="2"/>
      <c r="B299" s="2">
        <v>-1.0</v>
      </c>
      <c r="C299" s="2" t="s">
        <v>2280</v>
      </c>
      <c r="D299" s="2" t="s">
        <v>10387</v>
      </c>
      <c r="E299" s="2" t="s">
        <v>10388</v>
      </c>
      <c r="F299" s="2" t="s">
        <v>4287</v>
      </c>
    </row>
    <row r="300">
      <c r="B300" s="2">
        <v>0.0</v>
      </c>
      <c r="C300" s="2" t="s">
        <v>2288</v>
      </c>
      <c r="D300" s="2" t="s">
        <v>10387</v>
      </c>
      <c r="E300" s="2" t="s">
        <v>10388</v>
      </c>
      <c r="F300" s="2" t="s">
        <v>4287</v>
      </c>
    </row>
    <row r="301">
      <c r="A301" s="2"/>
      <c r="B301" s="2">
        <v>-1.0</v>
      </c>
      <c r="C301" s="2" t="s">
        <v>2291</v>
      </c>
      <c r="D301" s="2" t="s">
        <v>10387</v>
      </c>
      <c r="E301" s="2" t="s">
        <v>10388</v>
      </c>
      <c r="F301" s="2" t="s">
        <v>4287</v>
      </c>
    </row>
    <row r="302">
      <c r="A302" s="2"/>
      <c r="B302" s="2">
        <v>-1.0</v>
      </c>
      <c r="C302" s="2" t="s">
        <v>2300</v>
      </c>
      <c r="D302" s="2" t="s">
        <v>10396</v>
      </c>
      <c r="E302" s="2" t="s">
        <v>10397</v>
      </c>
      <c r="F302" s="2" t="s">
        <v>4287</v>
      </c>
      <c r="G302" s="38" t="s">
        <v>14086</v>
      </c>
    </row>
    <row r="303">
      <c r="A303" s="2"/>
      <c r="B303" s="2">
        <v>-1.0</v>
      </c>
      <c r="C303" s="2" t="s">
        <v>2301</v>
      </c>
      <c r="D303" s="2" t="s">
        <v>10396</v>
      </c>
      <c r="E303" s="2" t="s">
        <v>10397</v>
      </c>
      <c r="F303" s="2" t="s">
        <v>4287</v>
      </c>
    </row>
    <row r="304">
      <c r="A304" s="2"/>
      <c r="B304" s="2">
        <v>-1.0</v>
      </c>
      <c r="C304" s="2" t="s">
        <v>2302</v>
      </c>
      <c r="D304" s="2" t="s">
        <v>10396</v>
      </c>
      <c r="E304" s="2" t="s">
        <v>10397</v>
      </c>
      <c r="F304" s="2" t="s">
        <v>4287</v>
      </c>
    </row>
    <row r="305">
      <c r="A305" s="2"/>
      <c r="B305" s="2">
        <v>-1.0</v>
      </c>
      <c r="C305" s="2" t="s">
        <v>2303</v>
      </c>
      <c r="D305" s="2" t="s">
        <v>10396</v>
      </c>
      <c r="E305" s="2" t="s">
        <v>10397</v>
      </c>
      <c r="F305" s="2" t="s">
        <v>4287</v>
      </c>
    </row>
    <row r="306">
      <c r="A306" s="2"/>
      <c r="B306" s="2">
        <v>-1.0</v>
      </c>
      <c r="C306" s="2" t="s">
        <v>2304</v>
      </c>
      <c r="D306" s="2" t="s">
        <v>10396</v>
      </c>
      <c r="E306" s="2" t="s">
        <v>10397</v>
      </c>
      <c r="F306" s="2" t="s">
        <v>4287</v>
      </c>
    </row>
    <row r="307">
      <c r="A307" s="2"/>
      <c r="B307" s="2">
        <v>-1.0</v>
      </c>
      <c r="C307" s="2" t="s">
        <v>2314</v>
      </c>
      <c r="D307" s="2" t="s">
        <v>10396</v>
      </c>
      <c r="E307" s="2" t="s">
        <v>10397</v>
      </c>
      <c r="F307" s="2" t="s">
        <v>4287</v>
      </c>
    </row>
    <row r="308">
      <c r="A308" s="2"/>
      <c r="B308" s="2">
        <v>-1.0</v>
      </c>
      <c r="C308" s="2" t="s">
        <v>2315</v>
      </c>
      <c r="D308" s="2" t="s">
        <v>10396</v>
      </c>
      <c r="E308" s="2" t="s">
        <v>10397</v>
      </c>
      <c r="F308" s="2" t="s">
        <v>4287</v>
      </c>
    </row>
    <row r="309">
      <c r="A309" s="2"/>
      <c r="B309" s="2">
        <v>-1.0</v>
      </c>
      <c r="C309" s="2" t="s">
        <v>2325</v>
      </c>
      <c r="D309" s="2" t="s">
        <v>10396</v>
      </c>
      <c r="E309" s="2" t="s">
        <v>10397</v>
      </c>
      <c r="F309" s="2" t="s">
        <v>4287</v>
      </c>
    </row>
    <row r="310">
      <c r="A310" s="2"/>
      <c r="B310" s="2">
        <v>-1.0</v>
      </c>
      <c r="C310" s="2" t="s">
        <v>2327</v>
      </c>
      <c r="D310" s="2" t="s">
        <v>10396</v>
      </c>
      <c r="E310" s="2" t="s">
        <v>10397</v>
      </c>
      <c r="F310" s="2" t="s">
        <v>4287</v>
      </c>
    </row>
    <row r="311">
      <c r="A311" s="2"/>
      <c r="B311" s="2">
        <v>-1.0</v>
      </c>
      <c r="C311" s="2" t="s">
        <v>2328</v>
      </c>
      <c r="D311" s="2" t="s">
        <v>10396</v>
      </c>
      <c r="E311" s="2" t="s">
        <v>10397</v>
      </c>
      <c r="F311" s="2" t="s">
        <v>4287</v>
      </c>
    </row>
    <row r="312">
      <c r="A312" s="2"/>
      <c r="B312" s="2">
        <v>-1.0</v>
      </c>
      <c r="C312" s="2" t="s">
        <v>2330</v>
      </c>
      <c r="D312" s="2" t="s">
        <v>10396</v>
      </c>
      <c r="E312" s="2" t="s">
        <v>10397</v>
      </c>
      <c r="F312" s="2" t="s">
        <v>4287</v>
      </c>
    </row>
    <row r="313">
      <c r="A313" s="2"/>
      <c r="B313" s="2">
        <v>-1.0</v>
      </c>
      <c r="C313" s="2" t="s">
        <v>2332</v>
      </c>
      <c r="D313" s="2" t="s">
        <v>10407</v>
      </c>
      <c r="E313" s="2" t="s">
        <v>10397</v>
      </c>
      <c r="F313" s="2" t="s">
        <v>4287</v>
      </c>
      <c r="G313" s="38" t="s">
        <v>10408</v>
      </c>
    </row>
    <row r="314">
      <c r="A314" s="2" t="s">
        <v>9218</v>
      </c>
      <c r="B314" s="2">
        <v>-1.0</v>
      </c>
      <c r="C314" s="2" t="s">
        <v>2335</v>
      </c>
      <c r="D314" s="2" t="s">
        <v>10407</v>
      </c>
      <c r="E314" s="2" t="s">
        <v>10397</v>
      </c>
      <c r="F314" s="2" t="s">
        <v>4287</v>
      </c>
    </row>
    <row r="315">
      <c r="A315" s="2"/>
      <c r="B315" s="2">
        <v>-1.0</v>
      </c>
      <c r="C315" s="2" t="s">
        <v>2338</v>
      </c>
      <c r="D315" s="2" t="s">
        <v>10407</v>
      </c>
      <c r="E315" s="2" t="s">
        <v>10397</v>
      </c>
      <c r="F315" s="2" t="s">
        <v>4287</v>
      </c>
    </row>
    <row r="316">
      <c r="A316" s="2" t="s">
        <v>9218</v>
      </c>
      <c r="B316" s="2">
        <v>-1.0</v>
      </c>
      <c r="C316" s="2" t="s">
        <v>2339</v>
      </c>
      <c r="D316" s="2" t="s">
        <v>10407</v>
      </c>
      <c r="E316" s="2" t="s">
        <v>10397</v>
      </c>
      <c r="F316" s="2" t="s">
        <v>4287</v>
      </c>
    </row>
    <row r="317">
      <c r="A317" s="2"/>
      <c r="B317" s="2">
        <v>-1.0</v>
      </c>
      <c r="C317" s="2" t="s">
        <v>2343</v>
      </c>
      <c r="D317" s="2" t="s">
        <v>10407</v>
      </c>
      <c r="E317" s="2" t="s">
        <v>10397</v>
      </c>
      <c r="F317" s="2" t="s">
        <v>4287</v>
      </c>
    </row>
    <row r="318">
      <c r="A318" s="2"/>
      <c r="B318" s="2">
        <v>-1.0</v>
      </c>
      <c r="C318" s="2" t="s">
        <v>2344</v>
      </c>
      <c r="D318" s="2" t="s">
        <v>10407</v>
      </c>
      <c r="E318" s="2" t="s">
        <v>10397</v>
      </c>
      <c r="F318" s="2" t="s">
        <v>4287</v>
      </c>
    </row>
    <row r="319">
      <c r="A319" s="2"/>
      <c r="B319" s="2">
        <v>-1.0</v>
      </c>
      <c r="C319" s="2" t="s">
        <v>2352</v>
      </c>
      <c r="D319" s="2" t="s">
        <v>10407</v>
      </c>
      <c r="E319" s="2" t="s">
        <v>10397</v>
      </c>
      <c r="F319" s="2" t="s">
        <v>4287</v>
      </c>
    </row>
    <row r="320">
      <c r="A320" s="2"/>
      <c r="B320" s="2">
        <v>-1.0</v>
      </c>
      <c r="C320" s="2" t="s">
        <v>2355</v>
      </c>
      <c r="D320" s="2" t="s">
        <v>10407</v>
      </c>
      <c r="E320" s="2" t="s">
        <v>10397</v>
      </c>
      <c r="F320" s="2" t="s">
        <v>4287</v>
      </c>
    </row>
    <row r="321">
      <c r="B321" s="2">
        <v>-1.0</v>
      </c>
      <c r="C321" s="2" t="s">
        <v>2357</v>
      </c>
      <c r="D321" s="2" t="s">
        <v>10407</v>
      </c>
      <c r="E321" s="2" t="s">
        <v>10397</v>
      </c>
      <c r="F321" s="2" t="s">
        <v>4287</v>
      </c>
    </row>
    <row r="322">
      <c r="A322" s="2" t="s">
        <v>9218</v>
      </c>
      <c r="B322" s="2">
        <v>-1.0</v>
      </c>
      <c r="C322" s="2" t="s">
        <v>2362</v>
      </c>
      <c r="D322" s="2" t="s">
        <v>10407</v>
      </c>
      <c r="E322" s="2" t="s">
        <v>10397</v>
      </c>
      <c r="F322" s="2" t="s">
        <v>4287</v>
      </c>
    </row>
    <row r="323">
      <c r="B323" s="2">
        <v>0.0</v>
      </c>
      <c r="C323" s="2" t="s">
        <v>2363</v>
      </c>
      <c r="D323" s="2" t="s">
        <v>10407</v>
      </c>
      <c r="E323" s="2" t="s">
        <v>10397</v>
      </c>
      <c r="F323" s="2" t="s">
        <v>4287</v>
      </c>
    </row>
    <row r="324">
      <c r="B324" s="2">
        <v>0.0</v>
      </c>
      <c r="C324" s="2" t="s">
        <v>2367</v>
      </c>
      <c r="D324" s="2" t="s">
        <v>10407</v>
      </c>
      <c r="E324" s="2" t="s">
        <v>10397</v>
      </c>
      <c r="F324" s="2" t="s">
        <v>4287</v>
      </c>
    </row>
    <row r="325">
      <c r="A325" s="2"/>
      <c r="B325" s="2">
        <v>0.0</v>
      </c>
      <c r="C325" s="2" t="s">
        <v>2368</v>
      </c>
      <c r="D325" s="2" t="s">
        <v>10407</v>
      </c>
      <c r="E325" s="2" t="s">
        <v>10397</v>
      </c>
      <c r="F325" s="2" t="s">
        <v>4287</v>
      </c>
    </row>
    <row r="326">
      <c r="A326" s="2"/>
      <c r="B326" s="2">
        <v>0.0</v>
      </c>
      <c r="C326" s="2" t="s">
        <v>2384</v>
      </c>
      <c r="D326" s="2" t="s">
        <v>10407</v>
      </c>
      <c r="E326" s="2" t="s">
        <v>10397</v>
      </c>
      <c r="F326" s="2" t="s">
        <v>4287</v>
      </c>
    </row>
    <row r="327">
      <c r="A327" s="2"/>
      <c r="B327" s="2">
        <v>-1.0</v>
      </c>
      <c r="C327" s="2" t="s">
        <v>2385</v>
      </c>
      <c r="D327" s="2" t="s">
        <v>10407</v>
      </c>
      <c r="E327" s="2" t="s">
        <v>10397</v>
      </c>
      <c r="F327" s="2" t="s">
        <v>4287</v>
      </c>
    </row>
    <row r="328">
      <c r="A328" s="2"/>
      <c r="B328" s="2">
        <v>0.0</v>
      </c>
      <c r="C328" s="2" t="s">
        <v>2386</v>
      </c>
      <c r="D328" s="2" t="s">
        <v>10407</v>
      </c>
      <c r="E328" s="2" t="s">
        <v>10397</v>
      </c>
      <c r="F328" s="2" t="s">
        <v>4287</v>
      </c>
    </row>
    <row r="329">
      <c r="A329" s="2"/>
      <c r="B329" s="2">
        <v>0.0</v>
      </c>
      <c r="C329" s="2" t="s">
        <v>2389</v>
      </c>
      <c r="D329" s="2" t="s">
        <v>10407</v>
      </c>
      <c r="E329" s="2" t="s">
        <v>10397</v>
      </c>
      <c r="F329" s="2" t="s">
        <v>4287</v>
      </c>
    </row>
    <row r="330">
      <c r="A330" s="2" t="s">
        <v>9218</v>
      </c>
      <c r="B330" s="2">
        <v>-1.0</v>
      </c>
      <c r="C330" s="2" t="s">
        <v>2391</v>
      </c>
      <c r="D330" s="2" t="s">
        <v>10407</v>
      </c>
      <c r="E330" s="2" t="s">
        <v>10397</v>
      </c>
      <c r="F330" s="2" t="s">
        <v>4287</v>
      </c>
    </row>
    <row r="331">
      <c r="B331" s="2">
        <v>0.0</v>
      </c>
      <c r="C331" s="2" t="s">
        <v>2396</v>
      </c>
      <c r="D331" s="2" t="s">
        <v>10407</v>
      </c>
      <c r="E331" s="2" t="s">
        <v>10397</v>
      </c>
      <c r="F331" s="2" t="s">
        <v>4287</v>
      </c>
    </row>
    <row r="332">
      <c r="A332" s="2"/>
      <c r="B332" s="2">
        <v>-1.0</v>
      </c>
      <c r="C332" s="2" t="s">
        <v>2782</v>
      </c>
      <c r="D332" s="2" t="s">
        <v>10407</v>
      </c>
      <c r="E332" s="2" t="s">
        <v>10397</v>
      </c>
      <c r="F332" s="2" t="s">
        <v>4287</v>
      </c>
    </row>
    <row r="333">
      <c r="A333" s="2"/>
      <c r="B333" s="2">
        <v>-1.0</v>
      </c>
      <c r="C333" s="3" t="s">
        <v>2783</v>
      </c>
      <c r="D333" s="2" t="s">
        <v>10407</v>
      </c>
      <c r="E333" s="2" t="s">
        <v>10397</v>
      </c>
      <c r="F333" s="2" t="s">
        <v>4287</v>
      </c>
    </row>
    <row r="334">
      <c r="A334" s="2"/>
      <c r="B334" s="2">
        <v>-1.0</v>
      </c>
      <c r="C334" s="2" t="s">
        <v>2399</v>
      </c>
      <c r="D334" s="2" t="s">
        <v>10407</v>
      </c>
      <c r="E334" s="2" t="s">
        <v>10397</v>
      </c>
      <c r="F334" s="2" t="s">
        <v>4287</v>
      </c>
    </row>
    <row r="335">
      <c r="A335" s="2"/>
      <c r="B335" s="2">
        <v>0.0</v>
      </c>
      <c r="C335" s="2" t="s">
        <v>2406</v>
      </c>
      <c r="D335" s="2" t="s">
        <v>10407</v>
      </c>
      <c r="E335" s="2" t="s">
        <v>10397</v>
      </c>
      <c r="F335" s="2" t="s">
        <v>4287</v>
      </c>
    </row>
    <row r="336">
      <c r="A336" s="2"/>
      <c r="B336" s="2">
        <v>-1.0</v>
      </c>
      <c r="C336" s="2" t="s">
        <v>2410</v>
      </c>
      <c r="D336" s="2" t="s">
        <v>10407</v>
      </c>
      <c r="E336" s="2" t="s">
        <v>10397</v>
      </c>
      <c r="F336" s="2" t="s">
        <v>4287</v>
      </c>
    </row>
    <row r="337">
      <c r="A337" s="2"/>
      <c r="B337" s="2">
        <v>-1.0</v>
      </c>
      <c r="C337" s="2" t="s">
        <v>2412</v>
      </c>
      <c r="D337" s="2" t="s">
        <v>10407</v>
      </c>
      <c r="E337" s="2" t="s">
        <v>10397</v>
      </c>
      <c r="F337" s="2" t="s">
        <v>4287</v>
      </c>
    </row>
    <row r="338">
      <c r="A338" s="2"/>
      <c r="B338" s="2">
        <v>-1.0</v>
      </c>
      <c r="C338" s="2" t="s">
        <v>2413</v>
      </c>
      <c r="D338" s="2" t="s">
        <v>10407</v>
      </c>
      <c r="E338" s="2" t="s">
        <v>10397</v>
      </c>
      <c r="F338" s="2" t="s">
        <v>4287</v>
      </c>
    </row>
    <row r="339">
      <c r="A339" s="2"/>
      <c r="B339" s="2">
        <v>-1.0</v>
      </c>
      <c r="C339" s="2" t="s">
        <v>2415</v>
      </c>
      <c r="D339" s="2" t="s">
        <v>10407</v>
      </c>
      <c r="E339" s="2" t="s">
        <v>10397</v>
      </c>
      <c r="F339" s="2" t="s">
        <v>4287</v>
      </c>
    </row>
    <row r="340">
      <c r="A340" s="2"/>
      <c r="B340" s="2">
        <v>-1.0</v>
      </c>
      <c r="C340" s="2" t="s">
        <v>2418</v>
      </c>
      <c r="D340" s="2" t="s">
        <v>10407</v>
      </c>
      <c r="E340" s="2" t="s">
        <v>10397</v>
      </c>
      <c r="F340" s="2" t="s">
        <v>4287</v>
      </c>
    </row>
    <row r="341">
      <c r="A341" s="2"/>
      <c r="B341" s="2">
        <v>-1.0</v>
      </c>
      <c r="C341" s="3" t="s">
        <v>2434</v>
      </c>
      <c r="D341" s="2" t="s">
        <v>10407</v>
      </c>
      <c r="E341" s="2" t="s">
        <v>10397</v>
      </c>
      <c r="F341" s="2" t="s">
        <v>4287</v>
      </c>
    </row>
    <row r="342">
      <c r="A342" s="2"/>
      <c r="B342" s="2">
        <v>0.0</v>
      </c>
      <c r="C342" s="2" t="s">
        <v>2435</v>
      </c>
      <c r="D342" s="2" t="s">
        <v>10407</v>
      </c>
      <c r="E342" s="2" t="s">
        <v>10397</v>
      </c>
      <c r="F342" s="2" t="s">
        <v>4287</v>
      </c>
    </row>
    <row r="343">
      <c r="A343" s="2"/>
      <c r="B343" s="2">
        <v>-1.0</v>
      </c>
      <c r="C343" s="2" t="s">
        <v>2436</v>
      </c>
      <c r="D343" s="2" t="s">
        <v>10407</v>
      </c>
      <c r="E343" s="2" t="s">
        <v>10397</v>
      </c>
      <c r="F343" s="2" t="s">
        <v>4287</v>
      </c>
    </row>
    <row r="344">
      <c r="A344" s="2"/>
      <c r="B344" s="2">
        <v>-1.0</v>
      </c>
      <c r="C344" s="2" t="s">
        <v>2438</v>
      </c>
      <c r="D344" s="2" t="s">
        <v>10407</v>
      </c>
      <c r="E344" s="2" t="s">
        <v>10397</v>
      </c>
      <c r="F344" s="2" t="s">
        <v>4287</v>
      </c>
    </row>
    <row r="345">
      <c r="A345" s="2"/>
      <c r="B345" s="2">
        <v>-1.0</v>
      </c>
      <c r="C345" s="2" t="s">
        <v>2446</v>
      </c>
      <c r="D345" s="2" t="s">
        <v>10407</v>
      </c>
      <c r="E345" s="2" t="s">
        <v>10397</v>
      </c>
      <c r="F345" s="2" t="s">
        <v>4287</v>
      </c>
    </row>
    <row r="346">
      <c r="A346" s="2"/>
      <c r="B346" s="2">
        <v>-1.0</v>
      </c>
      <c r="C346" s="2" t="s">
        <v>2447</v>
      </c>
      <c r="D346" s="2" t="s">
        <v>10407</v>
      </c>
      <c r="E346" s="2" t="s">
        <v>10397</v>
      </c>
      <c r="F346" s="2" t="s">
        <v>4287</v>
      </c>
    </row>
    <row r="347">
      <c r="A347" s="2"/>
      <c r="B347" s="2">
        <v>-1.0</v>
      </c>
      <c r="C347" s="2" t="s">
        <v>2449</v>
      </c>
      <c r="D347" s="2" t="s">
        <v>10407</v>
      </c>
      <c r="E347" s="2" t="s">
        <v>10397</v>
      </c>
      <c r="F347" s="2" t="s">
        <v>4287</v>
      </c>
    </row>
    <row r="348">
      <c r="A348" s="2"/>
      <c r="B348" s="2">
        <v>-1.0</v>
      </c>
      <c r="C348" s="2" t="s">
        <v>2450</v>
      </c>
      <c r="D348" s="2" t="s">
        <v>10407</v>
      </c>
      <c r="E348" s="2" t="s">
        <v>10397</v>
      </c>
      <c r="F348" s="2" t="s">
        <v>4287</v>
      </c>
    </row>
    <row r="349">
      <c r="A349" s="2"/>
      <c r="B349" s="2">
        <v>-1.0</v>
      </c>
      <c r="C349" s="2" t="s">
        <v>2451</v>
      </c>
      <c r="D349" s="2" t="s">
        <v>10407</v>
      </c>
      <c r="E349" s="2" t="s">
        <v>10397</v>
      </c>
      <c r="F349" s="2" t="s">
        <v>4287</v>
      </c>
    </row>
    <row r="350">
      <c r="A350" s="2"/>
      <c r="B350" s="2">
        <v>-1.0</v>
      </c>
      <c r="C350" s="2" t="s">
        <v>2468</v>
      </c>
      <c r="D350" s="2" t="s">
        <v>10434</v>
      </c>
      <c r="E350" s="2" t="s">
        <v>10213</v>
      </c>
      <c r="F350" s="2" t="s">
        <v>4287</v>
      </c>
    </row>
    <row r="351">
      <c r="A351" s="2"/>
      <c r="B351" s="2">
        <v>-1.0</v>
      </c>
      <c r="C351" s="2" t="s">
        <v>2469</v>
      </c>
      <c r="D351" s="2" t="s">
        <v>10434</v>
      </c>
      <c r="E351" s="2" t="s">
        <v>10213</v>
      </c>
      <c r="F351" s="2" t="s">
        <v>4287</v>
      </c>
    </row>
    <row r="352">
      <c r="A352" s="2"/>
      <c r="B352" s="2">
        <v>-1.0</v>
      </c>
      <c r="C352" s="2" t="s">
        <v>2470</v>
      </c>
      <c r="D352" s="2" t="s">
        <v>10434</v>
      </c>
      <c r="E352" s="2" t="s">
        <v>10213</v>
      </c>
      <c r="F352" s="2" t="s">
        <v>4287</v>
      </c>
    </row>
    <row r="353">
      <c r="A353" s="2"/>
      <c r="B353" s="2">
        <v>-1.0</v>
      </c>
      <c r="C353" s="2" t="s">
        <v>2473</v>
      </c>
      <c r="D353" s="2" t="s">
        <v>10434</v>
      </c>
      <c r="E353" s="2" t="s">
        <v>10213</v>
      </c>
      <c r="F353" s="2" t="s">
        <v>4287</v>
      </c>
    </row>
    <row r="354">
      <c r="A354" s="2"/>
      <c r="B354" s="2">
        <v>-1.0</v>
      </c>
      <c r="C354" s="2" t="s">
        <v>2474</v>
      </c>
      <c r="D354" s="2" t="s">
        <v>10434</v>
      </c>
      <c r="E354" s="2" t="s">
        <v>10213</v>
      </c>
      <c r="F354" s="2" t="s">
        <v>4287</v>
      </c>
    </row>
    <row r="355">
      <c r="A355" s="2"/>
      <c r="B355" s="2">
        <v>-1.0</v>
      </c>
      <c r="C355" s="2" t="s">
        <v>2475</v>
      </c>
      <c r="D355" s="2" t="s">
        <v>10434</v>
      </c>
      <c r="E355" s="2" t="s">
        <v>10213</v>
      </c>
      <c r="F355" s="2" t="s">
        <v>4287</v>
      </c>
    </row>
    <row r="356">
      <c r="A356" s="2"/>
      <c r="B356" s="2">
        <v>-1.0</v>
      </c>
      <c r="C356" s="2" t="s">
        <v>2479</v>
      </c>
      <c r="D356" s="2" t="s">
        <v>10434</v>
      </c>
      <c r="E356" s="2" t="s">
        <v>10213</v>
      </c>
      <c r="F356" s="2" t="s">
        <v>4287</v>
      </c>
    </row>
    <row r="357">
      <c r="A357" s="2"/>
      <c r="B357" s="2">
        <v>-1.0</v>
      </c>
      <c r="C357" s="2" t="s">
        <v>2480</v>
      </c>
      <c r="D357" s="2" t="s">
        <v>10434</v>
      </c>
      <c r="E357" s="2" t="s">
        <v>10213</v>
      </c>
      <c r="F357" s="2" t="s">
        <v>4287</v>
      </c>
    </row>
    <row r="358">
      <c r="A358" s="2"/>
      <c r="B358" s="2">
        <v>-1.0</v>
      </c>
      <c r="C358" s="2" t="s">
        <v>2481</v>
      </c>
      <c r="D358" s="2" t="s">
        <v>10434</v>
      </c>
      <c r="E358" s="2" t="s">
        <v>10213</v>
      </c>
      <c r="F358" s="2" t="s">
        <v>4287</v>
      </c>
    </row>
    <row r="359">
      <c r="A359" s="2"/>
      <c r="B359" s="2">
        <v>-1.0</v>
      </c>
      <c r="C359" s="2" t="s">
        <v>2485</v>
      </c>
      <c r="D359" s="2" t="s">
        <v>10434</v>
      </c>
      <c r="E359" s="2" t="s">
        <v>10213</v>
      </c>
      <c r="F359" s="2" t="s">
        <v>4287</v>
      </c>
    </row>
    <row r="360">
      <c r="A360" s="2"/>
      <c r="B360" s="2">
        <v>-1.0</v>
      </c>
      <c r="C360" s="2" t="s">
        <v>2487</v>
      </c>
      <c r="D360" s="2" t="s">
        <v>10434</v>
      </c>
      <c r="E360" s="2" t="s">
        <v>10213</v>
      </c>
      <c r="F360" s="2" t="s">
        <v>4287</v>
      </c>
    </row>
    <row r="361">
      <c r="A361" s="2"/>
      <c r="B361" s="2">
        <v>-1.0</v>
      </c>
      <c r="C361" s="2" t="s">
        <v>2489</v>
      </c>
      <c r="D361" s="2" t="s">
        <v>10443</v>
      </c>
      <c r="E361" s="2" t="s">
        <v>10444</v>
      </c>
      <c r="F361" s="2" t="s">
        <v>4287</v>
      </c>
      <c r="G361" s="2" t="s">
        <v>10445</v>
      </c>
    </row>
    <row r="362">
      <c r="A362" s="2"/>
      <c r="B362" s="2">
        <v>-1.0</v>
      </c>
      <c r="C362" s="2" t="s">
        <v>2491</v>
      </c>
      <c r="D362" s="2" t="s">
        <v>10443</v>
      </c>
      <c r="E362" s="2" t="s">
        <v>10444</v>
      </c>
      <c r="F362" s="2" t="s">
        <v>4287</v>
      </c>
    </row>
    <row r="363">
      <c r="A363" s="2"/>
      <c r="B363" s="2">
        <v>-1.0</v>
      </c>
      <c r="C363" s="2" t="s">
        <v>2492</v>
      </c>
      <c r="D363" s="2" t="s">
        <v>10443</v>
      </c>
      <c r="E363" s="2" t="s">
        <v>10444</v>
      </c>
      <c r="F363" s="2" t="s">
        <v>4287</v>
      </c>
    </row>
    <row r="364">
      <c r="A364" s="2"/>
      <c r="B364" s="2">
        <v>-1.0</v>
      </c>
      <c r="C364" s="2" t="s">
        <v>2784</v>
      </c>
      <c r="D364" s="2" t="s">
        <v>10443</v>
      </c>
      <c r="E364" s="2" t="s">
        <v>10444</v>
      </c>
      <c r="F364" s="2" t="s">
        <v>4287</v>
      </c>
    </row>
    <row r="365">
      <c r="A365" s="2"/>
      <c r="B365" s="2">
        <v>0.0</v>
      </c>
      <c r="C365" s="2" t="s">
        <v>2785</v>
      </c>
      <c r="D365" s="2" t="s">
        <v>10443</v>
      </c>
      <c r="E365" s="2" t="s">
        <v>10444</v>
      </c>
      <c r="F365" s="2" t="s">
        <v>4287</v>
      </c>
    </row>
    <row r="366">
      <c r="A366" s="2"/>
      <c r="B366" s="2">
        <v>0.0</v>
      </c>
      <c r="C366" s="2" t="s">
        <v>2786</v>
      </c>
      <c r="D366" s="2" t="s">
        <v>10443</v>
      </c>
      <c r="E366" s="2" t="s">
        <v>10444</v>
      </c>
      <c r="F366" s="2" t="s">
        <v>4287</v>
      </c>
    </row>
    <row r="367">
      <c r="A367" s="2"/>
      <c r="B367" s="2">
        <v>-1.0</v>
      </c>
      <c r="C367" s="2" t="s">
        <v>2787</v>
      </c>
      <c r="D367" s="2" t="s">
        <v>10443</v>
      </c>
      <c r="E367" s="2" t="s">
        <v>10444</v>
      </c>
      <c r="F367" s="2" t="s">
        <v>4287</v>
      </c>
    </row>
    <row r="368">
      <c r="A368" s="2"/>
      <c r="B368" s="2">
        <v>-1.0</v>
      </c>
      <c r="C368" s="2" t="s">
        <v>2788</v>
      </c>
      <c r="D368" s="2" t="s">
        <v>10443</v>
      </c>
      <c r="E368" s="2" t="s">
        <v>10444</v>
      </c>
      <c r="F368" s="2" t="s">
        <v>4287</v>
      </c>
    </row>
    <row r="369">
      <c r="A369" s="2"/>
      <c r="B369" s="2">
        <v>-1.0</v>
      </c>
      <c r="C369" s="2" t="s">
        <v>2789</v>
      </c>
      <c r="D369" s="2" t="s">
        <v>10443</v>
      </c>
      <c r="E369" s="2" t="s">
        <v>10444</v>
      </c>
      <c r="F369" s="2" t="s">
        <v>4287</v>
      </c>
    </row>
    <row r="370">
      <c r="A370" s="2"/>
      <c r="B370" s="2">
        <v>-1.0</v>
      </c>
      <c r="C370" s="2" t="s">
        <v>2790</v>
      </c>
      <c r="D370" s="2" t="s">
        <v>10443</v>
      </c>
      <c r="E370" s="2" t="s">
        <v>10444</v>
      </c>
      <c r="F370" s="2" t="s">
        <v>4287</v>
      </c>
    </row>
    <row r="371">
      <c r="A371" s="2"/>
      <c r="B371" s="2">
        <v>-1.0</v>
      </c>
      <c r="C371" s="2" t="s">
        <v>2791</v>
      </c>
      <c r="D371" s="2" t="s">
        <v>10443</v>
      </c>
      <c r="E371" s="2" t="s">
        <v>10444</v>
      </c>
      <c r="F371" s="2" t="s">
        <v>4287</v>
      </c>
    </row>
    <row r="372">
      <c r="A372" s="2"/>
      <c r="B372" s="2">
        <v>0.0</v>
      </c>
      <c r="C372" s="2" t="s">
        <v>2792</v>
      </c>
      <c r="D372" s="2" t="s">
        <v>10443</v>
      </c>
      <c r="E372" s="2" t="s">
        <v>10444</v>
      </c>
      <c r="F372" s="2" t="s">
        <v>4287</v>
      </c>
    </row>
    <row r="373">
      <c r="A373" s="2"/>
      <c r="B373" s="2">
        <v>-1.0</v>
      </c>
      <c r="C373" s="2" t="s">
        <v>2793</v>
      </c>
      <c r="D373" s="2" t="s">
        <v>10443</v>
      </c>
      <c r="E373" s="2" t="s">
        <v>10444</v>
      </c>
      <c r="F373" s="2" t="s">
        <v>4287</v>
      </c>
    </row>
    <row r="374">
      <c r="A374" s="2"/>
      <c r="B374" s="2">
        <v>-1.0</v>
      </c>
      <c r="C374" s="2" t="s">
        <v>2794</v>
      </c>
      <c r="D374" s="2" t="s">
        <v>10443</v>
      </c>
      <c r="E374" s="2" t="s">
        <v>10444</v>
      </c>
      <c r="F374" s="2" t="s">
        <v>4287</v>
      </c>
    </row>
    <row r="375">
      <c r="A375" s="2" t="s">
        <v>14087</v>
      </c>
      <c r="B375" s="2">
        <v>-1.0</v>
      </c>
      <c r="C375" s="2" t="s">
        <v>2795</v>
      </c>
      <c r="D375" s="2" t="s">
        <v>10443</v>
      </c>
      <c r="E375" s="2" t="s">
        <v>10444</v>
      </c>
      <c r="F375" s="2" t="s">
        <v>4287</v>
      </c>
    </row>
    <row r="376">
      <c r="A376" s="2"/>
      <c r="B376" s="2">
        <v>-1.0</v>
      </c>
      <c r="C376" s="2" t="s">
        <v>2796</v>
      </c>
      <c r="D376" s="2" t="s">
        <v>10443</v>
      </c>
      <c r="E376" s="2" t="s">
        <v>10444</v>
      </c>
      <c r="F376" s="2" t="s">
        <v>4287</v>
      </c>
    </row>
    <row r="377">
      <c r="A377" s="2"/>
      <c r="B377" s="2">
        <v>-1.0</v>
      </c>
      <c r="C377" s="2" t="s">
        <v>2797</v>
      </c>
      <c r="D377" s="2" t="s">
        <v>10443</v>
      </c>
      <c r="E377" s="2" t="s">
        <v>10444</v>
      </c>
      <c r="F377" s="2" t="s">
        <v>4287</v>
      </c>
    </row>
    <row r="378">
      <c r="A378" s="2"/>
      <c r="B378" s="2">
        <v>-1.0</v>
      </c>
      <c r="C378" s="2" t="s">
        <v>2798</v>
      </c>
      <c r="D378" s="2" t="s">
        <v>10443</v>
      </c>
      <c r="E378" s="2" t="s">
        <v>10444</v>
      </c>
      <c r="F378" s="2" t="s">
        <v>4287</v>
      </c>
    </row>
    <row r="379">
      <c r="A379" s="2"/>
      <c r="B379" s="2">
        <v>-1.0</v>
      </c>
      <c r="C379" s="2" t="s">
        <v>2799</v>
      </c>
      <c r="D379" s="2" t="s">
        <v>10456</v>
      </c>
      <c r="E379" s="2" t="s">
        <v>10457</v>
      </c>
      <c r="F379" s="2" t="s">
        <v>4287</v>
      </c>
    </row>
    <row r="380">
      <c r="A380" s="2"/>
      <c r="B380" s="2">
        <v>0.0</v>
      </c>
      <c r="C380" s="2" t="s">
        <v>2800</v>
      </c>
      <c r="D380" s="2" t="s">
        <v>10456</v>
      </c>
      <c r="E380" s="2" t="s">
        <v>10457</v>
      </c>
      <c r="F380" s="2" t="s">
        <v>4287</v>
      </c>
    </row>
    <row r="381">
      <c r="B381" s="2">
        <v>-1.0</v>
      </c>
      <c r="C381" s="2" t="s">
        <v>2801</v>
      </c>
      <c r="D381" s="2" t="s">
        <v>10456</v>
      </c>
      <c r="E381" s="2" t="s">
        <v>10457</v>
      </c>
      <c r="F381" s="2" t="s">
        <v>4287</v>
      </c>
    </row>
    <row r="382">
      <c r="A382" s="2"/>
      <c r="B382" s="2">
        <v>-1.0</v>
      </c>
      <c r="C382" s="2" t="s">
        <v>2802</v>
      </c>
      <c r="D382" s="2" t="s">
        <v>10460</v>
      </c>
      <c r="E382" s="2" t="s">
        <v>10213</v>
      </c>
      <c r="F382" s="2" t="s">
        <v>4287</v>
      </c>
    </row>
    <row r="383">
      <c r="A383" s="2"/>
      <c r="B383" s="2">
        <v>-1.0</v>
      </c>
      <c r="C383" s="2" t="s">
        <v>2803</v>
      </c>
      <c r="D383" s="2" t="s">
        <v>10460</v>
      </c>
      <c r="E383" s="2" t="s">
        <v>10213</v>
      </c>
      <c r="F383" s="2" t="s">
        <v>4287</v>
      </c>
    </row>
    <row r="384">
      <c r="A384" s="2"/>
      <c r="B384" s="2">
        <v>-1.0</v>
      </c>
      <c r="C384" s="2" t="s">
        <v>2804</v>
      </c>
      <c r="D384" s="2" t="s">
        <v>10460</v>
      </c>
      <c r="E384" s="2" t="s">
        <v>10213</v>
      </c>
      <c r="F384" s="2" t="s">
        <v>4287</v>
      </c>
    </row>
    <row r="385">
      <c r="A385" s="2"/>
      <c r="B385" s="2">
        <v>0.0</v>
      </c>
      <c r="C385" s="2" t="s">
        <v>2805</v>
      </c>
      <c r="D385" s="2" t="s">
        <v>10460</v>
      </c>
      <c r="E385" s="2" t="s">
        <v>10213</v>
      </c>
      <c r="F385" s="2" t="s">
        <v>4287</v>
      </c>
    </row>
    <row r="386">
      <c r="A386" s="2"/>
      <c r="B386" s="2">
        <v>0.0</v>
      </c>
      <c r="C386" s="2" t="s">
        <v>2806</v>
      </c>
      <c r="D386" s="2" t="s">
        <v>10460</v>
      </c>
      <c r="E386" s="2" t="s">
        <v>10213</v>
      </c>
      <c r="F386" s="2" t="s">
        <v>4287</v>
      </c>
    </row>
    <row r="387">
      <c r="A387" s="2"/>
      <c r="B387" s="2">
        <v>-1.0</v>
      </c>
      <c r="C387" s="2" t="s">
        <v>2807</v>
      </c>
      <c r="D387" s="2" t="s">
        <v>10460</v>
      </c>
      <c r="E387" s="2" t="s">
        <v>10213</v>
      </c>
      <c r="F387" s="2" t="s">
        <v>4287</v>
      </c>
    </row>
    <row r="388">
      <c r="A388" s="2"/>
      <c r="B388" s="2">
        <v>-1.0</v>
      </c>
      <c r="C388" s="2" t="s">
        <v>2808</v>
      </c>
      <c r="D388" s="2" t="s">
        <v>10460</v>
      </c>
      <c r="E388" s="2" t="s">
        <v>10213</v>
      </c>
      <c r="F388" s="2" t="s">
        <v>4287</v>
      </c>
    </row>
    <row r="389">
      <c r="A389" s="2"/>
      <c r="B389" s="2">
        <v>-1.0</v>
      </c>
      <c r="C389" s="2" t="s">
        <v>2809</v>
      </c>
      <c r="D389" s="2" t="s">
        <v>10460</v>
      </c>
      <c r="E389" s="2" t="s">
        <v>10213</v>
      </c>
      <c r="F389" s="2" t="s">
        <v>4287</v>
      </c>
    </row>
    <row r="390">
      <c r="A390" s="2"/>
      <c r="B390" s="2">
        <v>-1.0</v>
      </c>
      <c r="C390" s="2" t="s">
        <v>2810</v>
      </c>
      <c r="D390" s="2" t="s">
        <v>10460</v>
      </c>
      <c r="E390" s="2" t="s">
        <v>10213</v>
      </c>
      <c r="F390" s="2" t="s">
        <v>4287</v>
      </c>
    </row>
    <row r="391">
      <c r="A391" s="2"/>
      <c r="B391" s="2">
        <v>-1.0</v>
      </c>
      <c r="C391" s="2" t="s">
        <v>2811</v>
      </c>
      <c r="D391" s="2" t="s">
        <v>10460</v>
      </c>
      <c r="E391" s="2" t="s">
        <v>10213</v>
      </c>
      <c r="F391" s="2" t="s">
        <v>4287</v>
      </c>
    </row>
    <row r="392">
      <c r="A392" s="2"/>
      <c r="B392" s="2">
        <v>-1.0</v>
      </c>
      <c r="C392" s="2" t="s">
        <v>2812</v>
      </c>
      <c r="D392" s="2" t="s">
        <v>10460</v>
      </c>
      <c r="E392" s="2" t="s">
        <v>10213</v>
      </c>
      <c r="F392" s="2" t="s">
        <v>4287</v>
      </c>
    </row>
    <row r="393">
      <c r="A393" s="2"/>
      <c r="B393" s="2">
        <v>-1.0</v>
      </c>
      <c r="C393" s="2" t="s">
        <v>2813</v>
      </c>
      <c r="D393" s="2" t="s">
        <v>10473</v>
      </c>
      <c r="E393" s="2" t="s">
        <v>10474</v>
      </c>
      <c r="F393" s="2" t="s">
        <v>4287</v>
      </c>
    </row>
    <row r="394">
      <c r="A394" s="2"/>
      <c r="B394" s="2">
        <v>-1.0</v>
      </c>
      <c r="C394" s="3" t="s">
        <v>2814</v>
      </c>
      <c r="D394" s="2" t="s">
        <v>10473</v>
      </c>
      <c r="E394" s="2" t="s">
        <v>10474</v>
      </c>
      <c r="F394" s="2" t="s">
        <v>4287</v>
      </c>
    </row>
    <row r="395">
      <c r="A395" s="2"/>
      <c r="B395" s="2">
        <v>-1.0</v>
      </c>
      <c r="C395" s="2" t="s">
        <v>2815</v>
      </c>
      <c r="D395" s="2" t="s">
        <v>10473</v>
      </c>
      <c r="E395" s="2" t="s">
        <v>10474</v>
      </c>
      <c r="F395" s="2" t="s">
        <v>4287</v>
      </c>
      <c r="G395" s="38" t="s">
        <v>10475</v>
      </c>
    </row>
    <row r="396">
      <c r="A396" s="2"/>
      <c r="B396" s="2">
        <v>-1.0</v>
      </c>
      <c r="C396" s="2" t="s">
        <v>2816</v>
      </c>
      <c r="D396" s="2" t="s">
        <v>10473</v>
      </c>
      <c r="E396" s="2" t="s">
        <v>10474</v>
      </c>
      <c r="F396" s="2" t="s">
        <v>4287</v>
      </c>
    </row>
    <row r="397">
      <c r="A397" s="2"/>
      <c r="B397" s="2">
        <v>-1.0</v>
      </c>
      <c r="C397" s="2" t="s">
        <v>2817</v>
      </c>
      <c r="D397" s="2" t="s">
        <v>10473</v>
      </c>
      <c r="E397" s="2" t="s">
        <v>10474</v>
      </c>
      <c r="F397" s="2" t="s">
        <v>4287</v>
      </c>
    </row>
    <row r="398">
      <c r="A398" s="2"/>
      <c r="B398" s="2">
        <v>-1.0</v>
      </c>
      <c r="C398" s="2" t="s">
        <v>2818</v>
      </c>
      <c r="D398" s="2" t="s">
        <v>10473</v>
      </c>
      <c r="E398" s="2" t="s">
        <v>10474</v>
      </c>
      <c r="F398" s="2" t="s">
        <v>4287</v>
      </c>
    </row>
    <row r="399">
      <c r="A399" s="2"/>
      <c r="B399" s="2">
        <v>-1.0</v>
      </c>
      <c r="C399" s="2" t="s">
        <v>2819</v>
      </c>
      <c r="D399" s="2" t="s">
        <v>10473</v>
      </c>
      <c r="E399" s="2" t="s">
        <v>10474</v>
      </c>
      <c r="F399" s="2" t="s">
        <v>4287</v>
      </c>
    </row>
    <row r="400">
      <c r="A400" s="2"/>
      <c r="B400" s="2">
        <v>-1.0</v>
      </c>
      <c r="C400" s="2" t="s">
        <v>2820</v>
      </c>
      <c r="D400" s="2" t="s">
        <v>10473</v>
      </c>
      <c r="E400" s="2" t="s">
        <v>10474</v>
      </c>
      <c r="F400" s="2" t="s">
        <v>4287</v>
      </c>
    </row>
    <row r="401">
      <c r="A401" s="2"/>
      <c r="B401" s="2">
        <v>-1.0</v>
      </c>
      <c r="C401" s="2" t="s">
        <v>2821</v>
      </c>
      <c r="D401" s="2" t="s">
        <v>10473</v>
      </c>
      <c r="E401" s="2" t="s">
        <v>10474</v>
      </c>
      <c r="F401" s="2" t="s">
        <v>4287</v>
      </c>
    </row>
    <row r="402">
      <c r="A402" s="2"/>
      <c r="B402" s="2">
        <v>0.0</v>
      </c>
      <c r="C402" s="2" t="s">
        <v>2822</v>
      </c>
      <c r="D402" s="2" t="s">
        <v>5542</v>
      </c>
      <c r="E402" s="2" t="s">
        <v>10483</v>
      </c>
      <c r="F402" s="2" t="s">
        <v>4287</v>
      </c>
    </row>
    <row r="403">
      <c r="A403" s="2"/>
      <c r="B403" s="2">
        <v>-1.0</v>
      </c>
      <c r="C403" s="2" t="s">
        <v>2823</v>
      </c>
      <c r="D403" s="2" t="s">
        <v>5542</v>
      </c>
      <c r="E403" s="2" t="s">
        <v>10483</v>
      </c>
      <c r="F403" s="2" t="s">
        <v>4287</v>
      </c>
    </row>
    <row r="404">
      <c r="A404" s="2"/>
      <c r="B404" s="2">
        <v>-1.0</v>
      </c>
      <c r="C404" s="2" t="s">
        <v>2824</v>
      </c>
      <c r="D404" s="2" t="s">
        <v>5542</v>
      </c>
      <c r="E404" s="2" t="s">
        <v>10483</v>
      </c>
      <c r="F404" s="2" t="s">
        <v>4287</v>
      </c>
    </row>
    <row r="405">
      <c r="A405" s="2"/>
      <c r="B405" s="2">
        <v>-1.0</v>
      </c>
      <c r="C405" s="2" t="s">
        <v>2825</v>
      </c>
      <c r="D405" s="2" t="s">
        <v>9353</v>
      </c>
      <c r="E405" s="2" t="s">
        <v>10488</v>
      </c>
      <c r="F405" s="2" t="s">
        <v>4287</v>
      </c>
    </row>
    <row r="406">
      <c r="A406" s="2" t="s">
        <v>9218</v>
      </c>
      <c r="B406" s="2">
        <v>-1.0</v>
      </c>
      <c r="C406" s="2" t="s">
        <v>2826</v>
      </c>
      <c r="D406" s="2" t="s">
        <v>9353</v>
      </c>
      <c r="E406" s="2" t="s">
        <v>10488</v>
      </c>
      <c r="F406" s="2" t="s">
        <v>4287</v>
      </c>
    </row>
    <row r="407">
      <c r="A407" s="2"/>
      <c r="B407" s="2">
        <v>-1.0</v>
      </c>
      <c r="C407" s="2" t="s">
        <v>2827</v>
      </c>
      <c r="D407" s="2" t="s">
        <v>9354</v>
      </c>
      <c r="E407" s="2" t="s">
        <v>10492</v>
      </c>
      <c r="F407" s="2" t="s">
        <v>4287</v>
      </c>
    </row>
    <row r="408">
      <c r="A408" s="2"/>
      <c r="B408" s="2">
        <v>-1.0</v>
      </c>
      <c r="C408" s="2" t="s">
        <v>2828</v>
      </c>
      <c r="D408" s="2" t="s">
        <v>9354</v>
      </c>
      <c r="E408" s="2" t="s">
        <v>10492</v>
      </c>
      <c r="F408" s="2" t="s">
        <v>4287</v>
      </c>
    </row>
    <row r="409">
      <c r="A409" s="2"/>
      <c r="B409" s="2">
        <v>0.0</v>
      </c>
      <c r="C409" s="2" t="s">
        <v>2829</v>
      </c>
      <c r="D409" s="2" t="s">
        <v>9354</v>
      </c>
      <c r="E409" s="2" t="s">
        <v>10492</v>
      </c>
      <c r="F409" s="2" t="s">
        <v>4287</v>
      </c>
    </row>
    <row r="410">
      <c r="A410" s="2"/>
      <c r="B410" s="2">
        <v>-1.0</v>
      </c>
      <c r="C410" s="2" t="s">
        <v>2830</v>
      </c>
      <c r="D410" s="2" t="s">
        <v>9354</v>
      </c>
      <c r="E410" s="2" t="s">
        <v>10492</v>
      </c>
      <c r="F410" s="2" t="s">
        <v>4287</v>
      </c>
    </row>
    <row r="411">
      <c r="A411" s="2"/>
      <c r="B411" s="2">
        <v>-1.0</v>
      </c>
      <c r="C411" s="2" t="s">
        <v>2831</v>
      </c>
      <c r="D411" s="2" t="s">
        <v>9354</v>
      </c>
      <c r="E411" s="2" t="s">
        <v>10492</v>
      </c>
      <c r="F411" s="2" t="s">
        <v>4287</v>
      </c>
    </row>
    <row r="412">
      <c r="A412" s="2" t="s">
        <v>9218</v>
      </c>
      <c r="B412" s="2">
        <v>-1.0</v>
      </c>
      <c r="C412" s="2" t="s">
        <v>2832</v>
      </c>
      <c r="D412" s="2" t="s">
        <v>10497</v>
      </c>
      <c r="E412" s="2" t="s">
        <v>9426</v>
      </c>
      <c r="F412" s="2" t="s">
        <v>4287</v>
      </c>
      <c r="G412" s="2" t="s">
        <v>10498</v>
      </c>
    </row>
    <row r="413">
      <c r="A413" s="2"/>
      <c r="B413" s="2">
        <v>-1.0</v>
      </c>
      <c r="C413" s="2" t="s">
        <v>2833</v>
      </c>
      <c r="D413" s="2" t="s">
        <v>10497</v>
      </c>
      <c r="E413" s="2" t="s">
        <v>9426</v>
      </c>
      <c r="F413" s="2" t="s">
        <v>4287</v>
      </c>
    </row>
    <row r="414">
      <c r="A414" s="2"/>
      <c r="B414" s="2">
        <v>-1.0</v>
      </c>
      <c r="C414" s="2" t="s">
        <v>2834</v>
      </c>
      <c r="D414" s="2" t="s">
        <v>10497</v>
      </c>
      <c r="E414" s="2" t="s">
        <v>9426</v>
      </c>
      <c r="F414" s="2" t="s">
        <v>4287</v>
      </c>
    </row>
    <row r="415">
      <c r="A415" s="2"/>
      <c r="B415" s="2">
        <v>-1.0</v>
      </c>
      <c r="C415" s="2" t="s">
        <v>2835</v>
      </c>
      <c r="D415" s="2" t="s">
        <v>10497</v>
      </c>
      <c r="E415" s="2" t="s">
        <v>9426</v>
      </c>
      <c r="F415" s="2" t="s">
        <v>4287</v>
      </c>
    </row>
    <row r="416">
      <c r="A416" s="2"/>
      <c r="B416" s="2">
        <v>-1.0</v>
      </c>
      <c r="C416" s="2" t="s">
        <v>2836</v>
      </c>
      <c r="D416" s="2" t="s">
        <v>10497</v>
      </c>
      <c r="E416" s="2" t="s">
        <v>9426</v>
      </c>
      <c r="F416" s="2" t="s">
        <v>4287</v>
      </c>
    </row>
    <row r="417">
      <c r="A417" s="2"/>
      <c r="B417" s="2">
        <v>-1.0</v>
      </c>
      <c r="C417" s="2" t="s">
        <v>2837</v>
      </c>
      <c r="D417" s="2" t="s">
        <v>10497</v>
      </c>
      <c r="E417" s="2" t="s">
        <v>9426</v>
      </c>
      <c r="F417" s="2" t="s">
        <v>4287</v>
      </c>
    </row>
    <row r="418">
      <c r="A418" s="2"/>
      <c r="B418" s="2">
        <v>-1.0</v>
      </c>
      <c r="C418" s="2" t="s">
        <v>2838</v>
      </c>
      <c r="D418" s="2" t="s">
        <v>10497</v>
      </c>
      <c r="E418" s="2" t="s">
        <v>9426</v>
      </c>
      <c r="F418" s="2" t="s">
        <v>4287</v>
      </c>
    </row>
    <row r="419">
      <c r="A419" s="2"/>
      <c r="B419" s="2">
        <v>-1.0</v>
      </c>
      <c r="C419" s="2" t="s">
        <v>2839</v>
      </c>
      <c r="D419" s="2" t="s">
        <v>10497</v>
      </c>
      <c r="E419" s="2" t="s">
        <v>9426</v>
      </c>
      <c r="F419" s="2" t="s">
        <v>4287</v>
      </c>
    </row>
    <row r="420">
      <c r="A420" s="2"/>
      <c r="B420" s="2">
        <v>-1.0</v>
      </c>
      <c r="C420" s="2" t="s">
        <v>2840</v>
      </c>
      <c r="D420" s="2" t="s">
        <v>10497</v>
      </c>
      <c r="E420" s="2" t="s">
        <v>9426</v>
      </c>
      <c r="F420" s="2" t="s">
        <v>4287</v>
      </c>
    </row>
    <row r="421">
      <c r="A421" s="2"/>
      <c r="B421" s="2">
        <v>-1.0</v>
      </c>
      <c r="C421" s="2" t="s">
        <v>2841</v>
      </c>
      <c r="D421" s="2" t="s">
        <v>10497</v>
      </c>
      <c r="E421" s="2" t="s">
        <v>9426</v>
      </c>
      <c r="F421" s="2" t="s">
        <v>4287</v>
      </c>
    </row>
    <row r="422">
      <c r="A422" s="2"/>
      <c r="B422" s="2">
        <v>-1.0</v>
      </c>
      <c r="C422" s="2" t="s">
        <v>2842</v>
      </c>
      <c r="D422" s="2" t="s">
        <v>10497</v>
      </c>
      <c r="E422" s="2" t="s">
        <v>9426</v>
      </c>
      <c r="F422" s="2" t="s">
        <v>4287</v>
      </c>
    </row>
    <row r="423">
      <c r="A423" s="2"/>
      <c r="B423" s="2">
        <v>-1.0</v>
      </c>
      <c r="C423" s="2" t="s">
        <v>2843</v>
      </c>
      <c r="D423" s="2" t="s">
        <v>10497</v>
      </c>
      <c r="E423" s="2" t="s">
        <v>9426</v>
      </c>
      <c r="F423" s="2" t="s">
        <v>4287</v>
      </c>
    </row>
    <row r="424">
      <c r="A424" s="2"/>
      <c r="B424" s="2">
        <v>-1.0</v>
      </c>
      <c r="C424" s="2" t="s">
        <v>2844</v>
      </c>
      <c r="D424" s="2" t="s">
        <v>10497</v>
      </c>
      <c r="E424" s="2" t="s">
        <v>9426</v>
      </c>
      <c r="F424" s="2" t="s">
        <v>4287</v>
      </c>
    </row>
    <row r="425">
      <c r="A425" s="2"/>
      <c r="B425" s="2">
        <v>-1.0</v>
      </c>
      <c r="C425" s="59" t="s">
        <v>2845</v>
      </c>
      <c r="D425" s="2" t="s">
        <v>10497</v>
      </c>
      <c r="E425" s="2" t="s">
        <v>14088</v>
      </c>
      <c r="F425" s="2" t="s">
        <v>4287</v>
      </c>
    </row>
    <row r="426">
      <c r="A426" s="2"/>
      <c r="B426" s="2">
        <v>-1.0</v>
      </c>
      <c r="C426" s="2" t="s">
        <v>2846</v>
      </c>
      <c r="D426" s="2" t="s">
        <v>10497</v>
      </c>
      <c r="E426" s="2" t="s">
        <v>9426</v>
      </c>
      <c r="F426" s="2" t="s">
        <v>4287</v>
      </c>
    </row>
    <row r="427">
      <c r="A427" s="2"/>
      <c r="B427" s="2">
        <v>-1.0</v>
      </c>
      <c r="C427" s="2" t="s">
        <v>2847</v>
      </c>
      <c r="D427" s="2" t="s">
        <v>10497</v>
      </c>
      <c r="E427" s="2" t="s">
        <v>9426</v>
      </c>
      <c r="F427" s="2" t="s">
        <v>4287</v>
      </c>
    </row>
    <row r="428">
      <c r="A428" s="2"/>
      <c r="B428" s="2">
        <v>-1.0</v>
      </c>
      <c r="C428" s="2" t="s">
        <v>2848</v>
      </c>
      <c r="D428" s="2" t="s">
        <v>10497</v>
      </c>
      <c r="E428" s="2" t="s">
        <v>9426</v>
      </c>
      <c r="F428" s="2" t="s">
        <v>4287</v>
      </c>
    </row>
    <row r="429">
      <c r="A429" s="2"/>
      <c r="B429" s="2">
        <v>-1.0</v>
      </c>
      <c r="C429" s="2" t="s">
        <v>2849</v>
      </c>
      <c r="D429" s="2" t="s">
        <v>10497</v>
      </c>
      <c r="E429" s="2" t="s">
        <v>9426</v>
      </c>
      <c r="F429" s="2" t="s">
        <v>4287</v>
      </c>
    </row>
    <row r="430">
      <c r="A430" s="2"/>
      <c r="B430" s="2">
        <v>0.0</v>
      </c>
      <c r="C430" s="2" t="s">
        <v>2850</v>
      </c>
      <c r="D430" s="2" t="s">
        <v>5749</v>
      </c>
      <c r="E430" s="2" t="s">
        <v>10513</v>
      </c>
      <c r="F430" s="2" t="s">
        <v>4287</v>
      </c>
      <c r="G430" s="2" t="s">
        <v>10514</v>
      </c>
    </row>
    <row r="431">
      <c r="A431" s="2"/>
      <c r="B431" s="2">
        <v>-1.0</v>
      </c>
      <c r="C431" s="2" t="s">
        <v>2851</v>
      </c>
      <c r="D431" s="2" t="s">
        <v>5749</v>
      </c>
      <c r="E431" s="2" t="s">
        <v>10513</v>
      </c>
      <c r="F431" s="2" t="s">
        <v>4287</v>
      </c>
    </row>
    <row r="432">
      <c r="A432" s="2"/>
      <c r="B432" s="2">
        <v>-1.0</v>
      </c>
      <c r="C432" s="2" t="s">
        <v>2852</v>
      </c>
      <c r="D432" s="2" t="s">
        <v>5749</v>
      </c>
      <c r="E432" s="2" t="s">
        <v>10513</v>
      </c>
      <c r="F432" s="2" t="s">
        <v>4287</v>
      </c>
    </row>
    <row r="433">
      <c r="A433" s="2"/>
      <c r="B433" s="2">
        <v>-1.0</v>
      </c>
      <c r="C433" s="2" t="s">
        <v>2853</v>
      </c>
      <c r="D433" s="2" t="s">
        <v>5749</v>
      </c>
      <c r="E433" s="2" t="s">
        <v>10513</v>
      </c>
      <c r="F433" s="2" t="s">
        <v>4287</v>
      </c>
    </row>
    <row r="434">
      <c r="A434" s="2"/>
      <c r="B434" s="2">
        <v>-1.0</v>
      </c>
      <c r="C434" s="2" t="s">
        <v>2854</v>
      </c>
      <c r="D434" s="2" t="s">
        <v>5749</v>
      </c>
      <c r="E434" s="2" t="s">
        <v>10513</v>
      </c>
      <c r="F434" s="2" t="s">
        <v>4287</v>
      </c>
    </row>
    <row r="435">
      <c r="A435" s="2"/>
      <c r="B435" s="2">
        <v>-1.0</v>
      </c>
      <c r="C435" s="2" t="s">
        <v>2855</v>
      </c>
      <c r="D435" s="2" t="s">
        <v>5749</v>
      </c>
      <c r="E435" s="2" t="s">
        <v>10513</v>
      </c>
      <c r="F435" s="2" t="s">
        <v>4287</v>
      </c>
    </row>
    <row r="436">
      <c r="A436" s="2"/>
      <c r="B436" s="2">
        <v>-1.0</v>
      </c>
      <c r="C436" s="2" t="s">
        <v>2856</v>
      </c>
      <c r="D436" s="2" t="s">
        <v>5749</v>
      </c>
      <c r="E436" s="2" t="s">
        <v>10513</v>
      </c>
      <c r="F436" s="2" t="s">
        <v>4287</v>
      </c>
    </row>
    <row r="437">
      <c r="A437" s="2"/>
      <c r="B437" s="2">
        <v>-1.0</v>
      </c>
      <c r="C437" s="2" t="s">
        <v>2857</v>
      </c>
      <c r="D437" s="2" t="s">
        <v>5749</v>
      </c>
      <c r="E437" s="2" t="s">
        <v>10513</v>
      </c>
      <c r="F437" s="2" t="s">
        <v>4287</v>
      </c>
    </row>
    <row r="438">
      <c r="A438" s="2"/>
      <c r="B438" s="2">
        <v>-1.0</v>
      </c>
      <c r="C438" s="2" t="s">
        <v>2858</v>
      </c>
      <c r="D438" s="2" t="s">
        <v>5749</v>
      </c>
      <c r="E438" s="2" t="s">
        <v>10513</v>
      </c>
      <c r="F438" s="2" t="s">
        <v>4287</v>
      </c>
    </row>
    <row r="439">
      <c r="A439" s="2"/>
      <c r="B439" s="2">
        <v>-1.0</v>
      </c>
      <c r="C439" s="2" t="s">
        <v>2859</v>
      </c>
      <c r="D439" s="2" t="s">
        <v>5749</v>
      </c>
      <c r="E439" s="2" t="s">
        <v>10513</v>
      </c>
      <c r="F439" s="2" t="s">
        <v>4287</v>
      </c>
    </row>
    <row r="440">
      <c r="A440" s="2"/>
      <c r="B440" s="2">
        <v>-1.0</v>
      </c>
      <c r="C440" s="2" t="s">
        <v>2860</v>
      </c>
      <c r="D440" s="2" t="s">
        <v>5749</v>
      </c>
      <c r="E440" s="2" t="s">
        <v>10513</v>
      </c>
      <c r="F440" s="2" t="s">
        <v>4287</v>
      </c>
    </row>
    <row r="441">
      <c r="A441" s="2"/>
      <c r="B441" s="2">
        <v>-1.0</v>
      </c>
      <c r="C441" s="2" t="s">
        <v>2861</v>
      </c>
      <c r="D441" s="2" t="s">
        <v>5749</v>
      </c>
      <c r="E441" s="2" t="s">
        <v>10513</v>
      </c>
      <c r="F441" s="2" t="s">
        <v>4287</v>
      </c>
    </row>
    <row r="442">
      <c r="A442" s="2"/>
      <c r="B442" s="2">
        <v>-1.0</v>
      </c>
      <c r="C442" s="2" t="s">
        <v>2862</v>
      </c>
      <c r="D442" s="2" t="s">
        <v>5749</v>
      </c>
      <c r="E442" s="2" t="s">
        <v>10513</v>
      </c>
      <c r="F442" s="2" t="s">
        <v>4287</v>
      </c>
    </row>
    <row r="443">
      <c r="A443" s="2" t="s">
        <v>14087</v>
      </c>
      <c r="B443" s="2">
        <v>-1.0</v>
      </c>
      <c r="C443" s="2" t="s">
        <v>2863</v>
      </c>
      <c r="D443" s="2" t="s">
        <v>5749</v>
      </c>
      <c r="E443" s="2" t="s">
        <v>10513</v>
      </c>
      <c r="F443" s="2" t="s">
        <v>4287</v>
      </c>
    </row>
    <row r="444">
      <c r="A444" s="2"/>
      <c r="B444" s="2">
        <v>-1.0</v>
      </c>
      <c r="C444" s="2" t="s">
        <v>2864</v>
      </c>
      <c r="D444" s="2" t="s">
        <v>5749</v>
      </c>
      <c r="E444" s="2" t="s">
        <v>10513</v>
      </c>
      <c r="F444" s="2" t="s">
        <v>4287</v>
      </c>
    </row>
    <row r="445">
      <c r="A445" s="2"/>
      <c r="B445" s="2">
        <v>-1.0</v>
      </c>
      <c r="C445" s="2" t="s">
        <v>2865</v>
      </c>
      <c r="D445" s="2" t="s">
        <v>5749</v>
      </c>
      <c r="E445" s="2" t="s">
        <v>10513</v>
      </c>
      <c r="F445" s="2" t="s">
        <v>4287</v>
      </c>
    </row>
    <row r="446">
      <c r="A446" s="2"/>
      <c r="B446" s="2">
        <v>-1.0</v>
      </c>
      <c r="C446" s="2" t="s">
        <v>2866</v>
      </c>
      <c r="D446" s="2" t="s">
        <v>5749</v>
      </c>
      <c r="E446" s="2" t="s">
        <v>10513</v>
      </c>
      <c r="F446" s="2" t="s">
        <v>4287</v>
      </c>
    </row>
    <row r="447">
      <c r="A447" s="2"/>
      <c r="B447" s="2">
        <v>-1.0</v>
      </c>
      <c r="C447" s="2" t="s">
        <v>2867</v>
      </c>
      <c r="D447" s="2" t="s">
        <v>5749</v>
      </c>
      <c r="E447" s="2" t="s">
        <v>10513</v>
      </c>
      <c r="F447" s="2" t="s">
        <v>4287</v>
      </c>
    </row>
    <row r="448">
      <c r="A448" s="2"/>
      <c r="B448" s="2">
        <v>0.0</v>
      </c>
      <c r="C448" s="2" t="s">
        <v>2868</v>
      </c>
      <c r="D448" s="2" t="s">
        <v>5749</v>
      </c>
      <c r="E448" s="2" t="s">
        <v>10513</v>
      </c>
      <c r="F448" s="2" t="s">
        <v>4287</v>
      </c>
    </row>
    <row r="449">
      <c r="A449" s="2"/>
      <c r="B449" s="2">
        <v>-1.0</v>
      </c>
      <c r="C449" s="2" t="s">
        <v>2869</v>
      </c>
      <c r="D449" s="2" t="s">
        <v>5805</v>
      </c>
      <c r="E449" s="2" t="s">
        <v>10513</v>
      </c>
      <c r="F449" s="2" t="s">
        <v>4287</v>
      </c>
    </row>
    <row r="450">
      <c r="A450" s="2"/>
      <c r="B450" s="2">
        <v>0.0</v>
      </c>
      <c r="C450" s="2" t="s">
        <v>2870</v>
      </c>
      <c r="D450" s="2" t="s">
        <v>5805</v>
      </c>
      <c r="E450" s="2" t="s">
        <v>10513</v>
      </c>
      <c r="F450" s="2" t="s">
        <v>4287</v>
      </c>
    </row>
    <row r="451">
      <c r="A451" s="2"/>
      <c r="B451" s="2">
        <v>-1.0</v>
      </c>
      <c r="C451" s="2" t="s">
        <v>2871</v>
      </c>
      <c r="D451" s="2" t="s">
        <v>10526</v>
      </c>
      <c r="E451" s="2" t="s">
        <v>10513</v>
      </c>
      <c r="F451" s="2" t="s">
        <v>4287</v>
      </c>
      <c r="G451" s="2" t="s">
        <v>10527</v>
      </c>
    </row>
    <row r="452">
      <c r="A452" s="2"/>
      <c r="B452" s="2">
        <v>-1.0</v>
      </c>
      <c r="C452" s="2" t="s">
        <v>2872</v>
      </c>
      <c r="D452" s="2" t="s">
        <v>10526</v>
      </c>
      <c r="E452" s="2" t="s">
        <v>10513</v>
      </c>
      <c r="F452" s="2" t="s">
        <v>4287</v>
      </c>
    </row>
    <row r="453">
      <c r="A453" s="2"/>
      <c r="B453" s="2">
        <v>-1.0</v>
      </c>
      <c r="C453" s="2" t="s">
        <v>2873</v>
      </c>
      <c r="D453" s="2" t="s">
        <v>10531</v>
      </c>
      <c r="E453" s="2" t="s">
        <v>10532</v>
      </c>
      <c r="F453" s="2" t="s">
        <v>4287</v>
      </c>
    </row>
    <row r="454">
      <c r="A454" s="2"/>
      <c r="B454" s="2">
        <v>-1.0</v>
      </c>
      <c r="C454" s="2" t="s">
        <v>2874</v>
      </c>
      <c r="D454" s="2" t="s">
        <v>10531</v>
      </c>
      <c r="E454" s="2" t="s">
        <v>10532</v>
      </c>
      <c r="F454" s="2" t="s">
        <v>4287</v>
      </c>
    </row>
    <row r="455">
      <c r="A455" s="2"/>
      <c r="B455" s="2">
        <v>-1.0</v>
      </c>
      <c r="C455" s="2" t="s">
        <v>2875</v>
      </c>
      <c r="D455" s="2" t="s">
        <v>10531</v>
      </c>
      <c r="E455" s="2" t="s">
        <v>10532</v>
      </c>
      <c r="F455" s="2" t="s">
        <v>4287</v>
      </c>
    </row>
    <row r="456">
      <c r="A456" s="2"/>
      <c r="B456" s="2">
        <v>-1.0</v>
      </c>
      <c r="C456" s="2" t="s">
        <v>2876</v>
      </c>
      <c r="D456" s="2" t="s">
        <v>10531</v>
      </c>
      <c r="E456" s="2" t="s">
        <v>10532</v>
      </c>
      <c r="F456" s="2" t="s">
        <v>4287</v>
      </c>
    </row>
    <row r="457">
      <c r="B457" s="2">
        <v>-1.0</v>
      </c>
      <c r="C457" s="3" t="s">
        <v>2877</v>
      </c>
      <c r="D457" s="2" t="s">
        <v>10531</v>
      </c>
      <c r="E457" s="2" t="s">
        <v>10532</v>
      </c>
      <c r="F457" s="2" t="s">
        <v>4287</v>
      </c>
    </row>
    <row r="458">
      <c r="A458" s="2"/>
      <c r="B458" s="2">
        <v>-1.0</v>
      </c>
      <c r="C458" s="2" t="s">
        <v>2878</v>
      </c>
      <c r="D458" s="2" t="s">
        <v>10531</v>
      </c>
      <c r="E458" s="2" t="s">
        <v>10532</v>
      </c>
      <c r="F458" s="2" t="s">
        <v>4287</v>
      </c>
    </row>
    <row r="459">
      <c r="A459" s="2"/>
      <c r="B459" s="2">
        <v>-1.0</v>
      </c>
      <c r="C459" s="2" t="s">
        <v>2879</v>
      </c>
      <c r="D459" s="2" t="s">
        <v>10531</v>
      </c>
      <c r="E459" s="2" t="s">
        <v>10532</v>
      </c>
      <c r="F459" s="2" t="s">
        <v>4287</v>
      </c>
    </row>
    <row r="460">
      <c r="A460" s="2"/>
      <c r="B460" s="2">
        <v>-1.0</v>
      </c>
      <c r="C460" s="2" t="s">
        <v>2880</v>
      </c>
      <c r="D460" s="2" t="s">
        <v>10531</v>
      </c>
      <c r="E460" s="2" t="s">
        <v>10532</v>
      </c>
      <c r="F460" s="2" t="s">
        <v>4287</v>
      </c>
    </row>
    <row r="461">
      <c r="A461" s="2"/>
      <c r="B461" s="2">
        <v>-1.0</v>
      </c>
      <c r="C461" s="2" t="s">
        <v>2881</v>
      </c>
      <c r="D461" s="2" t="s">
        <v>10531</v>
      </c>
      <c r="E461" s="2" t="s">
        <v>10532</v>
      </c>
      <c r="F461" s="2" t="s">
        <v>4287</v>
      </c>
    </row>
    <row r="462">
      <c r="A462" s="2"/>
      <c r="B462" s="2">
        <v>-1.0</v>
      </c>
      <c r="C462" s="2" t="s">
        <v>2882</v>
      </c>
      <c r="D462" s="2" t="s">
        <v>10531</v>
      </c>
      <c r="E462" s="2" t="s">
        <v>10532</v>
      </c>
      <c r="F462" s="2" t="s">
        <v>4287</v>
      </c>
    </row>
    <row r="463">
      <c r="A463" s="2"/>
      <c r="B463" s="2">
        <v>-1.0</v>
      </c>
      <c r="C463" s="2" t="s">
        <v>2883</v>
      </c>
      <c r="D463" s="2" t="s">
        <v>10531</v>
      </c>
      <c r="E463" s="2" t="s">
        <v>10532</v>
      </c>
      <c r="F463" s="2" t="s">
        <v>4287</v>
      </c>
    </row>
    <row r="464">
      <c r="A464" s="2"/>
      <c r="B464" s="2">
        <v>-1.0</v>
      </c>
      <c r="C464" s="2" t="s">
        <v>2884</v>
      </c>
      <c r="D464" s="2" t="s">
        <v>10540</v>
      </c>
      <c r="E464" s="2" t="s">
        <v>10213</v>
      </c>
      <c r="F464" s="2" t="s">
        <v>4287</v>
      </c>
      <c r="G464" s="38" t="s">
        <v>10541</v>
      </c>
    </row>
    <row r="465">
      <c r="A465" s="2"/>
      <c r="B465" s="2">
        <v>-1.0</v>
      </c>
      <c r="C465" s="2" t="s">
        <v>2885</v>
      </c>
      <c r="D465" s="2" t="s">
        <v>10540</v>
      </c>
      <c r="E465" s="2" t="s">
        <v>10213</v>
      </c>
      <c r="F465" s="2" t="s">
        <v>4287</v>
      </c>
    </row>
    <row r="466">
      <c r="A466" s="2"/>
      <c r="B466" s="2">
        <v>-1.0</v>
      </c>
      <c r="C466" s="2" t="s">
        <v>2886</v>
      </c>
      <c r="D466" s="2" t="s">
        <v>10540</v>
      </c>
      <c r="E466" s="2" t="s">
        <v>10213</v>
      </c>
      <c r="F466" s="2" t="s">
        <v>4287</v>
      </c>
    </row>
    <row r="467">
      <c r="A467" s="2"/>
      <c r="B467" s="2">
        <v>-1.0</v>
      </c>
      <c r="C467" s="2" t="s">
        <v>2887</v>
      </c>
      <c r="D467" s="2" t="s">
        <v>10540</v>
      </c>
      <c r="E467" s="2" t="s">
        <v>10213</v>
      </c>
      <c r="F467" s="2" t="s">
        <v>4287</v>
      </c>
    </row>
    <row r="468">
      <c r="A468" s="2"/>
      <c r="B468" s="2">
        <v>-1.0</v>
      </c>
      <c r="C468" s="2" t="s">
        <v>2888</v>
      </c>
      <c r="D468" s="2" t="s">
        <v>10540</v>
      </c>
      <c r="E468" s="2" t="s">
        <v>10213</v>
      </c>
      <c r="F468" s="2" t="s">
        <v>4287</v>
      </c>
    </row>
    <row r="469">
      <c r="A469" s="2"/>
      <c r="B469" s="2">
        <v>-1.0</v>
      </c>
      <c r="C469" s="2" t="s">
        <v>2889</v>
      </c>
      <c r="D469" s="2" t="s">
        <v>9355</v>
      </c>
      <c r="E469" s="2" t="s">
        <v>9426</v>
      </c>
      <c r="F469" s="2" t="s">
        <v>4287</v>
      </c>
    </row>
    <row r="470">
      <c r="A470" s="2"/>
      <c r="B470" s="2">
        <v>-1.0</v>
      </c>
      <c r="C470" s="2" t="s">
        <v>2890</v>
      </c>
      <c r="D470" s="2" t="s">
        <v>9355</v>
      </c>
      <c r="E470" s="2" t="s">
        <v>9426</v>
      </c>
      <c r="F470" s="2" t="s">
        <v>4287</v>
      </c>
    </row>
    <row r="471">
      <c r="A471" s="2"/>
      <c r="B471" s="2">
        <v>-1.0</v>
      </c>
      <c r="C471" s="2" t="s">
        <v>2891</v>
      </c>
      <c r="D471" s="2" t="s">
        <v>9355</v>
      </c>
      <c r="E471" s="2" t="s">
        <v>9426</v>
      </c>
      <c r="F471" s="2" t="s">
        <v>4287</v>
      </c>
    </row>
    <row r="472">
      <c r="A472" s="2"/>
      <c r="B472" s="2">
        <v>-1.0</v>
      </c>
      <c r="C472" s="2" t="s">
        <v>2892</v>
      </c>
      <c r="D472" s="2" t="s">
        <v>9355</v>
      </c>
      <c r="E472" s="2" t="s">
        <v>9426</v>
      </c>
      <c r="F472" s="2" t="s">
        <v>4287</v>
      </c>
    </row>
    <row r="473">
      <c r="A473" s="2"/>
      <c r="B473" s="2">
        <v>-1.0</v>
      </c>
      <c r="C473" s="2" t="s">
        <v>2893</v>
      </c>
      <c r="D473" s="2" t="s">
        <v>9355</v>
      </c>
      <c r="E473" s="2" t="s">
        <v>9426</v>
      </c>
      <c r="F473" s="2" t="s">
        <v>4287</v>
      </c>
    </row>
    <row r="474">
      <c r="A474" s="2"/>
      <c r="B474" s="2">
        <v>-1.0</v>
      </c>
      <c r="C474" s="2" t="s">
        <v>2894</v>
      </c>
      <c r="D474" s="2" t="s">
        <v>9355</v>
      </c>
      <c r="E474" s="2" t="s">
        <v>9426</v>
      </c>
      <c r="F474" s="2" t="s">
        <v>4287</v>
      </c>
    </row>
    <row r="475">
      <c r="A475" s="2"/>
      <c r="B475" s="2">
        <v>-1.0</v>
      </c>
      <c r="C475" s="2" t="s">
        <v>2895</v>
      </c>
      <c r="D475" s="2" t="s">
        <v>9355</v>
      </c>
      <c r="E475" s="2" t="s">
        <v>9426</v>
      </c>
      <c r="F475" s="2" t="s">
        <v>4287</v>
      </c>
    </row>
    <row r="476">
      <c r="A476" s="2"/>
      <c r="B476" s="2">
        <v>-1.0</v>
      </c>
      <c r="C476" s="2" t="s">
        <v>2896</v>
      </c>
      <c r="D476" s="2" t="s">
        <v>9355</v>
      </c>
      <c r="E476" s="2" t="s">
        <v>9426</v>
      </c>
      <c r="F476" s="2" t="s">
        <v>4287</v>
      </c>
    </row>
    <row r="477">
      <c r="A477" s="2"/>
      <c r="B477" s="2">
        <v>-1.0</v>
      </c>
      <c r="C477" s="2" t="s">
        <v>2897</v>
      </c>
      <c r="D477" s="2" t="s">
        <v>9355</v>
      </c>
      <c r="E477" s="2" t="s">
        <v>9426</v>
      </c>
      <c r="F477" s="2" t="s">
        <v>4287</v>
      </c>
    </row>
    <row r="478">
      <c r="A478" s="2"/>
      <c r="B478" s="2">
        <v>-1.0</v>
      </c>
      <c r="C478" s="2" t="s">
        <v>2898</v>
      </c>
      <c r="D478" s="2" t="s">
        <v>9355</v>
      </c>
      <c r="E478" s="2" t="s">
        <v>9426</v>
      </c>
      <c r="F478" s="2" t="s">
        <v>4287</v>
      </c>
    </row>
    <row r="479">
      <c r="A479" s="2"/>
      <c r="B479" s="2">
        <v>-1.0</v>
      </c>
      <c r="C479" s="2" t="s">
        <v>2899</v>
      </c>
      <c r="D479" s="10" t="s">
        <v>10570</v>
      </c>
      <c r="E479" s="10" t="s">
        <v>4292</v>
      </c>
      <c r="F479" s="10" t="s">
        <v>4287</v>
      </c>
      <c r="G479" s="53"/>
    </row>
    <row r="480">
      <c r="A480" s="2"/>
      <c r="B480" s="2">
        <v>-1.0</v>
      </c>
      <c r="C480" s="2" t="s">
        <v>2900</v>
      </c>
      <c r="D480" s="10" t="s">
        <v>10570</v>
      </c>
      <c r="E480" s="10" t="s">
        <v>4292</v>
      </c>
      <c r="F480" s="10" t="s">
        <v>4287</v>
      </c>
    </row>
    <row r="481">
      <c r="A481" s="2"/>
      <c r="B481" s="2">
        <v>0.0</v>
      </c>
      <c r="C481" s="2" t="s">
        <v>2901</v>
      </c>
      <c r="D481" s="10" t="s">
        <v>10570</v>
      </c>
      <c r="E481" s="10" t="s">
        <v>4292</v>
      </c>
      <c r="F481" s="10" t="s">
        <v>4287</v>
      </c>
    </row>
    <row r="482">
      <c r="A482" s="2"/>
      <c r="B482" s="2">
        <v>-1.0</v>
      </c>
      <c r="C482" s="2" t="s">
        <v>2902</v>
      </c>
      <c r="D482" s="10" t="s">
        <v>10570</v>
      </c>
      <c r="E482" s="10" t="s">
        <v>4292</v>
      </c>
      <c r="F482" s="10" t="s">
        <v>4287</v>
      </c>
    </row>
    <row r="483">
      <c r="A483" s="2"/>
      <c r="B483" s="2">
        <v>-1.0</v>
      </c>
      <c r="C483" s="2" t="s">
        <v>2903</v>
      </c>
      <c r="D483" s="10" t="s">
        <v>10570</v>
      </c>
      <c r="E483" s="10" t="s">
        <v>4292</v>
      </c>
      <c r="F483" s="10" t="s">
        <v>4287</v>
      </c>
    </row>
    <row r="484">
      <c r="A484" s="2"/>
      <c r="B484" s="2">
        <v>-1.0</v>
      </c>
      <c r="C484" s="2" t="s">
        <v>2904</v>
      </c>
      <c r="D484" s="10" t="s">
        <v>10570</v>
      </c>
      <c r="E484" s="10" t="s">
        <v>4292</v>
      </c>
      <c r="F484" s="10" t="s">
        <v>4287</v>
      </c>
    </row>
    <row r="485">
      <c r="A485" s="2"/>
      <c r="B485" s="2">
        <v>-1.0</v>
      </c>
      <c r="C485" s="2" t="s">
        <v>2905</v>
      </c>
      <c r="D485" s="10" t="s">
        <v>10570</v>
      </c>
      <c r="E485" s="10" t="s">
        <v>4292</v>
      </c>
      <c r="F485" s="10" t="s">
        <v>4287</v>
      </c>
    </row>
    <row r="486">
      <c r="A486" s="2"/>
      <c r="B486" s="2">
        <v>-1.0</v>
      </c>
      <c r="C486" s="2" t="s">
        <v>2906</v>
      </c>
      <c r="D486" s="10" t="s">
        <v>10570</v>
      </c>
      <c r="E486" s="10" t="s">
        <v>4292</v>
      </c>
      <c r="F486" s="10" t="s">
        <v>4287</v>
      </c>
    </row>
    <row r="487">
      <c r="A487" s="2"/>
      <c r="B487" s="2">
        <v>-1.0</v>
      </c>
      <c r="C487" s="3" t="s">
        <v>2907</v>
      </c>
      <c r="D487" s="10" t="s">
        <v>10570</v>
      </c>
      <c r="E487" s="10" t="s">
        <v>4292</v>
      </c>
      <c r="F487" s="10" t="s">
        <v>4287</v>
      </c>
    </row>
    <row r="488">
      <c r="A488" s="2"/>
      <c r="B488" s="2">
        <v>-1.0</v>
      </c>
      <c r="C488" s="2" t="s">
        <v>2908</v>
      </c>
      <c r="D488" s="10" t="s">
        <v>10570</v>
      </c>
      <c r="E488" s="10" t="s">
        <v>4292</v>
      </c>
      <c r="F488" s="10" t="s">
        <v>4287</v>
      </c>
    </row>
    <row r="489">
      <c r="A489" s="2"/>
      <c r="B489" s="2">
        <v>-1.0</v>
      </c>
      <c r="C489" s="2" t="s">
        <v>2909</v>
      </c>
      <c r="D489" s="2" t="s">
        <v>10588</v>
      </c>
      <c r="E489" s="2" t="s">
        <v>7605</v>
      </c>
      <c r="F489" s="2" t="s">
        <v>4287</v>
      </c>
    </row>
    <row r="490">
      <c r="A490" s="2"/>
      <c r="B490" s="2">
        <v>-1.0</v>
      </c>
      <c r="C490" s="2" t="s">
        <v>2910</v>
      </c>
      <c r="D490" s="2" t="s">
        <v>10588</v>
      </c>
      <c r="E490" s="2" t="s">
        <v>7605</v>
      </c>
      <c r="F490" s="2" t="s">
        <v>4287</v>
      </c>
    </row>
    <row r="491">
      <c r="A491" s="2"/>
      <c r="B491" s="2">
        <v>-1.0</v>
      </c>
      <c r="C491" s="2" t="s">
        <v>2911</v>
      </c>
      <c r="D491" s="2" t="s">
        <v>10588</v>
      </c>
      <c r="E491" s="2" t="s">
        <v>7605</v>
      </c>
      <c r="F491" s="2" t="s">
        <v>4287</v>
      </c>
    </row>
    <row r="492">
      <c r="A492" s="2"/>
      <c r="B492" s="2">
        <v>-1.0</v>
      </c>
      <c r="C492" s="2" t="s">
        <v>2912</v>
      </c>
      <c r="D492" s="2" t="s">
        <v>10595</v>
      </c>
      <c r="E492" s="2" t="s">
        <v>4301</v>
      </c>
      <c r="F492" s="2" t="s">
        <v>4287</v>
      </c>
    </row>
    <row r="493">
      <c r="A493" s="2"/>
      <c r="B493" s="2">
        <v>-1.0</v>
      </c>
      <c r="C493" s="2" t="s">
        <v>2913</v>
      </c>
      <c r="D493" s="2" t="s">
        <v>10595</v>
      </c>
      <c r="E493" s="2" t="s">
        <v>4301</v>
      </c>
      <c r="F493" s="2" t="s">
        <v>4287</v>
      </c>
    </row>
    <row r="494">
      <c r="A494" s="2"/>
      <c r="B494" s="2">
        <v>-1.0</v>
      </c>
      <c r="C494" s="2" t="s">
        <v>2914</v>
      </c>
      <c r="D494" s="2" t="s">
        <v>10595</v>
      </c>
      <c r="E494" s="2" t="s">
        <v>4301</v>
      </c>
      <c r="F494" s="2" t="s">
        <v>4287</v>
      </c>
    </row>
    <row r="495">
      <c r="A495" s="2"/>
      <c r="B495" s="2">
        <v>-1.0</v>
      </c>
      <c r="C495" s="2" t="s">
        <v>2915</v>
      </c>
      <c r="D495" s="2" t="s">
        <v>10595</v>
      </c>
      <c r="E495" s="2" t="s">
        <v>4301</v>
      </c>
      <c r="F495" s="2" t="s">
        <v>4287</v>
      </c>
    </row>
    <row r="496">
      <c r="A496" s="2"/>
      <c r="B496" s="2">
        <v>-1.0</v>
      </c>
      <c r="C496" s="2" t="s">
        <v>2928</v>
      </c>
      <c r="D496" s="2" t="s">
        <v>10595</v>
      </c>
      <c r="E496" s="2" t="s">
        <v>4301</v>
      </c>
      <c r="F496" s="2" t="s">
        <v>4287</v>
      </c>
    </row>
    <row r="497">
      <c r="A497" s="2"/>
      <c r="B497" s="2">
        <v>-1.0</v>
      </c>
      <c r="C497" s="2" t="s">
        <v>2930</v>
      </c>
      <c r="D497" s="2" t="s">
        <v>10595</v>
      </c>
      <c r="E497" s="2" t="s">
        <v>4301</v>
      </c>
      <c r="F497" s="2" t="s">
        <v>4287</v>
      </c>
    </row>
    <row r="498">
      <c r="B498" s="2">
        <v>0.0</v>
      </c>
      <c r="C498" s="2" t="s">
        <v>2931</v>
      </c>
      <c r="D498" s="2" t="s">
        <v>10595</v>
      </c>
      <c r="E498" s="2" t="s">
        <v>4301</v>
      </c>
      <c r="F498" s="2" t="s">
        <v>4287</v>
      </c>
    </row>
    <row r="499">
      <c r="A499" s="2"/>
      <c r="B499" s="2">
        <v>0.0</v>
      </c>
      <c r="C499" s="2" t="s">
        <v>2933</v>
      </c>
      <c r="D499" s="2" t="s">
        <v>10595</v>
      </c>
      <c r="E499" s="2" t="s">
        <v>4301</v>
      </c>
      <c r="F499" s="2" t="s">
        <v>4287</v>
      </c>
    </row>
    <row r="500">
      <c r="A500" s="2"/>
      <c r="B500" s="2">
        <v>-1.0</v>
      </c>
      <c r="C500" s="2" t="s">
        <v>2934</v>
      </c>
      <c r="D500" s="2" t="s">
        <v>10595</v>
      </c>
      <c r="E500" s="2" t="s">
        <v>4301</v>
      </c>
      <c r="F500" s="2" t="s">
        <v>4287</v>
      </c>
    </row>
    <row r="501">
      <c r="A501" s="2"/>
      <c r="B501" s="2">
        <v>-1.0</v>
      </c>
      <c r="C501" s="2" t="s">
        <v>2935</v>
      </c>
      <c r="D501" s="2" t="s">
        <v>10595</v>
      </c>
      <c r="E501" s="2" t="s">
        <v>4301</v>
      </c>
      <c r="F501" s="2" t="s">
        <v>4287</v>
      </c>
    </row>
    <row r="502">
      <c r="A502" s="2"/>
      <c r="B502" s="2">
        <v>-1.0</v>
      </c>
      <c r="C502" s="2" t="s">
        <v>2937</v>
      </c>
      <c r="D502" s="2" t="s">
        <v>10595</v>
      </c>
      <c r="E502" s="2" t="s">
        <v>4301</v>
      </c>
      <c r="F502" s="2" t="s">
        <v>4287</v>
      </c>
    </row>
    <row r="503">
      <c r="A503" s="2"/>
      <c r="B503" s="2">
        <v>-1.0</v>
      </c>
      <c r="C503" s="2" t="s">
        <v>2939</v>
      </c>
      <c r="D503" s="2" t="s">
        <v>10595</v>
      </c>
      <c r="E503" s="2" t="s">
        <v>4301</v>
      </c>
      <c r="F503" s="2" t="s">
        <v>4287</v>
      </c>
    </row>
    <row r="504">
      <c r="B504" s="2">
        <v>0.0</v>
      </c>
      <c r="C504" s="2" t="s">
        <v>2941</v>
      </c>
      <c r="D504" s="2" t="s">
        <v>10608</v>
      </c>
      <c r="E504" s="2" t="s">
        <v>9426</v>
      </c>
      <c r="F504" s="2" t="s">
        <v>4287</v>
      </c>
      <c r="G504" s="38" t="s">
        <v>10609</v>
      </c>
    </row>
    <row r="505">
      <c r="A505" s="2"/>
      <c r="B505" s="2">
        <v>-1.0</v>
      </c>
      <c r="C505" s="2" t="s">
        <v>2942</v>
      </c>
      <c r="D505" s="2" t="s">
        <v>10608</v>
      </c>
      <c r="E505" s="2" t="s">
        <v>9426</v>
      </c>
      <c r="F505" s="2" t="s">
        <v>4287</v>
      </c>
    </row>
    <row r="506">
      <c r="A506" s="2"/>
      <c r="B506" s="2">
        <v>-1.0</v>
      </c>
      <c r="C506" s="2" t="s">
        <v>2943</v>
      </c>
      <c r="D506" s="2" t="s">
        <v>10608</v>
      </c>
      <c r="E506" s="2" t="s">
        <v>9426</v>
      </c>
      <c r="F506" s="2" t="s">
        <v>4287</v>
      </c>
    </row>
    <row r="507">
      <c r="A507" s="2"/>
      <c r="B507" s="2">
        <v>-1.0</v>
      </c>
      <c r="C507" s="2" t="s">
        <v>2944</v>
      </c>
      <c r="D507" s="2" t="s">
        <v>10608</v>
      </c>
      <c r="E507" s="2" t="s">
        <v>9426</v>
      </c>
      <c r="F507" s="2" t="s">
        <v>4287</v>
      </c>
    </row>
    <row r="508">
      <c r="A508" s="2"/>
      <c r="B508" s="2">
        <v>-1.0</v>
      </c>
      <c r="C508" s="2" t="s">
        <v>2946</v>
      </c>
      <c r="D508" s="2" t="s">
        <v>10608</v>
      </c>
      <c r="E508" s="2" t="s">
        <v>9426</v>
      </c>
      <c r="F508" s="2" t="s">
        <v>4287</v>
      </c>
    </row>
    <row r="509">
      <c r="A509" s="2"/>
      <c r="B509" s="2">
        <v>-1.0</v>
      </c>
      <c r="C509" s="2" t="s">
        <v>2948</v>
      </c>
      <c r="D509" s="2" t="s">
        <v>10608</v>
      </c>
      <c r="E509" s="2" t="s">
        <v>9426</v>
      </c>
      <c r="F509" s="2" t="s">
        <v>4287</v>
      </c>
    </row>
    <row r="510">
      <c r="A510" s="2"/>
      <c r="B510" s="2">
        <v>-1.0</v>
      </c>
      <c r="C510" s="2" t="s">
        <v>2950</v>
      </c>
      <c r="D510" s="2" t="s">
        <v>10608</v>
      </c>
      <c r="E510" s="2" t="s">
        <v>9426</v>
      </c>
      <c r="F510" s="2" t="s">
        <v>4287</v>
      </c>
    </row>
    <row r="511">
      <c r="A511" s="2"/>
      <c r="B511" s="2">
        <v>-1.0</v>
      </c>
      <c r="C511" s="2" t="s">
        <v>2951</v>
      </c>
      <c r="D511" s="2" t="s">
        <v>10608</v>
      </c>
      <c r="E511" s="2" t="s">
        <v>9426</v>
      </c>
      <c r="F511" s="2" t="s">
        <v>4287</v>
      </c>
    </row>
    <row r="512">
      <c r="A512" s="2" t="s">
        <v>9218</v>
      </c>
      <c r="B512" s="2">
        <v>0.0</v>
      </c>
      <c r="C512" s="2" t="s">
        <v>2952</v>
      </c>
      <c r="D512" s="2" t="s">
        <v>10608</v>
      </c>
      <c r="E512" s="2" t="s">
        <v>9426</v>
      </c>
      <c r="F512" s="2" t="s">
        <v>4287</v>
      </c>
    </row>
    <row r="513">
      <c r="A513" s="2"/>
      <c r="B513" s="2">
        <v>-1.0</v>
      </c>
      <c r="C513" s="2" t="s">
        <v>2953</v>
      </c>
      <c r="D513" s="2" t="s">
        <v>10608</v>
      </c>
      <c r="E513" s="2" t="s">
        <v>9426</v>
      </c>
      <c r="F513" s="2" t="s">
        <v>4287</v>
      </c>
    </row>
    <row r="514">
      <c r="A514" s="2"/>
      <c r="B514" s="2">
        <v>-1.0</v>
      </c>
      <c r="C514" s="2" t="s">
        <v>2954</v>
      </c>
      <c r="D514" s="2" t="s">
        <v>10608</v>
      </c>
      <c r="E514" s="2" t="s">
        <v>9426</v>
      </c>
      <c r="F514" s="2" t="s">
        <v>4287</v>
      </c>
    </row>
    <row r="515">
      <c r="A515" s="2"/>
      <c r="B515" s="2">
        <v>-1.0</v>
      </c>
      <c r="C515" s="2" t="s">
        <v>2955</v>
      </c>
      <c r="D515" s="2" t="s">
        <v>10608</v>
      </c>
      <c r="E515" s="2" t="s">
        <v>9426</v>
      </c>
      <c r="F515" s="2" t="s">
        <v>4287</v>
      </c>
    </row>
    <row r="516">
      <c r="A516" s="2"/>
      <c r="B516" s="2">
        <v>-1.0</v>
      </c>
      <c r="C516" s="2" t="s">
        <v>2956</v>
      </c>
      <c r="D516" s="2" t="s">
        <v>10608</v>
      </c>
      <c r="E516" s="2" t="s">
        <v>9426</v>
      </c>
      <c r="F516" s="2" t="s">
        <v>4287</v>
      </c>
    </row>
    <row r="517">
      <c r="A517" s="2"/>
      <c r="B517" s="2">
        <v>-1.0</v>
      </c>
      <c r="C517" s="2" t="s">
        <v>2957</v>
      </c>
      <c r="D517" s="2" t="s">
        <v>10608</v>
      </c>
      <c r="E517" s="2" t="s">
        <v>9426</v>
      </c>
      <c r="F517" s="2" t="s">
        <v>4287</v>
      </c>
    </row>
    <row r="518">
      <c r="A518" s="2"/>
      <c r="B518" s="2">
        <v>-1.0</v>
      </c>
      <c r="C518" s="2" t="s">
        <v>2959</v>
      </c>
      <c r="D518" s="2" t="s">
        <v>10618</v>
      </c>
      <c r="E518" s="2" t="s">
        <v>10619</v>
      </c>
      <c r="F518" s="2" t="s">
        <v>4287</v>
      </c>
      <c r="G518" s="38" t="s">
        <v>10620</v>
      </c>
    </row>
    <row r="519">
      <c r="A519" s="2" t="s">
        <v>9218</v>
      </c>
      <c r="B519" s="2">
        <v>-1.0</v>
      </c>
      <c r="C519" s="2" t="s">
        <v>2960</v>
      </c>
      <c r="D519" s="2" t="s">
        <v>10618</v>
      </c>
      <c r="E519" s="2" t="s">
        <v>10619</v>
      </c>
      <c r="F519" s="2" t="s">
        <v>4287</v>
      </c>
    </row>
    <row r="520">
      <c r="A520" s="2"/>
      <c r="B520" s="2">
        <v>-1.0</v>
      </c>
      <c r="C520" s="2" t="s">
        <v>2962</v>
      </c>
      <c r="D520" s="2" t="s">
        <v>10618</v>
      </c>
      <c r="E520" s="2" t="s">
        <v>10619</v>
      </c>
      <c r="F520" s="2" t="s">
        <v>4287</v>
      </c>
    </row>
    <row r="521">
      <c r="A521" s="2"/>
      <c r="B521" s="2">
        <v>-1.0</v>
      </c>
      <c r="C521" s="2" t="s">
        <v>2963</v>
      </c>
      <c r="D521" s="2" t="s">
        <v>10618</v>
      </c>
      <c r="E521" s="2" t="s">
        <v>10619</v>
      </c>
      <c r="F521" s="2" t="s">
        <v>4287</v>
      </c>
    </row>
    <row r="522">
      <c r="A522" s="2"/>
      <c r="B522" s="2">
        <v>-1.0</v>
      </c>
      <c r="C522" s="2" t="s">
        <v>2964</v>
      </c>
      <c r="D522" s="2" t="s">
        <v>10618</v>
      </c>
      <c r="E522" s="2" t="s">
        <v>10619</v>
      </c>
      <c r="F522" s="2" t="s">
        <v>4287</v>
      </c>
    </row>
    <row r="523">
      <c r="A523" s="2"/>
      <c r="B523" s="2">
        <v>-1.0</v>
      </c>
      <c r="C523" s="2" t="s">
        <v>2965</v>
      </c>
      <c r="D523" s="2" t="s">
        <v>10618</v>
      </c>
      <c r="E523" s="2" t="s">
        <v>10619</v>
      </c>
      <c r="F523" s="2" t="s">
        <v>4287</v>
      </c>
    </row>
    <row r="524">
      <c r="B524" s="2">
        <v>0.0</v>
      </c>
      <c r="C524" s="2" t="s">
        <v>2967</v>
      </c>
      <c r="D524" s="2" t="s">
        <v>10618</v>
      </c>
      <c r="E524" s="2" t="s">
        <v>10619</v>
      </c>
      <c r="F524" s="2" t="s">
        <v>4287</v>
      </c>
    </row>
    <row r="525">
      <c r="A525" s="2"/>
      <c r="B525" s="2">
        <v>-1.0</v>
      </c>
      <c r="C525" s="2" t="s">
        <v>2968</v>
      </c>
      <c r="D525" s="2" t="s">
        <v>10618</v>
      </c>
      <c r="E525" s="2" t="s">
        <v>10619</v>
      </c>
      <c r="F525" s="2" t="s">
        <v>4287</v>
      </c>
    </row>
    <row r="526">
      <c r="A526" s="2"/>
      <c r="B526" s="2">
        <v>-1.0</v>
      </c>
      <c r="C526" s="2" t="s">
        <v>2970</v>
      </c>
      <c r="D526" s="2" t="s">
        <v>10618</v>
      </c>
      <c r="E526" s="2" t="s">
        <v>10619</v>
      </c>
      <c r="F526" s="2" t="s">
        <v>4287</v>
      </c>
    </row>
    <row r="527">
      <c r="B527" s="2">
        <v>0.0</v>
      </c>
      <c r="C527" s="2" t="s">
        <v>2971</v>
      </c>
      <c r="D527" s="2" t="s">
        <v>10618</v>
      </c>
      <c r="E527" s="2" t="s">
        <v>10619</v>
      </c>
      <c r="F527" s="2" t="s">
        <v>4287</v>
      </c>
    </row>
    <row r="528">
      <c r="A528" s="2"/>
      <c r="B528" s="2">
        <v>-1.0</v>
      </c>
      <c r="C528" s="2" t="s">
        <v>2972</v>
      </c>
      <c r="D528" s="2" t="s">
        <v>10618</v>
      </c>
      <c r="E528" s="2" t="s">
        <v>10619</v>
      </c>
      <c r="F528" s="2" t="s">
        <v>4287</v>
      </c>
    </row>
    <row r="529">
      <c r="A529" s="2"/>
      <c r="B529" s="2">
        <v>0.0</v>
      </c>
      <c r="C529" s="2" t="s">
        <v>2974</v>
      </c>
      <c r="D529" s="2" t="s">
        <v>10618</v>
      </c>
      <c r="E529" s="2" t="s">
        <v>10619</v>
      </c>
      <c r="F529" s="2" t="s">
        <v>4287</v>
      </c>
    </row>
    <row r="530">
      <c r="A530" s="2" t="s">
        <v>9218</v>
      </c>
      <c r="B530" s="2">
        <v>-1.0</v>
      </c>
      <c r="C530" s="2" t="s">
        <v>2977</v>
      </c>
      <c r="D530" s="2" t="s">
        <v>10618</v>
      </c>
      <c r="E530" s="2" t="s">
        <v>10619</v>
      </c>
      <c r="F530" s="2" t="s">
        <v>4287</v>
      </c>
    </row>
    <row r="531">
      <c r="A531" s="2" t="s">
        <v>9218</v>
      </c>
      <c r="B531" s="2">
        <v>0.0</v>
      </c>
      <c r="C531" s="2" t="s">
        <v>2979</v>
      </c>
      <c r="D531" s="2" t="s">
        <v>10618</v>
      </c>
      <c r="E531" s="2" t="s">
        <v>10619</v>
      </c>
      <c r="F531" s="2" t="s">
        <v>4287</v>
      </c>
    </row>
    <row r="532">
      <c r="A532" s="2"/>
      <c r="B532" s="2">
        <v>-1.0</v>
      </c>
      <c r="C532" s="2" t="s">
        <v>2981</v>
      </c>
      <c r="D532" s="2" t="s">
        <v>10633</v>
      </c>
      <c r="E532" s="2" t="s">
        <v>4301</v>
      </c>
      <c r="F532" s="2" t="s">
        <v>4287</v>
      </c>
    </row>
    <row r="533">
      <c r="A533" s="2"/>
      <c r="B533" s="2">
        <v>-1.0</v>
      </c>
      <c r="C533" s="2" t="s">
        <v>2982</v>
      </c>
      <c r="D533" s="2" t="s">
        <v>10633</v>
      </c>
      <c r="E533" s="2" t="s">
        <v>4301</v>
      </c>
      <c r="F533" s="2" t="s">
        <v>4287</v>
      </c>
    </row>
    <row r="534">
      <c r="A534" s="2"/>
      <c r="B534" s="2">
        <v>-1.0</v>
      </c>
      <c r="C534" s="2" t="s">
        <v>2984</v>
      </c>
      <c r="D534" s="2" t="s">
        <v>10633</v>
      </c>
      <c r="E534" s="2" t="s">
        <v>4301</v>
      </c>
      <c r="F534" s="2" t="s">
        <v>4287</v>
      </c>
    </row>
    <row r="535">
      <c r="A535" s="2"/>
      <c r="B535" s="2">
        <v>-1.0</v>
      </c>
      <c r="C535" s="2" t="s">
        <v>2986</v>
      </c>
      <c r="D535" s="2" t="s">
        <v>10633</v>
      </c>
      <c r="E535" s="2" t="s">
        <v>4301</v>
      </c>
      <c r="F535" s="2" t="s">
        <v>4287</v>
      </c>
    </row>
    <row r="536">
      <c r="A536" s="2"/>
      <c r="B536" s="2">
        <v>-1.0</v>
      </c>
      <c r="C536" s="2" t="s">
        <v>2988</v>
      </c>
      <c r="D536" s="2" t="s">
        <v>10633</v>
      </c>
      <c r="E536" s="2" t="s">
        <v>4301</v>
      </c>
      <c r="F536" s="2" t="s">
        <v>4287</v>
      </c>
    </row>
    <row r="537">
      <c r="A537" s="2"/>
      <c r="B537" s="2">
        <v>-1.0</v>
      </c>
      <c r="C537" s="2" t="s">
        <v>2990</v>
      </c>
      <c r="D537" s="2" t="s">
        <v>10633</v>
      </c>
      <c r="E537" s="2" t="s">
        <v>4301</v>
      </c>
      <c r="F537" s="2" t="s">
        <v>4287</v>
      </c>
    </row>
    <row r="538">
      <c r="A538" s="2"/>
      <c r="B538" s="2">
        <v>-1.0</v>
      </c>
      <c r="C538" s="2" t="s">
        <v>2991</v>
      </c>
      <c r="D538" s="2" t="s">
        <v>10633</v>
      </c>
      <c r="E538" s="2" t="s">
        <v>4301</v>
      </c>
      <c r="F538" s="2" t="s">
        <v>4287</v>
      </c>
    </row>
    <row r="539">
      <c r="A539" s="2"/>
      <c r="B539" s="2">
        <v>-1.0</v>
      </c>
      <c r="C539" s="2" t="s">
        <v>2992</v>
      </c>
      <c r="D539" s="2" t="s">
        <v>10633</v>
      </c>
      <c r="E539" s="2" t="s">
        <v>4301</v>
      </c>
      <c r="F539" s="2" t="s">
        <v>4287</v>
      </c>
    </row>
    <row r="540">
      <c r="A540" s="2"/>
      <c r="B540" s="2">
        <v>-1.0</v>
      </c>
      <c r="C540" s="2" t="s">
        <v>2994</v>
      </c>
      <c r="D540" s="2" t="s">
        <v>10633</v>
      </c>
      <c r="E540" s="2" t="s">
        <v>4301</v>
      </c>
      <c r="F540" s="2" t="s">
        <v>4287</v>
      </c>
    </row>
    <row r="541">
      <c r="A541" s="2"/>
      <c r="B541" s="2">
        <v>-1.0</v>
      </c>
      <c r="C541" s="2" t="s">
        <v>2996</v>
      </c>
      <c r="D541" s="2" t="s">
        <v>10633</v>
      </c>
      <c r="E541" s="2" t="s">
        <v>4301</v>
      </c>
      <c r="F541" s="2" t="s">
        <v>4287</v>
      </c>
    </row>
    <row r="542">
      <c r="A542" s="2"/>
      <c r="B542" s="2">
        <v>-1.0</v>
      </c>
      <c r="C542" s="2" t="s">
        <v>2998</v>
      </c>
      <c r="D542" s="2" t="s">
        <v>10633</v>
      </c>
      <c r="E542" s="2" t="s">
        <v>4301</v>
      </c>
      <c r="F542" s="2" t="s">
        <v>4287</v>
      </c>
    </row>
    <row r="543">
      <c r="A543" s="2"/>
      <c r="B543" s="2">
        <v>-1.0</v>
      </c>
      <c r="C543" s="2" t="s">
        <v>3000</v>
      </c>
      <c r="D543" s="2" t="s">
        <v>10633</v>
      </c>
      <c r="E543" s="2" t="s">
        <v>4301</v>
      </c>
      <c r="F543" s="2" t="s">
        <v>4287</v>
      </c>
    </row>
    <row r="544">
      <c r="A544" s="2"/>
      <c r="B544" s="2">
        <v>-1.0</v>
      </c>
      <c r="C544" s="2" t="s">
        <v>3002</v>
      </c>
      <c r="D544" s="2" t="s">
        <v>10633</v>
      </c>
      <c r="E544" s="2" t="s">
        <v>4301</v>
      </c>
      <c r="F544" s="2" t="s">
        <v>4287</v>
      </c>
    </row>
    <row r="545">
      <c r="A545" s="2"/>
      <c r="B545" s="2">
        <v>-1.0</v>
      </c>
      <c r="C545" s="2" t="s">
        <v>3004</v>
      </c>
      <c r="D545" s="2" t="s">
        <v>10648</v>
      </c>
      <c r="E545" s="2" t="s">
        <v>10649</v>
      </c>
      <c r="F545" s="2" t="s">
        <v>4287</v>
      </c>
    </row>
    <row r="546">
      <c r="A546" s="2"/>
      <c r="B546" s="2">
        <v>0.0</v>
      </c>
      <c r="C546" s="3" t="s">
        <v>3006</v>
      </c>
      <c r="D546" s="2" t="s">
        <v>10648</v>
      </c>
      <c r="E546" s="2" t="s">
        <v>10649</v>
      </c>
      <c r="F546" s="2" t="s">
        <v>4287</v>
      </c>
    </row>
    <row r="547">
      <c r="A547" s="2"/>
      <c r="B547" s="2">
        <v>0.0</v>
      </c>
      <c r="C547" s="2" t="s">
        <v>3008</v>
      </c>
      <c r="D547" s="2" t="s">
        <v>10648</v>
      </c>
      <c r="E547" s="2" t="s">
        <v>10649</v>
      </c>
      <c r="F547" s="2" t="s">
        <v>4287</v>
      </c>
    </row>
    <row r="548">
      <c r="A548" s="2"/>
      <c r="B548" s="2">
        <v>0.0</v>
      </c>
      <c r="C548" s="2" t="s">
        <v>3010</v>
      </c>
      <c r="D548" s="2" t="s">
        <v>10648</v>
      </c>
      <c r="E548" s="2" t="s">
        <v>10649</v>
      </c>
      <c r="F548" s="2" t="s">
        <v>4287</v>
      </c>
    </row>
    <row r="549">
      <c r="A549" s="2"/>
      <c r="B549" s="2">
        <v>-1.0</v>
      </c>
      <c r="C549" s="2" t="s">
        <v>3011</v>
      </c>
      <c r="D549" s="2" t="s">
        <v>10648</v>
      </c>
      <c r="E549" s="2" t="s">
        <v>10649</v>
      </c>
      <c r="F549" s="2" t="s">
        <v>4287</v>
      </c>
    </row>
    <row r="550">
      <c r="A550" s="2"/>
      <c r="B550" s="2">
        <v>-1.0</v>
      </c>
      <c r="C550" s="2" t="s">
        <v>3012</v>
      </c>
      <c r="D550" s="2" t="s">
        <v>10648</v>
      </c>
      <c r="E550" s="2" t="s">
        <v>10649</v>
      </c>
      <c r="F550" s="2" t="s">
        <v>4287</v>
      </c>
    </row>
    <row r="551">
      <c r="A551" s="2"/>
      <c r="B551" s="2">
        <v>-1.0</v>
      </c>
      <c r="C551" s="2" t="s">
        <v>3013</v>
      </c>
      <c r="D551" s="2" t="s">
        <v>10648</v>
      </c>
      <c r="E551" s="2" t="s">
        <v>10649</v>
      </c>
      <c r="F551" s="2" t="s">
        <v>4287</v>
      </c>
    </row>
    <row r="552">
      <c r="A552" s="2"/>
      <c r="B552" s="2">
        <v>-1.0</v>
      </c>
      <c r="C552" s="2" t="s">
        <v>3014</v>
      </c>
      <c r="D552" s="2" t="s">
        <v>10648</v>
      </c>
      <c r="E552" s="2" t="s">
        <v>10649</v>
      </c>
      <c r="F552" s="2" t="s">
        <v>4287</v>
      </c>
    </row>
    <row r="553">
      <c r="A553" s="2"/>
      <c r="B553" s="2">
        <v>-1.0</v>
      </c>
      <c r="C553" s="2" t="s">
        <v>3015</v>
      </c>
      <c r="D553" s="2" t="s">
        <v>10648</v>
      </c>
      <c r="E553" s="2" t="s">
        <v>10649</v>
      </c>
      <c r="F553" s="2" t="s">
        <v>4287</v>
      </c>
    </row>
    <row r="554">
      <c r="A554" s="2"/>
      <c r="B554" s="2">
        <v>-1.0</v>
      </c>
      <c r="C554" s="2" t="s">
        <v>3016</v>
      </c>
      <c r="D554" s="2" t="s">
        <v>10648</v>
      </c>
      <c r="E554" s="2" t="s">
        <v>10649</v>
      </c>
      <c r="F554" s="2" t="s">
        <v>4287</v>
      </c>
    </row>
    <row r="555">
      <c r="A555" s="2"/>
      <c r="B555" s="2">
        <v>0.0</v>
      </c>
      <c r="C555" s="2" t="s">
        <v>3018</v>
      </c>
      <c r="D555" s="2" t="s">
        <v>10648</v>
      </c>
      <c r="E555" s="2" t="s">
        <v>10649</v>
      </c>
      <c r="F555" s="2" t="s">
        <v>4287</v>
      </c>
    </row>
    <row r="556">
      <c r="A556" s="2" t="s">
        <v>14087</v>
      </c>
      <c r="B556" s="2">
        <v>-1.0</v>
      </c>
      <c r="C556" s="2" t="s">
        <v>3020</v>
      </c>
      <c r="D556" s="2" t="s">
        <v>10648</v>
      </c>
      <c r="E556" s="2" t="s">
        <v>10649</v>
      </c>
      <c r="F556" s="2" t="s">
        <v>4287</v>
      </c>
    </row>
    <row r="557">
      <c r="A557" s="2"/>
      <c r="B557" s="2">
        <v>-1.0</v>
      </c>
      <c r="C557" s="2" t="s">
        <v>3021</v>
      </c>
      <c r="D557" s="2" t="s">
        <v>10648</v>
      </c>
      <c r="E557" s="2" t="s">
        <v>10649</v>
      </c>
      <c r="F557" s="2" t="s">
        <v>4287</v>
      </c>
    </row>
    <row r="558">
      <c r="A558" s="2"/>
      <c r="B558" s="2">
        <v>0.0</v>
      </c>
      <c r="C558" s="2" t="s">
        <v>3022</v>
      </c>
      <c r="D558" s="2" t="s">
        <v>10664</v>
      </c>
      <c r="E558" s="2" t="s">
        <v>10213</v>
      </c>
      <c r="F558" s="2" t="s">
        <v>4287</v>
      </c>
    </row>
    <row r="559">
      <c r="A559" s="2"/>
      <c r="B559" s="2">
        <v>-1.0</v>
      </c>
      <c r="C559" s="2" t="s">
        <v>3023</v>
      </c>
      <c r="D559" s="2" t="s">
        <v>10664</v>
      </c>
      <c r="E559" s="2" t="s">
        <v>10213</v>
      </c>
      <c r="F559" s="2" t="s">
        <v>4287</v>
      </c>
    </row>
    <row r="560">
      <c r="A560" s="2"/>
      <c r="B560" s="2">
        <v>-1.0</v>
      </c>
      <c r="C560" s="3" t="s">
        <v>3024</v>
      </c>
      <c r="D560" s="2" t="s">
        <v>10664</v>
      </c>
      <c r="E560" s="2" t="s">
        <v>10213</v>
      </c>
      <c r="F560" s="2" t="s">
        <v>4287</v>
      </c>
    </row>
    <row r="561">
      <c r="A561" s="2" t="s">
        <v>9218</v>
      </c>
      <c r="B561" s="2">
        <v>-1.0</v>
      </c>
      <c r="C561" s="2" t="s">
        <v>3026</v>
      </c>
      <c r="D561" s="2" t="s">
        <v>10664</v>
      </c>
      <c r="E561" s="2" t="s">
        <v>10213</v>
      </c>
      <c r="F561" s="2" t="s">
        <v>4287</v>
      </c>
    </row>
    <row r="562">
      <c r="A562" s="2"/>
      <c r="B562" s="2">
        <v>-1.0</v>
      </c>
      <c r="C562" s="2" t="s">
        <v>3028</v>
      </c>
      <c r="D562" s="2" t="s">
        <v>10664</v>
      </c>
      <c r="E562" s="2" t="s">
        <v>10213</v>
      </c>
      <c r="F562" s="2" t="s">
        <v>4287</v>
      </c>
    </row>
    <row r="563">
      <c r="A563" s="2"/>
      <c r="B563" s="2">
        <v>-1.0</v>
      </c>
      <c r="C563" s="2" t="s">
        <v>3029</v>
      </c>
      <c r="D563" s="2" t="s">
        <v>10664</v>
      </c>
      <c r="E563" s="2" t="s">
        <v>10213</v>
      </c>
      <c r="F563" s="2" t="s">
        <v>4287</v>
      </c>
    </row>
    <row r="564">
      <c r="A564" s="2"/>
      <c r="B564" s="2">
        <v>-1.0</v>
      </c>
      <c r="C564" s="2" t="s">
        <v>3031</v>
      </c>
      <c r="D564" s="2" t="s">
        <v>10664</v>
      </c>
      <c r="E564" s="2" t="s">
        <v>10213</v>
      </c>
      <c r="F564" s="2" t="s">
        <v>4287</v>
      </c>
    </row>
    <row r="565">
      <c r="A565" s="2" t="s">
        <v>9218</v>
      </c>
      <c r="B565" s="2">
        <v>0.0</v>
      </c>
      <c r="C565" s="2" t="s">
        <v>3033</v>
      </c>
      <c r="D565" s="2" t="s">
        <v>10664</v>
      </c>
      <c r="E565" s="2" t="s">
        <v>10213</v>
      </c>
      <c r="F565" s="2" t="s">
        <v>4287</v>
      </c>
    </row>
    <row r="566">
      <c r="A566" s="2"/>
      <c r="B566" s="2">
        <v>-1.0</v>
      </c>
      <c r="C566" s="2" t="s">
        <v>3035</v>
      </c>
      <c r="D566" s="2" t="s">
        <v>10664</v>
      </c>
      <c r="E566" s="2" t="s">
        <v>10213</v>
      </c>
      <c r="F566" s="2" t="s">
        <v>4287</v>
      </c>
    </row>
    <row r="567">
      <c r="A567" s="2"/>
      <c r="B567" s="2">
        <v>-1.0</v>
      </c>
      <c r="C567" s="2" t="s">
        <v>3038</v>
      </c>
      <c r="D567" s="2" t="s">
        <v>10664</v>
      </c>
      <c r="E567" s="2" t="s">
        <v>10213</v>
      </c>
      <c r="F567" s="2" t="s">
        <v>4287</v>
      </c>
    </row>
    <row r="568">
      <c r="A568" s="2"/>
      <c r="B568" s="2">
        <v>-1.0</v>
      </c>
      <c r="C568" s="2" t="s">
        <v>3039</v>
      </c>
      <c r="D568" s="2" t="s">
        <v>10664</v>
      </c>
      <c r="E568" s="2" t="s">
        <v>10213</v>
      </c>
      <c r="F568" s="2" t="s">
        <v>4287</v>
      </c>
    </row>
    <row r="569">
      <c r="A569" s="2"/>
      <c r="B569" s="2">
        <v>-1.0</v>
      </c>
      <c r="C569" s="2" t="s">
        <v>3041</v>
      </c>
      <c r="D569" s="2" t="s">
        <v>10664</v>
      </c>
      <c r="E569" s="2" t="s">
        <v>10213</v>
      </c>
      <c r="F569" s="2" t="s">
        <v>4287</v>
      </c>
    </row>
    <row r="570">
      <c r="A570" s="2"/>
      <c r="B570" s="2">
        <v>-1.0</v>
      </c>
      <c r="C570" s="2" t="s">
        <v>3043</v>
      </c>
      <c r="D570" s="2" t="s">
        <v>10664</v>
      </c>
      <c r="E570" s="2" t="s">
        <v>10213</v>
      </c>
      <c r="F570" s="2" t="s">
        <v>4287</v>
      </c>
    </row>
    <row r="571">
      <c r="A571" s="2"/>
      <c r="B571" s="2">
        <v>-1.0</v>
      </c>
      <c r="C571" s="2" t="s">
        <v>3044</v>
      </c>
      <c r="D571" s="2" t="s">
        <v>10664</v>
      </c>
      <c r="E571" s="2" t="s">
        <v>10213</v>
      </c>
      <c r="F571" s="2" t="s">
        <v>4287</v>
      </c>
    </row>
    <row r="572">
      <c r="A572" s="2"/>
      <c r="B572" s="2">
        <v>-1.0</v>
      </c>
      <c r="C572" s="2" t="s">
        <v>3045</v>
      </c>
      <c r="D572" s="2" t="s">
        <v>10664</v>
      </c>
      <c r="E572" s="2" t="s">
        <v>10213</v>
      </c>
      <c r="F572" s="2" t="s">
        <v>4287</v>
      </c>
    </row>
    <row r="573">
      <c r="A573" s="2"/>
      <c r="B573" s="2">
        <v>0.0</v>
      </c>
      <c r="C573" s="2" t="s">
        <v>3048</v>
      </c>
      <c r="D573" s="2" t="s">
        <v>10664</v>
      </c>
      <c r="E573" s="2" t="s">
        <v>10213</v>
      </c>
      <c r="F573" s="2" t="s">
        <v>4287</v>
      </c>
    </row>
    <row r="574">
      <c r="A574" s="2"/>
      <c r="B574" s="2">
        <v>-1.0</v>
      </c>
      <c r="C574" s="2" t="s">
        <v>3049</v>
      </c>
      <c r="D574" s="2" t="s">
        <v>10664</v>
      </c>
      <c r="E574" s="2" t="s">
        <v>10213</v>
      </c>
      <c r="F574" s="2" t="s">
        <v>4287</v>
      </c>
    </row>
    <row r="575">
      <c r="A575" s="2"/>
      <c r="B575" s="2">
        <v>0.0</v>
      </c>
      <c r="C575" s="2" t="s">
        <v>3051</v>
      </c>
      <c r="D575" s="2" t="s">
        <v>10664</v>
      </c>
      <c r="E575" s="2" t="s">
        <v>10213</v>
      </c>
      <c r="F575" s="2" t="s">
        <v>4287</v>
      </c>
    </row>
    <row r="576">
      <c r="A576" s="2"/>
      <c r="B576" s="2">
        <v>-1.0</v>
      </c>
      <c r="C576" s="2" t="s">
        <v>3053</v>
      </c>
      <c r="D576" s="2" t="s">
        <v>10664</v>
      </c>
      <c r="E576" s="2" t="s">
        <v>10213</v>
      </c>
      <c r="F576" s="2" t="s">
        <v>4287</v>
      </c>
    </row>
    <row r="577">
      <c r="A577" s="2"/>
      <c r="B577" s="2">
        <v>-1.0</v>
      </c>
      <c r="C577" s="2" t="s">
        <v>3055</v>
      </c>
      <c r="D577" s="2" t="s">
        <v>10664</v>
      </c>
      <c r="E577" s="2" t="s">
        <v>10213</v>
      </c>
      <c r="F577" s="2" t="s">
        <v>4287</v>
      </c>
    </row>
    <row r="578">
      <c r="A578" s="2"/>
      <c r="B578" s="2">
        <v>-1.0</v>
      </c>
      <c r="C578" s="2" t="s">
        <v>3057</v>
      </c>
      <c r="D578" s="2" t="s">
        <v>10664</v>
      </c>
      <c r="E578" s="2" t="s">
        <v>10213</v>
      </c>
      <c r="F578" s="2" t="s">
        <v>4287</v>
      </c>
    </row>
    <row r="579">
      <c r="A579" s="2"/>
      <c r="B579" s="2">
        <v>0.0</v>
      </c>
      <c r="C579" s="2" t="s">
        <v>3059</v>
      </c>
      <c r="D579" s="2" t="s">
        <v>10664</v>
      </c>
      <c r="E579" s="2" t="s">
        <v>10213</v>
      </c>
      <c r="F579" s="2" t="s">
        <v>4287</v>
      </c>
    </row>
    <row r="580">
      <c r="A580" s="2"/>
      <c r="B580" s="2">
        <v>-1.0</v>
      </c>
      <c r="C580" s="2" t="s">
        <v>3061</v>
      </c>
      <c r="D580" s="2" t="s">
        <v>10664</v>
      </c>
      <c r="E580" s="2" t="s">
        <v>10213</v>
      </c>
      <c r="F580" s="2" t="s">
        <v>4287</v>
      </c>
    </row>
    <row r="581">
      <c r="A581" s="2" t="s">
        <v>9218</v>
      </c>
      <c r="B581" s="2">
        <v>0.0</v>
      </c>
      <c r="C581" s="2" t="s">
        <v>3062</v>
      </c>
      <c r="D581" s="2" t="s">
        <v>10664</v>
      </c>
      <c r="E581" s="2" t="s">
        <v>10213</v>
      </c>
      <c r="F581" s="2" t="s">
        <v>4287</v>
      </c>
    </row>
    <row r="582">
      <c r="A582" s="2"/>
      <c r="B582" s="2">
        <v>-1.0</v>
      </c>
      <c r="C582" s="2" t="s">
        <v>3064</v>
      </c>
      <c r="D582" s="2" t="s">
        <v>10664</v>
      </c>
      <c r="E582" s="2" t="s">
        <v>10213</v>
      </c>
      <c r="F582" s="2" t="s">
        <v>4287</v>
      </c>
    </row>
    <row r="583">
      <c r="A583" s="2"/>
      <c r="B583" s="2">
        <v>-1.0</v>
      </c>
      <c r="C583" s="2" t="s">
        <v>3065</v>
      </c>
      <c r="D583" s="2" t="s">
        <v>10664</v>
      </c>
      <c r="E583" s="2" t="s">
        <v>10213</v>
      </c>
      <c r="F583" s="2" t="s">
        <v>4287</v>
      </c>
    </row>
    <row r="584">
      <c r="A584" s="2"/>
      <c r="B584" s="2">
        <v>-1.0</v>
      </c>
      <c r="C584" s="2" t="s">
        <v>3067</v>
      </c>
      <c r="D584" s="2" t="s">
        <v>10664</v>
      </c>
      <c r="E584" s="2" t="s">
        <v>10213</v>
      </c>
      <c r="F584" s="2" t="s">
        <v>4287</v>
      </c>
    </row>
    <row r="585">
      <c r="A585" s="2"/>
      <c r="B585" s="2">
        <v>-1.0</v>
      </c>
      <c r="C585" s="2" t="s">
        <v>3069</v>
      </c>
      <c r="D585" s="2" t="s">
        <v>10664</v>
      </c>
      <c r="E585" s="2" t="s">
        <v>10213</v>
      </c>
      <c r="F585" s="2" t="s">
        <v>4287</v>
      </c>
    </row>
    <row r="586">
      <c r="A586" s="2"/>
      <c r="B586" s="2">
        <v>-1.0</v>
      </c>
      <c r="C586" s="2" t="s">
        <v>3070</v>
      </c>
      <c r="D586" s="2" t="s">
        <v>10664</v>
      </c>
      <c r="E586" s="2" t="s">
        <v>10213</v>
      </c>
      <c r="F586" s="2" t="s">
        <v>4287</v>
      </c>
    </row>
    <row r="587">
      <c r="A587" s="2"/>
      <c r="B587" s="2">
        <v>-1.0</v>
      </c>
      <c r="C587" s="2" t="s">
        <v>3072</v>
      </c>
      <c r="D587" s="2" t="s">
        <v>10664</v>
      </c>
      <c r="E587" s="2" t="s">
        <v>10213</v>
      </c>
      <c r="F587" s="2" t="s">
        <v>4287</v>
      </c>
    </row>
    <row r="588">
      <c r="A588" s="2"/>
      <c r="B588" s="2">
        <v>-1.0</v>
      </c>
      <c r="C588" s="2" t="s">
        <v>3073</v>
      </c>
      <c r="D588" s="2" t="s">
        <v>10664</v>
      </c>
      <c r="E588" s="2" t="s">
        <v>10213</v>
      </c>
      <c r="F588" s="2" t="s">
        <v>4287</v>
      </c>
    </row>
    <row r="589">
      <c r="A589" s="2"/>
      <c r="B589" s="2">
        <v>0.0</v>
      </c>
      <c r="C589" s="2" t="s">
        <v>3074</v>
      </c>
      <c r="D589" s="2" t="s">
        <v>10664</v>
      </c>
      <c r="E589" s="2" t="s">
        <v>10213</v>
      </c>
      <c r="F589" s="2" t="s">
        <v>4287</v>
      </c>
    </row>
    <row r="590">
      <c r="A590" s="2"/>
      <c r="B590" s="2">
        <v>-1.0</v>
      </c>
      <c r="C590" s="2" t="s">
        <v>3075</v>
      </c>
      <c r="D590" s="2" t="s">
        <v>10664</v>
      </c>
      <c r="E590" s="2" t="s">
        <v>10213</v>
      </c>
      <c r="F590" s="2" t="s">
        <v>4287</v>
      </c>
    </row>
    <row r="591">
      <c r="A591" s="2"/>
      <c r="B591" s="2">
        <v>-1.0</v>
      </c>
      <c r="C591" s="2" t="s">
        <v>3076</v>
      </c>
      <c r="D591" s="2" t="s">
        <v>10664</v>
      </c>
      <c r="E591" s="2" t="s">
        <v>10213</v>
      </c>
      <c r="F591" s="2" t="s">
        <v>4287</v>
      </c>
    </row>
    <row r="592">
      <c r="A592" s="2"/>
      <c r="B592" s="2">
        <v>-1.0</v>
      </c>
      <c r="C592" s="2" t="s">
        <v>3077</v>
      </c>
      <c r="D592" s="2" t="s">
        <v>10664</v>
      </c>
      <c r="E592" s="2" t="s">
        <v>10213</v>
      </c>
      <c r="F592" s="2" t="s">
        <v>4287</v>
      </c>
    </row>
    <row r="593">
      <c r="A593" s="2"/>
      <c r="B593" s="2">
        <v>-1.0</v>
      </c>
      <c r="C593" s="2" t="s">
        <v>3078</v>
      </c>
      <c r="D593" s="2" t="s">
        <v>10664</v>
      </c>
      <c r="E593" s="2" t="s">
        <v>10213</v>
      </c>
      <c r="F593" s="2" t="s">
        <v>4287</v>
      </c>
    </row>
    <row r="594">
      <c r="A594" s="2" t="s">
        <v>14087</v>
      </c>
      <c r="B594" s="2">
        <v>-1.0</v>
      </c>
      <c r="C594" s="2" t="s">
        <v>3079</v>
      </c>
      <c r="D594" s="2" t="s">
        <v>10664</v>
      </c>
      <c r="E594" s="2" t="s">
        <v>10213</v>
      </c>
      <c r="F594" s="2" t="s">
        <v>4287</v>
      </c>
    </row>
    <row r="595">
      <c r="A595" s="2"/>
      <c r="B595" s="2">
        <v>-1.0</v>
      </c>
      <c r="C595" s="2" t="s">
        <v>3080</v>
      </c>
      <c r="D595" s="2" t="s">
        <v>10664</v>
      </c>
      <c r="E595" s="2" t="s">
        <v>10213</v>
      </c>
      <c r="F595" s="2" t="s">
        <v>4287</v>
      </c>
    </row>
    <row r="596">
      <c r="A596" s="2" t="s">
        <v>9218</v>
      </c>
      <c r="B596" s="2">
        <v>-1.0</v>
      </c>
      <c r="C596" s="2" t="s">
        <v>3081</v>
      </c>
      <c r="D596" s="2" t="s">
        <v>10690</v>
      </c>
      <c r="E596" s="2" t="s">
        <v>10691</v>
      </c>
      <c r="F596" s="2" t="s">
        <v>4287</v>
      </c>
      <c r="G596" s="2"/>
    </row>
    <row r="597">
      <c r="A597" s="2"/>
      <c r="B597" s="2">
        <v>-1.0</v>
      </c>
      <c r="C597" s="2" t="s">
        <v>3082</v>
      </c>
      <c r="D597" s="2" t="s">
        <v>10690</v>
      </c>
      <c r="E597" s="2" t="s">
        <v>10691</v>
      </c>
      <c r="F597" s="2" t="s">
        <v>4287</v>
      </c>
      <c r="G597" s="2"/>
    </row>
    <row r="598">
      <c r="A598" s="2"/>
      <c r="B598" s="2">
        <v>-1.0</v>
      </c>
      <c r="C598" s="2" t="s">
        <v>3083</v>
      </c>
      <c r="D598" s="2" t="s">
        <v>10690</v>
      </c>
      <c r="E598" s="2" t="s">
        <v>10691</v>
      </c>
      <c r="F598" s="2" t="s">
        <v>4287</v>
      </c>
    </row>
    <row r="599">
      <c r="A599" s="2"/>
      <c r="B599" s="2">
        <v>-1.0</v>
      </c>
      <c r="C599" s="2" t="s">
        <v>3084</v>
      </c>
      <c r="D599" s="2" t="s">
        <v>10690</v>
      </c>
      <c r="E599" s="2" t="s">
        <v>10691</v>
      </c>
      <c r="F599" s="2" t="s">
        <v>4287</v>
      </c>
    </row>
    <row r="600">
      <c r="A600" s="2"/>
      <c r="B600" s="2">
        <v>-1.0</v>
      </c>
      <c r="C600" s="2" t="s">
        <v>3085</v>
      </c>
      <c r="D600" s="2" t="s">
        <v>10690</v>
      </c>
      <c r="E600" s="2" t="s">
        <v>10691</v>
      </c>
      <c r="F600" s="2" t="s">
        <v>4287</v>
      </c>
    </row>
    <row r="601">
      <c r="A601" s="2"/>
      <c r="B601" s="2">
        <v>0.0</v>
      </c>
      <c r="C601" s="2" t="s">
        <v>3086</v>
      </c>
      <c r="D601" s="2" t="s">
        <v>10701</v>
      </c>
      <c r="E601" s="2" t="s">
        <v>10702</v>
      </c>
      <c r="F601" s="2" t="s">
        <v>4287</v>
      </c>
      <c r="G601" s="38" t="s">
        <v>10703</v>
      </c>
    </row>
    <row r="602">
      <c r="A602" s="2"/>
      <c r="B602" s="2">
        <v>0.0</v>
      </c>
      <c r="C602" s="2" t="s">
        <v>3087</v>
      </c>
      <c r="D602" s="2" t="s">
        <v>10701</v>
      </c>
      <c r="E602" s="2" t="s">
        <v>10702</v>
      </c>
      <c r="F602" s="2" t="s">
        <v>4287</v>
      </c>
    </row>
    <row r="603">
      <c r="A603" s="2"/>
      <c r="B603" s="2">
        <v>0.0</v>
      </c>
      <c r="C603" s="2" t="s">
        <v>3088</v>
      </c>
      <c r="D603" s="2" t="s">
        <v>10701</v>
      </c>
      <c r="E603" s="2" t="s">
        <v>10702</v>
      </c>
      <c r="F603" s="2" t="s">
        <v>4287</v>
      </c>
    </row>
    <row r="604">
      <c r="A604" s="2"/>
      <c r="B604" s="2">
        <v>-1.0</v>
      </c>
      <c r="C604" s="2" t="s">
        <v>3089</v>
      </c>
      <c r="D604" s="2" t="s">
        <v>10701</v>
      </c>
      <c r="E604" s="2" t="s">
        <v>10702</v>
      </c>
      <c r="F604" s="2" t="s">
        <v>4287</v>
      </c>
    </row>
    <row r="605">
      <c r="A605" s="2"/>
      <c r="B605" s="2">
        <v>-1.0</v>
      </c>
      <c r="C605" s="2" t="s">
        <v>3090</v>
      </c>
      <c r="D605" s="2" t="s">
        <v>10701</v>
      </c>
      <c r="E605" s="2" t="s">
        <v>10702</v>
      </c>
      <c r="F605" s="2" t="s">
        <v>4287</v>
      </c>
    </row>
    <row r="606">
      <c r="A606" s="2"/>
      <c r="B606" s="2">
        <v>-1.0</v>
      </c>
      <c r="C606" s="2" t="s">
        <v>3091</v>
      </c>
      <c r="D606" s="2" t="s">
        <v>10701</v>
      </c>
      <c r="E606" s="2" t="s">
        <v>10702</v>
      </c>
      <c r="F606" s="2" t="s">
        <v>4287</v>
      </c>
    </row>
    <row r="607">
      <c r="A607" s="2"/>
      <c r="B607" s="2">
        <v>-1.0</v>
      </c>
      <c r="C607" s="2" t="s">
        <v>3092</v>
      </c>
      <c r="D607" s="2" t="s">
        <v>10701</v>
      </c>
      <c r="E607" s="2" t="s">
        <v>10702</v>
      </c>
      <c r="F607" s="2" t="s">
        <v>4287</v>
      </c>
    </row>
    <row r="608">
      <c r="A608" s="2" t="s">
        <v>9218</v>
      </c>
      <c r="B608" s="2">
        <v>-1.0</v>
      </c>
      <c r="C608" s="2" t="s">
        <v>3093</v>
      </c>
      <c r="D608" s="2" t="s">
        <v>10701</v>
      </c>
      <c r="E608" s="2" t="s">
        <v>10702</v>
      </c>
      <c r="F608" s="2" t="s">
        <v>4287</v>
      </c>
    </row>
    <row r="609">
      <c r="A609" s="2"/>
      <c r="B609" s="2">
        <v>-1.0</v>
      </c>
      <c r="C609" s="2" t="s">
        <v>3094</v>
      </c>
      <c r="D609" s="2" t="s">
        <v>10712</v>
      </c>
      <c r="E609" s="2" t="s">
        <v>4287</v>
      </c>
      <c r="F609" s="2" t="s">
        <v>4287</v>
      </c>
    </row>
    <row r="610">
      <c r="A610" s="2"/>
      <c r="B610" s="2">
        <v>-1.0</v>
      </c>
      <c r="C610" s="2" t="s">
        <v>3095</v>
      </c>
      <c r="D610" s="2" t="s">
        <v>10712</v>
      </c>
      <c r="E610" s="2" t="s">
        <v>4287</v>
      </c>
      <c r="F610" s="2" t="s">
        <v>4287</v>
      </c>
    </row>
    <row r="611">
      <c r="A611" s="2"/>
      <c r="B611" s="2">
        <v>-1.0</v>
      </c>
      <c r="C611" s="2" t="s">
        <v>3096</v>
      </c>
      <c r="D611" s="2" t="s">
        <v>10712</v>
      </c>
      <c r="E611" s="2" t="s">
        <v>4287</v>
      </c>
      <c r="F611" s="2" t="s">
        <v>4287</v>
      </c>
    </row>
    <row r="612">
      <c r="A612" s="2"/>
      <c r="B612" s="2">
        <v>-1.0</v>
      </c>
      <c r="C612" s="2" t="s">
        <v>3097</v>
      </c>
      <c r="D612" s="2" t="s">
        <v>10712</v>
      </c>
      <c r="E612" s="2" t="s">
        <v>4287</v>
      </c>
      <c r="F612" s="2" t="s">
        <v>4287</v>
      </c>
    </row>
    <row r="613">
      <c r="A613" s="2"/>
      <c r="B613" s="2">
        <v>-1.0</v>
      </c>
      <c r="C613" s="2" t="s">
        <v>3098</v>
      </c>
      <c r="D613" s="2" t="s">
        <v>10712</v>
      </c>
      <c r="E613" s="2" t="s">
        <v>4287</v>
      </c>
      <c r="F613" s="2" t="s">
        <v>4287</v>
      </c>
    </row>
    <row r="614">
      <c r="A614" s="2"/>
      <c r="B614" s="2">
        <v>-1.0</v>
      </c>
      <c r="C614" s="2" t="s">
        <v>3099</v>
      </c>
      <c r="D614" s="2" t="s">
        <v>10712</v>
      </c>
      <c r="E614" s="2" t="s">
        <v>4287</v>
      </c>
      <c r="F614" s="2" t="s">
        <v>4287</v>
      </c>
    </row>
    <row r="615">
      <c r="A615" s="2"/>
      <c r="B615" s="2">
        <v>-1.0</v>
      </c>
      <c r="C615" s="2" t="s">
        <v>3100</v>
      </c>
      <c r="D615" s="2" t="s">
        <v>10712</v>
      </c>
      <c r="E615" s="2" t="s">
        <v>4287</v>
      </c>
      <c r="F615" s="2" t="s">
        <v>4287</v>
      </c>
    </row>
    <row r="616">
      <c r="A616" s="2"/>
      <c r="B616" s="2">
        <v>-1.0</v>
      </c>
      <c r="C616" s="2" t="s">
        <v>3101</v>
      </c>
      <c r="D616" s="2" t="s">
        <v>10712</v>
      </c>
      <c r="E616" s="2" t="s">
        <v>4287</v>
      </c>
      <c r="F616" s="2" t="s">
        <v>4287</v>
      </c>
    </row>
    <row r="617">
      <c r="A617" s="2"/>
      <c r="B617" s="2">
        <v>-1.0</v>
      </c>
      <c r="C617" s="2" t="s">
        <v>3102</v>
      </c>
      <c r="D617" s="2" t="s">
        <v>10712</v>
      </c>
      <c r="E617" s="2" t="s">
        <v>4287</v>
      </c>
      <c r="F617" s="2" t="s">
        <v>4287</v>
      </c>
    </row>
    <row r="618">
      <c r="A618" s="2"/>
      <c r="B618" s="2">
        <v>-1.0</v>
      </c>
      <c r="C618" s="2" t="s">
        <v>3103</v>
      </c>
      <c r="D618" s="2" t="s">
        <v>10712</v>
      </c>
      <c r="E618" s="2" t="s">
        <v>4287</v>
      </c>
      <c r="F618" s="2" t="s">
        <v>4287</v>
      </c>
    </row>
    <row r="619">
      <c r="A619" s="2"/>
      <c r="B619" s="2">
        <v>-1.0</v>
      </c>
      <c r="C619" s="2" t="s">
        <v>3104</v>
      </c>
      <c r="D619" s="2" t="s">
        <v>10712</v>
      </c>
      <c r="E619" s="2" t="s">
        <v>4287</v>
      </c>
      <c r="F619" s="2" t="s">
        <v>4287</v>
      </c>
    </row>
    <row r="620">
      <c r="A620" s="2"/>
      <c r="B620" s="2">
        <v>-1.0</v>
      </c>
      <c r="C620" s="2" t="s">
        <v>3105</v>
      </c>
      <c r="D620" s="2" t="s">
        <v>10712</v>
      </c>
      <c r="E620" s="2" t="s">
        <v>4287</v>
      </c>
      <c r="F620" s="2" t="s">
        <v>4287</v>
      </c>
    </row>
    <row r="621">
      <c r="A621" s="2"/>
      <c r="B621" s="2">
        <v>-1.0</v>
      </c>
      <c r="C621" s="2" t="s">
        <v>3106</v>
      </c>
      <c r="D621" s="2" t="s">
        <v>10712</v>
      </c>
      <c r="E621" s="2" t="s">
        <v>4287</v>
      </c>
      <c r="F621" s="2" t="s">
        <v>4287</v>
      </c>
    </row>
    <row r="622">
      <c r="A622" s="2"/>
      <c r="B622" s="2">
        <v>-1.0</v>
      </c>
      <c r="C622" s="2" t="s">
        <v>3107</v>
      </c>
      <c r="D622" s="2" t="s">
        <v>10712</v>
      </c>
      <c r="E622" s="2" t="s">
        <v>4287</v>
      </c>
      <c r="F622" s="2" t="s">
        <v>4287</v>
      </c>
    </row>
    <row r="623">
      <c r="A623" s="2" t="s">
        <v>9218</v>
      </c>
      <c r="B623" s="2">
        <v>0.0</v>
      </c>
      <c r="C623" s="2" t="s">
        <v>3108</v>
      </c>
      <c r="D623" s="2" t="s">
        <v>10712</v>
      </c>
      <c r="E623" s="2" t="s">
        <v>4287</v>
      </c>
      <c r="F623" s="2" t="s">
        <v>4287</v>
      </c>
    </row>
    <row r="624">
      <c r="A624" s="2"/>
      <c r="B624" s="2">
        <v>0.0</v>
      </c>
      <c r="C624" s="2" t="s">
        <v>3109</v>
      </c>
      <c r="D624" s="2" t="s">
        <v>10712</v>
      </c>
      <c r="E624" s="2" t="s">
        <v>4287</v>
      </c>
      <c r="F624" s="2" t="s">
        <v>4287</v>
      </c>
    </row>
    <row r="625">
      <c r="A625" s="2"/>
      <c r="B625" s="2">
        <v>-1.0</v>
      </c>
      <c r="C625" s="2" t="s">
        <v>3110</v>
      </c>
      <c r="D625" s="2" t="s">
        <v>10712</v>
      </c>
      <c r="E625" s="2" t="s">
        <v>4287</v>
      </c>
      <c r="F625" s="2" t="s">
        <v>4287</v>
      </c>
    </row>
    <row r="626">
      <c r="A626" s="2"/>
      <c r="B626" s="2">
        <v>-1.0</v>
      </c>
      <c r="C626" s="2" t="s">
        <v>3111</v>
      </c>
      <c r="D626" s="2" t="s">
        <v>10712</v>
      </c>
      <c r="E626" s="2" t="s">
        <v>4287</v>
      </c>
      <c r="F626" s="2" t="s">
        <v>4287</v>
      </c>
    </row>
    <row r="627">
      <c r="A627" s="2"/>
      <c r="B627" s="2">
        <v>-1.0</v>
      </c>
      <c r="C627" s="2" t="s">
        <v>3112</v>
      </c>
      <c r="D627" s="2" t="s">
        <v>10729</v>
      </c>
      <c r="E627" s="2" t="s">
        <v>10513</v>
      </c>
      <c r="F627" s="2" t="s">
        <v>4287</v>
      </c>
      <c r="G627" s="38" t="s">
        <v>10730</v>
      </c>
    </row>
    <row r="628">
      <c r="A628" s="2"/>
      <c r="B628" s="2">
        <v>0.0</v>
      </c>
      <c r="C628" s="2" t="s">
        <v>3113</v>
      </c>
      <c r="D628" s="2" t="s">
        <v>10729</v>
      </c>
      <c r="E628" s="2" t="s">
        <v>10513</v>
      </c>
      <c r="F628" s="2" t="s">
        <v>4287</v>
      </c>
    </row>
    <row r="629">
      <c r="A629" s="2"/>
      <c r="B629" s="2">
        <v>-1.0</v>
      </c>
      <c r="C629" s="2" t="s">
        <v>3114</v>
      </c>
      <c r="D629" s="2" t="s">
        <v>10729</v>
      </c>
      <c r="E629" s="2" t="s">
        <v>10513</v>
      </c>
      <c r="F629" s="2" t="s">
        <v>4287</v>
      </c>
    </row>
    <row r="630">
      <c r="A630" s="2"/>
      <c r="B630" s="2">
        <v>-1.0</v>
      </c>
      <c r="C630" s="2" t="s">
        <v>3115</v>
      </c>
      <c r="D630" s="2" t="s">
        <v>10729</v>
      </c>
      <c r="E630" s="2" t="s">
        <v>10513</v>
      </c>
      <c r="F630" s="2" t="s">
        <v>4287</v>
      </c>
    </row>
    <row r="631">
      <c r="A631" s="2"/>
      <c r="B631" s="2">
        <v>-1.0</v>
      </c>
      <c r="C631" s="2" t="s">
        <v>3116</v>
      </c>
      <c r="D631" s="2" t="s">
        <v>10729</v>
      </c>
      <c r="E631" s="2" t="s">
        <v>10513</v>
      </c>
      <c r="F631" s="2" t="s">
        <v>4287</v>
      </c>
    </row>
    <row r="632">
      <c r="A632" s="2"/>
      <c r="B632" s="2">
        <v>-1.0</v>
      </c>
      <c r="C632" s="2" t="s">
        <v>3117</v>
      </c>
      <c r="D632" s="2" t="s">
        <v>10729</v>
      </c>
      <c r="E632" s="2" t="s">
        <v>10513</v>
      </c>
      <c r="F632" s="2" t="s">
        <v>4287</v>
      </c>
    </row>
    <row r="633">
      <c r="A633" s="2" t="s">
        <v>9218</v>
      </c>
      <c r="B633" s="2">
        <v>-1.0</v>
      </c>
      <c r="C633" s="2" t="s">
        <v>3118</v>
      </c>
      <c r="D633" s="2" t="s">
        <v>10729</v>
      </c>
      <c r="E633" s="2" t="s">
        <v>10513</v>
      </c>
      <c r="F633" s="2" t="s">
        <v>4287</v>
      </c>
    </row>
    <row r="634">
      <c r="A634" s="2"/>
      <c r="B634" s="2">
        <v>-1.0</v>
      </c>
      <c r="C634" s="2" t="s">
        <v>3119</v>
      </c>
      <c r="D634" s="2" t="s">
        <v>10729</v>
      </c>
      <c r="E634" s="2" t="s">
        <v>10513</v>
      </c>
      <c r="F634" s="2" t="s">
        <v>4287</v>
      </c>
    </row>
    <row r="635">
      <c r="A635" s="2"/>
      <c r="B635" s="2">
        <v>0.0</v>
      </c>
      <c r="C635" s="2" t="s">
        <v>3120</v>
      </c>
      <c r="D635" s="2" t="s">
        <v>10729</v>
      </c>
      <c r="E635" s="2" t="s">
        <v>10513</v>
      </c>
      <c r="F635" s="2" t="s">
        <v>4287</v>
      </c>
    </row>
    <row r="636">
      <c r="A636" s="2"/>
      <c r="B636" s="2">
        <v>-1.0</v>
      </c>
      <c r="C636" s="2" t="s">
        <v>3121</v>
      </c>
      <c r="D636" s="2" t="s">
        <v>10729</v>
      </c>
      <c r="E636" s="2" t="s">
        <v>10513</v>
      </c>
      <c r="F636" s="2" t="s">
        <v>4287</v>
      </c>
    </row>
    <row r="637">
      <c r="A637" s="2"/>
      <c r="B637" s="2">
        <v>-1.0</v>
      </c>
      <c r="C637" s="2" t="s">
        <v>3122</v>
      </c>
      <c r="D637" s="2" t="s">
        <v>10729</v>
      </c>
      <c r="E637" s="2" t="s">
        <v>10513</v>
      </c>
      <c r="F637" s="2" t="s">
        <v>4287</v>
      </c>
    </row>
    <row r="638">
      <c r="A638" s="2"/>
      <c r="B638" s="2">
        <v>-1.0</v>
      </c>
      <c r="C638" s="2" t="s">
        <v>3123</v>
      </c>
      <c r="D638" s="2" t="s">
        <v>10729</v>
      </c>
      <c r="E638" s="2" t="s">
        <v>10513</v>
      </c>
      <c r="F638" s="2" t="s">
        <v>4287</v>
      </c>
    </row>
    <row r="639">
      <c r="A639" s="2"/>
      <c r="B639" s="2">
        <v>0.0</v>
      </c>
      <c r="C639" s="2" t="s">
        <v>3124</v>
      </c>
      <c r="D639" s="2" t="s">
        <v>10729</v>
      </c>
      <c r="E639" s="2" t="s">
        <v>10513</v>
      </c>
      <c r="F639" s="2" t="s">
        <v>4287</v>
      </c>
    </row>
    <row r="640">
      <c r="A640" s="2"/>
      <c r="B640" s="2">
        <v>0.0</v>
      </c>
      <c r="C640" s="2" t="s">
        <v>3125</v>
      </c>
      <c r="D640" s="2" t="s">
        <v>10729</v>
      </c>
      <c r="E640" s="2" t="s">
        <v>10513</v>
      </c>
      <c r="F640" s="2" t="s">
        <v>4287</v>
      </c>
    </row>
    <row r="641">
      <c r="A641" s="2"/>
      <c r="B641" s="2">
        <v>-1.0</v>
      </c>
      <c r="C641" s="2" t="s">
        <v>3126</v>
      </c>
      <c r="D641" s="2" t="s">
        <v>10729</v>
      </c>
      <c r="E641" s="2" t="s">
        <v>10513</v>
      </c>
      <c r="F641" s="2" t="s">
        <v>4287</v>
      </c>
    </row>
    <row r="642">
      <c r="A642" s="2"/>
      <c r="B642" s="2">
        <v>-1.0</v>
      </c>
      <c r="C642" s="2" t="s">
        <v>3127</v>
      </c>
      <c r="D642" s="2" t="s">
        <v>10729</v>
      </c>
      <c r="E642" s="2" t="s">
        <v>10513</v>
      </c>
      <c r="F642" s="2" t="s">
        <v>4287</v>
      </c>
    </row>
    <row r="643">
      <c r="A643" s="2"/>
      <c r="B643" s="2">
        <v>0.0</v>
      </c>
      <c r="C643" s="2" t="s">
        <v>3128</v>
      </c>
      <c r="D643" s="2" t="s">
        <v>10729</v>
      </c>
      <c r="E643" s="2" t="s">
        <v>10513</v>
      </c>
      <c r="F643" s="2" t="s">
        <v>4287</v>
      </c>
    </row>
    <row r="644">
      <c r="A644" s="2"/>
      <c r="B644" s="2">
        <v>-1.0</v>
      </c>
      <c r="C644" s="2" t="s">
        <v>3129</v>
      </c>
      <c r="D644" s="2" t="s">
        <v>10729</v>
      </c>
      <c r="E644" s="2" t="s">
        <v>10513</v>
      </c>
      <c r="F644" s="2" t="s">
        <v>4287</v>
      </c>
    </row>
    <row r="645">
      <c r="A645" s="2"/>
      <c r="B645" s="2">
        <v>-1.0</v>
      </c>
      <c r="C645" s="2" t="s">
        <v>3130</v>
      </c>
      <c r="D645" s="2" t="s">
        <v>10729</v>
      </c>
      <c r="E645" s="2" t="s">
        <v>10513</v>
      </c>
      <c r="F645" s="2" t="s">
        <v>4287</v>
      </c>
    </row>
    <row r="646">
      <c r="A646" s="2"/>
      <c r="B646" s="2">
        <v>-1.0</v>
      </c>
      <c r="C646" s="2" t="s">
        <v>3131</v>
      </c>
      <c r="D646" s="2" t="s">
        <v>10729</v>
      </c>
      <c r="E646" s="2" t="s">
        <v>10513</v>
      </c>
      <c r="F646" s="2" t="s">
        <v>4287</v>
      </c>
    </row>
    <row r="647">
      <c r="A647" s="2"/>
      <c r="B647" s="2">
        <v>0.0</v>
      </c>
      <c r="C647" s="2" t="s">
        <v>3132</v>
      </c>
      <c r="D647" s="2" t="s">
        <v>10729</v>
      </c>
      <c r="E647" s="2" t="s">
        <v>10513</v>
      </c>
      <c r="F647" s="2" t="s">
        <v>4287</v>
      </c>
    </row>
    <row r="648">
      <c r="A648" s="2"/>
      <c r="B648" s="2">
        <v>-1.0</v>
      </c>
      <c r="C648" s="2" t="s">
        <v>3133</v>
      </c>
      <c r="D648" s="2" t="s">
        <v>10729</v>
      </c>
      <c r="E648" s="2" t="s">
        <v>10513</v>
      </c>
      <c r="F648" s="2" t="s">
        <v>4287</v>
      </c>
    </row>
    <row r="649">
      <c r="A649" s="2"/>
      <c r="B649" s="2">
        <v>-1.0</v>
      </c>
      <c r="C649" s="2" t="s">
        <v>3134</v>
      </c>
      <c r="D649" s="2" t="s">
        <v>10729</v>
      </c>
      <c r="E649" s="2" t="s">
        <v>10513</v>
      </c>
      <c r="F649" s="2" t="s">
        <v>4287</v>
      </c>
    </row>
    <row r="650">
      <c r="A650" s="2"/>
      <c r="B650" s="2">
        <v>-1.0</v>
      </c>
      <c r="C650" s="2" t="s">
        <v>3135</v>
      </c>
      <c r="D650" s="2" t="s">
        <v>10729</v>
      </c>
      <c r="E650" s="2" t="s">
        <v>10513</v>
      </c>
      <c r="F650" s="2" t="s">
        <v>4287</v>
      </c>
    </row>
    <row r="651">
      <c r="A651" s="2"/>
      <c r="B651" s="2">
        <v>-1.0</v>
      </c>
      <c r="C651" s="2" t="s">
        <v>3136</v>
      </c>
      <c r="D651" s="2" t="s">
        <v>10729</v>
      </c>
      <c r="E651" s="2" t="s">
        <v>10513</v>
      </c>
      <c r="F651" s="2" t="s">
        <v>4287</v>
      </c>
    </row>
    <row r="652">
      <c r="A652" s="2"/>
      <c r="B652" s="2">
        <v>-1.0</v>
      </c>
      <c r="C652" s="2" t="s">
        <v>3137</v>
      </c>
      <c r="D652" s="2" t="s">
        <v>10729</v>
      </c>
      <c r="E652" s="2" t="s">
        <v>10513</v>
      </c>
      <c r="F652" s="2" t="s">
        <v>4287</v>
      </c>
    </row>
    <row r="653">
      <c r="A653" s="2"/>
      <c r="B653" s="2">
        <v>-1.0</v>
      </c>
      <c r="C653" s="2" t="s">
        <v>3138</v>
      </c>
      <c r="D653" s="2" t="s">
        <v>10729</v>
      </c>
      <c r="E653" s="2" t="s">
        <v>10513</v>
      </c>
      <c r="F653" s="2" t="s">
        <v>4287</v>
      </c>
    </row>
    <row r="654">
      <c r="A654" s="2"/>
      <c r="B654" s="2">
        <v>-1.0</v>
      </c>
      <c r="C654" s="2" t="s">
        <v>3139</v>
      </c>
      <c r="D654" s="2" t="s">
        <v>10729</v>
      </c>
      <c r="E654" s="2" t="s">
        <v>10513</v>
      </c>
      <c r="F654" s="2" t="s">
        <v>4287</v>
      </c>
    </row>
    <row r="655">
      <c r="A655" s="2"/>
      <c r="B655" s="2">
        <v>0.0</v>
      </c>
      <c r="C655" s="2" t="s">
        <v>3140</v>
      </c>
      <c r="D655" s="2" t="s">
        <v>10729</v>
      </c>
      <c r="E655" s="2" t="s">
        <v>10513</v>
      </c>
      <c r="F655" s="2" t="s">
        <v>4287</v>
      </c>
    </row>
    <row r="656">
      <c r="A656" s="2"/>
      <c r="B656" s="2">
        <v>-1.0</v>
      </c>
      <c r="C656" s="2" t="s">
        <v>3141</v>
      </c>
      <c r="D656" s="2" t="s">
        <v>10729</v>
      </c>
      <c r="E656" s="2" t="s">
        <v>10513</v>
      </c>
      <c r="F656" s="2" t="s">
        <v>4287</v>
      </c>
    </row>
    <row r="657">
      <c r="A657" s="2"/>
      <c r="B657" s="2">
        <v>-1.0</v>
      </c>
      <c r="C657" s="2" t="s">
        <v>3142</v>
      </c>
      <c r="D657" s="2" t="s">
        <v>10759</v>
      </c>
      <c r="E657" s="2" t="s">
        <v>4287</v>
      </c>
      <c r="F657" s="2" t="s">
        <v>4287</v>
      </c>
      <c r="G657" s="38" t="s">
        <v>10760</v>
      </c>
    </row>
    <row r="658">
      <c r="A658" s="2"/>
      <c r="B658" s="2">
        <v>-1.0</v>
      </c>
      <c r="C658" s="2" t="s">
        <v>3143</v>
      </c>
      <c r="D658" s="2" t="s">
        <v>10759</v>
      </c>
      <c r="E658" s="2" t="s">
        <v>4287</v>
      </c>
      <c r="F658" s="2" t="s">
        <v>4287</v>
      </c>
    </row>
    <row r="659">
      <c r="A659" s="2"/>
      <c r="B659" s="2">
        <v>-1.0</v>
      </c>
      <c r="C659" s="2" t="s">
        <v>3144</v>
      </c>
      <c r="D659" s="2" t="s">
        <v>10759</v>
      </c>
      <c r="E659" s="2" t="s">
        <v>4287</v>
      </c>
      <c r="F659" s="2" t="s">
        <v>4287</v>
      </c>
    </row>
    <row r="660">
      <c r="A660" s="2"/>
      <c r="B660" s="2">
        <v>-1.0</v>
      </c>
      <c r="C660" s="2" t="s">
        <v>3145</v>
      </c>
      <c r="D660" s="2" t="s">
        <v>10759</v>
      </c>
      <c r="E660" s="2" t="s">
        <v>4287</v>
      </c>
      <c r="F660" s="2" t="s">
        <v>4287</v>
      </c>
    </row>
    <row r="661">
      <c r="A661" s="2"/>
      <c r="B661" s="2">
        <v>-1.0</v>
      </c>
      <c r="C661" s="2" t="s">
        <v>3146</v>
      </c>
      <c r="D661" s="2" t="s">
        <v>10759</v>
      </c>
      <c r="E661" s="2" t="s">
        <v>4287</v>
      </c>
      <c r="F661" s="2" t="s">
        <v>4287</v>
      </c>
    </row>
    <row r="662">
      <c r="A662" s="2"/>
      <c r="B662" s="2">
        <v>-1.0</v>
      </c>
      <c r="C662" s="2" t="s">
        <v>3147</v>
      </c>
      <c r="D662" s="2" t="s">
        <v>10759</v>
      </c>
      <c r="E662" s="2" t="s">
        <v>4287</v>
      </c>
      <c r="F662" s="2" t="s">
        <v>4287</v>
      </c>
    </row>
    <row r="663">
      <c r="A663" s="2"/>
      <c r="B663" s="2">
        <v>-1.0</v>
      </c>
      <c r="C663" s="2" t="s">
        <v>3148</v>
      </c>
      <c r="D663" s="2" t="s">
        <v>10759</v>
      </c>
      <c r="E663" s="2" t="s">
        <v>4287</v>
      </c>
      <c r="F663" s="2" t="s">
        <v>4287</v>
      </c>
    </row>
    <row r="664">
      <c r="A664" s="2"/>
      <c r="B664" s="2">
        <v>-1.0</v>
      </c>
      <c r="C664" s="2" t="s">
        <v>3149</v>
      </c>
      <c r="D664" s="2" t="s">
        <v>10759</v>
      </c>
      <c r="E664" s="2" t="s">
        <v>4287</v>
      </c>
      <c r="F664" s="2" t="s">
        <v>4287</v>
      </c>
    </row>
    <row r="665">
      <c r="A665" s="2"/>
      <c r="B665" s="2">
        <v>-1.0</v>
      </c>
      <c r="C665" s="2" t="s">
        <v>3150</v>
      </c>
      <c r="D665" s="2" t="s">
        <v>10759</v>
      </c>
      <c r="E665" s="2" t="s">
        <v>4287</v>
      </c>
      <c r="F665" s="2" t="s">
        <v>4287</v>
      </c>
    </row>
    <row r="666">
      <c r="A666" s="2"/>
      <c r="B666" s="2">
        <v>-1.0</v>
      </c>
      <c r="C666" s="2" t="s">
        <v>3151</v>
      </c>
      <c r="D666" s="2" t="s">
        <v>10759</v>
      </c>
      <c r="E666" s="2" t="s">
        <v>4287</v>
      </c>
      <c r="F666" s="2" t="s">
        <v>4287</v>
      </c>
    </row>
    <row r="667">
      <c r="A667" s="2"/>
      <c r="B667" s="2">
        <v>-1.0</v>
      </c>
      <c r="C667" s="2" t="s">
        <v>3152</v>
      </c>
      <c r="D667" s="2" t="s">
        <v>10759</v>
      </c>
      <c r="E667" s="2" t="s">
        <v>4287</v>
      </c>
      <c r="F667" s="2" t="s">
        <v>4287</v>
      </c>
    </row>
    <row r="668">
      <c r="A668" s="2" t="s">
        <v>9218</v>
      </c>
      <c r="B668" s="2">
        <v>0.0</v>
      </c>
      <c r="C668" s="2" t="s">
        <v>3153</v>
      </c>
      <c r="D668" s="2" t="s">
        <v>10759</v>
      </c>
      <c r="E668" s="2" t="s">
        <v>4287</v>
      </c>
      <c r="F668" s="2" t="s">
        <v>4287</v>
      </c>
    </row>
    <row r="669">
      <c r="A669" s="2"/>
      <c r="B669" s="2">
        <v>0.0</v>
      </c>
      <c r="C669" s="2" t="s">
        <v>3154</v>
      </c>
      <c r="D669" s="2" t="s">
        <v>10759</v>
      </c>
      <c r="E669" s="2" t="s">
        <v>4287</v>
      </c>
      <c r="F669" s="2" t="s">
        <v>4287</v>
      </c>
    </row>
    <row r="670">
      <c r="A670" s="2"/>
      <c r="B670" s="2">
        <v>-1.0</v>
      </c>
      <c r="C670" s="2" t="s">
        <v>3155</v>
      </c>
      <c r="D670" s="2" t="s">
        <v>10759</v>
      </c>
      <c r="E670" s="2" t="s">
        <v>4287</v>
      </c>
      <c r="F670" s="2" t="s">
        <v>4287</v>
      </c>
    </row>
    <row r="671">
      <c r="A671" s="2"/>
      <c r="B671" s="2">
        <v>-1.0</v>
      </c>
      <c r="C671" s="2" t="s">
        <v>3156</v>
      </c>
      <c r="D671" s="2" t="s">
        <v>10759</v>
      </c>
      <c r="E671" s="2" t="s">
        <v>4287</v>
      </c>
      <c r="F671" s="2" t="s">
        <v>4287</v>
      </c>
    </row>
    <row r="672">
      <c r="A672" s="2"/>
      <c r="B672" s="2">
        <v>-1.0</v>
      </c>
      <c r="C672" s="2" t="s">
        <v>3157</v>
      </c>
      <c r="D672" s="2" t="s">
        <v>10759</v>
      </c>
      <c r="E672" s="2" t="s">
        <v>4287</v>
      </c>
      <c r="F672" s="2" t="s">
        <v>4287</v>
      </c>
    </row>
    <row r="673">
      <c r="A673" s="2"/>
      <c r="B673" s="2">
        <v>-1.0</v>
      </c>
      <c r="C673" s="2" t="s">
        <v>3158</v>
      </c>
      <c r="D673" s="2" t="s">
        <v>10759</v>
      </c>
      <c r="E673" s="2" t="s">
        <v>4287</v>
      </c>
      <c r="F673" s="2" t="s">
        <v>4287</v>
      </c>
    </row>
    <row r="674">
      <c r="A674" s="2"/>
      <c r="B674" s="2">
        <v>-1.0</v>
      </c>
      <c r="C674" s="2" t="s">
        <v>3159</v>
      </c>
      <c r="D674" s="2" t="s">
        <v>10759</v>
      </c>
      <c r="E674" s="2" t="s">
        <v>4287</v>
      </c>
      <c r="F674" s="2" t="s">
        <v>4287</v>
      </c>
    </row>
    <row r="675">
      <c r="A675" s="2"/>
      <c r="B675" s="2">
        <v>-1.0</v>
      </c>
      <c r="C675" s="2" t="s">
        <v>3160</v>
      </c>
      <c r="D675" s="2" t="s">
        <v>10759</v>
      </c>
      <c r="E675" s="2" t="s">
        <v>4287</v>
      </c>
      <c r="F675" s="2" t="s">
        <v>4287</v>
      </c>
    </row>
    <row r="676">
      <c r="A676" s="2"/>
      <c r="B676" s="2">
        <v>-1.0</v>
      </c>
      <c r="C676" s="2" t="s">
        <v>3161</v>
      </c>
      <c r="D676" s="2" t="s">
        <v>10759</v>
      </c>
      <c r="E676" s="2" t="s">
        <v>4287</v>
      </c>
      <c r="F676" s="2" t="s">
        <v>4287</v>
      </c>
    </row>
    <row r="677">
      <c r="A677" s="2"/>
      <c r="B677" s="2">
        <v>-1.0</v>
      </c>
      <c r="C677" s="60" t="s">
        <v>3162</v>
      </c>
      <c r="D677" s="2" t="s">
        <v>10759</v>
      </c>
      <c r="E677" s="2" t="s">
        <v>4287</v>
      </c>
      <c r="F677" s="2" t="s">
        <v>4287</v>
      </c>
    </row>
    <row r="678">
      <c r="A678" s="2"/>
      <c r="B678" s="2">
        <v>-1.0</v>
      </c>
      <c r="C678" s="2" t="s">
        <v>3163</v>
      </c>
      <c r="D678" s="2" t="s">
        <v>10759</v>
      </c>
      <c r="E678" s="2" t="s">
        <v>4287</v>
      </c>
      <c r="F678" s="2" t="s">
        <v>4287</v>
      </c>
    </row>
    <row r="679">
      <c r="A679" s="2"/>
      <c r="B679" s="2">
        <v>-1.0</v>
      </c>
      <c r="C679" s="2" t="s">
        <v>3164</v>
      </c>
      <c r="D679" s="2" t="s">
        <v>10759</v>
      </c>
      <c r="E679" s="2" t="s">
        <v>4287</v>
      </c>
      <c r="F679" s="2" t="s">
        <v>4287</v>
      </c>
    </row>
    <row r="680">
      <c r="A680" s="2"/>
      <c r="B680" s="2">
        <v>-1.0</v>
      </c>
      <c r="C680" s="2" t="s">
        <v>3165</v>
      </c>
      <c r="D680" s="2" t="s">
        <v>10759</v>
      </c>
      <c r="E680" s="2" t="s">
        <v>4287</v>
      </c>
      <c r="F680" s="2" t="s">
        <v>4287</v>
      </c>
    </row>
    <row r="681">
      <c r="A681" s="2"/>
      <c r="B681" s="2">
        <v>-1.0</v>
      </c>
      <c r="C681" s="2" t="s">
        <v>3166</v>
      </c>
      <c r="D681" s="2" t="s">
        <v>10759</v>
      </c>
      <c r="E681" s="2" t="s">
        <v>4287</v>
      </c>
      <c r="F681" s="2" t="s">
        <v>4287</v>
      </c>
      <c r="G681" s="35"/>
    </row>
    <row r="682">
      <c r="A682" s="2"/>
      <c r="B682" s="2">
        <v>-1.0</v>
      </c>
      <c r="C682" s="2" t="s">
        <v>3167</v>
      </c>
      <c r="D682" s="2" t="s">
        <v>10759</v>
      </c>
      <c r="E682" s="2" t="s">
        <v>4287</v>
      </c>
      <c r="F682" s="2" t="s">
        <v>4287</v>
      </c>
      <c r="G682" s="35"/>
    </row>
    <row r="683">
      <c r="A683" s="2"/>
      <c r="B683" s="2">
        <v>-1.0</v>
      </c>
      <c r="C683" s="2" t="s">
        <v>3168</v>
      </c>
      <c r="D683" s="2" t="s">
        <v>10759</v>
      </c>
      <c r="E683" s="2" t="s">
        <v>4287</v>
      </c>
      <c r="F683" s="2" t="s">
        <v>4287</v>
      </c>
    </row>
    <row r="684">
      <c r="A684" s="2" t="s">
        <v>9218</v>
      </c>
      <c r="B684" s="2">
        <v>0.0</v>
      </c>
      <c r="C684" s="2" t="s">
        <v>3169</v>
      </c>
      <c r="D684" s="2" t="s">
        <v>10759</v>
      </c>
      <c r="E684" s="2" t="s">
        <v>4287</v>
      </c>
      <c r="F684" s="2" t="s">
        <v>4287</v>
      </c>
    </row>
    <row r="685">
      <c r="A685" s="2" t="s">
        <v>9218</v>
      </c>
      <c r="B685" s="2">
        <v>0.0</v>
      </c>
      <c r="C685" s="2" t="s">
        <v>3170</v>
      </c>
      <c r="D685" s="2" t="s">
        <v>10759</v>
      </c>
      <c r="E685" s="2" t="s">
        <v>4287</v>
      </c>
      <c r="F685" s="2" t="s">
        <v>4287</v>
      </c>
    </row>
    <row r="686">
      <c r="A686" s="2"/>
      <c r="B686" s="2">
        <v>-1.0</v>
      </c>
      <c r="C686" s="2" t="s">
        <v>3171</v>
      </c>
      <c r="D686" s="2" t="s">
        <v>10759</v>
      </c>
      <c r="E686" s="2" t="s">
        <v>4287</v>
      </c>
      <c r="F686" s="2" t="s">
        <v>4287</v>
      </c>
    </row>
    <row r="687">
      <c r="A687" s="2"/>
      <c r="B687" s="2">
        <v>-1.0</v>
      </c>
      <c r="C687" s="2" t="s">
        <v>3172</v>
      </c>
      <c r="D687" s="2" t="s">
        <v>10759</v>
      </c>
      <c r="E687" s="2" t="s">
        <v>4287</v>
      </c>
      <c r="F687" s="2" t="s">
        <v>4287</v>
      </c>
    </row>
    <row r="688">
      <c r="A688" s="2"/>
      <c r="B688" s="2">
        <v>-1.0</v>
      </c>
      <c r="C688" s="2" t="s">
        <v>3173</v>
      </c>
      <c r="D688" s="2" t="s">
        <v>10759</v>
      </c>
      <c r="E688" s="2" t="s">
        <v>4287</v>
      </c>
      <c r="F688" s="2" t="s">
        <v>4287</v>
      </c>
    </row>
    <row r="689">
      <c r="A689" s="2"/>
      <c r="B689" s="2">
        <v>-1.0</v>
      </c>
      <c r="C689" s="2" t="s">
        <v>3174</v>
      </c>
      <c r="D689" s="2" t="s">
        <v>10759</v>
      </c>
      <c r="E689" s="2" t="s">
        <v>4287</v>
      </c>
      <c r="F689" s="2" t="s">
        <v>4287</v>
      </c>
    </row>
    <row r="690">
      <c r="A690" s="2"/>
      <c r="B690" s="2">
        <v>-1.0</v>
      </c>
      <c r="C690" s="2" t="s">
        <v>3175</v>
      </c>
      <c r="D690" s="2" t="s">
        <v>10759</v>
      </c>
      <c r="E690" s="2" t="s">
        <v>4287</v>
      </c>
      <c r="F690" s="2" t="s">
        <v>4287</v>
      </c>
    </row>
    <row r="691">
      <c r="A691" s="2" t="s">
        <v>9218</v>
      </c>
      <c r="B691" s="2">
        <v>0.0</v>
      </c>
      <c r="C691" s="2" t="s">
        <v>3176</v>
      </c>
      <c r="D691" s="2" t="s">
        <v>10759</v>
      </c>
      <c r="E691" s="2" t="s">
        <v>4287</v>
      </c>
      <c r="F691" s="2" t="s">
        <v>4287</v>
      </c>
    </row>
    <row r="692">
      <c r="A692" s="2"/>
      <c r="B692" s="2">
        <v>-1.0</v>
      </c>
      <c r="C692" s="2" t="s">
        <v>3177</v>
      </c>
      <c r="D692" s="2" t="s">
        <v>10759</v>
      </c>
      <c r="E692" s="2" t="s">
        <v>4287</v>
      </c>
      <c r="F692" s="2" t="s">
        <v>4287</v>
      </c>
    </row>
    <row r="693">
      <c r="A693" s="2"/>
      <c r="B693" s="2">
        <v>-1.0</v>
      </c>
      <c r="C693" s="2" t="s">
        <v>3178</v>
      </c>
      <c r="D693" s="2" t="s">
        <v>10759</v>
      </c>
      <c r="E693" s="2" t="s">
        <v>4287</v>
      </c>
      <c r="F693" s="2" t="s">
        <v>4287</v>
      </c>
    </row>
    <row r="694">
      <c r="A694" s="2"/>
      <c r="B694" s="2">
        <v>-1.0</v>
      </c>
      <c r="C694" s="2" t="s">
        <v>3179</v>
      </c>
      <c r="D694" s="2" t="s">
        <v>10759</v>
      </c>
      <c r="E694" s="2" t="s">
        <v>4287</v>
      </c>
      <c r="F694" s="2" t="s">
        <v>4287</v>
      </c>
    </row>
    <row r="695">
      <c r="A695" s="2"/>
      <c r="B695" s="2">
        <v>-1.0</v>
      </c>
      <c r="C695" s="2" t="s">
        <v>3180</v>
      </c>
      <c r="D695" s="2" t="s">
        <v>10759</v>
      </c>
      <c r="E695" s="2" t="s">
        <v>4287</v>
      </c>
      <c r="F695" s="2" t="s">
        <v>4287</v>
      </c>
    </row>
    <row r="696">
      <c r="A696" s="2"/>
      <c r="B696" s="2">
        <v>-1.0</v>
      </c>
      <c r="C696" s="2" t="s">
        <v>3181</v>
      </c>
      <c r="D696" s="2" t="s">
        <v>10759</v>
      </c>
      <c r="E696" s="2" t="s">
        <v>4287</v>
      </c>
      <c r="F696" s="2" t="s">
        <v>4287</v>
      </c>
    </row>
    <row r="697">
      <c r="A697" s="2"/>
      <c r="B697" s="2">
        <v>-1.0</v>
      </c>
      <c r="C697" s="2" t="s">
        <v>3182</v>
      </c>
      <c r="D697" s="2" t="s">
        <v>10759</v>
      </c>
      <c r="E697" s="2" t="s">
        <v>4287</v>
      </c>
      <c r="F697" s="2" t="s">
        <v>4287</v>
      </c>
    </row>
    <row r="698">
      <c r="A698" s="2"/>
      <c r="B698" s="2">
        <v>-1.0</v>
      </c>
      <c r="C698" s="2" t="s">
        <v>3183</v>
      </c>
      <c r="D698" s="2" t="s">
        <v>10759</v>
      </c>
      <c r="E698" s="2" t="s">
        <v>4287</v>
      </c>
      <c r="F698" s="2" t="s">
        <v>4287</v>
      </c>
    </row>
    <row r="699">
      <c r="A699" s="2"/>
      <c r="B699" s="2">
        <v>-1.0</v>
      </c>
      <c r="C699" s="2" t="s">
        <v>3184</v>
      </c>
      <c r="D699" s="2" t="s">
        <v>10759</v>
      </c>
      <c r="E699" s="2" t="s">
        <v>4287</v>
      </c>
      <c r="F699" s="2" t="s">
        <v>4287</v>
      </c>
    </row>
    <row r="700">
      <c r="A700" s="2"/>
      <c r="B700" s="2">
        <v>-1.0</v>
      </c>
      <c r="C700" s="2" t="s">
        <v>3185</v>
      </c>
      <c r="D700" s="2" t="s">
        <v>10790</v>
      </c>
      <c r="E700" s="2" t="s">
        <v>4301</v>
      </c>
      <c r="F700" s="2" t="s">
        <v>4287</v>
      </c>
      <c r="G700" s="38" t="s">
        <v>10791</v>
      </c>
    </row>
    <row r="701">
      <c r="A701" s="2"/>
      <c r="B701" s="2">
        <v>-1.0</v>
      </c>
      <c r="C701" s="2" t="s">
        <v>3186</v>
      </c>
      <c r="D701" s="2" t="s">
        <v>10790</v>
      </c>
      <c r="E701" s="2" t="s">
        <v>4301</v>
      </c>
      <c r="F701" s="2" t="s">
        <v>4287</v>
      </c>
    </row>
    <row r="702">
      <c r="A702" s="2"/>
      <c r="B702" s="2">
        <v>-1.0</v>
      </c>
      <c r="C702" s="2" t="s">
        <v>3187</v>
      </c>
      <c r="D702" s="2" t="s">
        <v>10790</v>
      </c>
      <c r="E702" s="2" t="s">
        <v>4301</v>
      </c>
      <c r="F702" s="2" t="s">
        <v>4287</v>
      </c>
    </row>
    <row r="703">
      <c r="A703" s="2"/>
      <c r="B703" s="2">
        <v>-1.0</v>
      </c>
      <c r="C703" s="2" t="s">
        <v>3188</v>
      </c>
      <c r="D703" s="2" t="s">
        <v>10790</v>
      </c>
      <c r="E703" s="2" t="s">
        <v>4301</v>
      </c>
      <c r="F703" s="2" t="s">
        <v>4287</v>
      </c>
    </row>
    <row r="704">
      <c r="A704" s="2"/>
      <c r="B704" s="2">
        <v>-1.0</v>
      </c>
      <c r="C704" s="2" t="s">
        <v>3189</v>
      </c>
      <c r="D704" s="2" t="s">
        <v>10790</v>
      </c>
      <c r="E704" s="2" t="s">
        <v>4301</v>
      </c>
      <c r="F704" s="2" t="s">
        <v>4287</v>
      </c>
    </row>
    <row r="705">
      <c r="A705" s="2"/>
      <c r="B705" s="2">
        <v>-1.0</v>
      </c>
      <c r="C705" s="2" t="s">
        <v>3190</v>
      </c>
      <c r="D705" s="2" t="s">
        <v>10790</v>
      </c>
      <c r="E705" s="2" t="s">
        <v>4301</v>
      </c>
      <c r="F705" s="2" t="s">
        <v>4287</v>
      </c>
    </row>
    <row r="706">
      <c r="A706" s="2"/>
      <c r="B706" s="2">
        <v>-1.0</v>
      </c>
      <c r="C706" s="2" t="s">
        <v>3191</v>
      </c>
      <c r="D706" s="2" t="s">
        <v>10790</v>
      </c>
      <c r="E706" s="2" t="s">
        <v>4301</v>
      </c>
      <c r="F706" s="2" t="s">
        <v>4287</v>
      </c>
    </row>
    <row r="707">
      <c r="A707" s="2"/>
      <c r="B707" s="2">
        <v>-1.0</v>
      </c>
      <c r="C707" s="2" t="s">
        <v>3192</v>
      </c>
      <c r="D707" s="2" t="s">
        <v>10790</v>
      </c>
      <c r="E707" s="2" t="s">
        <v>4301</v>
      </c>
      <c r="F707" s="2" t="s">
        <v>4287</v>
      </c>
    </row>
    <row r="708">
      <c r="A708" s="2"/>
      <c r="B708" s="2">
        <v>-1.0</v>
      </c>
      <c r="C708" s="2" t="s">
        <v>3193</v>
      </c>
      <c r="D708" s="2" t="s">
        <v>10790</v>
      </c>
      <c r="E708" s="2" t="s">
        <v>4301</v>
      </c>
      <c r="F708" s="2" t="s">
        <v>4287</v>
      </c>
    </row>
    <row r="709">
      <c r="A709" s="2"/>
      <c r="B709" s="2">
        <v>0.0</v>
      </c>
      <c r="C709" s="2" t="s">
        <v>3194</v>
      </c>
      <c r="D709" s="2" t="s">
        <v>10790</v>
      </c>
      <c r="E709" s="2" t="s">
        <v>4301</v>
      </c>
      <c r="F709" s="2" t="s">
        <v>4287</v>
      </c>
    </row>
    <row r="710">
      <c r="A710" s="2"/>
      <c r="B710" s="2">
        <v>-1.0</v>
      </c>
      <c r="C710" s="2" t="s">
        <v>3195</v>
      </c>
      <c r="D710" s="2" t="s">
        <v>10790</v>
      </c>
      <c r="E710" s="2" t="s">
        <v>4301</v>
      </c>
      <c r="F710" s="2" t="s">
        <v>4287</v>
      </c>
    </row>
    <row r="711">
      <c r="A711" s="2"/>
      <c r="B711" s="2">
        <v>-1.0</v>
      </c>
      <c r="C711" s="2" t="s">
        <v>3196</v>
      </c>
      <c r="D711" s="2" t="s">
        <v>10790</v>
      </c>
      <c r="E711" s="2" t="s">
        <v>4301</v>
      </c>
      <c r="F711" s="2" t="s">
        <v>4287</v>
      </c>
    </row>
    <row r="712">
      <c r="A712" s="2"/>
      <c r="B712" s="2">
        <v>-1.0</v>
      </c>
      <c r="C712" s="2" t="s">
        <v>3197</v>
      </c>
      <c r="D712" s="2" t="s">
        <v>10790</v>
      </c>
      <c r="E712" s="2" t="s">
        <v>4301</v>
      </c>
      <c r="F712" s="2" t="s">
        <v>4287</v>
      </c>
    </row>
    <row r="713">
      <c r="A713" s="2"/>
      <c r="B713" s="2">
        <v>-1.0</v>
      </c>
      <c r="C713" s="2" t="s">
        <v>3198</v>
      </c>
      <c r="D713" s="2" t="s">
        <v>10790</v>
      </c>
      <c r="E713" s="2" t="s">
        <v>4301</v>
      </c>
      <c r="F713" s="2" t="s">
        <v>4287</v>
      </c>
    </row>
    <row r="714">
      <c r="A714" s="2"/>
      <c r="B714" s="2">
        <v>-1.0</v>
      </c>
      <c r="C714" s="2" t="s">
        <v>3199</v>
      </c>
      <c r="D714" s="2" t="s">
        <v>10790</v>
      </c>
      <c r="E714" s="2" t="s">
        <v>4301</v>
      </c>
      <c r="F714" s="2" t="s">
        <v>4287</v>
      </c>
    </row>
    <row r="715">
      <c r="A715" s="2"/>
      <c r="B715" s="2">
        <v>-1.0</v>
      </c>
      <c r="C715" s="2" t="s">
        <v>3200</v>
      </c>
      <c r="D715" s="2" t="s">
        <v>10790</v>
      </c>
      <c r="E715" s="2" t="s">
        <v>4301</v>
      </c>
      <c r="F715" s="2" t="s">
        <v>4287</v>
      </c>
    </row>
    <row r="716">
      <c r="A716" s="2"/>
      <c r="B716" s="2">
        <v>-1.0</v>
      </c>
      <c r="C716" s="2" t="s">
        <v>3201</v>
      </c>
      <c r="D716" s="2" t="s">
        <v>10790</v>
      </c>
      <c r="E716" s="2" t="s">
        <v>4301</v>
      </c>
      <c r="F716" s="2" t="s">
        <v>4287</v>
      </c>
    </row>
    <row r="717">
      <c r="A717" s="2"/>
      <c r="B717" s="2">
        <v>-1.0</v>
      </c>
      <c r="C717" s="2" t="s">
        <v>3202</v>
      </c>
      <c r="D717" s="2" t="s">
        <v>10805</v>
      </c>
      <c r="E717" s="2" t="s">
        <v>10649</v>
      </c>
      <c r="F717" s="2" t="s">
        <v>4287</v>
      </c>
    </row>
    <row r="718">
      <c r="A718" s="2"/>
      <c r="B718" s="2">
        <v>-1.0</v>
      </c>
      <c r="C718" s="2" t="s">
        <v>3203</v>
      </c>
      <c r="D718" s="2" t="s">
        <v>10805</v>
      </c>
      <c r="E718" s="2" t="s">
        <v>10649</v>
      </c>
      <c r="F718" s="2" t="s">
        <v>4287</v>
      </c>
    </row>
    <row r="719">
      <c r="A719" s="2"/>
      <c r="B719" s="2">
        <v>-1.0</v>
      </c>
      <c r="C719" s="2" t="s">
        <v>3204</v>
      </c>
      <c r="D719" s="2" t="s">
        <v>10805</v>
      </c>
      <c r="E719" s="2" t="s">
        <v>10649</v>
      </c>
      <c r="F719" s="2" t="s">
        <v>4287</v>
      </c>
    </row>
    <row r="720">
      <c r="A720" s="2"/>
      <c r="B720" s="2">
        <v>-1.0</v>
      </c>
      <c r="C720" s="2" t="s">
        <v>3205</v>
      </c>
      <c r="D720" s="2" t="s">
        <v>10805</v>
      </c>
      <c r="E720" s="2" t="s">
        <v>10649</v>
      </c>
      <c r="F720" s="2" t="s">
        <v>4287</v>
      </c>
    </row>
    <row r="721">
      <c r="A721" s="2"/>
      <c r="B721" s="2">
        <v>-1.0</v>
      </c>
      <c r="C721" s="2" t="s">
        <v>3206</v>
      </c>
      <c r="D721" s="2" t="s">
        <v>10805</v>
      </c>
      <c r="E721" s="2" t="s">
        <v>10649</v>
      </c>
      <c r="F721" s="2" t="s">
        <v>4287</v>
      </c>
    </row>
    <row r="722">
      <c r="A722" s="2"/>
      <c r="B722" s="2">
        <v>-1.0</v>
      </c>
      <c r="C722" s="2" t="s">
        <v>3207</v>
      </c>
      <c r="D722" s="2" t="s">
        <v>10805</v>
      </c>
      <c r="E722" s="2" t="s">
        <v>10649</v>
      </c>
      <c r="F722" s="2" t="s">
        <v>4287</v>
      </c>
    </row>
    <row r="723">
      <c r="A723" s="2"/>
      <c r="B723" s="2">
        <v>-1.0</v>
      </c>
      <c r="C723" s="2" t="s">
        <v>3208</v>
      </c>
      <c r="D723" s="2" t="s">
        <v>10805</v>
      </c>
      <c r="E723" s="2" t="s">
        <v>10649</v>
      </c>
      <c r="F723" s="2" t="s">
        <v>4287</v>
      </c>
    </row>
    <row r="724">
      <c r="A724" s="2"/>
      <c r="B724" s="2">
        <v>-1.0</v>
      </c>
      <c r="C724" s="2" t="s">
        <v>3209</v>
      </c>
      <c r="D724" s="2" t="s">
        <v>10805</v>
      </c>
      <c r="E724" s="2" t="s">
        <v>10649</v>
      </c>
      <c r="F724" s="2" t="s">
        <v>4287</v>
      </c>
    </row>
    <row r="725">
      <c r="A725" s="2"/>
      <c r="B725" s="2">
        <v>-1.0</v>
      </c>
      <c r="C725" s="2" t="s">
        <v>3210</v>
      </c>
      <c r="D725" s="2" t="s">
        <v>10805</v>
      </c>
      <c r="E725" s="2" t="s">
        <v>10649</v>
      </c>
      <c r="F725" s="2" t="s">
        <v>4287</v>
      </c>
    </row>
    <row r="726">
      <c r="A726" s="2"/>
      <c r="B726" s="2">
        <v>-1.0</v>
      </c>
      <c r="C726" s="2" t="s">
        <v>3211</v>
      </c>
      <c r="D726" s="2" t="s">
        <v>10805</v>
      </c>
      <c r="E726" s="2" t="s">
        <v>10649</v>
      </c>
      <c r="F726" s="2" t="s">
        <v>4287</v>
      </c>
    </row>
    <row r="727">
      <c r="A727" s="2"/>
      <c r="B727" s="2">
        <v>-1.0</v>
      </c>
      <c r="C727" s="2" t="s">
        <v>3212</v>
      </c>
      <c r="D727" s="2" t="s">
        <v>10805</v>
      </c>
      <c r="E727" s="2" t="s">
        <v>10649</v>
      </c>
      <c r="F727" s="2" t="s">
        <v>4287</v>
      </c>
    </row>
    <row r="728">
      <c r="A728" s="2"/>
      <c r="B728" s="2">
        <v>-1.0</v>
      </c>
      <c r="C728" s="2" t="s">
        <v>3213</v>
      </c>
      <c r="D728" s="2" t="s">
        <v>10805</v>
      </c>
      <c r="E728" s="2" t="s">
        <v>10649</v>
      </c>
      <c r="F728" s="2" t="s">
        <v>4287</v>
      </c>
    </row>
    <row r="729">
      <c r="A729" s="2"/>
      <c r="B729" s="2">
        <v>0.0</v>
      </c>
      <c r="C729" s="2" t="s">
        <v>3214</v>
      </c>
      <c r="D729" s="2" t="s">
        <v>10805</v>
      </c>
      <c r="E729" s="2" t="s">
        <v>10649</v>
      </c>
      <c r="F729" s="2" t="s">
        <v>4287</v>
      </c>
    </row>
    <row r="730">
      <c r="A730" s="2"/>
      <c r="B730" s="2">
        <v>-1.0</v>
      </c>
      <c r="C730" s="2" t="s">
        <v>3215</v>
      </c>
      <c r="D730" s="2" t="s">
        <v>10805</v>
      </c>
      <c r="E730" s="2" t="s">
        <v>10649</v>
      </c>
      <c r="F730" s="2" t="s">
        <v>4287</v>
      </c>
    </row>
    <row r="731">
      <c r="A731" s="2"/>
      <c r="B731" s="2">
        <v>-1.0</v>
      </c>
      <c r="C731" s="2" t="s">
        <v>3216</v>
      </c>
      <c r="D731" s="2" t="s">
        <v>10805</v>
      </c>
      <c r="E731" s="2" t="s">
        <v>10649</v>
      </c>
      <c r="F731" s="2" t="s">
        <v>4287</v>
      </c>
    </row>
    <row r="732">
      <c r="A732" s="2"/>
      <c r="B732" s="2">
        <v>-1.0</v>
      </c>
      <c r="C732" s="2" t="s">
        <v>3217</v>
      </c>
      <c r="D732" s="2" t="s">
        <v>10805</v>
      </c>
      <c r="E732" s="2" t="s">
        <v>10649</v>
      </c>
      <c r="F732" s="2" t="s">
        <v>4287</v>
      </c>
    </row>
    <row r="733">
      <c r="A733" s="2" t="s">
        <v>9218</v>
      </c>
      <c r="B733" s="2">
        <v>-1.0</v>
      </c>
      <c r="C733" s="2" t="s">
        <v>3218</v>
      </c>
      <c r="D733" s="2" t="s">
        <v>10805</v>
      </c>
      <c r="E733" s="2" t="s">
        <v>10649</v>
      </c>
      <c r="F733" s="2" t="s">
        <v>4287</v>
      </c>
    </row>
    <row r="734">
      <c r="A734" s="2" t="s">
        <v>9218</v>
      </c>
      <c r="B734" s="2">
        <v>0.0</v>
      </c>
      <c r="C734" s="2" t="s">
        <v>3219</v>
      </c>
      <c r="D734" s="2" t="s">
        <v>10805</v>
      </c>
      <c r="E734" s="2" t="s">
        <v>10649</v>
      </c>
      <c r="F734" s="2" t="s">
        <v>4287</v>
      </c>
    </row>
    <row r="735">
      <c r="A735" s="2"/>
      <c r="B735" s="2">
        <v>0.0</v>
      </c>
      <c r="C735" s="2" t="s">
        <v>3220</v>
      </c>
      <c r="D735" s="2" t="s">
        <v>10805</v>
      </c>
      <c r="E735" s="2" t="s">
        <v>10649</v>
      </c>
      <c r="F735" s="2" t="s">
        <v>4287</v>
      </c>
    </row>
    <row r="736">
      <c r="A736" s="2"/>
      <c r="B736" s="2">
        <v>-1.0</v>
      </c>
      <c r="C736" s="2" t="s">
        <v>3221</v>
      </c>
      <c r="D736" s="2" t="s">
        <v>10805</v>
      </c>
      <c r="E736" s="2" t="s">
        <v>10649</v>
      </c>
      <c r="F736" s="2" t="s">
        <v>4287</v>
      </c>
    </row>
    <row r="737">
      <c r="A737" s="2"/>
      <c r="B737" s="2">
        <v>-1.0</v>
      </c>
      <c r="C737" s="2" t="s">
        <v>3222</v>
      </c>
      <c r="D737" s="2" t="s">
        <v>10805</v>
      </c>
      <c r="E737" s="2" t="s">
        <v>10649</v>
      </c>
      <c r="F737" s="2" t="s">
        <v>4287</v>
      </c>
    </row>
    <row r="738">
      <c r="A738" s="2"/>
      <c r="B738" s="2">
        <v>-1.0</v>
      </c>
      <c r="C738" s="2" t="s">
        <v>3223</v>
      </c>
      <c r="D738" s="2" t="s">
        <v>10805</v>
      </c>
      <c r="E738" s="2" t="s">
        <v>10649</v>
      </c>
      <c r="F738" s="2" t="s">
        <v>4287</v>
      </c>
    </row>
    <row r="739">
      <c r="A739" s="2"/>
      <c r="B739" s="2">
        <v>-1.0</v>
      </c>
      <c r="C739" s="2" t="s">
        <v>3224</v>
      </c>
      <c r="D739" s="2" t="s">
        <v>10805</v>
      </c>
      <c r="E739" s="2" t="s">
        <v>10649</v>
      </c>
      <c r="F739" s="2" t="s">
        <v>4287</v>
      </c>
    </row>
    <row r="740">
      <c r="A740" s="2"/>
      <c r="B740" s="2">
        <v>-1.0</v>
      </c>
      <c r="C740" s="2" t="s">
        <v>3225</v>
      </c>
      <c r="D740" s="2" t="s">
        <v>10805</v>
      </c>
      <c r="E740" s="2" t="s">
        <v>10649</v>
      </c>
      <c r="F740" s="2" t="s">
        <v>4287</v>
      </c>
    </row>
    <row r="741">
      <c r="A741" s="2"/>
      <c r="B741" s="2">
        <v>-1.0</v>
      </c>
      <c r="C741" s="2" t="s">
        <v>3226</v>
      </c>
      <c r="D741" s="2" t="s">
        <v>10805</v>
      </c>
      <c r="E741" s="2" t="s">
        <v>10649</v>
      </c>
      <c r="F741" s="2" t="s">
        <v>4287</v>
      </c>
    </row>
    <row r="742">
      <c r="A742" s="2"/>
      <c r="B742" s="2">
        <v>-1.0</v>
      </c>
      <c r="C742" s="2" t="s">
        <v>3227</v>
      </c>
      <c r="D742" s="2" t="s">
        <v>10805</v>
      </c>
      <c r="E742" s="2" t="s">
        <v>10649</v>
      </c>
      <c r="F742" s="2" t="s">
        <v>4287</v>
      </c>
    </row>
    <row r="743">
      <c r="A743" s="2"/>
      <c r="B743" s="2">
        <v>-1.0</v>
      </c>
      <c r="C743" s="2" t="s">
        <v>3228</v>
      </c>
      <c r="D743" s="2" t="s">
        <v>10805</v>
      </c>
      <c r="E743" s="2" t="s">
        <v>10649</v>
      </c>
      <c r="F743" s="2" t="s">
        <v>4287</v>
      </c>
    </row>
    <row r="744">
      <c r="A744" s="2" t="s">
        <v>9218</v>
      </c>
      <c r="B744" s="2">
        <v>-1.0</v>
      </c>
      <c r="C744" s="2" t="s">
        <v>3229</v>
      </c>
      <c r="D744" s="2" t="s">
        <v>10805</v>
      </c>
      <c r="E744" s="2" t="s">
        <v>10649</v>
      </c>
      <c r="F744" s="2" t="s">
        <v>4287</v>
      </c>
    </row>
    <row r="745">
      <c r="A745" s="2"/>
      <c r="B745" s="2">
        <v>-1.0</v>
      </c>
      <c r="C745" s="2" t="s">
        <v>3230</v>
      </c>
      <c r="D745" s="2" t="s">
        <v>10805</v>
      </c>
      <c r="E745" s="2" t="s">
        <v>10649</v>
      </c>
      <c r="F745" s="2" t="s">
        <v>4287</v>
      </c>
    </row>
    <row r="746">
      <c r="A746" s="2"/>
      <c r="B746" s="2">
        <v>-1.0</v>
      </c>
      <c r="C746" s="2" t="s">
        <v>3231</v>
      </c>
      <c r="D746" s="2" t="s">
        <v>10805</v>
      </c>
      <c r="E746" s="2" t="s">
        <v>10649</v>
      </c>
      <c r="F746" s="2" t="s">
        <v>4287</v>
      </c>
    </row>
    <row r="747">
      <c r="A747" s="2"/>
      <c r="B747" s="2">
        <v>-1.0</v>
      </c>
      <c r="C747" s="2" t="s">
        <v>3232</v>
      </c>
      <c r="D747" s="2" t="s">
        <v>10805</v>
      </c>
      <c r="E747" s="2" t="s">
        <v>10649</v>
      </c>
      <c r="F747" s="2" t="s">
        <v>4287</v>
      </c>
    </row>
    <row r="748">
      <c r="A748" s="2"/>
      <c r="B748" s="2">
        <v>-1.0</v>
      </c>
      <c r="C748" s="2" t="s">
        <v>3233</v>
      </c>
      <c r="D748" s="2" t="s">
        <v>10805</v>
      </c>
      <c r="E748" s="2" t="s">
        <v>10649</v>
      </c>
      <c r="F748" s="2" t="s">
        <v>4287</v>
      </c>
    </row>
    <row r="749">
      <c r="A749" s="2"/>
      <c r="B749" s="2">
        <v>0.0</v>
      </c>
      <c r="C749" s="2" t="s">
        <v>3234</v>
      </c>
      <c r="D749" s="2" t="s">
        <v>10805</v>
      </c>
      <c r="E749" s="2" t="s">
        <v>10649</v>
      </c>
      <c r="F749" s="2" t="s">
        <v>4287</v>
      </c>
    </row>
    <row r="750">
      <c r="A750" s="2"/>
      <c r="B750" s="2">
        <v>-1.0</v>
      </c>
      <c r="C750" s="2" t="s">
        <v>3235</v>
      </c>
      <c r="D750" s="2" t="s">
        <v>10805</v>
      </c>
      <c r="E750" s="2" t="s">
        <v>10649</v>
      </c>
      <c r="F750" s="2" t="s">
        <v>4287</v>
      </c>
    </row>
    <row r="751">
      <c r="A751" s="2"/>
      <c r="B751" s="2">
        <v>-1.0</v>
      </c>
      <c r="C751" s="2" t="s">
        <v>3236</v>
      </c>
      <c r="D751" s="2" t="s">
        <v>10805</v>
      </c>
      <c r="E751" s="2" t="s">
        <v>10649</v>
      </c>
      <c r="F751" s="2" t="s">
        <v>4287</v>
      </c>
    </row>
    <row r="752">
      <c r="A752" s="2"/>
      <c r="B752" s="2">
        <v>-1.0</v>
      </c>
      <c r="C752" s="2" t="s">
        <v>3237</v>
      </c>
      <c r="D752" s="2" t="s">
        <v>10805</v>
      </c>
      <c r="E752" s="2" t="s">
        <v>10649</v>
      </c>
      <c r="F752" s="2" t="s">
        <v>4287</v>
      </c>
    </row>
    <row r="753">
      <c r="A753" s="2"/>
      <c r="B753" s="2">
        <v>-1.0</v>
      </c>
      <c r="C753" s="2" t="s">
        <v>3238</v>
      </c>
      <c r="D753" s="2" t="s">
        <v>10805</v>
      </c>
      <c r="E753" s="2" t="s">
        <v>10649</v>
      </c>
      <c r="F753" s="2" t="s">
        <v>4287</v>
      </c>
    </row>
    <row r="754">
      <c r="A754" s="2"/>
      <c r="B754" s="2">
        <v>-1.0</v>
      </c>
      <c r="C754" s="2" t="s">
        <v>3239</v>
      </c>
      <c r="D754" s="2" t="s">
        <v>10805</v>
      </c>
      <c r="E754" s="2" t="s">
        <v>10649</v>
      </c>
      <c r="F754" s="2" t="s">
        <v>4287</v>
      </c>
    </row>
    <row r="755">
      <c r="A755" s="2"/>
      <c r="B755" s="2">
        <v>-1.0</v>
      </c>
      <c r="C755" s="2" t="s">
        <v>3240</v>
      </c>
      <c r="D755" s="2" t="s">
        <v>10805</v>
      </c>
      <c r="E755" s="2" t="s">
        <v>10649</v>
      </c>
      <c r="F755" s="2" t="s">
        <v>4287</v>
      </c>
    </row>
    <row r="756">
      <c r="A756" s="2"/>
      <c r="B756" s="2">
        <v>-1.0</v>
      </c>
      <c r="C756" s="2" t="s">
        <v>3241</v>
      </c>
      <c r="D756" s="2" t="s">
        <v>10805</v>
      </c>
      <c r="E756" s="2" t="s">
        <v>10649</v>
      </c>
      <c r="F756" s="2" t="s">
        <v>4287</v>
      </c>
    </row>
    <row r="757">
      <c r="A757" s="2"/>
      <c r="B757" s="2">
        <v>-1.0</v>
      </c>
      <c r="C757" s="2" t="s">
        <v>3242</v>
      </c>
      <c r="D757" s="2" t="s">
        <v>10805</v>
      </c>
      <c r="E757" s="2" t="s">
        <v>10649</v>
      </c>
      <c r="F757" s="2" t="s">
        <v>4287</v>
      </c>
    </row>
    <row r="758">
      <c r="A758" s="2"/>
      <c r="B758" s="2">
        <v>-1.0</v>
      </c>
      <c r="C758" s="2" t="s">
        <v>3243</v>
      </c>
      <c r="D758" s="2" t="s">
        <v>10805</v>
      </c>
      <c r="E758" s="2" t="s">
        <v>10649</v>
      </c>
      <c r="F758" s="2" t="s">
        <v>4287</v>
      </c>
    </row>
    <row r="759">
      <c r="A759" s="2"/>
      <c r="B759" s="2">
        <v>-1.0</v>
      </c>
      <c r="C759" s="2" t="s">
        <v>3244</v>
      </c>
      <c r="D759" s="2" t="s">
        <v>10805</v>
      </c>
      <c r="E759" s="2" t="s">
        <v>10649</v>
      </c>
      <c r="F759" s="2" t="s">
        <v>4287</v>
      </c>
    </row>
    <row r="760">
      <c r="A760" s="2"/>
      <c r="B760" s="2">
        <v>-1.0</v>
      </c>
      <c r="C760" s="2" t="s">
        <v>3245</v>
      </c>
      <c r="D760" s="2" t="s">
        <v>10805</v>
      </c>
      <c r="E760" s="2" t="s">
        <v>10649</v>
      </c>
      <c r="F760" s="2" t="s">
        <v>4287</v>
      </c>
    </row>
    <row r="761">
      <c r="A761" s="2"/>
      <c r="B761" s="2">
        <v>-1.0</v>
      </c>
      <c r="C761" s="2" t="s">
        <v>3246</v>
      </c>
      <c r="D761" s="2" t="s">
        <v>10805</v>
      </c>
      <c r="E761" s="2" t="s">
        <v>10649</v>
      </c>
      <c r="F761" s="2" t="s">
        <v>4287</v>
      </c>
    </row>
    <row r="762">
      <c r="A762" s="2"/>
      <c r="B762" s="2">
        <v>-1.0</v>
      </c>
      <c r="C762" s="2" t="s">
        <v>3247</v>
      </c>
      <c r="D762" s="2" t="s">
        <v>10805</v>
      </c>
      <c r="E762" s="2" t="s">
        <v>10649</v>
      </c>
      <c r="F762" s="2" t="s">
        <v>4287</v>
      </c>
    </row>
    <row r="763">
      <c r="A763" s="2"/>
      <c r="B763" s="2">
        <v>-1.0</v>
      </c>
      <c r="C763" s="2" t="s">
        <v>3248</v>
      </c>
      <c r="D763" s="2" t="s">
        <v>10805</v>
      </c>
      <c r="E763" s="2" t="s">
        <v>10649</v>
      </c>
      <c r="F763" s="2" t="s">
        <v>4287</v>
      </c>
    </row>
    <row r="764">
      <c r="A764" s="2"/>
      <c r="B764" s="2">
        <v>-1.0</v>
      </c>
      <c r="C764" s="2" t="s">
        <v>3249</v>
      </c>
      <c r="D764" s="2" t="s">
        <v>10805</v>
      </c>
      <c r="E764" s="2" t="s">
        <v>10649</v>
      </c>
      <c r="F764" s="2" t="s">
        <v>4287</v>
      </c>
    </row>
    <row r="765">
      <c r="A765" s="2"/>
      <c r="B765" s="2">
        <v>-1.0</v>
      </c>
      <c r="C765" s="2" t="s">
        <v>3250</v>
      </c>
      <c r="D765" s="2" t="s">
        <v>10805</v>
      </c>
      <c r="E765" s="2" t="s">
        <v>10649</v>
      </c>
      <c r="F765" s="2" t="s">
        <v>4287</v>
      </c>
    </row>
    <row r="766">
      <c r="A766" s="2"/>
      <c r="B766" s="2">
        <v>-1.0</v>
      </c>
      <c r="C766" s="2" t="s">
        <v>3251</v>
      </c>
      <c r="D766" s="2" t="s">
        <v>10805</v>
      </c>
      <c r="E766" s="2" t="s">
        <v>10649</v>
      </c>
      <c r="F766" s="2" t="s">
        <v>4287</v>
      </c>
    </row>
    <row r="767">
      <c r="A767" s="2"/>
      <c r="B767" s="2">
        <v>-1.0</v>
      </c>
      <c r="C767" s="2" t="s">
        <v>3252</v>
      </c>
      <c r="D767" s="2" t="s">
        <v>10805</v>
      </c>
      <c r="E767" s="2" t="s">
        <v>10649</v>
      </c>
      <c r="F767" s="2" t="s">
        <v>4287</v>
      </c>
    </row>
    <row r="768">
      <c r="A768" s="2" t="s">
        <v>9218</v>
      </c>
      <c r="B768" s="2">
        <v>-1.0</v>
      </c>
      <c r="C768" s="2" t="s">
        <v>3253</v>
      </c>
      <c r="D768" s="2" t="s">
        <v>10805</v>
      </c>
      <c r="E768" s="2" t="s">
        <v>10649</v>
      </c>
      <c r="F768" s="2" t="s">
        <v>4287</v>
      </c>
    </row>
    <row r="769">
      <c r="A769" s="2" t="s">
        <v>9218</v>
      </c>
      <c r="B769" s="2">
        <v>0.0</v>
      </c>
      <c r="C769" s="2" t="s">
        <v>3254</v>
      </c>
      <c r="D769" s="2" t="s">
        <v>10805</v>
      </c>
      <c r="E769" s="2" t="s">
        <v>10649</v>
      </c>
      <c r="F769" s="2" t="s">
        <v>4287</v>
      </c>
    </row>
    <row r="770">
      <c r="A770" s="2"/>
      <c r="B770" s="2">
        <v>-1.0</v>
      </c>
      <c r="C770" s="2" t="s">
        <v>3255</v>
      </c>
      <c r="D770" s="2" t="s">
        <v>10805</v>
      </c>
      <c r="E770" s="2" t="s">
        <v>10649</v>
      </c>
      <c r="F770" s="2" t="s">
        <v>4287</v>
      </c>
    </row>
    <row r="771">
      <c r="A771" s="2"/>
      <c r="B771" s="2">
        <v>-1.0</v>
      </c>
      <c r="C771" s="2" t="s">
        <v>3256</v>
      </c>
      <c r="D771" s="2" t="s">
        <v>10805</v>
      </c>
      <c r="E771" s="2" t="s">
        <v>10649</v>
      </c>
      <c r="F771" s="2" t="s">
        <v>4287</v>
      </c>
    </row>
    <row r="772">
      <c r="A772" s="2"/>
      <c r="B772" s="2">
        <v>0.0</v>
      </c>
      <c r="C772" s="2" t="s">
        <v>3257</v>
      </c>
      <c r="D772" s="2" t="s">
        <v>10805</v>
      </c>
      <c r="E772" s="2" t="s">
        <v>10649</v>
      </c>
      <c r="F772" s="2" t="s">
        <v>4287</v>
      </c>
    </row>
    <row r="773">
      <c r="A773" s="2"/>
      <c r="B773" s="2">
        <v>0.0</v>
      </c>
      <c r="C773" s="2" t="s">
        <v>3258</v>
      </c>
      <c r="D773" s="2" t="s">
        <v>10805</v>
      </c>
      <c r="E773" s="2" t="s">
        <v>10649</v>
      </c>
      <c r="F773" s="2" t="s">
        <v>4287</v>
      </c>
    </row>
    <row r="774">
      <c r="A774" s="2"/>
      <c r="B774" s="2">
        <v>-1.0</v>
      </c>
      <c r="C774" s="2" t="s">
        <v>3259</v>
      </c>
      <c r="D774" s="2" t="s">
        <v>10857</v>
      </c>
      <c r="E774" s="2" t="s">
        <v>10858</v>
      </c>
      <c r="F774" s="2" t="s">
        <v>4287</v>
      </c>
      <c r="G774" s="38" t="s">
        <v>10859</v>
      </c>
    </row>
    <row r="775">
      <c r="A775" s="2"/>
      <c r="B775" s="2">
        <v>-1.0</v>
      </c>
      <c r="C775" s="2" t="s">
        <v>3260</v>
      </c>
      <c r="D775" s="2" t="s">
        <v>10857</v>
      </c>
      <c r="E775" s="2" t="s">
        <v>10858</v>
      </c>
      <c r="F775" s="2" t="s">
        <v>4287</v>
      </c>
    </row>
    <row r="776">
      <c r="A776" s="2"/>
      <c r="B776" s="2">
        <v>-1.0</v>
      </c>
      <c r="C776" s="2" t="s">
        <v>3261</v>
      </c>
      <c r="D776" s="2" t="s">
        <v>10857</v>
      </c>
      <c r="E776" s="2" t="s">
        <v>10858</v>
      </c>
      <c r="F776" s="2" t="s">
        <v>4287</v>
      </c>
    </row>
    <row r="777">
      <c r="A777" s="2"/>
      <c r="B777" s="2">
        <v>-1.0</v>
      </c>
      <c r="C777" s="2" t="s">
        <v>3262</v>
      </c>
      <c r="D777" s="2" t="s">
        <v>10857</v>
      </c>
      <c r="E777" s="2" t="s">
        <v>10858</v>
      </c>
      <c r="F777" s="2" t="s">
        <v>4287</v>
      </c>
    </row>
    <row r="778">
      <c r="A778" s="2"/>
      <c r="B778" s="2">
        <v>-1.0</v>
      </c>
      <c r="C778" s="2" t="s">
        <v>3263</v>
      </c>
      <c r="D778" s="2" t="s">
        <v>10857</v>
      </c>
      <c r="E778" s="2" t="s">
        <v>10858</v>
      </c>
      <c r="F778" s="2" t="s">
        <v>4287</v>
      </c>
    </row>
    <row r="779">
      <c r="A779" s="2"/>
      <c r="B779" s="2">
        <v>-1.0</v>
      </c>
      <c r="C779" s="2" t="s">
        <v>3264</v>
      </c>
      <c r="D779" s="2" t="s">
        <v>10857</v>
      </c>
      <c r="E779" s="2" t="s">
        <v>10858</v>
      </c>
      <c r="F779" s="2" t="s">
        <v>4287</v>
      </c>
    </row>
    <row r="780">
      <c r="A780" s="2"/>
      <c r="B780" s="2">
        <v>-1.0</v>
      </c>
      <c r="C780" s="2" t="s">
        <v>3265</v>
      </c>
      <c r="D780" s="2" t="s">
        <v>10857</v>
      </c>
      <c r="E780" s="2" t="s">
        <v>10858</v>
      </c>
      <c r="F780" s="2" t="s">
        <v>4287</v>
      </c>
    </row>
    <row r="781">
      <c r="A781" s="2"/>
      <c r="B781" s="2">
        <v>-1.0</v>
      </c>
      <c r="C781" s="2" t="s">
        <v>3266</v>
      </c>
      <c r="D781" s="2" t="s">
        <v>10857</v>
      </c>
      <c r="E781" s="2" t="s">
        <v>10858</v>
      </c>
      <c r="F781" s="2" t="s">
        <v>4287</v>
      </c>
    </row>
    <row r="782">
      <c r="A782" s="2"/>
      <c r="B782" s="2">
        <v>-1.0</v>
      </c>
      <c r="C782" s="2" t="s">
        <v>3267</v>
      </c>
      <c r="D782" s="2" t="s">
        <v>10857</v>
      </c>
      <c r="E782" s="2" t="s">
        <v>10858</v>
      </c>
      <c r="F782" s="2" t="s">
        <v>4287</v>
      </c>
    </row>
    <row r="783">
      <c r="A783" s="2"/>
      <c r="B783" s="2">
        <v>-1.0</v>
      </c>
      <c r="C783" s="2" t="s">
        <v>3268</v>
      </c>
      <c r="D783" s="2" t="s">
        <v>10857</v>
      </c>
      <c r="E783" s="2" t="s">
        <v>10858</v>
      </c>
      <c r="F783" s="2" t="s">
        <v>4287</v>
      </c>
    </row>
    <row r="784">
      <c r="A784" s="2"/>
      <c r="B784" s="2">
        <v>-1.0</v>
      </c>
      <c r="C784" s="2" t="s">
        <v>3269</v>
      </c>
      <c r="D784" s="2" t="s">
        <v>10857</v>
      </c>
      <c r="E784" s="2" t="s">
        <v>10858</v>
      </c>
      <c r="F784" s="2" t="s">
        <v>4287</v>
      </c>
    </row>
    <row r="785">
      <c r="A785" s="2" t="s">
        <v>9218</v>
      </c>
      <c r="B785" s="2">
        <v>0.0</v>
      </c>
      <c r="C785" s="2" t="s">
        <v>3270</v>
      </c>
      <c r="D785" s="2" t="s">
        <v>10867</v>
      </c>
      <c r="E785" s="2" t="s">
        <v>9426</v>
      </c>
      <c r="F785" s="2" t="s">
        <v>4287</v>
      </c>
      <c r="G785" s="38" t="s">
        <v>10868</v>
      </c>
    </row>
    <row r="786">
      <c r="A786" s="2"/>
      <c r="B786" s="2">
        <v>0.0</v>
      </c>
      <c r="C786" s="2" t="s">
        <v>3271</v>
      </c>
      <c r="D786" s="2" t="s">
        <v>10867</v>
      </c>
      <c r="E786" s="2" t="s">
        <v>9426</v>
      </c>
      <c r="F786" s="2" t="s">
        <v>4287</v>
      </c>
    </row>
    <row r="787">
      <c r="A787" s="2"/>
      <c r="B787" s="2">
        <v>0.0</v>
      </c>
      <c r="C787" s="2" t="s">
        <v>3272</v>
      </c>
      <c r="D787" s="2" t="s">
        <v>10867</v>
      </c>
      <c r="E787" s="2" t="s">
        <v>9426</v>
      </c>
      <c r="F787" s="2" t="s">
        <v>4287</v>
      </c>
    </row>
    <row r="788">
      <c r="A788" s="2"/>
      <c r="B788" s="2">
        <v>-1.0</v>
      </c>
      <c r="C788" s="2" t="s">
        <v>3273</v>
      </c>
      <c r="D788" s="2" t="s">
        <v>10867</v>
      </c>
      <c r="E788" s="2" t="s">
        <v>9426</v>
      </c>
      <c r="F788" s="2" t="s">
        <v>4287</v>
      </c>
    </row>
    <row r="789">
      <c r="A789" s="2"/>
      <c r="B789" s="2">
        <v>0.0</v>
      </c>
      <c r="C789" s="2" t="s">
        <v>3274</v>
      </c>
      <c r="D789" s="2" t="s">
        <v>10867</v>
      </c>
      <c r="E789" s="2" t="s">
        <v>9426</v>
      </c>
      <c r="F789" s="2" t="s">
        <v>4287</v>
      </c>
    </row>
    <row r="790">
      <c r="A790" s="2"/>
      <c r="B790" s="2">
        <v>-1.0</v>
      </c>
      <c r="C790" s="2" t="s">
        <v>3275</v>
      </c>
      <c r="D790" s="2" t="s">
        <v>10867</v>
      </c>
      <c r="E790" s="2" t="s">
        <v>9426</v>
      </c>
      <c r="F790" s="2" t="s">
        <v>4287</v>
      </c>
    </row>
    <row r="791">
      <c r="A791" s="2"/>
      <c r="B791" s="2">
        <v>-1.0</v>
      </c>
      <c r="C791" s="2" t="s">
        <v>3276</v>
      </c>
      <c r="D791" s="2" t="s">
        <v>10867</v>
      </c>
      <c r="E791" s="2" t="s">
        <v>9426</v>
      </c>
      <c r="F791" s="2" t="s">
        <v>4287</v>
      </c>
    </row>
    <row r="792">
      <c r="A792" s="2"/>
      <c r="B792" s="2">
        <v>-1.0</v>
      </c>
      <c r="C792" s="2" t="s">
        <v>3277</v>
      </c>
      <c r="D792" s="2" t="s">
        <v>10867</v>
      </c>
      <c r="E792" s="2" t="s">
        <v>9426</v>
      </c>
      <c r="F792" s="2" t="s">
        <v>4287</v>
      </c>
    </row>
    <row r="793">
      <c r="A793" s="2" t="s">
        <v>9218</v>
      </c>
      <c r="B793" s="2">
        <v>-1.0</v>
      </c>
      <c r="C793" s="2" t="s">
        <v>3278</v>
      </c>
      <c r="D793" s="2" t="s">
        <v>10867</v>
      </c>
      <c r="E793" s="2" t="s">
        <v>9426</v>
      </c>
      <c r="F793" s="2" t="s">
        <v>4287</v>
      </c>
    </row>
    <row r="794">
      <c r="A794" s="2"/>
      <c r="B794" s="2">
        <v>-1.0</v>
      </c>
      <c r="C794" s="2" t="s">
        <v>3279</v>
      </c>
      <c r="D794" s="2" t="s">
        <v>10867</v>
      </c>
      <c r="E794" s="2" t="s">
        <v>9426</v>
      </c>
      <c r="F794" s="2" t="s">
        <v>4287</v>
      </c>
    </row>
    <row r="795">
      <c r="A795" s="2"/>
      <c r="B795" s="2">
        <v>0.0</v>
      </c>
      <c r="C795" s="2" t="s">
        <v>3280</v>
      </c>
      <c r="D795" s="2" t="s">
        <v>10867</v>
      </c>
      <c r="E795" s="2" t="s">
        <v>9426</v>
      </c>
      <c r="F795" s="2" t="s">
        <v>4287</v>
      </c>
    </row>
    <row r="796">
      <c r="A796" s="2"/>
      <c r="B796" s="2">
        <v>-1.0</v>
      </c>
      <c r="C796" s="2" t="s">
        <v>3281</v>
      </c>
      <c r="D796" s="2" t="s">
        <v>10867</v>
      </c>
      <c r="E796" s="2" t="s">
        <v>9426</v>
      </c>
      <c r="F796" s="2" t="s">
        <v>4287</v>
      </c>
    </row>
    <row r="797">
      <c r="A797" s="2"/>
      <c r="B797" s="2">
        <v>-1.0</v>
      </c>
      <c r="C797" s="2" t="s">
        <v>3282</v>
      </c>
      <c r="D797" s="2" t="s">
        <v>10867</v>
      </c>
      <c r="E797" s="2" t="s">
        <v>9426</v>
      </c>
      <c r="F797" s="2" t="s">
        <v>4287</v>
      </c>
    </row>
    <row r="798">
      <c r="A798" s="2"/>
      <c r="B798" s="2">
        <v>-1.0</v>
      </c>
      <c r="C798" s="2" t="s">
        <v>3283</v>
      </c>
      <c r="D798" s="2" t="s">
        <v>10867</v>
      </c>
      <c r="E798" s="2" t="s">
        <v>9426</v>
      </c>
      <c r="F798" s="2" t="s">
        <v>4287</v>
      </c>
    </row>
    <row r="799">
      <c r="A799" s="2"/>
      <c r="B799" s="2">
        <v>-1.0</v>
      </c>
      <c r="C799" s="2" t="s">
        <v>3284</v>
      </c>
      <c r="D799" s="2" t="s">
        <v>10867</v>
      </c>
      <c r="E799" s="2" t="s">
        <v>9426</v>
      </c>
      <c r="F799" s="2" t="s">
        <v>4287</v>
      </c>
    </row>
    <row r="800">
      <c r="A800" s="2"/>
      <c r="B800" s="2">
        <v>-1.0</v>
      </c>
      <c r="C800" s="2" t="s">
        <v>3285</v>
      </c>
      <c r="D800" s="2" t="s">
        <v>10873</v>
      </c>
      <c r="E800" s="2" t="s">
        <v>4287</v>
      </c>
      <c r="F800" s="2" t="s">
        <v>4287</v>
      </c>
    </row>
    <row r="801">
      <c r="A801" s="2"/>
      <c r="B801" s="2">
        <v>-1.0</v>
      </c>
      <c r="C801" s="2" t="s">
        <v>3286</v>
      </c>
      <c r="D801" s="2" t="s">
        <v>10873</v>
      </c>
      <c r="E801" s="2" t="s">
        <v>4287</v>
      </c>
      <c r="F801" s="2" t="s">
        <v>4287</v>
      </c>
    </row>
    <row r="802">
      <c r="A802" s="2"/>
      <c r="B802" s="2">
        <v>-1.0</v>
      </c>
      <c r="C802" s="2" t="s">
        <v>3287</v>
      </c>
      <c r="D802" s="2" t="s">
        <v>10873</v>
      </c>
      <c r="E802" s="2" t="s">
        <v>4287</v>
      </c>
      <c r="F802" s="2" t="s">
        <v>4287</v>
      </c>
    </row>
    <row r="803">
      <c r="A803" s="2"/>
      <c r="B803" s="2">
        <v>-1.0</v>
      </c>
      <c r="C803" s="2" t="s">
        <v>3288</v>
      </c>
      <c r="D803" s="2" t="s">
        <v>10873</v>
      </c>
      <c r="E803" s="2" t="s">
        <v>4287</v>
      </c>
      <c r="F803" s="2" t="s">
        <v>4287</v>
      </c>
    </row>
    <row r="804">
      <c r="A804" s="2" t="s">
        <v>9218</v>
      </c>
      <c r="B804" s="2">
        <v>0.0</v>
      </c>
      <c r="C804" s="2" t="s">
        <v>3289</v>
      </c>
      <c r="D804" s="2" t="s">
        <v>10873</v>
      </c>
      <c r="E804" s="2" t="s">
        <v>4287</v>
      </c>
      <c r="F804" s="2" t="s">
        <v>4287</v>
      </c>
    </row>
    <row r="805">
      <c r="A805" s="2"/>
      <c r="B805" s="2">
        <v>-1.0</v>
      </c>
      <c r="C805" s="2" t="s">
        <v>3290</v>
      </c>
      <c r="D805" s="2" t="s">
        <v>10873</v>
      </c>
      <c r="E805" s="2" t="s">
        <v>4287</v>
      </c>
      <c r="F805" s="2" t="s">
        <v>4287</v>
      </c>
    </row>
    <row r="806">
      <c r="A806" s="2"/>
      <c r="B806" s="2">
        <v>-1.0</v>
      </c>
      <c r="C806" s="2" t="s">
        <v>3291</v>
      </c>
      <c r="D806" s="2" t="s">
        <v>10873</v>
      </c>
      <c r="E806" s="2" t="s">
        <v>4287</v>
      </c>
      <c r="F806" s="2" t="s">
        <v>4287</v>
      </c>
    </row>
    <row r="807">
      <c r="A807" s="2"/>
      <c r="B807" s="2">
        <v>-1.0</v>
      </c>
      <c r="C807" s="2" t="s">
        <v>3292</v>
      </c>
      <c r="D807" s="2" t="s">
        <v>10873</v>
      </c>
      <c r="E807" s="2" t="s">
        <v>4287</v>
      </c>
      <c r="F807" s="2" t="s">
        <v>4287</v>
      </c>
    </row>
    <row r="808">
      <c r="A808" s="2"/>
      <c r="B808" s="2">
        <v>-1.0</v>
      </c>
      <c r="C808" s="2" t="s">
        <v>3293</v>
      </c>
      <c r="D808" s="2" t="s">
        <v>10873</v>
      </c>
      <c r="E808" s="2" t="s">
        <v>4287</v>
      </c>
      <c r="F808" s="2" t="s">
        <v>4287</v>
      </c>
    </row>
    <row r="809">
      <c r="A809" s="2"/>
      <c r="B809" s="2">
        <v>-1.0</v>
      </c>
      <c r="C809" s="2" t="s">
        <v>3294</v>
      </c>
      <c r="D809" s="2" t="s">
        <v>10873</v>
      </c>
      <c r="E809" s="2" t="s">
        <v>4287</v>
      </c>
      <c r="F809" s="2" t="s">
        <v>4287</v>
      </c>
    </row>
    <row r="810">
      <c r="A810" s="2"/>
      <c r="B810" s="2">
        <v>-1.0</v>
      </c>
      <c r="C810" s="2" t="s">
        <v>3295</v>
      </c>
      <c r="D810" s="2" t="s">
        <v>10873</v>
      </c>
      <c r="E810" s="2" t="s">
        <v>4287</v>
      </c>
      <c r="F810" s="2" t="s">
        <v>4287</v>
      </c>
    </row>
    <row r="811">
      <c r="A811" s="2"/>
      <c r="B811" s="2">
        <v>-1.0</v>
      </c>
      <c r="C811" s="2" t="s">
        <v>3296</v>
      </c>
      <c r="D811" s="2" t="s">
        <v>10873</v>
      </c>
      <c r="E811" s="2" t="s">
        <v>4287</v>
      </c>
      <c r="F811" s="2" t="s">
        <v>4287</v>
      </c>
    </row>
    <row r="812">
      <c r="A812" s="2"/>
      <c r="B812" s="2">
        <v>-1.0</v>
      </c>
      <c r="C812" s="2" t="s">
        <v>3297</v>
      </c>
      <c r="D812" s="2" t="s">
        <v>10888</v>
      </c>
      <c r="E812" s="2" t="s">
        <v>10474</v>
      </c>
      <c r="F812" s="2" t="s">
        <v>4287</v>
      </c>
    </row>
    <row r="813">
      <c r="A813" s="2"/>
      <c r="B813" s="2">
        <v>-1.0</v>
      </c>
      <c r="C813" s="2" t="s">
        <v>3298</v>
      </c>
      <c r="D813" s="2" t="s">
        <v>10888</v>
      </c>
      <c r="E813" s="2" t="s">
        <v>10474</v>
      </c>
      <c r="F813" s="2" t="s">
        <v>4287</v>
      </c>
    </row>
    <row r="814">
      <c r="A814" s="2"/>
      <c r="B814" s="2">
        <v>-1.0</v>
      </c>
      <c r="C814" s="2" t="s">
        <v>3299</v>
      </c>
      <c r="D814" s="2" t="s">
        <v>10888</v>
      </c>
      <c r="E814" s="2" t="s">
        <v>10474</v>
      </c>
      <c r="F814" s="2" t="s">
        <v>4287</v>
      </c>
    </row>
    <row r="815">
      <c r="A815" s="2"/>
      <c r="B815" s="2">
        <v>-1.0</v>
      </c>
      <c r="C815" s="2" t="s">
        <v>3300</v>
      </c>
      <c r="D815" s="2" t="s">
        <v>10888</v>
      </c>
      <c r="E815" s="2" t="s">
        <v>10474</v>
      </c>
      <c r="F815" s="2" t="s">
        <v>4287</v>
      </c>
    </row>
    <row r="816">
      <c r="A816" s="2"/>
      <c r="B816" s="2">
        <v>-1.0</v>
      </c>
      <c r="C816" s="2" t="s">
        <v>3301</v>
      </c>
      <c r="D816" s="2" t="s">
        <v>10888</v>
      </c>
      <c r="E816" s="2" t="s">
        <v>10474</v>
      </c>
      <c r="F816" s="2" t="s">
        <v>4287</v>
      </c>
    </row>
    <row r="817">
      <c r="A817" s="2"/>
      <c r="B817" s="2">
        <v>-1.0</v>
      </c>
      <c r="C817" s="2" t="s">
        <v>3302</v>
      </c>
      <c r="D817" s="2" t="s">
        <v>10888</v>
      </c>
      <c r="E817" s="2" t="s">
        <v>10474</v>
      </c>
      <c r="F817" s="2" t="s">
        <v>4287</v>
      </c>
    </row>
    <row r="818">
      <c r="A818" s="2"/>
      <c r="B818" s="2">
        <v>-1.0</v>
      </c>
      <c r="C818" s="2" t="s">
        <v>3303</v>
      </c>
      <c r="D818" s="2" t="s">
        <v>10901</v>
      </c>
      <c r="E818" s="2" t="s">
        <v>10513</v>
      </c>
      <c r="F818" s="2" t="s">
        <v>4287</v>
      </c>
    </row>
    <row r="819">
      <c r="A819" s="2"/>
      <c r="B819" s="2">
        <v>-1.0</v>
      </c>
      <c r="C819" s="2" t="s">
        <v>3304</v>
      </c>
      <c r="D819" s="2" t="s">
        <v>10901</v>
      </c>
      <c r="E819" s="2" t="s">
        <v>10513</v>
      </c>
      <c r="F819" s="2" t="s">
        <v>4287</v>
      </c>
    </row>
    <row r="820">
      <c r="A820" s="2"/>
      <c r="B820" s="2">
        <v>-1.0</v>
      </c>
      <c r="C820" s="2" t="s">
        <v>3305</v>
      </c>
      <c r="D820" s="2" t="s">
        <v>10901</v>
      </c>
      <c r="E820" s="2" t="s">
        <v>10513</v>
      </c>
      <c r="F820" s="2" t="s">
        <v>4287</v>
      </c>
    </row>
    <row r="821">
      <c r="A821" s="2"/>
      <c r="B821" s="2">
        <v>-1.0</v>
      </c>
      <c r="C821" s="2" t="s">
        <v>3306</v>
      </c>
      <c r="D821" s="2" t="s">
        <v>10901</v>
      </c>
      <c r="E821" s="2" t="s">
        <v>10513</v>
      </c>
      <c r="F821" s="2" t="s">
        <v>4287</v>
      </c>
    </row>
    <row r="822">
      <c r="A822" s="2"/>
      <c r="B822" s="2">
        <v>-1.0</v>
      </c>
      <c r="C822" s="2" t="s">
        <v>3307</v>
      </c>
      <c r="D822" s="2" t="s">
        <v>10901</v>
      </c>
      <c r="E822" s="2" t="s">
        <v>10513</v>
      </c>
      <c r="F822" s="2" t="s">
        <v>4287</v>
      </c>
    </row>
    <row r="823">
      <c r="A823" s="2"/>
      <c r="B823" s="2">
        <v>-1.0</v>
      </c>
      <c r="C823" s="2" t="s">
        <v>3308</v>
      </c>
      <c r="D823" s="2" t="s">
        <v>10901</v>
      </c>
      <c r="E823" s="2" t="s">
        <v>10513</v>
      </c>
      <c r="F823" s="2" t="s">
        <v>4287</v>
      </c>
    </row>
    <row r="824">
      <c r="A824" s="2"/>
      <c r="B824" s="2">
        <v>-1.0</v>
      </c>
      <c r="C824" s="2" t="s">
        <v>3309</v>
      </c>
      <c r="D824" s="104" t="s">
        <v>10906</v>
      </c>
      <c r="E824" s="104" t="s">
        <v>10397</v>
      </c>
      <c r="F824" s="104" t="s">
        <v>4287</v>
      </c>
    </row>
    <row r="825">
      <c r="A825" s="2"/>
      <c r="B825" s="2">
        <v>-1.0</v>
      </c>
      <c r="C825" s="2" t="s">
        <v>3310</v>
      </c>
      <c r="D825" s="104" t="s">
        <v>10906</v>
      </c>
      <c r="E825" s="104" t="s">
        <v>10397</v>
      </c>
      <c r="F825" s="104" t="s">
        <v>4287</v>
      </c>
    </row>
    <row r="826">
      <c r="A826" s="2"/>
      <c r="B826" s="2">
        <v>0.0</v>
      </c>
      <c r="C826" s="2" t="s">
        <v>3311</v>
      </c>
      <c r="D826" s="104" t="s">
        <v>10906</v>
      </c>
      <c r="E826" s="104" t="s">
        <v>10397</v>
      </c>
      <c r="F826" s="104" t="s">
        <v>4287</v>
      </c>
    </row>
    <row r="827">
      <c r="A827" s="2"/>
      <c r="B827" s="2">
        <v>0.0</v>
      </c>
      <c r="C827" s="2" t="s">
        <v>3312</v>
      </c>
      <c r="D827" s="104" t="s">
        <v>10906</v>
      </c>
      <c r="E827" s="104" t="s">
        <v>10397</v>
      </c>
      <c r="F827" s="104" t="s">
        <v>4287</v>
      </c>
    </row>
    <row r="828">
      <c r="A828" s="2"/>
      <c r="B828" s="2">
        <v>-1.0</v>
      </c>
      <c r="C828" s="2" t="s">
        <v>3313</v>
      </c>
      <c r="D828" s="104" t="s">
        <v>10906</v>
      </c>
      <c r="E828" s="104" t="s">
        <v>10397</v>
      </c>
      <c r="F828" s="104" t="s">
        <v>4287</v>
      </c>
    </row>
    <row r="829">
      <c r="A829" s="2" t="s">
        <v>9218</v>
      </c>
      <c r="B829" s="2">
        <v>-1.0</v>
      </c>
      <c r="C829" s="2" t="s">
        <v>3314</v>
      </c>
      <c r="D829" s="104" t="s">
        <v>10906</v>
      </c>
      <c r="E829" s="104" t="s">
        <v>10397</v>
      </c>
      <c r="F829" s="104" t="s">
        <v>4287</v>
      </c>
    </row>
    <row r="830">
      <c r="A830" s="2"/>
      <c r="B830" s="2">
        <v>-1.0</v>
      </c>
      <c r="C830" s="2" t="s">
        <v>3315</v>
      </c>
      <c r="D830" s="104" t="s">
        <v>10906</v>
      </c>
      <c r="E830" s="104" t="s">
        <v>10397</v>
      </c>
      <c r="F830" s="104" t="s">
        <v>4287</v>
      </c>
    </row>
    <row r="831">
      <c r="A831" s="2"/>
      <c r="B831" s="2">
        <v>-1.0</v>
      </c>
      <c r="C831" s="2" t="s">
        <v>3316</v>
      </c>
      <c r="D831" s="104" t="s">
        <v>10906</v>
      </c>
      <c r="E831" s="104" t="s">
        <v>10397</v>
      </c>
      <c r="F831" s="104" t="s">
        <v>4287</v>
      </c>
    </row>
    <row r="832">
      <c r="A832" s="2"/>
      <c r="B832" s="2">
        <v>-1.0</v>
      </c>
      <c r="C832" s="2" t="s">
        <v>3317</v>
      </c>
      <c r="D832" s="2" t="s">
        <v>10914</v>
      </c>
      <c r="E832" s="2" t="s">
        <v>10513</v>
      </c>
      <c r="F832" s="2" t="s">
        <v>4287</v>
      </c>
      <c r="G832" s="38" t="s">
        <v>10915</v>
      </c>
    </row>
    <row r="833">
      <c r="A833" s="2"/>
      <c r="B833" s="2">
        <v>-1.0</v>
      </c>
      <c r="C833" s="2" t="s">
        <v>3318</v>
      </c>
      <c r="D833" s="2" t="s">
        <v>10914</v>
      </c>
      <c r="E833" s="2" t="s">
        <v>10513</v>
      </c>
      <c r="F833" s="2" t="s">
        <v>4287</v>
      </c>
    </row>
    <row r="834">
      <c r="A834" s="2"/>
      <c r="B834" s="2">
        <v>0.0</v>
      </c>
      <c r="C834" s="2" t="s">
        <v>3319</v>
      </c>
      <c r="D834" s="2" t="s">
        <v>10914</v>
      </c>
      <c r="E834" s="2" t="s">
        <v>10513</v>
      </c>
      <c r="F834" s="2" t="s">
        <v>4287</v>
      </c>
    </row>
    <row r="835">
      <c r="A835" s="2"/>
      <c r="B835" s="2">
        <v>-1.0</v>
      </c>
      <c r="C835" s="2" t="s">
        <v>3320</v>
      </c>
      <c r="D835" s="2" t="s">
        <v>10914</v>
      </c>
      <c r="E835" s="2" t="s">
        <v>10513</v>
      </c>
      <c r="F835" s="2" t="s">
        <v>4287</v>
      </c>
    </row>
    <row r="836">
      <c r="A836" s="2"/>
      <c r="B836" s="2">
        <v>-1.0</v>
      </c>
      <c r="C836" s="2" t="s">
        <v>3321</v>
      </c>
      <c r="D836" s="2" t="s">
        <v>10918</v>
      </c>
      <c r="E836" s="2" t="s">
        <v>10388</v>
      </c>
      <c r="F836" s="2" t="s">
        <v>4287</v>
      </c>
    </row>
    <row r="837">
      <c r="A837" s="2"/>
      <c r="B837" s="2">
        <v>-1.0</v>
      </c>
      <c r="C837" s="2" t="s">
        <v>3322</v>
      </c>
      <c r="D837" s="2" t="s">
        <v>10918</v>
      </c>
      <c r="E837" s="2" t="s">
        <v>10388</v>
      </c>
      <c r="F837" s="2" t="s">
        <v>4287</v>
      </c>
    </row>
    <row r="838">
      <c r="A838" s="2"/>
      <c r="B838" s="2">
        <v>-1.0</v>
      </c>
      <c r="C838" s="2" t="s">
        <v>3323</v>
      </c>
      <c r="D838" s="2" t="s">
        <v>9362</v>
      </c>
      <c r="E838" s="2" t="s">
        <v>10923</v>
      </c>
      <c r="F838" s="2" t="s">
        <v>4287</v>
      </c>
      <c r="G838" s="38" t="s">
        <v>10924</v>
      </c>
    </row>
    <row r="839">
      <c r="A839" s="2"/>
      <c r="B839" s="2">
        <v>-1.0</v>
      </c>
      <c r="C839" s="2" t="s">
        <v>3324</v>
      </c>
      <c r="D839" s="2" t="s">
        <v>9362</v>
      </c>
      <c r="E839" s="2" t="s">
        <v>10923</v>
      </c>
      <c r="F839" s="2" t="s">
        <v>4287</v>
      </c>
    </row>
    <row r="840">
      <c r="A840" s="2"/>
      <c r="B840" s="2">
        <v>-1.0</v>
      </c>
      <c r="C840" s="2" t="s">
        <v>3325</v>
      </c>
      <c r="D840" s="2" t="s">
        <v>9362</v>
      </c>
      <c r="E840" s="2" t="s">
        <v>10923</v>
      </c>
      <c r="F840" s="2" t="s">
        <v>4287</v>
      </c>
    </row>
    <row r="841">
      <c r="A841" s="2"/>
      <c r="B841" s="2">
        <v>-1.0</v>
      </c>
      <c r="C841" s="2" t="s">
        <v>3326</v>
      </c>
      <c r="D841" s="2" t="s">
        <v>9362</v>
      </c>
      <c r="E841" s="2" t="s">
        <v>10923</v>
      </c>
      <c r="F841" s="2" t="s">
        <v>4287</v>
      </c>
    </row>
    <row r="842">
      <c r="A842" s="2"/>
      <c r="B842" s="2">
        <v>-1.0</v>
      </c>
      <c r="C842" s="2" t="s">
        <v>3327</v>
      </c>
      <c r="D842" s="2" t="s">
        <v>9362</v>
      </c>
      <c r="E842" s="2" t="s">
        <v>10923</v>
      </c>
      <c r="F842" s="2" t="s">
        <v>4287</v>
      </c>
    </row>
    <row r="843">
      <c r="A843" s="2"/>
      <c r="B843" s="2">
        <v>-1.0</v>
      </c>
      <c r="C843" s="2" t="s">
        <v>3328</v>
      </c>
      <c r="D843" s="2" t="s">
        <v>9362</v>
      </c>
      <c r="E843" s="2" t="s">
        <v>10923</v>
      </c>
      <c r="F843" s="2" t="s">
        <v>4287</v>
      </c>
    </row>
    <row r="844">
      <c r="A844" s="2"/>
      <c r="B844" s="2">
        <v>-1.0</v>
      </c>
      <c r="C844" s="2" t="s">
        <v>3329</v>
      </c>
      <c r="D844" s="2" t="s">
        <v>10936</v>
      </c>
      <c r="E844" s="2" t="s">
        <v>10937</v>
      </c>
      <c r="F844" s="2" t="s">
        <v>4287</v>
      </c>
      <c r="G844" s="2"/>
    </row>
    <row r="845">
      <c r="A845" s="2"/>
      <c r="B845" s="2">
        <v>-1.0</v>
      </c>
      <c r="C845" s="2" t="s">
        <v>3330</v>
      </c>
      <c r="D845" s="2" t="s">
        <v>10936</v>
      </c>
      <c r="E845" s="2" t="s">
        <v>10937</v>
      </c>
      <c r="F845" s="2" t="s">
        <v>4287</v>
      </c>
    </row>
    <row r="846">
      <c r="A846" s="2"/>
      <c r="B846" s="2">
        <v>-1.0</v>
      </c>
      <c r="C846" s="2" t="s">
        <v>3331</v>
      </c>
      <c r="D846" s="2" t="s">
        <v>10936</v>
      </c>
      <c r="E846" s="2" t="s">
        <v>10937</v>
      </c>
      <c r="F846" s="2" t="s">
        <v>4287</v>
      </c>
    </row>
    <row r="847">
      <c r="A847" s="2"/>
      <c r="B847" s="2">
        <v>0.0</v>
      </c>
      <c r="C847" s="2" t="s">
        <v>3332</v>
      </c>
      <c r="D847" s="2" t="s">
        <v>10936</v>
      </c>
      <c r="E847" s="2" t="s">
        <v>10937</v>
      </c>
      <c r="F847" s="2" t="s">
        <v>4287</v>
      </c>
    </row>
    <row r="848">
      <c r="A848" s="2"/>
      <c r="B848" s="2">
        <v>2.0</v>
      </c>
      <c r="C848" s="2" t="s">
        <v>3333</v>
      </c>
      <c r="D848" s="2" t="s">
        <v>10936</v>
      </c>
      <c r="E848" s="2" t="s">
        <v>10937</v>
      </c>
      <c r="F848" s="2" t="s">
        <v>4287</v>
      </c>
    </row>
    <row r="849">
      <c r="A849" s="2"/>
      <c r="B849" s="2">
        <v>-1.0</v>
      </c>
      <c r="C849" s="2" t="s">
        <v>3334</v>
      </c>
      <c r="D849" s="2" t="s">
        <v>10936</v>
      </c>
      <c r="E849" s="2" t="s">
        <v>10937</v>
      </c>
      <c r="F849" s="2" t="s">
        <v>4287</v>
      </c>
    </row>
    <row r="850">
      <c r="A850" s="2"/>
      <c r="B850" s="2">
        <v>0.0</v>
      </c>
      <c r="C850" s="2" t="s">
        <v>3335</v>
      </c>
      <c r="D850" s="2" t="s">
        <v>10936</v>
      </c>
      <c r="E850" s="2" t="s">
        <v>10937</v>
      </c>
      <c r="F850" s="2" t="s">
        <v>4287</v>
      </c>
    </row>
    <row r="851">
      <c r="A851" s="2"/>
      <c r="B851" s="2">
        <v>-1.0</v>
      </c>
      <c r="C851" s="2" t="s">
        <v>3336</v>
      </c>
      <c r="D851" s="2" t="s">
        <v>10936</v>
      </c>
      <c r="E851" s="2" t="s">
        <v>10937</v>
      </c>
      <c r="F851" s="2" t="s">
        <v>4287</v>
      </c>
    </row>
    <row r="852">
      <c r="A852" s="2"/>
      <c r="B852" s="2">
        <v>-1.0</v>
      </c>
      <c r="C852" s="2" t="s">
        <v>3337</v>
      </c>
      <c r="D852" s="2" t="s">
        <v>10936</v>
      </c>
      <c r="E852" s="2" t="s">
        <v>10937</v>
      </c>
      <c r="F852" s="2" t="s">
        <v>4287</v>
      </c>
    </row>
    <row r="853">
      <c r="A853" s="2"/>
      <c r="B853" s="2">
        <v>-1.0</v>
      </c>
      <c r="C853" s="2" t="s">
        <v>3338</v>
      </c>
      <c r="D853" s="2" t="s">
        <v>10936</v>
      </c>
      <c r="E853" s="2" t="s">
        <v>10937</v>
      </c>
      <c r="F853" s="2" t="s">
        <v>4287</v>
      </c>
    </row>
    <row r="854">
      <c r="A854" s="2"/>
      <c r="B854" s="2">
        <v>-1.0</v>
      </c>
      <c r="C854" s="2" t="s">
        <v>3339</v>
      </c>
      <c r="D854" s="2" t="s">
        <v>10936</v>
      </c>
      <c r="E854" s="2" t="s">
        <v>10937</v>
      </c>
      <c r="F854" s="2" t="s">
        <v>4287</v>
      </c>
    </row>
    <row r="855">
      <c r="A855" s="2"/>
      <c r="B855" s="2">
        <v>-1.0</v>
      </c>
      <c r="C855" s="2" t="s">
        <v>3340</v>
      </c>
      <c r="D855" s="2" t="s">
        <v>9354</v>
      </c>
      <c r="E855" s="2" t="s">
        <v>4292</v>
      </c>
      <c r="F855" s="2" t="s">
        <v>4287</v>
      </c>
    </row>
    <row r="856">
      <c r="A856" s="2"/>
      <c r="B856" s="2">
        <v>-1.0</v>
      </c>
      <c r="C856" s="2" t="s">
        <v>3341</v>
      </c>
      <c r="D856" s="2" t="s">
        <v>9354</v>
      </c>
      <c r="E856" s="2" t="s">
        <v>4292</v>
      </c>
      <c r="F856" s="2" t="s">
        <v>4287</v>
      </c>
    </row>
    <row r="857">
      <c r="A857" s="2"/>
      <c r="B857" s="2">
        <v>-1.0</v>
      </c>
      <c r="C857" s="2" t="s">
        <v>3342</v>
      </c>
      <c r="D857" s="2" t="s">
        <v>9354</v>
      </c>
      <c r="E857" s="2" t="s">
        <v>4292</v>
      </c>
      <c r="F857" s="2" t="s">
        <v>4287</v>
      </c>
    </row>
    <row r="858">
      <c r="A858" s="2"/>
      <c r="B858" s="2">
        <v>-1.0</v>
      </c>
      <c r="C858" s="2" t="s">
        <v>3343</v>
      </c>
      <c r="D858" s="2" t="s">
        <v>9354</v>
      </c>
      <c r="E858" s="2" t="s">
        <v>4292</v>
      </c>
      <c r="F858" s="2" t="s">
        <v>4287</v>
      </c>
    </row>
    <row r="859">
      <c r="A859" s="2"/>
      <c r="B859" s="2">
        <v>-1.0</v>
      </c>
      <c r="C859" s="2" t="s">
        <v>3344</v>
      </c>
      <c r="D859" s="2" t="s">
        <v>9354</v>
      </c>
      <c r="E859" s="2" t="s">
        <v>4292</v>
      </c>
      <c r="F859" s="2" t="s">
        <v>4287</v>
      </c>
    </row>
    <row r="860">
      <c r="A860" s="2"/>
      <c r="B860" s="2">
        <v>-1.0</v>
      </c>
      <c r="C860" s="2" t="s">
        <v>3345</v>
      </c>
      <c r="D860" s="2" t="s">
        <v>9354</v>
      </c>
      <c r="E860" s="2" t="s">
        <v>4292</v>
      </c>
      <c r="F860" s="2" t="s">
        <v>4287</v>
      </c>
    </row>
    <row r="861">
      <c r="A861" s="2"/>
      <c r="B861" s="2">
        <v>-1.0</v>
      </c>
      <c r="C861" s="2" t="s">
        <v>3346</v>
      </c>
      <c r="D861" s="2" t="s">
        <v>9354</v>
      </c>
      <c r="E861" s="2" t="s">
        <v>4292</v>
      </c>
      <c r="F861" s="2" t="s">
        <v>4287</v>
      </c>
    </row>
    <row r="862">
      <c r="A862" s="2"/>
      <c r="B862" s="2">
        <v>-1.0</v>
      </c>
      <c r="C862" s="2" t="s">
        <v>3347</v>
      </c>
      <c r="D862" s="2" t="s">
        <v>9354</v>
      </c>
      <c r="E862" s="2" t="s">
        <v>4292</v>
      </c>
      <c r="F862" s="2" t="s">
        <v>4287</v>
      </c>
    </row>
    <row r="863">
      <c r="A863" s="2"/>
      <c r="B863" s="2">
        <v>-1.0</v>
      </c>
      <c r="C863" s="2" t="s">
        <v>3348</v>
      </c>
      <c r="D863" s="2" t="s">
        <v>10961</v>
      </c>
      <c r="E863" s="2" t="s">
        <v>4287</v>
      </c>
      <c r="F863" s="2" t="s">
        <v>4287</v>
      </c>
    </row>
    <row r="864">
      <c r="A864" s="2"/>
      <c r="B864" s="2">
        <v>-1.0</v>
      </c>
      <c r="C864" s="2" t="s">
        <v>3349</v>
      </c>
      <c r="D864" s="2" t="s">
        <v>10961</v>
      </c>
      <c r="E864" s="2" t="s">
        <v>4287</v>
      </c>
      <c r="F864" s="2" t="s">
        <v>4287</v>
      </c>
    </row>
    <row r="865">
      <c r="A865" s="2"/>
      <c r="B865" s="2">
        <v>-1.0</v>
      </c>
      <c r="C865" s="2" t="s">
        <v>3350</v>
      </c>
      <c r="D865" s="2" t="s">
        <v>10961</v>
      </c>
      <c r="E865" s="2" t="s">
        <v>4287</v>
      </c>
      <c r="F865" s="2" t="s">
        <v>4287</v>
      </c>
    </row>
    <row r="866">
      <c r="A866" s="2"/>
      <c r="B866" s="2">
        <v>-1.0</v>
      </c>
      <c r="C866" s="2" t="s">
        <v>3351</v>
      </c>
      <c r="D866" s="2" t="s">
        <v>10961</v>
      </c>
      <c r="E866" s="2" t="s">
        <v>4287</v>
      </c>
      <c r="F866" s="2" t="s">
        <v>4287</v>
      </c>
    </row>
    <row r="867">
      <c r="A867" s="2"/>
      <c r="B867" s="2">
        <v>-1.0</v>
      </c>
      <c r="C867" s="2" t="s">
        <v>3352</v>
      </c>
      <c r="D867" s="2" t="s">
        <v>10961</v>
      </c>
      <c r="E867" s="2" t="s">
        <v>4287</v>
      </c>
      <c r="F867" s="2" t="s">
        <v>4287</v>
      </c>
    </row>
    <row r="868">
      <c r="A868" s="2"/>
      <c r="B868" s="2">
        <v>-1.0</v>
      </c>
      <c r="C868" s="2" t="s">
        <v>3353</v>
      </c>
      <c r="D868" s="2" t="s">
        <v>10961</v>
      </c>
      <c r="E868" s="2" t="s">
        <v>4287</v>
      </c>
      <c r="F868" s="2" t="s">
        <v>4287</v>
      </c>
    </row>
    <row r="869">
      <c r="A869" s="2"/>
      <c r="B869" s="2">
        <v>-1.0</v>
      </c>
      <c r="C869" s="2" t="s">
        <v>3354</v>
      </c>
      <c r="D869" s="2" t="s">
        <v>10961</v>
      </c>
      <c r="E869" s="2" t="s">
        <v>4287</v>
      </c>
      <c r="F869" s="2" t="s">
        <v>4287</v>
      </c>
    </row>
    <row r="870">
      <c r="A870" s="2"/>
      <c r="B870" s="2">
        <v>-1.0</v>
      </c>
      <c r="C870" s="2" t="s">
        <v>3355</v>
      </c>
      <c r="D870" s="2" t="s">
        <v>10961</v>
      </c>
      <c r="E870" s="2" t="s">
        <v>4287</v>
      </c>
      <c r="F870" s="2" t="s">
        <v>4287</v>
      </c>
    </row>
    <row r="871">
      <c r="A871" s="2"/>
      <c r="B871" s="2">
        <v>-1.0</v>
      </c>
      <c r="C871" s="2" t="s">
        <v>3356</v>
      </c>
      <c r="D871" s="2" t="s">
        <v>10961</v>
      </c>
      <c r="E871" s="2" t="s">
        <v>4287</v>
      </c>
      <c r="F871" s="2" t="s">
        <v>4287</v>
      </c>
    </row>
    <row r="872">
      <c r="A872" s="2"/>
      <c r="B872" s="2">
        <v>-1.0</v>
      </c>
      <c r="C872" s="2" t="s">
        <v>3357</v>
      </c>
      <c r="D872" s="2" t="s">
        <v>10961</v>
      </c>
      <c r="E872" s="2" t="s">
        <v>4287</v>
      </c>
      <c r="F872" s="2" t="s">
        <v>4287</v>
      </c>
    </row>
    <row r="873">
      <c r="A873" s="2"/>
      <c r="B873" s="2">
        <v>-1.0</v>
      </c>
      <c r="C873" s="2" t="s">
        <v>3358</v>
      </c>
      <c r="D873" s="2" t="s">
        <v>10961</v>
      </c>
      <c r="E873" s="2" t="s">
        <v>4287</v>
      </c>
      <c r="F873" s="2" t="s">
        <v>4287</v>
      </c>
    </row>
    <row r="874">
      <c r="A874" s="2"/>
      <c r="B874" s="2">
        <v>-1.0</v>
      </c>
      <c r="C874" s="2" t="s">
        <v>3359</v>
      </c>
      <c r="D874" s="2" t="s">
        <v>10961</v>
      </c>
      <c r="E874" s="2" t="s">
        <v>4287</v>
      </c>
      <c r="F874" s="2" t="s">
        <v>4287</v>
      </c>
    </row>
    <row r="875">
      <c r="A875" s="2"/>
      <c r="B875" s="2">
        <v>-1.0</v>
      </c>
      <c r="C875" s="2" t="s">
        <v>3360</v>
      </c>
      <c r="D875" s="2" t="s">
        <v>10961</v>
      </c>
      <c r="E875" s="2" t="s">
        <v>4287</v>
      </c>
      <c r="F875" s="2" t="s">
        <v>4287</v>
      </c>
    </row>
    <row r="876">
      <c r="A876" s="2"/>
      <c r="B876" s="2">
        <v>-1.0</v>
      </c>
      <c r="C876" s="2" t="s">
        <v>3361</v>
      </c>
      <c r="D876" s="2" t="s">
        <v>10961</v>
      </c>
      <c r="E876" s="2" t="s">
        <v>4287</v>
      </c>
      <c r="F876" s="2" t="s">
        <v>4287</v>
      </c>
    </row>
    <row r="877">
      <c r="A877" s="2"/>
      <c r="B877" s="2">
        <v>-1.0</v>
      </c>
      <c r="C877" s="2" t="s">
        <v>3362</v>
      </c>
      <c r="D877" s="2" t="s">
        <v>10961</v>
      </c>
      <c r="E877" s="2" t="s">
        <v>4287</v>
      </c>
      <c r="F877" s="2" t="s">
        <v>4287</v>
      </c>
    </row>
    <row r="878">
      <c r="A878" s="2"/>
      <c r="B878" s="2">
        <v>-1.0</v>
      </c>
      <c r="C878" s="2" t="s">
        <v>3363</v>
      </c>
      <c r="D878" s="2" t="s">
        <v>10961</v>
      </c>
      <c r="E878" s="2" t="s">
        <v>4287</v>
      </c>
      <c r="F878" s="2" t="s">
        <v>4287</v>
      </c>
    </row>
    <row r="879">
      <c r="A879" s="2"/>
      <c r="B879" s="2">
        <v>-1.0</v>
      </c>
      <c r="C879" s="2" t="s">
        <v>3364</v>
      </c>
      <c r="D879" s="2" t="s">
        <v>10961</v>
      </c>
      <c r="E879" s="2" t="s">
        <v>4287</v>
      </c>
      <c r="F879" s="2" t="s">
        <v>4287</v>
      </c>
    </row>
    <row r="880">
      <c r="A880" s="2"/>
      <c r="B880" s="2">
        <v>-1.0</v>
      </c>
      <c r="C880" s="2" t="s">
        <v>3365</v>
      </c>
      <c r="D880" s="2" t="s">
        <v>10961</v>
      </c>
      <c r="E880" s="2" t="s">
        <v>4287</v>
      </c>
      <c r="F880" s="2" t="s">
        <v>4287</v>
      </c>
    </row>
    <row r="881">
      <c r="A881" s="2"/>
      <c r="B881" s="2">
        <v>-1.0</v>
      </c>
      <c r="C881" s="2" t="s">
        <v>3366</v>
      </c>
      <c r="D881" s="2" t="s">
        <v>10961</v>
      </c>
      <c r="E881" s="2" t="s">
        <v>4287</v>
      </c>
      <c r="F881" s="2" t="s">
        <v>4287</v>
      </c>
    </row>
    <row r="882">
      <c r="A882" s="2" t="s">
        <v>9218</v>
      </c>
      <c r="B882" s="2">
        <v>0.0</v>
      </c>
      <c r="C882" s="2" t="s">
        <v>3367</v>
      </c>
      <c r="D882" s="2" t="s">
        <v>10961</v>
      </c>
      <c r="E882" s="2" t="s">
        <v>4287</v>
      </c>
      <c r="F882" s="2" t="s">
        <v>4287</v>
      </c>
    </row>
    <row r="883">
      <c r="A883" s="2"/>
      <c r="B883" s="2">
        <v>-1.0</v>
      </c>
      <c r="C883" s="2" t="s">
        <v>3368</v>
      </c>
      <c r="D883" s="2" t="s">
        <v>10961</v>
      </c>
      <c r="E883" s="2" t="s">
        <v>4287</v>
      </c>
      <c r="F883" s="2" t="s">
        <v>4287</v>
      </c>
    </row>
    <row r="884">
      <c r="A884" s="2"/>
      <c r="B884" s="2">
        <v>-1.0</v>
      </c>
      <c r="C884" s="2" t="s">
        <v>3369</v>
      </c>
      <c r="D884" s="2" t="s">
        <v>10961</v>
      </c>
      <c r="E884" s="2" t="s">
        <v>4287</v>
      </c>
      <c r="F884" s="2" t="s">
        <v>4287</v>
      </c>
    </row>
    <row r="885">
      <c r="A885" s="2"/>
      <c r="B885" s="2">
        <v>-1.0</v>
      </c>
      <c r="C885" s="2" t="s">
        <v>3370</v>
      </c>
      <c r="D885" s="2" t="s">
        <v>10961</v>
      </c>
      <c r="E885" s="2" t="s">
        <v>4287</v>
      </c>
      <c r="F885" s="2" t="s">
        <v>4287</v>
      </c>
    </row>
    <row r="886">
      <c r="A886" s="2"/>
      <c r="B886" s="2">
        <v>-1.0</v>
      </c>
      <c r="C886" s="2" t="s">
        <v>3371</v>
      </c>
      <c r="D886" s="2" t="s">
        <v>10961</v>
      </c>
      <c r="E886" s="2" t="s">
        <v>4287</v>
      </c>
      <c r="F886" s="2" t="s">
        <v>4287</v>
      </c>
    </row>
    <row r="887">
      <c r="A887" s="2"/>
      <c r="B887" s="2">
        <v>-1.0</v>
      </c>
      <c r="C887" s="2" t="s">
        <v>3372</v>
      </c>
      <c r="D887" s="2" t="s">
        <v>10961</v>
      </c>
      <c r="E887" s="2" t="s">
        <v>4287</v>
      </c>
      <c r="F887" s="2" t="s">
        <v>4287</v>
      </c>
    </row>
    <row r="888">
      <c r="A888" s="2"/>
      <c r="B888" s="2">
        <v>-1.0</v>
      </c>
      <c r="C888" s="2" t="s">
        <v>3373</v>
      </c>
      <c r="D888" s="2" t="s">
        <v>11003</v>
      </c>
      <c r="E888" s="2" t="s">
        <v>11005</v>
      </c>
      <c r="F888" s="2" t="s">
        <v>4287</v>
      </c>
    </row>
    <row r="889">
      <c r="A889" s="2"/>
      <c r="B889" s="2">
        <v>-1.0</v>
      </c>
      <c r="C889" s="2" t="s">
        <v>3374</v>
      </c>
      <c r="D889" s="2" t="s">
        <v>11003</v>
      </c>
      <c r="E889" s="2" t="s">
        <v>11005</v>
      </c>
      <c r="F889" s="2" t="s">
        <v>4287</v>
      </c>
    </row>
    <row r="890">
      <c r="A890" s="2"/>
      <c r="B890" s="2">
        <v>-1.0</v>
      </c>
      <c r="C890" s="2" t="s">
        <v>3375</v>
      </c>
      <c r="D890" s="2" t="s">
        <v>11003</v>
      </c>
      <c r="E890" s="2" t="s">
        <v>11005</v>
      </c>
      <c r="F890" s="2" t="s">
        <v>4287</v>
      </c>
    </row>
    <row r="891">
      <c r="A891" s="2"/>
      <c r="B891" s="2">
        <v>-1.0</v>
      </c>
      <c r="C891" s="2" t="s">
        <v>3376</v>
      </c>
      <c r="D891" s="2" t="s">
        <v>11003</v>
      </c>
      <c r="E891" s="2" t="s">
        <v>11005</v>
      </c>
      <c r="F891" s="2" t="s">
        <v>4287</v>
      </c>
    </row>
    <row r="892">
      <c r="A892" s="2"/>
      <c r="B892" s="2">
        <v>-1.0</v>
      </c>
      <c r="C892" s="2" t="s">
        <v>3377</v>
      </c>
      <c r="D892" s="2" t="s">
        <v>11003</v>
      </c>
      <c r="E892" s="2" t="s">
        <v>11005</v>
      </c>
      <c r="F892" s="2" t="s">
        <v>4287</v>
      </c>
    </row>
    <row r="893">
      <c r="A893" s="2"/>
      <c r="B893" s="2">
        <v>-1.0</v>
      </c>
      <c r="C893" s="2" t="s">
        <v>3378</v>
      </c>
      <c r="D893" s="2" t="s">
        <v>11003</v>
      </c>
      <c r="E893" s="2" t="s">
        <v>11005</v>
      </c>
      <c r="F893" s="2" t="s">
        <v>4287</v>
      </c>
    </row>
    <row r="894">
      <c r="A894" s="2"/>
      <c r="B894" s="2">
        <v>-1.0</v>
      </c>
      <c r="C894" s="2" t="s">
        <v>3379</v>
      </c>
      <c r="D894" s="2" t="s">
        <v>11003</v>
      </c>
      <c r="E894" s="2" t="s">
        <v>11005</v>
      </c>
      <c r="F894" s="2" t="s">
        <v>4287</v>
      </c>
    </row>
    <row r="895">
      <c r="A895" s="2"/>
      <c r="B895" s="2">
        <v>-1.0</v>
      </c>
      <c r="C895" s="2" t="s">
        <v>3380</v>
      </c>
      <c r="D895" s="2" t="s">
        <v>11003</v>
      </c>
      <c r="E895" s="2" t="s">
        <v>11005</v>
      </c>
      <c r="F895" s="2" t="s">
        <v>4287</v>
      </c>
    </row>
    <row r="896">
      <c r="A896" s="2"/>
      <c r="B896" s="2">
        <v>-1.0</v>
      </c>
      <c r="C896" s="2" t="s">
        <v>3381</v>
      </c>
      <c r="D896" s="2" t="s">
        <v>11003</v>
      </c>
      <c r="E896" s="2" t="s">
        <v>11005</v>
      </c>
      <c r="F896" s="2" t="s">
        <v>4287</v>
      </c>
    </row>
    <row r="897">
      <c r="A897" s="2"/>
      <c r="B897" s="2">
        <v>-1.0</v>
      </c>
      <c r="C897" s="2" t="s">
        <v>3382</v>
      </c>
      <c r="D897" s="2" t="s">
        <v>11003</v>
      </c>
      <c r="E897" s="2" t="s">
        <v>11005</v>
      </c>
      <c r="F897" s="2" t="s">
        <v>4287</v>
      </c>
    </row>
    <row r="898">
      <c r="A898" s="2"/>
      <c r="B898" s="2">
        <v>-1.0</v>
      </c>
      <c r="C898" s="2" t="s">
        <v>3383</v>
      </c>
      <c r="D898" s="2" t="s">
        <v>11003</v>
      </c>
      <c r="E898" s="2" t="s">
        <v>11005</v>
      </c>
      <c r="F898" s="2" t="s">
        <v>4287</v>
      </c>
    </row>
    <row r="899">
      <c r="A899" s="2"/>
      <c r="B899" s="2">
        <v>-1.0</v>
      </c>
      <c r="C899" s="2" t="s">
        <v>3384</v>
      </c>
      <c r="D899" s="2" t="s">
        <v>11003</v>
      </c>
      <c r="E899" s="2" t="s">
        <v>11005</v>
      </c>
      <c r="F899" s="2" t="s">
        <v>4287</v>
      </c>
    </row>
    <row r="900">
      <c r="A900" s="2"/>
      <c r="B900" s="2">
        <v>-1.0</v>
      </c>
      <c r="C900" s="2" t="s">
        <v>3385</v>
      </c>
      <c r="D900" s="2" t="s">
        <v>11003</v>
      </c>
      <c r="E900" s="2" t="s">
        <v>11005</v>
      </c>
      <c r="F900" s="2" t="s">
        <v>4287</v>
      </c>
    </row>
    <row r="901">
      <c r="A901" s="2"/>
      <c r="B901" s="2">
        <v>-1.0</v>
      </c>
      <c r="C901" s="2" t="s">
        <v>3386</v>
      </c>
      <c r="D901" s="2" t="s">
        <v>11003</v>
      </c>
      <c r="E901" s="2" t="s">
        <v>11005</v>
      </c>
      <c r="F901" s="2" t="s">
        <v>4287</v>
      </c>
    </row>
    <row r="902">
      <c r="A902" s="2"/>
      <c r="B902" s="2">
        <v>-1.0</v>
      </c>
      <c r="C902" s="2" t="s">
        <v>3387</v>
      </c>
      <c r="D902" s="2" t="s">
        <v>11082</v>
      </c>
      <c r="E902" s="2" t="s">
        <v>10513</v>
      </c>
      <c r="F902" s="2" t="s">
        <v>4287</v>
      </c>
    </row>
    <row r="903">
      <c r="A903" s="2" t="s">
        <v>9218</v>
      </c>
      <c r="B903" s="2">
        <v>-1.0</v>
      </c>
      <c r="C903" s="2" t="s">
        <v>3388</v>
      </c>
      <c r="D903" s="2" t="s">
        <v>11082</v>
      </c>
      <c r="E903" s="2" t="s">
        <v>10513</v>
      </c>
      <c r="F903" s="2" t="s">
        <v>4287</v>
      </c>
    </row>
    <row r="904">
      <c r="A904" s="2"/>
      <c r="B904" s="2">
        <v>-1.0</v>
      </c>
      <c r="C904" s="2" t="s">
        <v>3389</v>
      </c>
      <c r="D904" s="2" t="s">
        <v>11082</v>
      </c>
      <c r="E904" s="2" t="s">
        <v>10513</v>
      </c>
      <c r="F904" s="2" t="s">
        <v>4287</v>
      </c>
    </row>
    <row r="905">
      <c r="A905" s="2"/>
      <c r="B905" s="2">
        <v>-1.0</v>
      </c>
      <c r="C905" s="2" t="s">
        <v>3390</v>
      </c>
      <c r="D905" s="2" t="s">
        <v>11082</v>
      </c>
      <c r="E905" s="2" t="s">
        <v>10513</v>
      </c>
      <c r="F905" s="2" t="s">
        <v>4287</v>
      </c>
    </row>
    <row r="906">
      <c r="A906" s="2"/>
      <c r="B906" s="2">
        <v>-1.0</v>
      </c>
      <c r="C906" s="2" t="s">
        <v>3391</v>
      </c>
      <c r="D906" s="2" t="s">
        <v>11082</v>
      </c>
      <c r="E906" s="2" t="s">
        <v>10513</v>
      </c>
      <c r="F906" s="2" t="s">
        <v>4287</v>
      </c>
    </row>
    <row r="907">
      <c r="A907" s="2"/>
      <c r="B907" s="2">
        <v>-1.0</v>
      </c>
      <c r="C907" s="2" t="s">
        <v>3392</v>
      </c>
      <c r="D907" s="2" t="s">
        <v>11082</v>
      </c>
      <c r="E907" s="2" t="s">
        <v>10513</v>
      </c>
      <c r="F907" s="2" t="s">
        <v>4287</v>
      </c>
    </row>
    <row r="908">
      <c r="A908" s="2"/>
      <c r="B908" s="2">
        <v>-1.0</v>
      </c>
      <c r="C908" s="2" t="s">
        <v>3393</v>
      </c>
      <c r="D908" s="2" t="s">
        <v>11082</v>
      </c>
      <c r="E908" s="2" t="s">
        <v>10513</v>
      </c>
      <c r="F908" s="2" t="s">
        <v>4287</v>
      </c>
    </row>
    <row r="909">
      <c r="A909" s="2"/>
      <c r="B909" s="2">
        <v>-1.0</v>
      </c>
      <c r="C909" s="2" t="s">
        <v>3394</v>
      </c>
      <c r="D909" s="2" t="s">
        <v>11082</v>
      </c>
      <c r="E909" s="2" t="s">
        <v>10513</v>
      </c>
      <c r="F909" s="2" t="s">
        <v>4287</v>
      </c>
    </row>
    <row r="910">
      <c r="A910" s="2"/>
      <c r="B910" s="2">
        <v>-1.0</v>
      </c>
      <c r="C910" s="2" t="s">
        <v>3395</v>
      </c>
      <c r="D910" s="2" t="s">
        <v>11082</v>
      </c>
      <c r="E910" s="2" t="s">
        <v>10513</v>
      </c>
      <c r="F910" s="2" t="s">
        <v>4287</v>
      </c>
    </row>
    <row r="911">
      <c r="A911" s="2"/>
      <c r="B911" s="2">
        <v>-1.0</v>
      </c>
      <c r="C911" s="2" t="s">
        <v>3396</v>
      </c>
      <c r="D911" s="2" t="s">
        <v>11093</v>
      </c>
      <c r="E911" s="2" t="s">
        <v>10513</v>
      </c>
      <c r="F911" s="2" t="s">
        <v>4287</v>
      </c>
    </row>
    <row r="912">
      <c r="A912" s="2"/>
      <c r="B912" s="2">
        <v>-1.0</v>
      </c>
      <c r="C912" s="2" t="s">
        <v>3397</v>
      </c>
      <c r="D912" s="2" t="s">
        <v>11093</v>
      </c>
      <c r="E912" s="2" t="s">
        <v>10513</v>
      </c>
      <c r="F912" s="2" t="s">
        <v>4287</v>
      </c>
    </row>
    <row r="913">
      <c r="A913" s="2"/>
      <c r="B913" s="2">
        <v>-1.0</v>
      </c>
      <c r="C913" s="2" t="s">
        <v>3398</v>
      </c>
      <c r="D913" s="2" t="s">
        <v>11093</v>
      </c>
      <c r="E913" s="2" t="s">
        <v>10513</v>
      </c>
      <c r="F913" s="2" t="s">
        <v>4287</v>
      </c>
    </row>
    <row r="914">
      <c r="A914" s="2"/>
      <c r="B914" s="2">
        <v>-1.0</v>
      </c>
      <c r="C914" s="2" t="s">
        <v>3399</v>
      </c>
      <c r="D914" s="2" t="s">
        <v>11093</v>
      </c>
      <c r="E914" s="2" t="s">
        <v>10513</v>
      </c>
      <c r="F914" s="2" t="s">
        <v>4287</v>
      </c>
    </row>
    <row r="915">
      <c r="A915" s="2"/>
      <c r="B915" s="2">
        <v>-1.0</v>
      </c>
      <c r="C915" s="2" t="s">
        <v>3400</v>
      </c>
      <c r="D915" s="2" t="s">
        <v>11093</v>
      </c>
      <c r="E915" s="2" t="s">
        <v>10513</v>
      </c>
      <c r="F915" s="2" t="s">
        <v>4287</v>
      </c>
    </row>
    <row r="916">
      <c r="A916" s="2"/>
      <c r="B916" s="2">
        <v>-1.0</v>
      </c>
      <c r="C916" s="2" t="s">
        <v>3401</v>
      </c>
      <c r="D916" s="2" t="s">
        <v>11093</v>
      </c>
      <c r="E916" s="2" t="s">
        <v>10513</v>
      </c>
      <c r="F916" s="2" t="s">
        <v>4287</v>
      </c>
    </row>
    <row r="917">
      <c r="A917" s="2"/>
      <c r="B917" s="2">
        <v>-1.0</v>
      </c>
      <c r="C917" s="2" t="s">
        <v>3402</v>
      </c>
      <c r="D917" s="2" t="s">
        <v>11093</v>
      </c>
      <c r="E917" s="2" t="s">
        <v>10513</v>
      </c>
      <c r="F917" s="2" t="s">
        <v>4287</v>
      </c>
    </row>
    <row r="918">
      <c r="A918" s="2"/>
      <c r="B918" s="2">
        <v>-1.0</v>
      </c>
      <c r="C918" s="2" t="s">
        <v>3403</v>
      </c>
      <c r="D918" s="2" t="s">
        <v>11093</v>
      </c>
      <c r="E918" s="2" t="s">
        <v>10513</v>
      </c>
      <c r="F918" s="2" t="s">
        <v>4287</v>
      </c>
    </row>
    <row r="919">
      <c r="A919" s="2"/>
      <c r="B919" s="2">
        <v>-1.0</v>
      </c>
      <c r="C919" s="2" t="s">
        <v>3404</v>
      </c>
      <c r="D919" s="2" t="s">
        <v>11093</v>
      </c>
      <c r="E919" s="2" t="s">
        <v>10513</v>
      </c>
      <c r="F919" s="2" t="s">
        <v>4287</v>
      </c>
    </row>
    <row r="920">
      <c r="A920" s="2"/>
      <c r="B920" s="2">
        <v>-1.0</v>
      </c>
      <c r="C920" s="2" t="s">
        <v>3405</v>
      </c>
      <c r="D920" s="2" t="s">
        <v>11093</v>
      </c>
      <c r="E920" s="2" t="s">
        <v>10513</v>
      </c>
      <c r="F920" s="2" t="s">
        <v>4287</v>
      </c>
    </row>
    <row r="921">
      <c r="A921" s="2"/>
      <c r="B921" s="2">
        <v>-1.0</v>
      </c>
      <c r="C921" s="2" t="s">
        <v>3406</v>
      </c>
      <c r="D921" s="2" t="s">
        <v>11093</v>
      </c>
      <c r="E921" s="2" t="s">
        <v>10513</v>
      </c>
      <c r="F921" s="2" t="s">
        <v>4287</v>
      </c>
    </row>
    <row r="922">
      <c r="A922" s="2"/>
      <c r="B922" s="2">
        <v>-1.0</v>
      </c>
      <c r="C922" s="2" t="s">
        <v>3407</v>
      </c>
      <c r="D922" s="2" t="s">
        <v>11093</v>
      </c>
      <c r="E922" s="2" t="s">
        <v>10513</v>
      </c>
      <c r="F922" s="2" t="s">
        <v>4287</v>
      </c>
    </row>
    <row r="923">
      <c r="A923" s="2"/>
      <c r="B923" s="2">
        <v>-1.0</v>
      </c>
      <c r="C923" s="2" t="s">
        <v>3408</v>
      </c>
      <c r="D923" s="2" t="s">
        <v>11093</v>
      </c>
      <c r="E923" s="2" t="s">
        <v>10513</v>
      </c>
      <c r="F923" s="2" t="s">
        <v>4287</v>
      </c>
    </row>
    <row r="924">
      <c r="A924" s="2"/>
      <c r="B924" s="2">
        <v>-1.0</v>
      </c>
      <c r="C924" s="2" t="s">
        <v>3409</v>
      </c>
      <c r="D924" s="2" t="s">
        <v>11093</v>
      </c>
      <c r="E924" s="2" t="s">
        <v>10513</v>
      </c>
      <c r="F924" s="2" t="s">
        <v>4287</v>
      </c>
    </row>
    <row r="925">
      <c r="A925" s="2"/>
      <c r="B925" s="2">
        <v>-1.0</v>
      </c>
      <c r="C925" s="2" t="s">
        <v>3410</v>
      </c>
      <c r="D925" s="2" t="s">
        <v>11093</v>
      </c>
      <c r="E925" s="2" t="s">
        <v>10513</v>
      </c>
      <c r="F925" s="2" t="s">
        <v>4287</v>
      </c>
    </row>
    <row r="926">
      <c r="A926" s="2"/>
      <c r="B926" s="2">
        <v>-1.0</v>
      </c>
      <c r="C926" s="2" t="s">
        <v>3411</v>
      </c>
      <c r="D926" s="2" t="s">
        <v>11110</v>
      </c>
      <c r="E926" s="2" t="s">
        <v>10397</v>
      </c>
      <c r="F926" s="2" t="s">
        <v>4287</v>
      </c>
    </row>
    <row r="927">
      <c r="A927" s="2"/>
      <c r="B927" s="2">
        <v>-1.0</v>
      </c>
      <c r="C927" s="2" t="s">
        <v>3412</v>
      </c>
      <c r="D927" s="2" t="s">
        <v>11110</v>
      </c>
      <c r="E927" s="2" t="s">
        <v>10397</v>
      </c>
      <c r="F927" s="2" t="s">
        <v>4287</v>
      </c>
    </row>
    <row r="928">
      <c r="A928" s="2"/>
      <c r="B928" s="2">
        <v>-1.0</v>
      </c>
      <c r="C928" s="2" t="s">
        <v>3413</v>
      </c>
      <c r="D928" s="2" t="s">
        <v>11222</v>
      </c>
      <c r="E928" s="2" t="s">
        <v>10397</v>
      </c>
      <c r="F928" s="2" t="s">
        <v>4287</v>
      </c>
    </row>
    <row r="929">
      <c r="A929" s="2"/>
      <c r="B929" s="2">
        <v>-1.0</v>
      </c>
      <c r="C929" s="2" t="s">
        <v>3414</v>
      </c>
      <c r="D929" s="2" t="s">
        <v>11222</v>
      </c>
      <c r="E929" s="2" t="s">
        <v>10397</v>
      </c>
      <c r="F929" s="2" t="s">
        <v>4287</v>
      </c>
    </row>
    <row r="930">
      <c r="A930" s="2"/>
      <c r="B930" s="2">
        <v>-1.0</v>
      </c>
      <c r="C930" s="2" t="s">
        <v>3415</v>
      </c>
      <c r="D930" s="2" t="s">
        <v>11222</v>
      </c>
      <c r="E930" s="2" t="s">
        <v>10397</v>
      </c>
      <c r="F930" s="2" t="s">
        <v>4287</v>
      </c>
    </row>
    <row r="931">
      <c r="A931" s="2"/>
      <c r="B931" s="2">
        <v>-1.0</v>
      </c>
      <c r="C931" s="2" t="s">
        <v>3416</v>
      </c>
      <c r="D931" s="2" t="s">
        <v>11222</v>
      </c>
      <c r="E931" s="2" t="s">
        <v>10397</v>
      </c>
      <c r="F931" s="2" t="s">
        <v>4287</v>
      </c>
    </row>
    <row r="932">
      <c r="A932" s="2"/>
      <c r="B932" s="2">
        <v>-1.0</v>
      </c>
      <c r="C932" s="2" t="s">
        <v>3417</v>
      </c>
      <c r="D932" s="2" t="s">
        <v>11222</v>
      </c>
      <c r="E932" s="2" t="s">
        <v>10397</v>
      </c>
      <c r="F932" s="2" t="s">
        <v>4287</v>
      </c>
    </row>
    <row r="933">
      <c r="A933" s="2"/>
      <c r="B933" s="2">
        <v>-1.0</v>
      </c>
      <c r="C933" s="2" t="s">
        <v>3418</v>
      </c>
      <c r="D933" s="2" t="s">
        <v>11222</v>
      </c>
      <c r="E933" s="2" t="s">
        <v>10397</v>
      </c>
      <c r="F933" s="2" t="s">
        <v>4287</v>
      </c>
    </row>
    <row r="934">
      <c r="A934" s="2"/>
      <c r="B934" s="2">
        <v>-1.0</v>
      </c>
      <c r="C934" s="2" t="s">
        <v>3419</v>
      </c>
      <c r="D934" s="2" t="s">
        <v>11222</v>
      </c>
      <c r="E934" s="2" t="s">
        <v>10397</v>
      </c>
      <c r="F934" s="2" t="s">
        <v>4287</v>
      </c>
    </row>
    <row r="935">
      <c r="A935" s="2"/>
      <c r="B935" s="2">
        <v>-1.0</v>
      </c>
      <c r="C935" s="2" t="s">
        <v>3420</v>
      </c>
      <c r="D935" s="2" t="s">
        <v>11222</v>
      </c>
      <c r="E935" s="2" t="s">
        <v>10397</v>
      </c>
      <c r="F935" s="2" t="s">
        <v>4287</v>
      </c>
    </row>
    <row r="936">
      <c r="A936" s="2"/>
      <c r="B936" s="2">
        <v>-1.0</v>
      </c>
      <c r="C936" s="2" t="s">
        <v>3421</v>
      </c>
      <c r="D936" s="2" t="s">
        <v>11222</v>
      </c>
      <c r="E936" s="2" t="s">
        <v>10397</v>
      </c>
      <c r="F936" s="2" t="s">
        <v>4287</v>
      </c>
    </row>
    <row r="937">
      <c r="A937" s="2"/>
      <c r="B937" s="2">
        <v>-1.0</v>
      </c>
      <c r="C937" s="2" t="s">
        <v>3422</v>
      </c>
      <c r="D937" s="2" t="s">
        <v>11222</v>
      </c>
      <c r="E937" s="2" t="s">
        <v>10397</v>
      </c>
      <c r="F937" s="2" t="s">
        <v>4287</v>
      </c>
    </row>
    <row r="938">
      <c r="A938" s="2"/>
      <c r="B938" s="2">
        <v>-1.0</v>
      </c>
      <c r="C938" s="2" t="s">
        <v>3423</v>
      </c>
      <c r="D938" s="2" t="s">
        <v>11222</v>
      </c>
      <c r="E938" s="2" t="s">
        <v>10397</v>
      </c>
      <c r="F938" s="2" t="s">
        <v>4287</v>
      </c>
    </row>
    <row r="939">
      <c r="A939" s="2"/>
      <c r="B939" s="2">
        <v>-1.0</v>
      </c>
      <c r="C939" s="3" t="s">
        <v>3424</v>
      </c>
      <c r="D939" s="2" t="s">
        <v>11222</v>
      </c>
      <c r="E939" s="2" t="s">
        <v>10397</v>
      </c>
      <c r="F939" s="2" t="s">
        <v>4287</v>
      </c>
    </row>
    <row r="940">
      <c r="A940" s="2"/>
      <c r="B940" s="2">
        <v>-1.0</v>
      </c>
      <c r="C940" s="2" t="s">
        <v>3425</v>
      </c>
      <c r="D940" s="2" t="s">
        <v>11238</v>
      </c>
      <c r="E940" s="2" t="s">
        <v>11239</v>
      </c>
      <c r="F940" s="2" t="s">
        <v>4287</v>
      </c>
    </row>
    <row r="941">
      <c r="A941" s="2"/>
      <c r="B941" s="2">
        <v>-1.0</v>
      </c>
      <c r="C941" s="2" t="s">
        <v>3426</v>
      </c>
      <c r="D941" s="2" t="s">
        <v>11238</v>
      </c>
      <c r="E941" s="2" t="s">
        <v>11239</v>
      </c>
      <c r="F941" s="2" t="s">
        <v>4287</v>
      </c>
    </row>
    <row r="942">
      <c r="A942" s="2"/>
      <c r="B942" s="2">
        <v>-1.0</v>
      </c>
      <c r="C942" s="2" t="s">
        <v>3427</v>
      </c>
      <c r="D942" s="2" t="s">
        <v>11238</v>
      </c>
      <c r="E942" s="2" t="s">
        <v>11239</v>
      </c>
      <c r="F942" s="2" t="s">
        <v>4287</v>
      </c>
    </row>
    <row r="943">
      <c r="A943" s="2"/>
      <c r="B943" s="2">
        <v>-1.0</v>
      </c>
      <c r="C943" s="2" t="s">
        <v>3428</v>
      </c>
      <c r="D943" s="2" t="s">
        <v>11238</v>
      </c>
      <c r="E943" s="2" t="s">
        <v>11239</v>
      </c>
      <c r="F943" s="2" t="s">
        <v>4287</v>
      </c>
    </row>
    <row r="944">
      <c r="A944" s="2"/>
      <c r="B944" s="2">
        <v>-1.0</v>
      </c>
      <c r="C944" s="2" t="s">
        <v>3429</v>
      </c>
      <c r="D944" s="2" t="s">
        <v>11238</v>
      </c>
      <c r="E944" s="2" t="s">
        <v>11239</v>
      </c>
      <c r="F944" s="2" t="s">
        <v>4287</v>
      </c>
    </row>
    <row r="945">
      <c r="A945" s="2"/>
      <c r="B945" s="2">
        <v>-1.0</v>
      </c>
      <c r="C945" s="2" t="s">
        <v>3430</v>
      </c>
      <c r="D945" s="2" t="s">
        <v>11243</v>
      </c>
      <c r="E945" s="2" t="s">
        <v>10457</v>
      </c>
      <c r="F945" s="2" t="s">
        <v>4287</v>
      </c>
      <c r="G945" s="38" t="s">
        <v>11244</v>
      </c>
    </row>
    <row r="946">
      <c r="A946" s="2"/>
      <c r="B946" s="2">
        <v>-1.0</v>
      </c>
      <c r="C946" s="2" t="s">
        <v>3431</v>
      </c>
      <c r="D946" s="2" t="s">
        <v>11243</v>
      </c>
      <c r="E946" s="2" t="s">
        <v>10457</v>
      </c>
      <c r="F946" s="2" t="s">
        <v>4287</v>
      </c>
    </row>
    <row r="947">
      <c r="A947" s="2"/>
      <c r="B947" s="2">
        <v>-1.0</v>
      </c>
      <c r="C947" s="2" t="s">
        <v>3432</v>
      </c>
      <c r="D947" s="2" t="s">
        <v>11243</v>
      </c>
      <c r="E947" s="2" t="s">
        <v>10457</v>
      </c>
      <c r="F947" s="2" t="s">
        <v>4287</v>
      </c>
    </row>
    <row r="948">
      <c r="A948" s="2"/>
      <c r="B948" s="2">
        <v>-1.0</v>
      </c>
      <c r="C948" s="2" t="s">
        <v>3433</v>
      </c>
      <c r="D948" s="2" t="s">
        <v>11243</v>
      </c>
      <c r="E948" s="2" t="s">
        <v>10457</v>
      </c>
      <c r="F948" s="2" t="s">
        <v>4287</v>
      </c>
    </row>
    <row r="949">
      <c r="A949" s="2"/>
      <c r="B949" s="2">
        <v>-1.0</v>
      </c>
      <c r="C949" s="2" t="s">
        <v>3434</v>
      </c>
      <c r="D949" s="2" t="s">
        <v>11243</v>
      </c>
      <c r="E949" s="2" t="s">
        <v>10457</v>
      </c>
      <c r="F949" s="2" t="s">
        <v>4287</v>
      </c>
    </row>
    <row r="950">
      <c r="A950" s="2"/>
      <c r="B950" s="2">
        <v>-1.0</v>
      </c>
      <c r="C950" s="2" t="s">
        <v>3435</v>
      </c>
      <c r="D950" s="2" t="s">
        <v>11243</v>
      </c>
      <c r="E950" s="2" t="s">
        <v>10457</v>
      </c>
      <c r="F950" s="2" t="s">
        <v>4287</v>
      </c>
    </row>
    <row r="951">
      <c r="A951" s="2"/>
      <c r="B951" s="2">
        <v>-1.0</v>
      </c>
      <c r="C951" s="2" t="s">
        <v>3436</v>
      </c>
      <c r="D951" s="2" t="s">
        <v>11243</v>
      </c>
      <c r="E951" s="2" t="s">
        <v>10457</v>
      </c>
      <c r="F951" s="2" t="s">
        <v>4287</v>
      </c>
    </row>
    <row r="952">
      <c r="A952" s="2"/>
      <c r="B952" s="58">
        <v>0.0</v>
      </c>
      <c r="C952" s="2" t="s">
        <v>2231</v>
      </c>
      <c r="D952" s="2" t="s">
        <v>10370</v>
      </c>
      <c r="E952" s="2" t="s">
        <v>10371</v>
      </c>
      <c r="F952" s="2" t="s">
        <v>4287</v>
      </c>
      <c r="I952" s="2" t="s">
        <v>3784</v>
      </c>
      <c r="N952" s="58"/>
    </row>
    <row r="953">
      <c r="A953" s="2"/>
      <c r="B953" s="58">
        <v>0.0</v>
      </c>
      <c r="C953" s="2" t="s">
        <v>2233</v>
      </c>
      <c r="D953" s="2" t="s">
        <v>10370</v>
      </c>
      <c r="E953" s="2" t="s">
        <v>10371</v>
      </c>
      <c r="F953" s="2" t="s">
        <v>4287</v>
      </c>
      <c r="I953" s="2">
        <v>1.0</v>
      </c>
      <c r="J953">
        <f>COUNTIF($B$2:$B3225, 1)</f>
        <v>227</v>
      </c>
      <c r="K953">
        <f t="shared" ref="K953:K954" si="2">ROUNDDOWN(J953/COUNT($B$2:$B3225)*100, 2)</f>
        <v>9.06</v>
      </c>
      <c r="L953" s="2" t="s">
        <v>3802</v>
      </c>
      <c r="N953" s="58"/>
    </row>
    <row r="954">
      <c r="A954" s="2"/>
      <c r="B954" s="58">
        <v>0.0</v>
      </c>
      <c r="C954" s="2" t="s">
        <v>2236</v>
      </c>
      <c r="D954" s="2" t="s">
        <v>10370</v>
      </c>
      <c r="E954" s="2" t="s">
        <v>10371</v>
      </c>
      <c r="F954" s="2" t="s">
        <v>4287</v>
      </c>
      <c r="I954" s="2">
        <v>-2.0</v>
      </c>
      <c r="J954">
        <f>COUNTIF($B$2:$B3225, -2)</f>
        <v>280</v>
      </c>
      <c r="K954">
        <f t="shared" si="2"/>
        <v>11.18</v>
      </c>
      <c r="L954" s="2" t="s">
        <v>3802</v>
      </c>
      <c r="N954" s="58"/>
    </row>
    <row r="955">
      <c r="A955" s="2"/>
      <c r="B955" s="58">
        <v>-1.0</v>
      </c>
      <c r="C955" s="2" t="s">
        <v>2237</v>
      </c>
      <c r="D955" s="2" t="s">
        <v>10370</v>
      </c>
      <c r="E955" s="2" t="s">
        <v>10371</v>
      </c>
      <c r="F955" s="2" t="s">
        <v>4287</v>
      </c>
      <c r="N955" s="58"/>
    </row>
    <row r="956">
      <c r="A956" s="2"/>
      <c r="B956" s="58">
        <v>0.0</v>
      </c>
      <c r="C956" s="2" t="s">
        <v>2238</v>
      </c>
      <c r="D956" s="2" t="s">
        <v>10370</v>
      </c>
      <c r="E956" s="2" t="s">
        <v>10371</v>
      </c>
      <c r="F956" s="2" t="s">
        <v>4287</v>
      </c>
      <c r="I956" s="2" t="s">
        <v>3845</v>
      </c>
      <c r="J956">
        <f>SUM(J950:J954)</f>
        <v>507</v>
      </c>
      <c r="K956" t="str">
        <f>ROUNDDOWN(J956/J947*100, 2)</f>
        <v>#DIV/0!</v>
      </c>
      <c r="L956" s="2" t="s">
        <v>3802</v>
      </c>
      <c r="N956" s="58"/>
    </row>
    <row r="957">
      <c r="A957" s="2"/>
      <c r="B957" s="58">
        <v>0.0</v>
      </c>
      <c r="C957" s="2" t="s">
        <v>2239</v>
      </c>
      <c r="D957" s="2" t="s">
        <v>10370</v>
      </c>
      <c r="E957" s="2" t="s">
        <v>10371</v>
      </c>
      <c r="F957" s="2" t="s">
        <v>4287</v>
      </c>
      <c r="N957" s="58"/>
    </row>
    <row r="958">
      <c r="A958" s="2"/>
      <c r="B958" s="58">
        <v>0.0</v>
      </c>
      <c r="C958" s="2" t="s">
        <v>2240</v>
      </c>
      <c r="D958" s="2" t="s">
        <v>10370</v>
      </c>
      <c r="E958" s="2" t="s">
        <v>10371</v>
      </c>
      <c r="F958" s="2" t="s">
        <v>4287</v>
      </c>
      <c r="N958" s="58"/>
    </row>
    <row r="959">
      <c r="A959" s="2"/>
      <c r="B959" s="58">
        <v>0.0</v>
      </c>
      <c r="C959" s="2" t="s">
        <v>2241</v>
      </c>
      <c r="D959" s="2" t="s">
        <v>10370</v>
      </c>
      <c r="E959" s="2" t="s">
        <v>10371</v>
      </c>
      <c r="F959" s="2" t="s">
        <v>4287</v>
      </c>
      <c r="N959" s="58"/>
    </row>
    <row r="960">
      <c r="A960" s="2"/>
      <c r="B960" s="58">
        <v>0.0</v>
      </c>
      <c r="C960" s="2" t="s">
        <v>2245</v>
      </c>
      <c r="D960" s="2" t="s">
        <v>10370</v>
      </c>
      <c r="E960" s="2" t="s">
        <v>10371</v>
      </c>
      <c r="F960" s="2" t="s">
        <v>4287</v>
      </c>
      <c r="N960" s="58"/>
    </row>
    <row r="961">
      <c r="A961" s="2"/>
      <c r="B961" s="58">
        <v>0.0</v>
      </c>
      <c r="C961" s="2" t="s">
        <v>2246</v>
      </c>
      <c r="D961" s="2" t="s">
        <v>10370</v>
      </c>
      <c r="E961" s="2" t="s">
        <v>10371</v>
      </c>
      <c r="F961" s="2" t="s">
        <v>4287</v>
      </c>
      <c r="N961" s="58"/>
    </row>
    <row r="962">
      <c r="A962" s="2"/>
      <c r="B962" s="58">
        <v>0.0</v>
      </c>
      <c r="C962" s="2" t="s">
        <v>2251</v>
      </c>
      <c r="D962" s="2" t="s">
        <v>10370</v>
      </c>
      <c r="E962" s="2" t="s">
        <v>10371</v>
      </c>
      <c r="F962" s="2" t="s">
        <v>4287</v>
      </c>
      <c r="N962" s="58"/>
    </row>
    <row r="963">
      <c r="A963" s="2"/>
      <c r="B963" s="2">
        <v>0.0</v>
      </c>
      <c r="C963" s="2" t="s">
        <v>2252</v>
      </c>
      <c r="D963" s="2" t="s">
        <v>10370</v>
      </c>
      <c r="E963" s="2" t="s">
        <v>10371</v>
      </c>
      <c r="F963" s="2" t="s">
        <v>4287</v>
      </c>
    </row>
    <row r="964">
      <c r="A964" s="2"/>
      <c r="B964" s="2">
        <v>0.0</v>
      </c>
      <c r="C964" s="2" t="s">
        <v>2254</v>
      </c>
      <c r="D964" s="2" t="s">
        <v>10370</v>
      </c>
      <c r="E964" s="2" t="s">
        <v>10371</v>
      </c>
      <c r="F964" s="2" t="s">
        <v>4287</v>
      </c>
    </row>
    <row r="965">
      <c r="A965" s="2"/>
      <c r="B965" s="2">
        <v>0.0</v>
      </c>
      <c r="C965" s="2" t="s">
        <v>2255</v>
      </c>
      <c r="D965" s="2" t="s">
        <v>10370</v>
      </c>
      <c r="E965" s="2" t="s">
        <v>10371</v>
      </c>
      <c r="F965" s="2" t="s">
        <v>4287</v>
      </c>
    </row>
    <row r="966">
      <c r="A966" s="2"/>
      <c r="B966" s="2">
        <v>0.0</v>
      </c>
      <c r="C966" s="2" t="s">
        <v>2257</v>
      </c>
      <c r="D966" s="2" t="s">
        <v>10384</v>
      </c>
      <c r="E966" s="2" t="s">
        <v>10213</v>
      </c>
      <c r="F966" s="2" t="s">
        <v>4287</v>
      </c>
    </row>
    <row r="967">
      <c r="A967" s="2"/>
      <c r="B967" s="2">
        <v>0.0</v>
      </c>
      <c r="C967" s="2" t="s">
        <v>2260</v>
      </c>
      <c r="D967" s="2" t="s">
        <v>10384</v>
      </c>
      <c r="E967" s="2" t="s">
        <v>10213</v>
      </c>
      <c r="F967" s="2" t="s">
        <v>4287</v>
      </c>
    </row>
    <row r="968">
      <c r="A968" s="2" t="s">
        <v>9218</v>
      </c>
      <c r="B968" s="2">
        <v>-1.0</v>
      </c>
      <c r="C968" s="2" t="s">
        <v>2261</v>
      </c>
      <c r="D968" s="2" t="s">
        <v>10384</v>
      </c>
      <c r="E968" s="2" t="s">
        <v>10213</v>
      </c>
      <c r="F968" s="2" t="s">
        <v>4287</v>
      </c>
    </row>
    <row r="969">
      <c r="A969" s="2"/>
      <c r="B969" s="2">
        <v>0.0</v>
      </c>
      <c r="C969" s="2" t="s">
        <v>2262</v>
      </c>
      <c r="D969" s="2" t="s">
        <v>10384</v>
      </c>
      <c r="E969" s="2" t="s">
        <v>10213</v>
      </c>
      <c r="F969" s="2" t="s">
        <v>4287</v>
      </c>
    </row>
    <row r="970">
      <c r="A970" s="2"/>
      <c r="B970" s="2">
        <v>0.0</v>
      </c>
      <c r="C970" s="2" t="s">
        <v>2266</v>
      </c>
      <c r="D970" s="2" t="s">
        <v>10387</v>
      </c>
      <c r="E970" s="2" t="s">
        <v>10388</v>
      </c>
      <c r="F970" s="2" t="s">
        <v>4287</v>
      </c>
    </row>
    <row r="971">
      <c r="A971" s="2"/>
      <c r="B971" s="2">
        <v>0.0</v>
      </c>
      <c r="C971" s="2" t="s">
        <v>2271</v>
      </c>
      <c r="D971" s="2" t="s">
        <v>10387</v>
      </c>
      <c r="E971" s="2" t="s">
        <v>10388</v>
      </c>
      <c r="F971" s="2" t="s">
        <v>4287</v>
      </c>
    </row>
    <row r="972">
      <c r="A972" s="2"/>
      <c r="B972" s="2">
        <v>0.0</v>
      </c>
      <c r="C972" s="2" t="s">
        <v>2274</v>
      </c>
      <c r="D972" s="2" t="s">
        <v>10387</v>
      </c>
      <c r="E972" s="2" t="s">
        <v>10388</v>
      </c>
      <c r="F972" s="2" t="s">
        <v>4287</v>
      </c>
    </row>
    <row r="973">
      <c r="A973" s="2"/>
      <c r="B973" s="2">
        <v>0.0</v>
      </c>
      <c r="C973" s="3" t="s">
        <v>2275</v>
      </c>
      <c r="D973" s="2" t="s">
        <v>10387</v>
      </c>
      <c r="E973" s="2" t="s">
        <v>10388</v>
      </c>
      <c r="F973" s="2" t="s">
        <v>4287</v>
      </c>
    </row>
    <row r="974">
      <c r="A974" s="2"/>
      <c r="B974" s="2">
        <v>0.0</v>
      </c>
      <c r="C974" s="2" t="s">
        <v>2279</v>
      </c>
      <c r="D974" s="2" t="s">
        <v>10387</v>
      </c>
      <c r="E974" s="2" t="s">
        <v>10388</v>
      </c>
      <c r="F974" s="2" t="s">
        <v>4287</v>
      </c>
    </row>
    <row r="975">
      <c r="A975" s="2"/>
      <c r="B975" s="2">
        <v>0.0</v>
      </c>
      <c r="C975" s="2" t="s">
        <v>2283</v>
      </c>
      <c r="D975" s="2" t="s">
        <v>10387</v>
      </c>
      <c r="E975" s="2" t="s">
        <v>10388</v>
      </c>
      <c r="F975" s="2" t="s">
        <v>4287</v>
      </c>
    </row>
    <row r="976">
      <c r="A976" s="2"/>
      <c r="B976" s="2">
        <v>0.0</v>
      </c>
      <c r="C976" s="2" t="s">
        <v>2284</v>
      </c>
      <c r="D976" s="2" t="s">
        <v>10387</v>
      </c>
      <c r="E976" s="2" t="s">
        <v>10388</v>
      </c>
      <c r="F976" s="2" t="s">
        <v>4287</v>
      </c>
    </row>
    <row r="977">
      <c r="A977" s="2"/>
      <c r="B977" s="2">
        <v>0.0</v>
      </c>
      <c r="C977" s="2" t="s">
        <v>2286</v>
      </c>
      <c r="D977" s="2" t="s">
        <v>10387</v>
      </c>
      <c r="E977" s="2" t="s">
        <v>10388</v>
      </c>
      <c r="F977" s="2" t="s">
        <v>4287</v>
      </c>
    </row>
    <row r="978">
      <c r="A978" s="2"/>
      <c r="B978" s="2">
        <v>0.0</v>
      </c>
      <c r="C978" s="2" t="s">
        <v>2289</v>
      </c>
      <c r="D978" s="2" t="s">
        <v>10387</v>
      </c>
      <c r="E978" s="2" t="s">
        <v>10388</v>
      </c>
      <c r="F978" s="2" t="s">
        <v>4287</v>
      </c>
    </row>
    <row r="979">
      <c r="A979" s="2"/>
      <c r="B979" s="2">
        <v>-1.0</v>
      </c>
      <c r="C979" s="2" t="s">
        <v>2290</v>
      </c>
      <c r="D979" s="2" t="s">
        <v>10387</v>
      </c>
      <c r="E979" s="2" t="s">
        <v>10388</v>
      </c>
      <c r="F979" s="2" t="s">
        <v>4287</v>
      </c>
    </row>
    <row r="980">
      <c r="A980" s="2"/>
      <c r="B980" s="2">
        <v>0.0</v>
      </c>
      <c r="C980" s="2" t="s">
        <v>2293</v>
      </c>
      <c r="D980" s="2" t="s">
        <v>10387</v>
      </c>
      <c r="E980" s="2" t="s">
        <v>10388</v>
      </c>
      <c r="F980" s="2" t="s">
        <v>4287</v>
      </c>
    </row>
    <row r="981">
      <c r="A981" s="2"/>
      <c r="B981" s="2">
        <v>0.0</v>
      </c>
      <c r="C981" s="2" t="s">
        <v>2294</v>
      </c>
      <c r="D981" s="2" t="s">
        <v>10387</v>
      </c>
      <c r="E981" s="2" t="s">
        <v>10388</v>
      </c>
      <c r="F981" s="2" t="s">
        <v>4287</v>
      </c>
    </row>
    <row r="982">
      <c r="A982" s="2"/>
      <c r="B982" s="2">
        <v>-1.0</v>
      </c>
      <c r="C982" s="2" t="s">
        <v>2295</v>
      </c>
      <c r="D982" s="2" t="s">
        <v>10387</v>
      </c>
      <c r="E982" s="2" t="s">
        <v>10388</v>
      </c>
      <c r="F982" s="2" t="s">
        <v>4287</v>
      </c>
    </row>
    <row r="983">
      <c r="A983" s="2"/>
      <c r="B983" s="2">
        <v>0.0</v>
      </c>
      <c r="C983" s="2" t="s">
        <v>2296</v>
      </c>
      <c r="D983" s="2" t="s">
        <v>10387</v>
      </c>
      <c r="E983" s="2" t="s">
        <v>10388</v>
      </c>
      <c r="F983" s="2" t="s">
        <v>4287</v>
      </c>
    </row>
    <row r="984">
      <c r="A984" s="2"/>
      <c r="B984" s="2">
        <v>0.0</v>
      </c>
      <c r="C984" s="2" t="s">
        <v>2297</v>
      </c>
      <c r="D984" s="2" t="s">
        <v>10387</v>
      </c>
      <c r="E984" s="2" t="s">
        <v>10388</v>
      </c>
      <c r="F984" s="2" t="s">
        <v>4287</v>
      </c>
    </row>
    <row r="985">
      <c r="A985" s="2"/>
      <c r="B985" s="2">
        <v>0.0</v>
      </c>
      <c r="C985" s="2" t="s">
        <v>2298</v>
      </c>
      <c r="D985" s="2" t="s">
        <v>10387</v>
      </c>
      <c r="E985" s="2" t="s">
        <v>10388</v>
      </c>
      <c r="F985" s="2" t="s">
        <v>4287</v>
      </c>
    </row>
    <row r="986">
      <c r="A986" s="2"/>
      <c r="B986" s="2">
        <v>0.0</v>
      </c>
      <c r="C986" s="2" t="s">
        <v>2306</v>
      </c>
      <c r="D986" s="2" t="s">
        <v>10396</v>
      </c>
      <c r="E986" s="2" t="s">
        <v>10397</v>
      </c>
      <c r="F986" s="2" t="s">
        <v>4287</v>
      </c>
    </row>
    <row r="987">
      <c r="A987" s="2"/>
      <c r="B987" s="2">
        <v>-1.0</v>
      </c>
      <c r="C987" s="2" t="s">
        <v>2308</v>
      </c>
      <c r="D987" s="2" t="s">
        <v>10396</v>
      </c>
      <c r="E987" s="2" t="s">
        <v>10397</v>
      </c>
      <c r="F987" s="2" t="s">
        <v>4287</v>
      </c>
    </row>
    <row r="988">
      <c r="A988" s="2"/>
      <c r="B988" s="2">
        <v>0.0</v>
      </c>
      <c r="C988" s="2" t="s">
        <v>2309</v>
      </c>
      <c r="D988" s="2" t="s">
        <v>10396</v>
      </c>
      <c r="E988" s="2" t="s">
        <v>10397</v>
      </c>
      <c r="F988" s="2" t="s">
        <v>4287</v>
      </c>
    </row>
    <row r="989">
      <c r="A989" s="2"/>
      <c r="B989" s="2">
        <v>-1.0</v>
      </c>
      <c r="C989" s="2" t="s">
        <v>2310</v>
      </c>
      <c r="D989" s="2" t="s">
        <v>10396</v>
      </c>
      <c r="E989" s="2" t="s">
        <v>10397</v>
      </c>
      <c r="F989" s="2" t="s">
        <v>4287</v>
      </c>
    </row>
    <row r="990">
      <c r="A990" s="2" t="s">
        <v>9218</v>
      </c>
      <c r="B990" s="2">
        <v>0.0</v>
      </c>
      <c r="C990" s="2" t="s">
        <v>2311</v>
      </c>
      <c r="D990" s="2" t="s">
        <v>10396</v>
      </c>
      <c r="E990" s="2" t="s">
        <v>10397</v>
      </c>
      <c r="F990" s="2" t="s">
        <v>4287</v>
      </c>
    </row>
    <row r="991">
      <c r="A991" s="2"/>
      <c r="B991" s="2">
        <v>0.0</v>
      </c>
      <c r="C991" s="2" t="s">
        <v>2312</v>
      </c>
      <c r="D991" s="2" t="s">
        <v>10396</v>
      </c>
      <c r="E991" s="2" t="s">
        <v>10397</v>
      </c>
      <c r="F991" s="2" t="s">
        <v>4287</v>
      </c>
    </row>
    <row r="992">
      <c r="A992" s="2"/>
      <c r="B992" s="2">
        <v>0.0</v>
      </c>
      <c r="C992" s="2" t="s">
        <v>2313</v>
      </c>
      <c r="D992" s="2" t="s">
        <v>10396</v>
      </c>
      <c r="E992" s="2" t="s">
        <v>10397</v>
      </c>
      <c r="F992" s="2" t="s">
        <v>4287</v>
      </c>
    </row>
    <row r="993">
      <c r="A993" s="2"/>
      <c r="B993" s="2">
        <v>0.0</v>
      </c>
      <c r="C993" s="2" t="s">
        <v>2316</v>
      </c>
      <c r="D993" s="2" t="s">
        <v>10396</v>
      </c>
      <c r="E993" s="2" t="s">
        <v>10397</v>
      </c>
      <c r="F993" s="2" t="s">
        <v>4287</v>
      </c>
    </row>
    <row r="994">
      <c r="A994" s="2"/>
      <c r="B994" s="2">
        <v>0.0</v>
      </c>
      <c r="C994" s="2" t="s">
        <v>2317</v>
      </c>
      <c r="D994" s="2" t="s">
        <v>10396</v>
      </c>
      <c r="E994" s="2" t="s">
        <v>10397</v>
      </c>
      <c r="F994" s="2" t="s">
        <v>4287</v>
      </c>
    </row>
    <row r="995">
      <c r="A995" s="2"/>
      <c r="B995" s="2">
        <v>0.0</v>
      </c>
      <c r="C995" s="2" t="s">
        <v>2318</v>
      </c>
      <c r="D995" s="2" t="s">
        <v>10396</v>
      </c>
      <c r="E995" s="2" t="s">
        <v>10397</v>
      </c>
      <c r="F995" s="2" t="s">
        <v>4287</v>
      </c>
    </row>
    <row r="996">
      <c r="A996" s="2"/>
      <c r="B996" s="2">
        <v>0.0</v>
      </c>
      <c r="C996" s="2" t="s">
        <v>2319</v>
      </c>
      <c r="D996" s="2" t="s">
        <v>10396</v>
      </c>
      <c r="E996" s="2" t="s">
        <v>10397</v>
      </c>
      <c r="F996" s="2" t="s">
        <v>4287</v>
      </c>
    </row>
    <row r="997">
      <c r="A997" s="2"/>
      <c r="B997" s="2">
        <v>0.0</v>
      </c>
      <c r="C997" s="2" t="s">
        <v>2321</v>
      </c>
      <c r="D997" s="2" t="s">
        <v>10396</v>
      </c>
      <c r="E997" s="2" t="s">
        <v>10397</v>
      </c>
      <c r="F997" s="2" t="s">
        <v>4287</v>
      </c>
    </row>
    <row r="998">
      <c r="A998" s="2"/>
      <c r="B998" s="2">
        <v>0.0</v>
      </c>
      <c r="C998" s="2" t="s">
        <v>2322</v>
      </c>
      <c r="D998" s="2" t="s">
        <v>10396</v>
      </c>
      <c r="E998" s="2" t="s">
        <v>10397</v>
      </c>
      <c r="F998" s="2" t="s">
        <v>4287</v>
      </c>
    </row>
    <row r="999">
      <c r="A999" s="2"/>
      <c r="B999" s="2">
        <v>0.0</v>
      </c>
      <c r="C999" s="2" t="s">
        <v>2324</v>
      </c>
      <c r="D999" s="2" t="s">
        <v>10396</v>
      </c>
      <c r="E999" s="2" t="s">
        <v>10397</v>
      </c>
      <c r="F999" s="2" t="s">
        <v>4287</v>
      </c>
    </row>
    <row r="1000">
      <c r="A1000" s="2"/>
      <c r="B1000" s="2">
        <v>0.0</v>
      </c>
      <c r="C1000" s="2" t="s">
        <v>2326</v>
      </c>
      <c r="D1000" s="2" t="s">
        <v>10396</v>
      </c>
      <c r="E1000" s="2" t="s">
        <v>10397</v>
      </c>
      <c r="F1000" s="2" t="s">
        <v>4287</v>
      </c>
    </row>
    <row r="1001">
      <c r="A1001" s="2"/>
      <c r="B1001" s="2">
        <v>0.0</v>
      </c>
      <c r="C1001" s="2" t="s">
        <v>2329</v>
      </c>
      <c r="D1001" s="2" t="s">
        <v>10396</v>
      </c>
      <c r="E1001" s="2" t="s">
        <v>10397</v>
      </c>
      <c r="F1001" s="2" t="s">
        <v>4287</v>
      </c>
    </row>
    <row r="1002">
      <c r="A1002" s="2"/>
      <c r="B1002" s="2">
        <v>0.0</v>
      </c>
      <c r="C1002" s="2" t="s">
        <v>2333</v>
      </c>
      <c r="D1002" s="2" t="s">
        <v>10407</v>
      </c>
      <c r="E1002" s="2" t="s">
        <v>10397</v>
      </c>
      <c r="F1002" s="2" t="s">
        <v>4287</v>
      </c>
    </row>
    <row r="1003">
      <c r="A1003" s="2"/>
      <c r="B1003" s="2">
        <v>0.0</v>
      </c>
      <c r="C1003" s="2" t="s">
        <v>2334</v>
      </c>
      <c r="D1003" s="2" t="s">
        <v>10407</v>
      </c>
      <c r="E1003" s="2" t="s">
        <v>10397</v>
      </c>
      <c r="F1003" s="2" t="s">
        <v>4287</v>
      </c>
    </row>
    <row r="1004">
      <c r="A1004" s="2"/>
      <c r="B1004" s="2">
        <v>0.0</v>
      </c>
      <c r="C1004" s="2" t="s">
        <v>2336</v>
      </c>
      <c r="D1004" s="2" t="s">
        <v>10407</v>
      </c>
      <c r="E1004" s="2" t="s">
        <v>10397</v>
      </c>
      <c r="F1004" s="2" t="s">
        <v>4287</v>
      </c>
    </row>
    <row r="1005">
      <c r="A1005" s="2"/>
      <c r="B1005" s="2">
        <v>0.0</v>
      </c>
      <c r="C1005" s="2" t="s">
        <v>2337</v>
      </c>
      <c r="D1005" s="2" t="s">
        <v>10407</v>
      </c>
      <c r="E1005" s="2" t="s">
        <v>10397</v>
      </c>
      <c r="F1005" s="2" t="s">
        <v>4287</v>
      </c>
    </row>
    <row r="1006">
      <c r="A1006" s="2"/>
      <c r="B1006" s="2">
        <v>0.0</v>
      </c>
      <c r="C1006" s="2" t="s">
        <v>2341</v>
      </c>
      <c r="D1006" s="2" t="s">
        <v>10407</v>
      </c>
      <c r="E1006" s="2" t="s">
        <v>10397</v>
      </c>
      <c r="F1006" s="2" t="s">
        <v>4287</v>
      </c>
    </row>
    <row r="1007">
      <c r="A1007" s="2"/>
      <c r="B1007" s="2">
        <v>0.0</v>
      </c>
      <c r="C1007" s="2" t="s">
        <v>2346</v>
      </c>
      <c r="D1007" s="2" t="s">
        <v>10407</v>
      </c>
      <c r="E1007" s="2" t="s">
        <v>10397</v>
      </c>
      <c r="F1007" s="2" t="s">
        <v>4287</v>
      </c>
    </row>
    <row r="1008">
      <c r="A1008" s="2"/>
      <c r="B1008" s="2">
        <v>1.0</v>
      </c>
      <c r="C1008" s="2" t="s">
        <v>2347</v>
      </c>
      <c r="D1008" s="2" t="s">
        <v>10407</v>
      </c>
      <c r="E1008" s="2" t="s">
        <v>10397</v>
      </c>
      <c r="F1008" s="2" t="s">
        <v>4287</v>
      </c>
    </row>
    <row r="1009">
      <c r="A1009" s="2"/>
      <c r="B1009" s="2">
        <v>0.0</v>
      </c>
      <c r="C1009" s="2" t="s">
        <v>2348</v>
      </c>
      <c r="D1009" s="2" t="s">
        <v>10407</v>
      </c>
      <c r="E1009" s="2" t="s">
        <v>10397</v>
      </c>
      <c r="F1009" s="2" t="s">
        <v>4287</v>
      </c>
    </row>
    <row r="1010">
      <c r="A1010" s="2"/>
      <c r="B1010" s="2">
        <v>0.0</v>
      </c>
      <c r="C1010" s="2" t="s">
        <v>2350</v>
      </c>
      <c r="D1010" s="2" t="s">
        <v>10407</v>
      </c>
      <c r="E1010" s="2" t="s">
        <v>10397</v>
      </c>
      <c r="F1010" s="2" t="s">
        <v>4287</v>
      </c>
    </row>
    <row r="1011">
      <c r="A1011" s="2"/>
      <c r="B1011" s="2">
        <v>0.0</v>
      </c>
      <c r="C1011" s="2" t="s">
        <v>2353</v>
      </c>
      <c r="D1011" s="2" t="s">
        <v>10407</v>
      </c>
      <c r="E1011" s="2" t="s">
        <v>10397</v>
      </c>
      <c r="F1011" s="2" t="s">
        <v>4287</v>
      </c>
    </row>
    <row r="1012">
      <c r="A1012" s="2"/>
      <c r="B1012" s="2">
        <v>0.0</v>
      </c>
      <c r="C1012" s="2" t="s">
        <v>2354</v>
      </c>
      <c r="D1012" s="2" t="s">
        <v>10407</v>
      </c>
      <c r="E1012" s="2" t="s">
        <v>10397</v>
      </c>
      <c r="F1012" s="2" t="s">
        <v>4287</v>
      </c>
    </row>
    <row r="1013">
      <c r="A1013" s="2"/>
      <c r="B1013" s="2">
        <v>0.0</v>
      </c>
      <c r="C1013" s="2" t="s">
        <v>2356</v>
      </c>
      <c r="D1013" s="2" t="s">
        <v>10407</v>
      </c>
      <c r="E1013" s="2" t="s">
        <v>10397</v>
      </c>
      <c r="F1013" s="2" t="s">
        <v>4287</v>
      </c>
    </row>
    <row r="1014">
      <c r="A1014" s="2"/>
      <c r="B1014" s="2">
        <v>0.0</v>
      </c>
      <c r="C1014" s="2" t="s">
        <v>2358</v>
      </c>
      <c r="D1014" s="2" t="s">
        <v>10407</v>
      </c>
      <c r="E1014" s="2" t="s">
        <v>10397</v>
      </c>
      <c r="F1014" s="2" t="s">
        <v>4287</v>
      </c>
    </row>
    <row r="1015">
      <c r="A1015" s="2"/>
      <c r="B1015" s="2">
        <v>0.0</v>
      </c>
      <c r="C1015" s="2" t="s">
        <v>2359</v>
      </c>
      <c r="D1015" s="2" t="s">
        <v>10407</v>
      </c>
      <c r="E1015" s="2" t="s">
        <v>10397</v>
      </c>
      <c r="F1015" s="2" t="s">
        <v>4287</v>
      </c>
    </row>
    <row r="1016">
      <c r="A1016" s="2"/>
      <c r="B1016" s="2">
        <v>0.0</v>
      </c>
      <c r="C1016" s="2" t="s">
        <v>2360</v>
      </c>
      <c r="D1016" s="2" t="s">
        <v>10407</v>
      </c>
      <c r="E1016" s="2" t="s">
        <v>10397</v>
      </c>
      <c r="F1016" s="2" t="s">
        <v>4287</v>
      </c>
    </row>
    <row r="1017">
      <c r="A1017" s="2"/>
      <c r="B1017" s="2">
        <v>-1.0</v>
      </c>
      <c r="C1017" s="2" t="s">
        <v>2364</v>
      </c>
      <c r="D1017" s="2" t="s">
        <v>10407</v>
      </c>
      <c r="E1017" s="2" t="s">
        <v>10397</v>
      </c>
      <c r="F1017" s="2" t="s">
        <v>4287</v>
      </c>
    </row>
    <row r="1018">
      <c r="A1018" s="2"/>
      <c r="B1018" s="2">
        <v>0.0</v>
      </c>
      <c r="C1018" s="2" t="s">
        <v>2365</v>
      </c>
      <c r="D1018" s="2" t="s">
        <v>10407</v>
      </c>
      <c r="E1018" s="2" t="s">
        <v>10397</v>
      </c>
      <c r="F1018" s="2" t="s">
        <v>4287</v>
      </c>
    </row>
    <row r="1019">
      <c r="A1019" s="2"/>
      <c r="B1019" s="2">
        <v>0.0</v>
      </c>
      <c r="C1019" s="2" t="s">
        <v>2366</v>
      </c>
      <c r="D1019" s="2" t="s">
        <v>10407</v>
      </c>
      <c r="E1019" s="2" t="s">
        <v>10397</v>
      </c>
      <c r="F1019" s="2" t="s">
        <v>4287</v>
      </c>
    </row>
    <row r="1020">
      <c r="A1020" s="2"/>
      <c r="B1020" s="2">
        <v>0.0</v>
      </c>
      <c r="C1020" s="2" t="s">
        <v>2369</v>
      </c>
      <c r="D1020" s="2" t="s">
        <v>10407</v>
      </c>
      <c r="E1020" s="2" t="s">
        <v>10397</v>
      </c>
      <c r="F1020" s="2" t="s">
        <v>4287</v>
      </c>
    </row>
    <row r="1021">
      <c r="A1021" s="2"/>
      <c r="B1021" s="2">
        <v>0.0</v>
      </c>
      <c r="C1021" s="2" t="s">
        <v>2373</v>
      </c>
      <c r="D1021" s="2" t="s">
        <v>10407</v>
      </c>
      <c r="E1021" s="2" t="s">
        <v>10397</v>
      </c>
      <c r="F1021" s="2" t="s">
        <v>4287</v>
      </c>
    </row>
    <row r="1022">
      <c r="A1022" s="2"/>
      <c r="B1022" s="2">
        <v>0.0</v>
      </c>
      <c r="C1022" s="2" t="s">
        <v>2374</v>
      </c>
      <c r="D1022" s="2" t="s">
        <v>10407</v>
      </c>
      <c r="E1022" s="2" t="s">
        <v>10397</v>
      </c>
      <c r="F1022" s="2" t="s">
        <v>4287</v>
      </c>
    </row>
    <row r="1023">
      <c r="A1023" s="2"/>
      <c r="B1023" s="2">
        <v>0.0</v>
      </c>
      <c r="C1023" s="2" t="s">
        <v>2375</v>
      </c>
      <c r="D1023" s="2" t="s">
        <v>10407</v>
      </c>
      <c r="E1023" s="2" t="s">
        <v>10397</v>
      </c>
      <c r="F1023" s="2" t="s">
        <v>4287</v>
      </c>
    </row>
    <row r="1024">
      <c r="A1024" s="2"/>
      <c r="B1024" s="2">
        <v>0.0</v>
      </c>
      <c r="C1024" s="2" t="s">
        <v>2376</v>
      </c>
      <c r="D1024" s="2" t="s">
        <v>10407</v>
      </c>
      <c r="E1024" s="2" t="s">
        <v>10397</v>
      </c>
      <c r="F1024" s="2" t="s">
        <v>4287</v>
      </c>
    </row>
    <row r="1025">
      <c r="A1025" s="2"/>
      <c r="B1025" s="2">
        <v>0.0</v>
      </c>
      <c r="C1025" s="2" t="s">
        <v>2378</v>
      </c>
      <c r="D1025" s="2" t="s">
        <v>10407</v>
      </c>
      <c r="E1025" s="2" t="s">
        <v>10397</v>
      </c>
      <c r="F1025" s="2" t="s">
        <v>4287</v>
      </c>
    </row>
    <row r="1026">
      <c r="A1026" s="2"/>
      <c r="B1026" s="2">
        <v>0.0</v>
      </c>
      <c r="C1026" s="2" t="s">
        <v>2379</v>
      </c>
      <c r="D1026" s="2" t="s">
        <v>10407</v>
      </c>
      <c r="E1026" s="2" t="s">
        <v>10397</v>
      </c>
      <c r="F1026" s="2" t="s">
        <v>4287</v>
      </c>
    </row>
    <row r="1027">
      <c r="A1027" s="2"/>
      <c r="B1027" s="2">
        <v>0.0</v>
      </c>
      <c r="C1027" s="2" t="s">
        <v>2380</v>
      </c>
      <c r="D1027" s="2" t="s">
        <v>10407</v>
      </c>
      <c r="E1027" s="2" t="s">
        <v>10397</v>
      </c>
      <c r="F1027" s="2" t="s">
        <v>4287</v>
      </c>
    </row>
    <row r="1028">
      <c r="A1028" s="2"/>
      <c r="B1028" s="2">
        <v>0.0</v>
      </c>
      <c r="C1028" s="2" t="s">
        <v>2381</v>
      </c>
      <c r="D1028" s="2" t="s">
        <v>10407</v>
      </c>
      <c r="E1028" s="2" t="s">
        <v>10397</v>
      </c>
      <c r="F1028" s="2" t="s">
        <v>4287</v>
      </c>
    </row>
    <row r="1029">
      <c r="A1029" s="2"/>
      <c r="B1029" s="2">
        <v>0.0</v>
      </c>
      <c r="C1029" s="2" t="s">
        <v>2382</v>
      </c>
      <c r="D1029" s="2" t="s">
        <v>10407</v>
      </c>
      <c r="E1029" s="2" t="s">
        <v>10397</v>
      </c>
      <c r="F1029" s="2" t="s">
        <v>4287</v>
      </c>
    </row>
    <row r="1030">
      <c r="A1030" s="2"/>
      <c r="B1030" s="2">
        <v>0.0</v>
      </c>
      <c r="C1030" s="2" t="s">
        <v>2383</v>
      </c>
      <c r="D1030" s="2" t="s">
        <v>10407</v>
      </c>
      <c r="E1030" s="2" t="s">
        <v>10397</v>
      </c>
      <c r="F1030" s="2" t="s">
        <v>4287</v>
      </c>
    </row>
    <row r="1031">
      <c r="A1031" s="2"/>
      <c r="B1031" s="2">
        <v>0.0</v>
      </c>
      <c r="C1031" s="2" t="s">
        <v>2387</v>
      </c>
      <c r="D1031" s="2" t="s">
        <v>10407</v>
      </c>
      <c r="E1031" s="2" t="s">
        <v>10397</v>
      </c>
      <c r="F1031" s="2" t="s">
        <v>4287</v>
      </c>
    </row>
    <row r="1032">
      <c r="A1032" s="2"/>
      <c r="B1032" s="2">
        <v>0.0</v>
      </c>
      <c r="C1032" s="2" t="s">
        <v>2388</v>
      </c>
      <c r="D1032" s="2" t="s">
        <v>10407</v>
      </c>
      <c r="E1032" s="2" t="s">
        <v>10397</v>
      </c>
      <c r="F1032" s="2" t="s">
        <v>4287</v>
      </c>
    </row>
    <row r="1033">
      <c r="A1033" s="2"/>
      <c r="B1033" s="2">
        <v>0.0</v>
      </c>
      <c r="C1033" s="2" t="s">
        <v>2393</v>
      </c>
      <c r="D1033" s="2" t="s">
        <v>10407</v>
      </c>
      <c r="E1033" s="2" t="s">
        <v>10397</v>
      </c>
      <c r="F1033" s="2" t="s">
        <v>4287</v>
      </c>
    </row>
    <row r="1034">
      <c r="A1034" s="2"/>
      <c r="B1034" s="2">
        <v>0.0</v>
      </c>
      <c r="C1034" s="2" t="s">
        <v>2394</v>
      </c>
      <c r="D1034" s="2" t="s">
        <v>10407</v>
      </c>
      <c r="E1034" s="2" t="s">
        <v>10397</v>
      </c>
      <c r="F1034" s="2" t="s">
        <v>4287</v>
      </c>
    </row>
    <row r="1035">
      <c r="A1035" s="2"/>
      <c r="B1035" s="2">
        <v>0.0</v>
      </c>
      <c r="C1035" s="2" t="s">
        <v>2395</v>
      </c>
      <c r="D1035" s="2" t="s">
        <v>10407</v>
      </c>
      <c r="E1035" s="2" t="s">
        <v>10397</v>
      </c>
      <c r="F1035" s="2" t="s">
        <v>4287</v>
      </c>
    </row>
    <row r="1036">
      <c r="A1036" s="2"/>
      <c r="B1036" s="2">
        <v>0.0</v>
      </c>
      <c r="C1036" s="2" t="s">
        <v>2397</v>
      </c>
      <c r="D1036" s="2" t="s">
        <v>10407</v>
      </c>
      <c r="E1036" s="2" t="s">
        <v>10397</v>
      </c>
      <c r="F1036" s="2" t="s">
        <v>4287</v>
      </c>
    </row>
    <row r="1037">
      <c r="A1037" s="2"/>
      <c r="B1037" s="2">
        <v>0.0</v>
      </c>
      <c r="C1037" s="2" t="s">
        <v>2400</v>
      </c>
      <c r="D1037" s="2" t="s">
        <v>10407</v>
      </c>
      <c r="E1037" s="2" t="s">
        <v>10397</v>
      </c>
      <c r="F1037" s="2" t="s">
        <v>4287</v>
      </c>
    </row>
    <row r="1038">
      <c r="A1038" s="2"/>
      <c r="B1038" s="2">
        <v>0.0</v>
      </c>
      <c r="C1038" s="2" t="s">
        <v>2401</v>
      </c>
      <c r="D1038" s="2" t="s">
        <v>10407</v>
      </c>
      <c r="E1038" s="2" t="s">
        <v>10397</v>
      </c>
      <c r="F1038" s="2" t="s">
        <v>4287</v>
      </c>
    </row>
    <row r="1039">
      <c r="A1039" s="2"/>
      <c r="B1039" s="2">
        <v>0.0</v>
      </c>
      <c r="C1039" s="2" t="s">
        <v>2403</v>
      </c>
      <c r="D1039" s="2" t="s">
        <v>10407</v>
      </c>
      <c r="E1039" s="2" t="s">
        <v>10397</v>
      </c>
      <c r="F1039" s="2" t="s">
        <v>4287</v>
      </c>
    </row>
    <row r="1040">
      <c r="A1040" s="2"/>
      <c r="B1040" s="2">
        <v>0.0</v>
      </c>
      <c r="C1040" s="2" t="s">
        <v>2404</v>
      </c>
      <c r="D1040" s="2" t="s">
        <v>10407</v>
      </c>
      <c r="E1040" s="2" t="s">
        <v>10397</v>
      </c>
      <c r="F1040" s="2" t="s">
        <v>4287</v>
      </c>
    </row>
    <row r="1041">
      <c r="A1041" s="2"/>
      <c r="B1041" s="2">
        <v>0.0</v>
      </c>
      <c r="C1041" s="2" t="s">
        <v>2407</v>
      </c>
      <c r="D1041" s="2" t="s">
        <v>10407</v>
      </c>
      <c r="E1041" s="2" t="s">
        <v>10397</v>
      </c>
      <c r="F1041" s="2" t="s">
        <v>4287</v>
      </c>
    </row>
    <row r="1042">
      <c r="A1042" s="2"/>
      <c r="B1042" s="2">
        <v>0.0</v>
      </c>
      <c r="C1042" s="2" t="s">
        <v>2408</v>
      </c>
      <c r="D1042" s="2" t="s">
        <v>10407</v>
      </c>
      <c r="E1042" s="2" t="s">
        <v>10397</v>
      </c>
      <c r="F1042" s="2" t="s">
        <v>4287</v>
      </c>
    </row>
    <row r="1043">
      <c r="A1043" s="2"/>
      <c r="B1043" s="2">
        <v>0.0</v>
      </c>
      <c r="C1043" s="2" t="s">
        <v>2417</v>
      </c>
      <c r="D1043" s="2" t="s">
        <v>10407</v>
      </c>
      <c r="E1043" s="2" t="s">
        <v>10397</v>
      </c>
      <c r="F1043" s="2" t="s">
        <v>4287</v>
      </c>
    </row>
    <row r="1044">
      <c r="A1044" s="2"/>
      <c r="B1044" s="2">
        <v>0.0</v>
      </c>
      <c r="C1044" s="2" t="s">
        <v>2422</v>
      </c>
      <c r="D1044" s="2" t="s">
        <v>10407</v>
      </c>
      <c r="E1044" s="2" t="s">
        <v>10397</v>
      </c>
      <c r="F1044" s="2" t="s">
        <v>4287</v>
      </c>
    </row>
    <row r="1045">
      <c r="A1045" s="2" t="s">
        <v>9218</v>
      </c>
      <c r="B1045" s="2">
        <v>-1.0</v>
      </c>
      <c r="C1045" s="2" t="s">
        <v>2425</v>
      </c>
      <c r="D1045" s="2" t="s">
        <v>10407</v>
      </c>
      <c r="E1045" s="2" t="s">
        <v>10397</v>
      </c>
      <c r="F1045" s="2" t="s">
        <v>4287</v>
      </c>
    </row>
    <row r="1046">
      <c r="A1046" s="2"/>
      <c r="B1046" s="2">
        <v>0.0</v>
      </c>
      <c r="C1046" s="2" t="s">
        <v>2426</v>
      </c>
      <c r="D1046" s="2" t="s">
        <v>10407</v>
      </c>
      <c r="E1046" s="2" t="s">
        <v>10397</v>
      </c>
      <c r="F1046" s="2" t="s">
        <v>4287</v>
      </c>
    </row>
    <row r="1047">
      <c r="A1047" s="2"/>
      <c r="B1047" s="2">
        <v>0.0</v>
      </c>
      <c r="C1047" s="2" t="s">
        <v>2427</v>
      </c>
      <c r="D1047" s="2" t="s">
        <v>10407</v>
      </c>
      <c r="E1047" s="2" t="s">
        <v>10397</v>
      </c>
      <c r="F1047" s="2" t="s">
        <v>4287</v>
      </c>
    </row>
    <row r="1048">
      <c r="A1048" s="2"/>
      <c r="B1048" s="2">
        <v>0.0</v>
      </c>
      <c r="C1048" s="2" t="s">
        <v>2428</v>
      </c>
      <c r="D1048" s="2" t="s">
        <v>10407</v>
      </c>
      <c r="E1048" s="2" t="s">
        <v>10397</v>
      </c>
      <c r="F1048" s="2" t="s">
        <v>4287</v>
      </c>
    </row>
    <row r="1049">
      <c r="A1049" s="2"/>
      <c r="B1049" s="2">
        <v>0.0</v>
      </c>
      <c r="C1049" s="2" t="s">
        <v>2430</v>
      </c>
      <c r="D1049" s="2" t="s">
        <v>10407</v>
      </c>
      <c r="E1049" s="2" t="s">
        <v>10397</v>
      </c>
      <c r="F1049" s="2" t="s">
        <v>4287</v>
      </c>
    </row>
    <row r="1050">
      <c r="A1050" s="2"/>
      <c r="B1050" s="2">
        <v>0.0</v>
      </c>
      <c r="C1050" s="2" t="s">
        <v>2432</v>
      </c>
      <c r="D1050" s="2" t="s">
        <v>10407</v>
      </c>
      <c r="E1050" s="2" t="s">
        <v>10397</v>
      </c>
      <c r="F1050" s="2" t="s">
        <v>4287</v>
      </c>
    </row>
    <row r="1051">
      <c r="A1051" s="2"/>
      <c r="B1051" s="2">
        <v>0.0</v>
      </c>
      <c r="C1051" s="2" t="s">
        <v>2433</v>
      </c>
      <c r="D1051" s="2" t="s">
        <v>10407</v>
      </c>
      <c r="E1051" s="2" t="s">
        <v>10397</v>
      </c>
      <c r="F1051" s="2" t="s">
        <v>4287</v>
      </c>
    </row>
    <row r="1052">
      <c r="A1052" s="2"/>
      <c r="B1052" s="2">
        <v>0.0</v>
      </c>
      <c r="C1052" s="2" t="s">
        <v>2437</v>
      </c>
      <c r="D1052" s="2" t="s">
        <v>10407</v>
      </c>
      <c r="E1052" s="2" t="s">
        <v>10397</v>
      </c>
      <c r="F1052" s="2" t="s">
        <v>4287</v>
      </c>
    </row>
    <row r="1053">
      <c r="A1053" s="2"/>
      <c r="B1053" s="2">
        <v>0.0</v>
      </c>
      <c r="C1053" s="2" t="s">
        <v>2440</v>
      </c>
      <c r="D1053" s="2" t="s">
        <v>10407</v>
      </c>
      <c r="E1053" s="2" t="s">
        <v>10397</v>
      </c>
      <c r="F1053" s="2" t="s">
        <v>4287</v>
      </c>
    </row>
    <row r="1054">
      <c r="A1054" s="2"/>
      <c r="B1054" s="2">
        <v>0.0</v>
      </c>
      <c r="C1054" s="2" t="s">
        <v>2441</v>
      </c>
      <c r="D1054" s="2" t="s">
        <v>10407</v>
      </c>
      <c r="E1054" s="2" t="s">
        <v>10397</v>
      </c>
      <c r="F1054" s="2" t="s">
        <v>4287</v>
      </c>
    </row>
    <row r="1055">
      <c r="A1055" s="2"/>
      <c r="B1055" s="2">
        <v>-1.0</v>
      </c>
      <c r="C1055" s="2" t="s">
        <v>2442</v>
      </c>
      <c r="D1055" s="2" t="s">
        <v>10407</v>
      </c>
      <c r="E1055" s="2" t="s">
        <v>10397</v>
      </c>
      <c r="F1055" s="2" t="s">
        <v>4287</v>
      </c>
    </row>
    <row r="1056">
      <c r="A1056" s="2"/>
      <c r="B1056" s="2">
        <v>0.0</v>
      </c>
      <c r="C1056" s="2" t="s">
        <v>2443</v>
      </c>
      <c r="D1056" s="2" t="s">
        <v>10407</v>
      </c>
      <c r="E1056" s="2" t="s">
        <v>10397</v>
      </c>
      <c r="F1056" s="2" t="s">
        <v>4287</v>
      </c>
    </row>
    <row r="1057">
      <c r="A1057" s="2"/>
      <c r="B1057" s="2">
        <v>0.0</v>
      </c>
      <c r="C1057" s="2" t="s">
        <v>2444</v>
      </c>
      <c r="D1057" s="2" t="s">
        <v>10407</v>
      </c>
      <c r="E1057" s="2" t="s">
        <v>10397</v>
      </c>
      <c r="F1057" s="2" t="s">
        <v>4287</v>
      </c>
    </row>
    <row r="1058">
      <c r="A1058" s="2"/>
      <c r="B1058" s="2">
        <v>0.0</v>
      </c>
      <c r="C1058" s="2" t="s">
        <v>2445</v>
      </c>
      <c r="D1058" s="2" t="s">
        <v>10407</v>
      </c>
      <c r="E1058" s="2" t="s">
        <v>10397</v>
      </c>
      <c r="F1058" s="2" t="s">
        <v>4287</v>
      </c>
    </row>
    <row r="1059">
      <c r="A1059" s="2"/>
      <c r="B1059" s="2">
        <v>0.0</v>
      </c>
      <c r="C1059" s="2" t="s">
        <v>2448</v>
      </c>
      <c r="D1059" s="2" t="s">
        <v>10407</v>
      </c>
      <c r="E1059" s="2" t="s">
        <v>10397</v>
      </c>
      <c r="F1059" s="2" t="s">
        <v>4287</v>
      </c>
    </row>
    <row r="1060">
      <c r="A1060" s="2"/>
      <c r="B1060" s="2">
        <v>0.0</v>
      </c>
      <c r="C1060" s="2" t="s">
        <v>2452</v>
      </c>
      <c r="D1060" s="2" t="s">
        <v>10407</v>
      </c>
      <c r="E1060" s="2" t="s">
        <v>10397</v>
      </c>
      <c r="F1060" s="2" t="s">
        <v>4287</v>
      </c>
    </row>
    <row r="1061">
      <c r="A1061" s="2"/>
      <c r="B1061" s="2">
        <v>0.0</v>
      </c>
      <c r="C1061" s="2" t="s">
        <v>2453</v>
      </c>
      <c r="D1061" s="2" t="s">
        <v>10407</v>
      </c>
      <c r="E1061" s="2" t="s">
        <v>10397</v>
      </c>
      <c r="F1061" s="2" t="s">
        <v>4287</v>
      </c>
    </row>
    <row r="1062">
      <c r="A1062" s="2"/>
      <c r="B1062" s="2">
        <v>0.0</v>
      </c>
      <c r="C1062" s="2" t="s">
        <v>2454</v>
      </c>
      <c r="D1062" s="2" t="s">
        <v>10407</v>
      </c>
      <c r="E1062" s="2" t="s">
        <v>10397</v>
      </c>
      <c r="F1062" s="2" t="s">
        <v>4287</v>
      </c>
    </row>
    <row r="1063">
      <c r="A1063" s="2"/>
      <c r="B1063" s="2">
        <v>0.0</v>
      </c>
      <c r="C1063" s="2" t="s">
        <v>2455</v>
      </c>
      <c r="D1063" s="2" t="s">
        <v>10407</v>
      </c>
      <c r="E1063" s="2" t="s">
        <v>10397</v>
      </c>
      <c r="F1063" s="2" t="s">
        <v>4287</v>
      </c>
    </row>
    <row r="1064">
      <c r="A1064" s="2"/>
      <c r="B1064" s="2">
        <v>0.0</v>
      </c>
      <c r="C1064" s="2" t="s">
        <v>2456</v>
      </c>
      <c r="D1064" s="2" t="s">
        <v>10407</v>
      </c>
      <c r="E1064" s="2" t="s">
        <v>10397</v>
      </c>
      <c r="F1064" s="2" t="s">
        <v>4287</v>
      </c>
    </row>
    <row r="1065">
      <c r="A1065" s="2"/>
      <c r="B1065" s="2">
        <v>0.0</v>
      </c>
      <c r="C1065" s="2" t="s">
        <v>2457</v>
      </c>
      <c r="D1065" s="2" t="s">
        <v>10407</v>
      </c>
      <c r="E1065" s="2" t="s">
        <v>10397</v>
      </c>
      <c r="F1065" s="2" t="s">
        <v>4287</v>
      </c>
    </row>
    <row r="1066">
      <c r="A1066" s="2"/>
      <c r="B1066" s="2">
        <v>0.0</v>
      </c>
      <c r="C1066" s="2" t="s">
        <v>2458</v>
      </c>
      <c r="D1066" s="2" t="s">
        <v>10407</v>
      </c>
      <c r="E1066" s="2" t="s">
        <v>10397</v>
      </c>
      <c r="F1066" s="2" t="s">
        <v>4287</v>
      </c>
    </row>
    <row r="1067">
      <c r="A1067" s="2"/>
      <c r="B1067" s="2">
        <v>0.0</v>
      </c>
      <c r="C1067" s="2" t="s">
        <v>2459</v>
      </c>
      <c r="D1067" s="2" t="s">
        <v>10407</v>
      </c>
      <c r="E1067" s="2" t="s">
        <v>10397</v>
      </c>
      <c r="F1067" s="2" t="s">
        <v>4287</v>
      </c>
    </row>
    <row r="1068">
      <c r="A1068" s="2"/>
      <c r="B1068" s="2">
        <v>0.0</v>
      </c>
      <c r="C1068" s="2" t="s">
        <v>2460</v>
      </c>
      <c r="D1068" s="2" t="s">
        <v>10407</v>
      </c>
      <c r="E1068" s="2" t="s">
        <v>10397</v>
      </c>
      <c r="F1068" s="2" t="s">
        <v>4287</v>
      </c>
    </row>
    <row r="1069">
      <c r="A1069" s="2"/>
      <c r="B1069" s="2">
        <v>0.0</v>
      </c>
      <c r="C1069" s="2" t="s">
        <v>2462</v>
      </c>
      <c r="D1069" s="2" t="s">
        <v>10407</v>
      </c>
      <c r="E1069" s="2" t="s">
        <v>10397</v>
      </c>
      <c r="F1069" s="2" t="s">
        <v>4287</v>
      </c>
    </row>
    <row r="1070">
      <c r="A1070" s="2"/>
      <c r="B1070" s="2">
        <v>0.0</v>
      </c>
      <c r="C1070" s="2" t="s">
        <v>2463</v>
      </c>
      <c r="D1070" s="2" t="s">
        <v>10434</v>
      </c>
      <c r="E1070" s="2" t="s">
        <v>10213</v>
      </c>
      <c r="F1070" s="2" t="s">
        <v>4287</v>
      </c>
    </row>
    <row r="1071">
      <c r="A1071" s="2" t="s">
        <v>9218</v>
      </c>
      <c r="B1071" s="2">
        <v>0.0</v>
      </c>
      <c r="C1071" s="2" t="s">
        <v>2471</v>
      </c>
      <c r="D1071" s="2" t="s">
        <v>10434</v>
      </c>
      <c r="E1071" s="2" t="s">
        <v>10213</v>
      </c>
      <c r="F1071" s="2" t="s">
        <v>4287</v>
      </c>
    </row>
    <row r="1072">
      <c r="A1072" s="2"/>
      <c r="B1072" s="2">
        <v>0.0</v>
      </c>
      <c r="C1072" s="2" t="s">
        <v>2476</v>
      </c>
      <c r="D1072" s="2" t="s">
        <v>10434</v>
      </c>
      <c r="E1072" s="2" t="s">
        <v>10213</v>
      </c>
      <c r="F1072" s="2" t="s">
        <v>4287</v>
      </c>
    </row>
    <row r="1073">
      <c r="A1073" s="2"/>
      <c r="B1073" s="2">
        <v>0.0</v>
      </c>
      <c r="C1073" s="2" t="s">
        <v>2477</v>
      </c>
      <c r="D1073" s="2" t="s">
        <v>10434</v>
      </c>
      <c r="E1073" s="2" t="s">
        <v>10213</v>
      </c>
      <c r="F1073" s="2" t="s">
        <v>4287</v>
      </c>
    </row>
    <row r="1074">
      <c r="A1074" s="2"/>
      <c r="B1074" s="2">
        <v>0.0</v>
      </c>
      <c r="C1074" s="2" t="s">
        <v>2478</v>
      </c>
      <c r="D1074" s="2" t="s">
        <v>10434</v>
      </c>
      <c r="E1074" s="2" t="s">
        <v>10213</v>
      </c>
      <c r="F1074" s="2" t="s">
        <v>4287</v>
      </c>
    </row>
    <row r="1075">
      <c r="A1075" s="2"/>
      <c r="B1075" s="2">
        <v>0.0</v>
      </c>
      <c r="C1075" s="2" t="s">
        <v>2483</v>
      </c>
      <c r="D1075" s="2" t="s">
        <v>10434</v>
      </c>
      <c r="E1075" s="2" t="s">
        <v>10213</v>
      </c>
      <c r="F1075" s="2" t="s">
        <v>4287</v>
      </c>
    </row>
    <row r="1076">
      <c r="A1076" s="2"/>
      <c r="B1076" s="2">
        <v>0.0</v>
      </c>
      <c r="C1076" s="2" t="s">
        <v>2484</v>
      </c>
      <c r="D1076" s="2" t="s">
        <v>10434</v>
      </c>
      <c r="E1076" s="2" t="s">
        <v>10213</v>
      </c>
      <c r="F1076" s="2" t="s">
        <v>4287</v>
      </c>
    </row>
    <row r="1077">
      <c r="A1077" s="2"/>
      <c r="B1077" s="2">
        <v>0.0</v>
      </c>
      <c r="C1077" s="2" t="s">
        <v>2493</v>
      </c>
      <c r="D1077" s="2" t="s">
        <v>10443</v>
      </c>
      <c r="E1077" s="2" t="s">
        <v>10444</v>
      </c>
      <c r="F1077" s="2" t="s">
        <v>4287</v>
      </c>
    </row>
    <row r="1078">
      <c r="A1078" s="2" t="s">
        <v>9218</v>
      </c>
      <c r="B1078" s="2">
        <v>-1.0</v>
      </c>
      <c r="C1078" s="2" t="s">
        <v>2494</v>
      </c>
      <c r="D1078" s="2" t="s">
        <v>10443</v>
      </c>
      <c r="E1078" s="2" t="s">
        <v>10444</v>
      </c>
      <c r="F1078" s="2" t="s">
        <v>4287</v>
      </c>
    </row>
    <row r="1079">
      <c r="A1079" s="2"/>
      <c r="B1079" s="2">
        <v>0.0</v>
      </c>
      <c r="C1079" s="2" t="s">
        <v>2916</v>
      </c>
      <c r="D1079" s="2" t="s">
        <v>10443</v>
      </c>
      <c r="E1079" s="2" t="s">
        <v>10444</v>
      </c>
      <c r="F1079" s="2" t="s">
        <v>4287</v>
      </c>
    </row>
    <row r="1080">
      <c r="A1080" s="2"/>
      <c r="B1080" s="2">
        <v>0.0</v>
      </c>
      <c r="C1080" s="2" t="s">
        <v>2917</v>
      </c>
      <c r="D1080" s="2" t="s">
        <v>10443</v>
      </c>
      <c r="E1080" s="2" t="s">
        <v>10444</v>
      </c>
      <c r="F1080" s="2" t="s">
        <v>4287</v>
      </c>
    </row>
    <row r="1081">
      <c r="A1081" s="2"/>
      <c r="B1081" s="2">
        <v>0.0</v>
      </c>
      <c r="C1081" s="2" t="s">
        <v>2919</v>
      </c>
      <c r="D1081" s="2" t="s">
        <v>10443</v>
      </c>
      <c r="E1081" s="2" t="s">
        <v>10444</v>
      </c>
      <c r="F1081" s="2" t="s">
        <v>4287</v>
      </c>
    </row>
    <row r="1082">
      <c r="A1082" s="2"/>
      <c r="B1082" s="2">
        <v>0.0</v>
      </c>
      <c r="C1082" s="2" t="s">
        <v>2921</v>
      </c>
      <c r="D1082" s="2" t="s">
        <v>10443</v>
      </c>
      <c r="E1082" s="2" t="s">
        <v>10444</v>
      </c>
      <c r="F1082" s="2" t="s">
        <v>4287</v>
      </c>
    </row>
    <row r="1083">
      <c r="A1083" s="2"/>
      <c r="B1083" s="2">
        <v>0.0</v>
      </c>
      <c r="C1083" s="2" t="s">
        <v>2922</v>
      </c>
      <c r="D1083" s="2" t="s">
        <v>10443</v>
      </c>
      <c r="E1083" s="2" t="s">
        <v>10444</v>
      </c>
      <c r="F1083" s="2" t="s">
        <v>4287</v>
      </c>
    </row>
    <row r="1084">
      <c r="A1084" s="2"/>
      <c r="B1084" s="2">
        <v>0.0</v>
      </c>
      <c r="C1084" s="2" t="s">
        <v>2923</v>
      </c>
      <c r="D1084" s="2" t="s">
        <v>10443</v>
      </c>
      <c r="E1084" s="2" t="s">
        <v>10444</v>
      </c>
      <c r="F1084" s="2" t="s">
        <v>4287</v>
      </c>
    </row>
    <row r="1085">
      <c r="A1085" s="2"/>
      <c r="B1085" s="2">
        <v>0.0</v>
      </c>
      <c r="C1085" s="2" t="s">
        <v>2924</v>
      </c>
      <c r="D1085" s="2" t="s">
        <v>10443</v>
      </c>
      <c r="E1085" s="2" t="s">
        <v>10444</v>
      </c>
      <c r="F1085" s="2" t="s">
        <v>4287</v>
      </c>
    </row>
    <row r="1086">
      <c r="A1086" s="2"/>
      <c r="B1086" s="2">
        <v>0.0</v>
      </c>
      <c r="C1086" s="2" t="s">
        <v>2925</v>
      </c>
      <c r="D1086" s="2" t="s">
        <v>10443</v>
      </c>
      <c r="E1086" s="2" t="s">
        <v>10444</v>
      </c>
      <c r="F1086" s="2" t="s">
        <v>4287</v>
      </c>
    </row>
    <row r="1087">
      <c r="A1087" s="2"/>
      <c r="B1087" s="2">
        <v>0.0</v>
      </c>
      <c r="C1087" s="2" t="s">
        <v>2926</v>
      </c>
      <c r="D1087" s="2" t="s">
        <v>10443</v>
      </c>
      <c r="E1087" s="2" t="s">
        <v>10444</v>
      </c>
      <c r="F1087" s="2" t="s">
        <v>4287</v>
      </c>
    </row>
    <row r="1088">
      <c r="A1088" s="2"/>
      <c r="B1088" s="2">
        <v>0.0</v>
      </c>
      <c r="C1088" s="2" t="s">
        <v>2927</v>
      </c>
      <c r="D1088" s="2" t="s">
        <v>10443</v>
      </c>
      <c r="E1088" s="2" t="s">
        <v>10444</v>
      </c>
      <c r="F1088" s="2" t="s">
        <v>4287</v>
      </c>
    </row>
    <row r="1089">
      <c r="A1089" s="2"/>
      <c r="B1089" s="2">
        <v>0.0</v>
      </c>
      <c r="C1089" s="2" t="s">
        <v>2929</v>
      </c>
      <c r="D1089" s="2" t="s">
        <v>10443</v>
      </c>
      <c r="E1089" s="2" t="s">
        <v>10444</v>
      </c>
      <c r="F1089" s="2" t="s">
        <v>4287</v>
      </c>
    </row>
    <row r="1090">
      <c r="A1090" s="2"/>
      <c r="B1090" s="2">
        <v>0.0</v>
      </c>
      <c r="C1090" s="2" t="s">
        <v>2932</v>
      </c>
      <c r="D1090" s="2" t="s">
        <v>10443</v>
      </c>
      <c r="E1090" s="2" t="s">
        <v>10444</v>
      </c>
      <c r="F1090" s="2" t="s">
        <v>4287</v>
      </c>
    </row>
    <row r="1091">
      <c r="A1091" s="2"/>
      <c r="B1091" s="2">
        <v>0.0</v>
      </c>
      <c r="C1091" s="2" t="s">
        <v>2936</v>
      </c>
      <c r="D1091" s="2" t="s">
        <v>10443</v>
      </c>
      <c r="E1091" s="2" t="s">
        <v>10444</v>
      </c>
      <c r="F1091" s="2" t="s">
        <v>4287</v>
      </c>
    </row>
    <row r="1092">
      <c r="A1092" s="2"/>
      <c r="B1092" s="2">
        <v>0.0</v>
      </c>
      <c r="C1092" s="2" t="s">
        <v>2938</v>
      </c>
      <c r="D1092" s="2" t="s">
        <v>10443</v>
      </c>
      <c r="E1092" s="2" t="s">
        <v>10444</v>
      </c>
      <c r="F1092" s="2" t="s">
        <v>4287</v>
      </c>
    </row>
    <row r="1093">
      <c r="A1093" s="2"/>
      <c r="B1093" s="2">
        <v>0.0</v>
      </c>
      <c r="C1093" s="2" t="s">
        <v>2940</v>
      </c>
      <c r="D1093" s="2" t="s">
        <v>10443</v>
      </c>
      <c r="E1093" s="2" t="s">
        <v>10444</v>
      </c>
      <c r="F1093" s="2" t="s">
        <v>4287</v>
      </c>
    </row>
    <row r="1094">
      <c r="A1094" s="2"/>
      <c r="B1094" s="2">
        <v>0.0</v>
      </c>
      <c r="C1094" s="2" t="s">
        <v>2945</v>
      </c>
      <c r="D1094" s="2" t="s">
        <v>10456</v>
      </c>
      <c r="E1094" s="2" t="s">
        <v>10457</v>
      </c>
      <c r="F1094" s="2" t="s">
        <v>4287</v>
      </c>
    </row>
    <row r="1095">
      <c r="A1095" s="2"/>
      <c r="B1095" s="2">
        <v>0.0</v>
      </c>
      <c r="C1095" s="2" t="s">
        <v>2958</v>
      </c>
      <c r="D1095" s="2" t="s">
        <v>10460</v>
      </c>
      <c r="E1095" s="2" t="s">
        <v>10213</v>
      </c>
      <c r="F1095" s="2" t="s">
        <v>4287</v>
      </c>
      <c r="G1095" s="2" t="s">
        <v>10461</v>
      </c>
    </row>
    <row r="1096">
      <c r="A1096" s="2"/>
      <c r="B1096" s="2">
        <v>0.0</v>
      </c>
      <c r="C1096" s="2" t="s">
        <v>2961</v>
      </c>
      <c r="D1096" s="2" t="s">
        <v>10460</v>
      </c>
      <c r="E1096" s="2" t="s">
        <v>10213</v>
      </c>
      <c r="F1096" s="2" t="s">
        <v>4287</v>
      </c>
    </row>
    <row r="1097">
      <c r="A1097" s="2"/>
      <c r="B1097" s="2">
        <v>0.0</v>
      </c>
      <c r="C1097" s="2" t="s">
        <v>2966</v>
      </c>
      <c r="D1097" s="2" t="s">
        <v>10460</v>
      </c>
      <c r="E1097" s="2" t="s">
        <v>10213</v>
      </c>
      <c r="F1097" s="2" t="s">
        <v>4287</v>
      </c>
    </row>
    <row r="1098">
      <c r="A1098" s="2"/>
      <c r="B1098" s="2">
        <v>0.0</v>
      </c>
      <c r="C1098" s="2" t="s">
        <v>2969</v>
      </c>
      <c r="D1098" s="2" t="s">
        <v>10460</v>
      </c>
      <c r="E1098" s="2" t="s">
        <v>10213</v>
      </c>
      <c r="F1098" s="2" t="s">
        <v>4287</v>
      </c>
    </row>
    <row r="1099">
      <c r="A1099" s="2"/>
      <c r="B1099" s="2">
        <v>0.0</v>
      </c>
      <c r="C1099" s="2" t="s">
        <v>2973</v>
      </c>
      <c r="D1099" s="2" t="s">
        <v>10460</v>
      </c>
      <c r="E1099" s="2" t="s">
        <v>10213</v>
      </c>
      <c r="F1099" s="2" t="s">
        <v>4287</v>
      </c>
    </row>
    <row r="1100">
      <c r="A1100" s="2"/>
      <c r="B1100" s="2">
        <v>0.0</v>
      </c>
      <c r="C1100" s="2" t="s">
        <v>2975</v>
      </c>
      <c r="D1100" s="2" t="s">
        <v>10460</v>
      </c>
      <c r="E1100" s="2" t="s">
        <v>10213</v>
      </c>
      <c r="F1100" s="2" t="s">
        <v>4287</v>
      </c>
    </row>
    <row r="1101">
      <c r="A1101" s="2"/>
      <c r="B1101" s="2">
        <v>0.0</v>
      </c>
      <c r="C1101" s="2" t="s">
        <v>2976</v>
      </c>
      <c r="D1101" s="2" t="s">
        <v>10460</v>
      </c>
      <c r="E1101" s="2" t="s">
        <v>10213</v>
      </c>
      <c r="F1101" s="2" t="s">
        <v>4287</v>
      </c>
    </row>
    <row r="1102">
      <c r="A1102" s="2"/>
      <c r="B1102" s="2">
        <v>0.0</v>
      </c>
      <c r="C1102" s="2" t="s">
        <v>2978</v>
      </c>
      <c r="D1102" s="2" t="s">
        <v>10460</v>
      </c>
      <c r="E1102" s="2" t="s">
        <v>10213</v>
      </c>
      <c r="F1102" s="2" t="s">
        <v>4287</v>
      </c>
    </row>
    <row r="1103">
      <c r="A1103" s="2"/>
      <c r="B1103" s="2">
        <v>0.0</v>
      </c>
      <c r="C1103" s="2" t="s">
        <v>2980</v>
      </c>
      <c r="D1103" s="2" t="s">
        <v>10460</v>
      </c>
      <c r="E1103" s="2" t="s">
        <v>10213</v>
      </c>
      <c r="F1103" s="2" t="s">
        <v>4287</v>
      </c>
    </row>
    <row r="1104">
      <c r="A1104" s="2"/>
      <c r="B1104" s="2">
        <v>0.0</v>
      </c>
      <c r="C1104" s="2" t="s">
        <v>2983</v>
      </c>
      <c r="D1104" s="2" t="s">
        <v>10460</v>
      </c>
      <c r="E1104" s="2" t="s">
        <v>10213</v>
      </c>
      <c r="F1104" s="2" t="s">
        <v>4287</v>
      </c>
    </row>
    <row r="1105">
      <c r="A1105" s="2"/>
      <c r="B1105" s="2">
        <v>0.0</v>
      </c>
      <c r="C1105" s="2" t="s">
        <v>2985</v>
      </c>
      <c r="D1105" s="2" t="s">
        <v>10460</v>
      </c>
      <c r="E1105" s="2" t="s">
        <v>10213</v>
      </c>
      <c r="F1105" s="2" t="s">
        <v>4287</v>
      </c>
    </row>
    <row r="1106">
      <c r="A1106" s="2"/>
      <c r="B1106" s="2">
        <v>0.0</v>
      </c>
      <c r="C1106" s="2" t="s">
        <v>2987</v>
      </c>
      <c r="D1106" s="2" t="s">
        <v>10460</v>
      </c>
      <c r="E1106" s="2" t="s">
        <v>10213</v>
      </c>
      <c r="F1106" s="2" t="s">
        <v>4287</v>
      </c>
    </row>
    <row r="1107">
      <c r="A1107" s="2"/>
      <c r="B1107" s="2">
        <v>0.0</v>
      </c>
      <c r="C1107" s="2" t="s">
        <v>2989</v>
      </c>
      <c r="D1107" s="2" t="s">
        <v>10460</v>
      </c>
      <c r="E1107" s="2" t="s">
        <v>10213</v>
      </c>
      <c r="F1107" s="2" t="s">
        <v>4287</v>
      </c>
    </row>
    <row r="1108">
      <c r="A1108" s="2"/>
      <c r="B1108" s="2">
        <v>0.0</v>
      </c>
      <c r="C1108" s="2" t="s">
        <v>2993</v>
      </c>
      <c r="D1108" s="2" t="s">
        <v>10460</v>
      </c>
      <c r="E1108" s="2" t="s">
        <v>10213</v>
      </c>
      <c r="F1108" s="2" t="s">
        <v>4287</v>
      </c>
    </row>
    <row r="1109">
      <c r="A1109" s="2"/>
      <c r="B1109" s="2">
        <v>0.0</v>
      </c>
      <c r="C1109" s="2" t="s">
        <v>2995</v>
      </c>
      <c r="D1109" s="2" t="s">
        <v>10460</v>
      </c>
      <c r="E1109" s="2" t="s">
        <v>10213</v>
      </c>
      <c r="F1109" s="2" t="s">
        <v>4287</v>
      </c>
    </row>
    <row r="1110">
      <c r="A1110" s="2"/>
      <c r="B1110" s="2">
        <v>0.0</v>
      </c>
      <c r="C1110" s="2" t="s">
        <v>2997</v>
      </c>
      <c r="D1110" s="2" t="s">
        <v>10460</v>
      </c>
      <c r="E1110" s="2" t="s">
        <v>10213</v>
      </c>
      <c r="F1110" s="2" t="s">
        <v>4287</v>
      </c>
    </row>
    <row r="1111">
      <c r="A1111" s="2"/>
      <c r="B1111" s="2">
        <v>-1.0</v>
      </c>
      <c r="C1111" s="2" t="s">
        <v>2999</v>
      </c>
      <c r="D1111" s="2" t="s">
        <v>10460</v>
      </c>
      <c r="E1111" s="2" t="s">
        <v>10213</v>
      </c>
      <c r="F1111" s="2" t="s">
        <v>4287</v>
      </c>
    </row>
    <row r="1112">
      <c r="A1112" s="2"/>
      <c r="B1112" s="2">
        <v>-1.0</v>
      </c>
      <c r="C1112" s="2" t="s">
        <v>3001</v>
      </c>
      <c r="D1112" s="2" t="s">
        <v>10460</v>
      </c>
      <c r="E1112" s="2" t="s">
        <v>10213</v>
      </c>
      <c r="F1112" s="2" t="s">
        <v>4287</v>
      </c>
    </row>
    <row r="1113">
      <c r="A1113" s="2"/>
      <c r="B1113" s="2">
        <v>0.0</v>
      </c>
      <c r="C1113" s="2" t="s">
        <v>3005</v>
      </c>
      <c r="D1113" s="2" t="s">
        <v>10460</v>
      </c>
      <c r="E1113" s="2" t="s">
        <v>10213</v>
      </c>
      <c r="F1113" s="2" t="s">
        <v>4287</v>
      </c>
    </row>
    <row r="1114">
      <c r="A1114" s="2"/>
      <c r="B1114" s="2">
        <v>0.0</v>
      </c>
      <c r="C1114" s="2" t="s">
        <v>3017</v>
      </c>
      <c r="D1114" s="2" t="s">
        <v>10460</v>
      </c>
      <c r="E1114" s="2" t="s">
        <v>10213</v>
      </c>
      <c r="F1114" s="2" t="s">
        <v>4287</v>
      </c>
    </row>
    <row r="1115">
      <c r="A1115" s="2"/>
      <c r="B1115" s="2">
        <v>0.0</v>
      </c>
      <c r="C1115" s="3" t="s">
        <v>3019</v>
      </c>
      <c r="D1115" s="2" t="s">
        <v>10460</v>
      </c>
      <c r="E1115" s="2" t="s">
        <v>10213</v>
      </c>
      <c r="F1115" s="2" t="s">
        <v>4287</v>
      </c>
    </row>
    <row r="1116">
      <c r="A1116" s="2"/>
      <c r="B1116" s="2">
        <v>0.0</v>
      </c>
      <c r="C1116" s="2" t="s">
        <v>3025</v>
      </c>
      <c r="D1116" s="2" t="s">
        <v>10473</v>
      </c>
      <c r="E1116" s="2" t="s">
        <v>10474</v>
      </c>
      <c r="F1116" s="2" t="s">
        <v>4287</v>
      </c>
    </row>
    <row r="1117">
      <c r="A1117" s="2" t="s">
        <v>9218</v>
      </c>
      <c r="B1117" s="2">
        <v>0.0</v>
      </c>
      <c r="C1117" s="2" t="s">
        <v>3027</v>
      </c>
      <c r="D1117" s="2" t="s">
        <v>10473</v>
      </c>
      <c r="E1117" s="2" t="s">
        <v>10474</v>
      </c>
      <c r="F1117" s="2" t="s">
        <v>4287</v>
      </c>
    </row>
    <row r="1118">
      <c r="A1118" s="2"/>
      <c r="B1118" s="2">
        <v>0.0</v>
      </c>
      <c r="C1118" s="2" t="s">
        <v>3030</v>
      </c>
      <c r="D1118" s="2" t="s">
        <v>10473</v>
      </c>
      <c r="E1118" s="2" t="s">
        <v>10474</v>
      </c>
      <c r="F1118" s="2" t="s">
        <v>4287</v>
      </c>
    </row>
    <row r="1119">
      <c r="A1119" s="2"/>
      <c r="B1119" s="2">
        <v>0.0</v>
      </c>
      <c r="C1119" s="2" t="s">
        <v>3032</v>
      </c>
      <c r="D1119" s="2" t="s">
        <v>10473</v>
      </c>
      <c r="E1119" s="2" t="s">
        <v>10474</v>
      </c>
      <c r="F1119" s="2" t="s">
        <v>4287</v>
      </c>
    </row>
    <row r="1120">
      <c r="A1120" s="2"/>
      <c r="B1120" s="2">
        <v>0.0</v>
      </c>
      <c r="C1120" s="2" t="s">
        <v>3709</v>
      </c>
      <c r="D1120" s="2" t="s">
        <v>10473</v>
      </c>
      <c r="E1120" s="2" t="s">
        <v>10474</v>
      </c>
      <c r="F1120" s="2" t="s">
        <v>4287</v>
      </c>
    </row>
    <row r="1121">
      <c r="A1121" s="2"/>
      <c r="B1121" s="2">
        <v>0.0</v>
      </c>
      <c r="C1121" s="2" t="s">
        <v>3710</v>
      </c>
      <c r="D1121" s="2" t="s">
        <v>10473</v>
      </c>
      <c r="E1121" s="2" t="s">
        <v>10474</v>
      </c>
      <c r="F1121" s="2" t="s">
        <v>4287</v>
      </c>
    </row>
    <row r="1122">
      <c r="A1122" s="2"/>
      <c r="B1122" s="2">
        <v>0.0</v>
      </c>
      <c r="C1122" s="2" t="s">
        <v>3711</v>
      </c>
      <c r="D1122" s="2" t="s">
        <v>10473</v>
      </c>
      <c r="E1122" s="2" t="s">
        <v>10474</v>
      </c>
      <c r="F1122" s="2" t="s">
        <v>4287</v>
      </c>
    </row>
    <row r="1123">
      <c r="A1123" s="2"/>
      <c r="B1123" s="2">
        <v>0.0</v>
      </c>
      <c r="C1123" s="2" t="s">
        <v>3036</v>
      </c>
      <c r="D1123" s="2" t="s">
        <v>10473</v>
      </c>
      <c r="E1123" s="2" t="s">
        <v>10474</v>
      </c>
      <c r="F1123" s="2" t="s">
        <v>4287</v>
      </c>
    </row>
    <row r="1124">
      <c r="A1124" s="2"/>
      <c r="B1124" s="2">
        <v>0.0</v>
      </c>
      <c r="C1124" s="2" t="s">
        <v>3037</v>
      </c>
      <c r="D1124" s="2" t="s">
        <v>10473</v>
      </c>
      <c r="E1124" s="2" t="s">
        <v>10474</v>
      </c>
      <c r="F1124" s="2" t="s">
        <v>4287</v>
      </c>
    </row>
    <row r="1125">
      <c r="A1125" s="2"/>
      <c r="B1125" s="2">
        <v>0.0</v>
      </c>
      <c r="C1125" s="2" t="s">
        <v>3042</v>
      </c>
      <c r="D1125" s="2" t="s">
        <v>10473</v>
      </c>
      <c r="E1125" s="2" t="s">
        <v>10474</v>
      </c>
      <c r="F1125" s="2" t="s">
        <v>4287</v>
      </c>
    </row>
    <row r="1126">
      <c r="A1126" s="2"/>
      <c r="B1126" s="2">
        <v>0.0</v>
      </c>
      <c r="C1126" s="2" t="s">
        <v>3046</v>
      </c>
      <c r="D1126" s="2" t="s">
        <v>10473</v>
      </c>
      <c r="E1126" s="2" t="s">
        <v>10474</v>
      </c>
      <c r="F1126" s="2" t="s">
        <v>4287</v>
      </c>
    </row>
    <row r="1127">
      <c r="A1127" s="2"/>
      <c r="B1127" s="2">
        <v>0.0</v>
      </c>
      <c r="C1127" s="2" t="s">
        <v>3050</v>
      </c>
      <c r="D1127" s="2" t="s">
        <v>10473</v>
      </c>
      <c r="E1127" s="2" t="s">
        <v>10474</v>
      </c>
      <c r="F1127" s="2" t="s">
        <v>4287</v>
      </c>
    </row>
    <row r="1128">
      <c r="A1128" s="2"/>
      <c r="B1128" s="2">
        <v>-1.0</v>
      </c>
      <c r="C1128" s="2" t="s">
        <v>3052</v>
      </c>
      <c r="D1128" s="2" t="s">
        <v>10473</v>
      </c>
      <c r="E1128" s="2" t="s">
        <v>10474</v>
      </c>
      <c r="F1128" s="2" t="s">
        <v>4287</v>
      </c>
    </row>
    <row r="1129">
      <c r="A1129" s="2"/>
      <c r="B1129" s="2">
        <v>-1.0</v>
      </c>
      <c r="C1129" s="2" t="s">
        <v>3054</v>
      </c>
      <c r="D1129" s="2" t="s">
        <v>10473</v>
      </c>
      <c r="E1129" s="2" t="s">
        <v>10474</v>
      </c>
      <c r="F1129" s="2" t="s">
        <v>4287</v>
      </c>
    </row>
    <row r="1130">
      <c r="A1130" s="2"/>
      <c r="B1130" s="2">
        <v>0.0</v>
      </c>
      <c r="C1130" s="2" t="s">
        <v>3056</v>
      </c>
      <c r="D1130" s="2" t="s">
        <v>10473</v>
      </c>
      <c r="E1130" s="2" t="s">
        <v>10474</v>
      </c>
      <c r="F1130" s="2" t="s">
        <v>4287</v>
      </c>
    </row>
    <row r="1131">
      <c r="A1131" s="2"/>
      <c r="B1131" s="2">
        <v>0.0</v>
      </c>
      <c r="C1131" s="2" t="s">
        <v>3058</v>
      </c>
      <c r="D1131" s="2" t="s">
        <v>10473</v>
      </c>
      <c r="E1131" s="2" t="s">
        <v>10474</v>
      </c>
      <c r="F1131" s="2" t="s">
        <v>4287</v>
      </c>
    </row>
    <row r="1132">
      <c r="A1132" s="2"/>
      <c r="B1132" s="2">
        <v>0.0</v>
      </c>
      <c r="C1132" s="2" t="s">
        <v>3060</v>
      </c>
      <c r="D1132" s="2" t="s">
        <v>10473</v>
      </c>
      <c r="E1132" s="2" t="s">
        <v>10474</v>
      </c>
      <c r="F1132" s="2" t="s">
        <v>4287</v>
      </c>
    </row>
    <row r="1133">
      <c r="A1133" s="2"/>
      <c r="B1133" s="2">
        <v>0.0</v>
      </c>
      <c r="C1133" s="2" t="s">
        <v>3063</v>
      </c>
      <c r="D1133" s="2" t="s">
        <v>10473</v>
      </c>
      <c r="E1133" s="2" t="s">
        <v>10474</v>
      </c>
      <c r="F1133" s="2" t="s">
        <v>4287</v>
      </c>
    </row>
    <row r="1134">
      <c r="A1134" s="2"/>
      <c r="B1134" s="2">
        <v>0.0</v>
      </c>
      <c r="C1134" s="2" t="s">
        <v>3066</v>
      </c>
      <c r="D1134" s="2" t="s">
        <v>5542</v>
      </c>
      <c r="E1134" s="2" t="s">
        <v>10483</v>
      </c>
      <c r="F1134" s="2" t="s">
        <v>4287</v>
      </c>
    </row>
    <row r="1135">
      <c r="A1135" s="2"/>
      <c r="B1135" s="2">
        <v>0.0</v>
      </c>
      <c r="C1135" s="2" t="s">
        <v>3068</v>
      </c>
      <c r="D1135" s="2" t="s">
        <v>5542</v>
      </c>
      <c r="E1135" s="2" t="s">
        <v>10483</v>
      </c>
      <c r="F1135" s="2" t="s">
        <v>4287</v>
      </c>
      <c r="G1135" s="38" t="s">
        <v>10484</v>
      </c>
    </row>
    <row r="1136">
      <c r="A1136" s="2"/>
      <c r="B1136" s="2">
        <v>0.0</v>
      </c>
      <c r="C1136" s="2" t="s">
        <v>3071</v>
      </c>
      <c r="D1136" s="2" t="s">
        <v>5542</v>
      </c>
      <c r="E1136" s="2" t="s">
        <v>10483</v>
      </c>
      <c r="F1136" s="2" t="s">
        <v>4287</v>
      </c>
    </row>
    <row r="1137">
      <c r="A1137" s="2"/>
      <c r="B1137" s="2">
        <v>0.0</v>
      </c>
      <c r="C1137" s="2" t="s">
        <v>3437</v>
      </c>
      <c r="D1137" s="2" t="s">
        <v>5542</v>
      </c>
      <c r="E1137" s="2" t="s">
        <v>10483</v>
      </c>
      <c r="F1137" s="2" t="s">
        <v>4287</v>
      </c>
    </row>
    <row r="1138">
      <c r="A1138" s="2"/>
      <c r="B1138" s="2">
        <v>0.0</v>
      </c>
      <c r="C1138" s="2" t="s">
        <v>3438</v>
      </c>
      <c r="D1138" s="2" t="s">
        <v>5542</v>
      </c>
      <c r="E1138" s="2" t="s">
        <v>10483</v>
      </c>
      <c r="F1138" s="2" t="s">
        <v>4287</v>
      </c>
    </row>
    <row r="1139">
      <c r="A1139" s="2"/>
      <c r="B1139" s="2">
        <v>0.0</v>
      </c>
      <c r="C1139" s="2" t="s">
        <v>3439</v>
      </c>
      <c r="D1139" s="2" t="s">
        <v>5542</v>
      </c>
      <c r="E1139" s="2" t="s">
        <v>10483</v>
      </c>
      <c r="F1139" s="2" t="s">
        <v>4287</v>
      </c>
    </row>
    <row r="1140">
      <c r="A1140" s="2"/>
      <c r="B1140" s="2">
        <v>0.0</v>
      </c>
      <c r="C1140" s="2" t="s">
        <v>3440</v>
      </c>
      <c r="D1140" s="2" t="s">
        <v>5542</v>
      </c>
      <c r="E1140" s="2" t="s">
        <v>10483</v>
      </c>
      <c r="F1140" s="2" t="s">
        <v>4287</v>
      </c>
    </row>
    <row r="1141">
      <c r="A1141" s="2"/>
      <c r="B1141" s="2">
        <v>0.0</v>
      </c>
      <c r="C1141" s="2" t="s">
        <v>3441</v>
      </c>
      <c r="D1141" s="2" t="s">
        <v>5542</v>
      </c>
      <c r="E1141" s="2" t="s">
        <v>10483</v>
      </c>
      <c r="F1141" s="2" t="s">
        <v>4287</v>
      </c>
    </row>
    <row r="1142">
      <c r="A1142" s="2"/>
      <c r="B1142" s="2">
        <v>0.0</v>
      </c>
      <c r="C1142" s="2" t="s">
        <v>3442</v>
      </c>
      <c r="D1142" s="2" t="s">
        <v>9353</v>
      </c>
      <c r="E1142" s="2" t="s">
        <v>10488</v>
      </c>
      <c r="F1142" s="2" t="s">
        <v>4287</v>
      </c>
    </row>
    <row r="1143">
      <c r="A1143" s="2"/>
      <c r="B1143" s="2">
        <v>0.0</v>
      </c>
      <c r="C1143" s="2" t="s">
        <v>3443</v>
      </c>
      <c r="D1143" s="2" t="s">
        <v>9353</v>
      </c>
      <c r="E1143" s="2" t="s">
        <v>10488</v>
      </c>
      <c r="F1143" s="2" t="s">
        <v>4287</v>
      </c>
      <c r="G1143" s="38" t="s">
        <v>10489</v>
      </c>
    </row>
    <row r="1144">
      <c r="A1144" s="2"/>
      <c r="B1144" s="2">
        <v>0.0</v>
      </c>
      <c r="C1144" s="2" t="s">
        <v>3444</v>
      </c>
      <c r="D1144" s="2" t="s">
        <v>9353</v>
      </c>
      <c r="E1144" s="2" t="s">
        <v>10488</v>
      </c>
      <c r="F1144" s="2" t="s">
        <v>4287</v>
      </c>
    </row>
    <row r="1145">
      <c r="A1145" s="2"/>
      <c r="B1145" s="2">
        <v>0.0</v>
      </c>
      <c r="C1145" s="2" t="s">
        <v>3445</v>
      </c>
      <c r="D1145" s="2" t="s">
        <v>9353</v>
      </c>
      <c r="E1145" s="2" t="s">
        <v>10488</v>
      </c>
      <c r="F1145" s="2" t="s">
        <v>4287</v>
      </c>
    </row>
    <row r="1146">
      <c r="A1146" s="2"/>
      <c r="B1146" s="2">
        <v>0.0</v>
      </c>
      <c r="C1146" s="2" t="s">
        <v>3447</v>
      </c>
      <c r="D1146" s="2" t="s">
        <v>9354</v>
      </c>
      <c r="E1146" s="2" t="s">
        <v>10492</v>
      </c>
      <c r="F1146" s="2" t="s">
        <v>4287</v>
      </c>
    </row>
    <row r="1147">
      <c r="A1147" s="2"/>
      <c r="B1147" s="2">
        <v>0.0</v>
      </c>
      <c r="C1147" s="2" t="s">
        <v>3448</v>
      </c>
      <c r="D1147" s="2" t="s">
        <v>9354</v>
      </c>
      <c r="E1147" s="2" t="s">
        <v>10492</v>
      </c>
      <c r="F1147" s="2" t="s">
        <v>4287</v>
      </c>
      <c r="G1147" s="2" t="s">
        <v>10493</v>
      </c>
    </row>
    <row r="1148">
      <c r="A1148" s="2"/>
      <c r="B1148" s="2">
        <v>0.0</v>
      </c>
      <c r="C1148" s="2" t="s">
        <v>3449</v>
      </c>
      <c r="D1148" s="2" t="s">
        <v>9354</v>
      </c>
      <c r="E1148" s="2" t="s">
        <v>10492</v>
      </c>
      <c r="F1148" s="2" t="s">
        <v>4287</v>
      </c>
    </row>
    <row r="1149">
      <c r="A1149" s="2"/>
      <c r="B1149" s="2">
        <v>0.0</v>
      </c>
      <c r="C1149" s="2" t="s">
        <v>3451</v>
      </c>
      <c r="D1149" s="2" t="s">
        <v>9354</v>
      </c>
      <c r="E1149" s="2" t="s">
        <v>10492</v>
      </c>
      <c r="F1149" s="2" t="s">
        <v>4287</v>
      </c>
    </row>
    <row r="1150">
      <c r="A1150" s="2" t="s">
        <v>9218</v>
      </c>
      <c r="B1150" s="2">
        <v>0.0</v>
      </c>
      <c r="C1150" s="2" t="s">
        <v>3452</v>
      </c>
      <c r="D1150" s="2" t="s">
        <v>9354</v>
      </c>
      <c r="E1150" s="2" t="s">
        <v>10492</v>
      </c>
      <c r="F1150" s="2" t="s">
        <v>4287</v>
      </c>
    </row>
    <row r="1151">
      <c r="A1151" s="2"/>
      <c r="B1151" s="2">
        <v>0.0</v>
      </c>
      <c r="C1151" s="2" t="s">
        <v>3453</v>
      </c>
      <c r="D1151" s="2" t="s">
        <v>9354</v>
      </c>
      <c r="E1151" s="2" t="s">
        <v>10492</v>
      </c>
      <c r="F1151" s="2" t="s">
        <v>4287</v>
      </c>
    </row>
    <row r="1152">
      <c r="A1152" s="2"/>
      <c r="B1152" s="2">
        <v>0.0</v>
      </c>
      <c r="C1152" s="2" t="s">
        <v>3454</v>
      </c>
      <c r="D1152" s="2" t="s">
        <v>9354</v>
      </c>
      <c r="E1152" s="2" t="s">
        <v>10492</v>
      </c>
      <c r="F1152" s="2" t="s">
        <v>4287</v>
      </c>
    </row>
    <row r="1153">
      <c r="A1153" s="2"/>
      <c r="B1153" s="2">
        <v>0.0</v>
      </c>
      <c r="C1153" s="2" t="s">
        <v>3455</v>
      </c>
      <c r="D1153" s="2" t="s">
        <v>9354</v>
      </c>
      <c r="E1153" s="2" t="s">
        <v>10492</v>
      </c>
      <c r="F1153" s="2" t="s">
        <v>4287</v>
      </c>
    </row>
    <row r="1154">
      <c r="A1154" s="2"/>
      <c r="B1154" s="2">
        <v>0.0</v>
      </c>
      <c r="C1154" s="2" t="s">
        <v>3456</v>
      </c>
      <c r="D1154" s="2" t="s">
        <v>9354</v>
      </c>
      <c r="E1154" s="2" t="s">
        <v>10492</v>
      </c>
      <c r="F1154" s="2" t="s">
        <v>4287</v>
      </c>
    </row>
    <row r="1155">
      <c r="A1155" s="2"/>
      <c r="B1155" s="2">
        <v>0.0</v>
      </c>
      <c r="C1155" s="2" t="s">
        <v>3457</v>
      </c>
      <c r="D1155" s="2" t="s">
        <v>9354</v>
      </c>
      <c r="E1155" s="2" t="s">
        <v>10492</v>
      </c>
      <c r="F1155" s="2" t="s">
        <v>4287</v>
      </c>
    </row>
    <row r="1156">
      <c r="A1156" s="2"/>
      <c r="B1156" s="2">
        <v>0.0</v>
      </c>
      <c r="C1156" s="2" t="s">
        <v>3458</v>
      </c>
      <c r="D1156" s="2" t="s">
        <v>9354</v>
      </c>
      <c r="E1156" s="2" t="s">
        <v>10492</v>
      </c>
      <c r="F1156" s="2" t="s">
        <v>4287</v>
      </c>
    </row>
    <row r="1157">
      <c r="A1157" s="2"/>
      <c r="B1157" s="2">
        <v>0.0</v>
      </c>
      <c r="C1157" s="2" t="s">
        <v>3459</v>
      </c>
      <c r="D1157" s="2" t="s">
        <v>9354</v>
      </c>
      <c r="E1157" s="2" t="s">
        <v>10492</v>
      </c>
      <c r="F1157" s="2" t="s">
        <v>4287</v>
      </c>
    </row>
    <row r="1158">
      <c r="A1158" s="2"/>
      <c r="B1158" s="2">
        <v>0.0</v>
      </c>
      <c r="C1158" s="2" t="s">
        <v>3460</v>
      </c>
      <c r="D1158" s="2" t="s">
        <v>9354</v>
      </c>
      <c r="E1158" s="2" t="s">
        <v>10492</v>
      </c>
      <c r="F1158" s="2" t="s">
        <v>4287</v>
      </c>
    </row>
    <row r="1159">
      <c r="A1159" s="2"/>
      <c r="B1159" s="2">
        <v>0.0</v>
      </c>
      <c r="C1159" s="2" t="s">
        <v>3461</v>
      </c>
      <c r="D1159" s="2" t="s">
        <v>9354</v>
      </c>
      <c r="E1159" s="2" t="s">
        <v>10492</v>
      </c>
      <c r="F1159" s="2" t="s">
        <v>4287</v>
      </c>
    </row>
    <row r="1160">
      <c r="A1160" s="2"/>
      <c r="B1160" s="2">
        <v>0.0</v>
      </c>
      <c r="C1160" s="2" t="s">
        <v>3462</v>
      </c>
      <c r="D1160" s="2" t="s">
        <v>9354</v>
      </c>
      <c r="E1160" s="2" t="s">
        <v>10492</v>
      </c>
      <c r="F1160" s="2" t="s">
        <v>4287</v>
      </c>
    </row>
    <row r="1161">
      <c r="A1161" s="2"/>
      <c r="B1161" s="2">
        <v>0.0</v>
      </c>
      <c r="C1161" s="2" t="s">
        <v>3463</v>
      </c>
      <c r="D1161" s="2" t="s">
        <v>9354</v>
      </c>
      <c r="E1161" s="2" t="s">
        <v>10492</v>
      </c>
      <c r="F1161" s="2" t="s">
        <v>4287</v>
      </c>
    </row>
    <row r="1162">
      <c r="A1162" s="2"/>
      <c r="B1162" s="2">
        <v>0.0</v>
      </c>
      <c r="C1162" s="2" t="s">
        <v>3466</v>
      </c>
      <c r="D1162" s="2" t="s">
        <v>10497</v>
      </c>
      <c r="E1162" s="2" t="s">
        <v>9426</v>
      </c>
      <c r="F1162" s="2" t="s">
        <v>4287</v>
      </c>
    </row>
    <row r="1163">
      <c r="A1163" s="2"/>
      <c r="B1163" s="2">
        <v>0.0</v>
      </c>
      <c r="C1163" s="2" t="s">
        <v>3467</v>
      </c>
      <c r="D1163" s="2" t="s">
        <v>10497</v>
      </c>
      <c r="E1163" s="2" t="s">
        <v>9426</v>
      </c>
      <c r="F1163" s="2" t="s">
        <v>4287</v>
      </c>
    </row>
    <row r="1164">
      <c r="A1164" s="2"/>
      <c r="B1164" s="2">
        <v>0.0</v>
      </c>
      <c r="C1164" s="2" t="s">
        <v>3468</v>
      </c>
      <c r="D1164" s="2" t="s">
        <v>10497</v>
      </c>
      <c r="E1164" s="2" t="s">
        <v>9426</v>
      </c>
      <c r="F1164" s="2" t="s">
        <v>4287</v>
      </c>
    </row>
    <row r="1165">
      <c r="A1165" s="2"/>
      <c r="B1165" s="2">
        <v>0.0</v>
      </c>
      <c r="C1165" s="2" t="s">
        <v>3469</v>
      </c>
      <c r="D1165" s="2" t="s">
        <v>10497</v>
      </c>
      <c r="E1165" s="2" t="s">
        <v>9426</v>
      </c>
      <c r="F1165" s="2" t="s">
        <v>4287</v>
      </c>
    </row>
    <row r="1166">
      <c r="A1166" s="2"/>
      <c r="B1166" s="2">
        <v>0.0</v>
      </c>
      <c r="C1166" s="2" t="s">
        <v>3470</v>
      </c>
      <c r="D1166" s="2" t="s">
        <v>10497</v>
      </c>
      <c r="E1166" s="2" t="s">
        <v>9426</v>
      </c>
      <c r="F1166" s="2" t="s">
        <v>4287</v>
      </c>
    </row>
    <row r="1167">
      <c r="A1167" s="2"/>
      <c r="B1167" s="2">
        <v>-1.0</v>
      </c>
      <c r="C1167" s="2" t="s">
        <v>3473</v>
      </c>
      <c r="D1167" s="2" t="s">
        <v>10497</v>
      </c>
      <c r="E1167" s="2" t="s">
        <v>9426</v>
      </c>
      <c r="F1167" s="2" t="s">
        <v>4287</v>
      </c>
    </row>
    <row r="1168">
      <c r="A1168" s="2" t="s">
        <v>9218</v>
      </c>
      <c r="B1168" s="2">
        <v>-1.0</v>
      </c>
      <c r="C1168" s="2" t="s">
        <v>3474</v>
      </c>
      <c r="D1168" s="2" t="s">
        <v>10497</v>
      </c>
      <c r="E1168" s="2" t="s">
        <v>9426</v>
      </c>
      <c r="F1168" s="2" t="s">
        <v>4287</v>
      </c>
    </row>
    <row r="1169">
      <c r="A1169" s="2"/>
      <c r="B1169" s="2">
        <v>0.0</v>
      </c>
      <c r="C1169" s="2" t="s">
        <v>3475</v>
      </c>
      <c r="D1169" s="2" t="s">
        <v>10497</v>
      </c>
      <c r="E1169" s="2" t="s">
        <v>9426</v>
      </c>
      <c r="F1169" s="2" t="s">
        <v>4287</v>
      </c>
    </row>
    <row r="1170">
      <c r="A1170" s="2"/>
      <c r="B1170" s="2">
        <v>0.0</v>
      </c>
      <c r="C1170" s="2" t="s">
        <v>3476</v>
      </c>
      <c r="D1170" s="2" t="s">
        <v>10497</v>
      </c>
      <c r="E1170" s="2" t="s">
        <v>9426</v>
      </c>
      <c r="F1170" s="2" t="s">
        <v>4287</v>
      </c>
    </row>
    <row r="1171">
      <c r="A1171" s="2"/>
      <c r="B1171" s="2">
        <v>0.0</v>
      </c>
      <c r="C1171" s="2" t="s">
        <v>3477</v>
      </c>
      <c r="D1171" s="2" t="s">
        <v>10497</v>
      </c>
      <c r="E1171" s="2" t="s">
        <v>9426</v>
      </c>
      <c r="F1171" s="2" t="s">
        <v>4287</v>
      </c>
    </row>
    <row r="1172">
      <c r="A1172" s="2"/>
      <c r="B1172" s="2">
        <v>0.0</v>
      </c>
      <c r="C1172" s="2" t="s">
        <v>3478</v>
      </c>
      <c r="D1172" s="2" t="s">
        <v>10497</v>
      </c>
      <c r="E1172" s="2" t="s">
        <v>9426</v>
      </c>
      <c r="F1172" s="2" t="s">
        <v>4287</v>
      </c>
    </row>
    <row r="1173">
      <c r="A1173" s="2"/>
      <c r="B1173" s="2">
        <v>0.0</v>
      </c>
      <c r="C1173" s="2" t="s">
        <v>3479</v>
      </c>
      <c r="D1173" s="2" t="s">
        <v>10497</v>
      </c>
      <c r="E1173" s="2" t="s">
        <v>9426</v>
      </c>
      <c r="F1173" s="2" t="s">
        <v>4287</v>
      </c>
    </row>
    <row r="1174">
      <c r="A1174" s="2"/>
      <c r="B1174" s="2">
        <v>0.0</v>
      </c>
      <c r="C1174" s="2" t="s">
        <v>3480</v>
      </c>
      <c r="D1174" s="2" t="s">
        <v>10497</v>
      </c>
      <c r="E1174" s="2" t="s">
        <v>9426</v>
      </c>
      <c r="F1174" s="2" t="s">
        <v>4287</v>
      </c>
    </row>
    <row r="1175">
      <c r="A1175" s="2"/>
      <c r="B1175" s="2">
        <v>0.0</v>
      </c>
      <c r="C1175" s="2" t="s">
        <v>3481</v>
      </c>
      <c r="D1175" s="2" t="s">
        <v>10497</v>
      </c>
      <c r="E1175" s="2" t="s">
        <v>9426</v>
      </c>
      <c r="F1175" s="2" t="s">
        <v>4287</v>
      </c>
    </row>
    <row r="1176">
      <c r="A1176" s="2"/>
      <c r="B1176" s="2">
        <v>0.0</v>
      </c>
      <c r="C1176" s="2" t="s">
        <v>3482</v>
      </c>
      <c r="D1176" s="2" t="s">
        <v>10497</v>
      </c>
      <c r="E1176" s="2" t="s">
        <v>9426</v>
      </c>
      <c r="F1176" s="2" t="s">
        <v>4287</v>
      </c>
    </row>
    <row r="1177">
      <c r="A1177" s="2"/>
      <c r="B1177" s="2">
        <v>0.0</v>
      </c>
      <c r="C1177" s="2" t="s">
        <v>3483</v>
      </c>
      <c r="D1177" s="2" t="s">
        <v>10497</v>
      </c>
      <c r="E1177" s="2" t="s">
        <v>9426</v>
      </c>
      <c r="F1177" s="2" t="s">
        <v>4287</v>
      </c>
    </row>
    <row r="1178">
      <c r="A1178" s="2"/>
      <c r="B1178" s="2">
        <v>0.0</v>
      </c>
      <c r="C1178" s="2" t="s">
        <v>3484</v>
      </c>
      <c r="D1178" s="2" t="s">
        <v>10497</v>
      </c>
      <c r="E1178" s="2" t="s">
        <v>9426</v>
      </c>
      <c r="F1178" s="2" t="s">
        <v>4287</v>
      </c>
    </row>
    <row r="1179">
      <c r="A1179" s="2"/>
      <c r="B1179" s="2">
        <v>0.0</v>
      </c>
      <c r="C1179" s="2" t="s">
        <v>3485</v>
      </c>
      <c r="D1179" s="2" t="s">
        <v>10497</v>
      </c>
      <c r="E1179" s="2" t="s">
        <v>9426</v>
      </c>
      <c r="F1179" s="2" t="s">
        <v>4287</v>
      </c>
    </row>
    <row r="1180">
      <c r="A1180" s="2"/>
      <c r="B1180" s="2">
        <v>0.0</v>
      </c>
      <c r="C1180" s="2" t="s">
        <v>3486</v>
      </c>
      <c r="D1180" s="2" t="s">
        <v>10497</v>
      </c>
      <c r="E1180" s="2" t="s">
        <v>9426</v>
      </c>
      <c r="F1180" s="2" t="s">
        <v>4287</v>
      </c>
    </row>
    <row r="1181">
      <c r="A1181" s="2"/>
      <c r="B1181" s="2">
        <v>0.0</v>
      </c>
      <c r="C1181" s="2" t="s">
        <v>3487</v>
      </c>
      <c r="D1181" s="2" t="s">
        <v>10497</v>
      </c>
      <c r="E1181" s="2" t="s">
        <v>9426</v>
      </c>
      <c r="F1181" s="2" t="s">
        <v>4287</v>
      </c>
    </row>
    <row r="1182">
      <c r="A1182" s="2"/>
      <c r="B1182" s="2">
        <v>0.0</v>
      </c>
      <c r="C1182" s="2" t="s">
        <v>3488</v>
      </c>
      <c r="D1182" s="2" t="s">
        <v>10497</v>
      </c>
      <c r="E1182" s="2" t="s">
        <v>9426</v>
      </c>
      <c r="F1182" s="2" t="s">
        <v>4287</v>
      </c>
    </row>
    <row r="1183">
      <c r="A1183" s="2"/>
      <c r="B1183" s="2">
        <v>0.0</v>
      </c>
      <c r="C1183" s="2" t="s">
        <v>3489</v>
      </c>
      <c r="D1183" s="2" t="s">
        <v>10497</v>
      </c>
      <c r="E1183" s="2" t="s">
        <v>9426</v>
      </c>
      <c r="F1183" s="2" t="s">
        <v>4287</v>
      </c>
    </row>
    <row r="1184">
      <c r="A1184" s="2"/>
      <c r="B1184" s="2">
        <v>0.0</v>
      </c>
      <c r="C1184" s="2" t="s">
        <v>3490</v>
      </c>
      <c r="D1184" s="2" t="s">
        <v>10497</v>
      </c>
      <c r="E1184" s="2" t="s">
        <v>9426</v>
      </c>
      <c r="F1184" s="2" t="s">
        <v>4287</v>
      </c>
    </row>
    <row r="1185">
      <c r="A1185" s="2" t="s">
        <v>9218</v>
      </c>
      <c r="B1185" s="2">
        <v>-1.0</v>
      </c>
      <c r="C1185" s="2" t="s">
        <v>3493</v>
      </c>
      <c r="D1185" s="2" t="s">
        <v>5749</v>
      </c>
      <c r="E1185" s="2" t="s">
        <v>10513</v>
      </c>
      <c r="F1185" s="2" t="s">
        <v>4287</v>
      </c>
    </row>
    <row r="1186">
      <c r="A1186" s="2"/>
      <c r="B1186" s="2">
        <v>0.0</v>
      </c>
      <c r="C1186" s="2" t="s">
        <v>3494</v>
      </c>
      <c r="D1186" s="2" t="s">
        <v>5749</v>
      </c>
      <c r="E1186" s="2" t="s">
        <v>10513</v>
      </c>
      <c r="F1186" s="2" t="s">
        <v>4287</v>
      </c>
    </row>
    <row r="1187">
      <c r="A1187" s="2"/>
      <c r="B1187" s="2">
        <v>0.0</v>
      </c>
      <c r="C1187" s="2" t="s">
        <v>3496</v>
      </c>
      <c r="D1187" s="2" t="s">
        <v>5749</v>
      </c>
      <c r="E1187" s="2" t="s">
        <v>10513</v>
      </c>
      <c r="F1187" s="2" t="s">
        <v>4287</v>
      </c>
    </row>
    <row r="1188">
      <c r="A1188" s="2"/>
      <c r="B1188" s="2">
        <v>0.0</v>
      </c>
      <c r="C1188" s="2" t="s">
        <v>3497</v>
      </c>
      <c r="D1188" s="2" t="s">
        <v>5749</v>
      </c>
      <c r="E1188" s="2" t="s">
        <v>10513</v>
      </c>
      <c r="F1188" s="2" t="s">
        <v>4287</v>
      </c>
    </row>
    <row r="1189">
      <c r="A1189" s="2"/>
      <c r="B1189" s="2">
        <v>0.0</v>
      </c>
      <c r="C1189" s="2" t="s">
        <v>3500</v>
      </c>
      <c r="D1189" s="2" t="s">
        <v>5749</v>
      </c>
      <c r="E1189" s="2" t="s">
        <v>10513</v>
      </c>
      <c r="F1189" s="2" t="s">
        <v>4287</v>
      </c>
    </row>
    <row r="1190">
      <c r="A1190" s="2"/>
      <c r="B1190" s="2">
        <v>0.0</v>
      </c>
      <c r="C1190" s="2" t="s">
        <v>3501</v>
      </c>
      <c r="D1190" s="2" t="s">
        <v>5749</v>
      </c>
      <c r="E1190" s="2" t="s">
        <v>10513</v>
      </c>
      <c r="F1190" s="2" t="s">
        <v>4287</v>
      </c>
    </row>
    <row r="1191">
      <c r="A1191" s="2"/>
      <c r="B1191" s="2">
        <v>0.0</v>
      </c>
      <c r="C1191" s="2" t="s">
        <v>3502</v>
      </c>
      <c r="D1191" s="2" t="s">
        <v>5749</v>
      </c>
      <c r="E1191" s="2" t="s">
        <v>10513</v>
      </c>
      <c r="F1191" s="2" t="s">
        <v>4287</v>
      </c>
    </row>
    <row r="1192">
      <c r="A1192" s="2"/>
      <c r="B1192" s="2">
        <v>0.0</v>
      </c>
      <c r="C1192" s="2" t="s">
        <v>3503</v>
      </c>
      <c r="D1192" s="2" t="s">
        <v>5749</v>
      </c>
      <c r="E1192" s="2" t="s">
        <v>10513</v>
      </c>
      <c r="F1192" s="2" t="s">
        <v>4287</v>
      </c>
    </row>
    <row r="1193">
      <c r="A1193" s="2"/>
      <c r="B1193" s="2">
        <v>0.0</v>
      </c>
      <c r="C1193" s="2" t="s">
        <v>3505</v>
      </c>
      <c r="D1193" s="2" t="s">
        <v>5749</v>
      </c>
      <c r="E1193" s="2" t="s">
        <v>10513</v>
      </c>
      <c r="F1193" s="2" t="s">
        <v>4287</v>
      </c>
    </row>
    <row r="1194">
      <c r="A1194" s="2"/>
      <c r="B1194" s="2">
        <v>0.0</v>
      </c>
      <c r="C1194" s="2" t="s">
        <v>3506</v>
      </c>
      <c r="D1194" s="2" t="s">
        <v>5749</v>
      </c>
      <c r="E1194" s="2" t="s">
        <v>10513</v>
      </c>
      <c r="F1194" s="2" t="s">
        <v>4287</v>
      </c>
    </row>
    <row r="1195">
      <c r="A1195" s="2"/>
      <c r="B1195" s="2">
        <v>0.0</v>
      </c>
      <c r="C1195" s="2" t="s">
        <v>3507</v>
      </c>
      <c r="D1195" s="2" t="s">
        <v>5805</v>
      </c>
      <c r="E1195" s="2" t="s">
        <v>10513</v>
      </c>
      <c r="F1195" s="2" t="s">
        <v>4287</v>
      </c>
    </row>
    <row r="1196">
      <c r="A1196" s="2"/>
      <c r="B1196" s="2">
        <v>0.0</v>
      </c>
      <c r="C1196" s="2" t="s">
        <v>3508</v>
      </c>
      <c r="D1196" s="2" t="s">
        <v>5805</v>
      </c>
      <c r="E1196" s="2" t="s">
        <v>10513</v>
      </c>
      <c r="F1196" s="2" t="s">
        <v>4287</v>
      </c>
      <c r="G1196" s="38" t="s">
        <v>10523</v>
      </c>
    </row>
    <row r="1197">
      <c r="A1197" s="2"/>
      <c r="B1197" s="2">
        <v>0.0</v>
      </c>
      <c r="C1197" s="2" t="s">
        <v>3509</v>
      </c>
      <c r="D1197" s="2" t="s">
        <v>5805</v>
      </c>
      <c r="E1197" s="2" t="s">
        <v>10513</v>
      </c>
      <c r="F1197" s="2" t="s">
        <v>4287</v>
      </c>
    </row>
    <row r="1198">
      <c r="A1198" s="2"/>
      <c r="B1198" s="2">
        <v>0.0</v>
      </c>
      <c r="C1198" s="2" t="s">
        <v>3510</v>
      </c>
      <c r="D1198" s="2" t="s">
        <v>5805</v>
      </c>
      <c r="E1198" s="2" t="s">
        <v>10513</v>
      </c>
      <c r="F1198" s="2" t="s">
        <v>4287</v>
      </c>
    </row>
    <row r="1199">
      <c r="A1199" s="2"/>
      <c r="B1199" s="2">
        <v>0.0</v>
      </c>
      <c r="C1199" s="2" t="s">
        <v>3511</v>
      </c>
      <c r="D1199" s="2" t="s">
        <v>5805</v>
      </c>
      <c r="E1199" s="2" t="s">
        <v>10513</v>
      </c>
      <c r="F1199" s="2" t="s">
        <v>4287</v>
      </c>
    </row>
    <row r="1200">
      <c r="A1200" s="2"/>
      <c r="B1200" s="2">
        <v>0.0</v>
      </c>
      <c r="C1200" s="2" t="s">
        <v>3512</v>
      </c>
      <c r="D1200" s="2" t="s">
        <v>5805</v>
      </c>
      <c r="E1200" s="2" t="s">
        <v>10513</v>
      </c>
      <c r="F1200" s="2" t="s">
        <v>4287</v>
      </c>
    </row>
    <row r="1201">
      <c r="A1201" s="2"/>
      <c r="B1201" s="2">
        <v>0.0</v>
      </c>
      <c r="C1201" s="2" t="s">
        <v>3513</v>
      </c>
      <c r="D1201" s="2" t="s">
        <v>5805</v>
      </c>
      <c r="E1201" s="2" t="s">
        <v>10513</v>
      </c>
      <c r="F1201" s="2" t="s">
        <v>4287</v>
      </c>
    </row>
    <row r="1202">
      <c r="A1202" s="2"/>
      <c r="B1202" s="2">
        <v>0.0</v>
      </c>
      <c r="C1202" s="2" t="s">
        <v>3514</v>
      </c>
      <c r="D1202" s="2" t="s">
        <v>5805</v>
      </c>
      <c r="E1202" s="2" t="s">
        <v>10513</v>
      </c>
      <c r="F1202" s="2" t="s">
        <v>4287</v>
      </c>
    </row>
    <row r="1203">
      <c r="A1203" s="2"/>
      <c r="B1203" s="2">
        <v>0.0</v>
      </c>
      <c r="C1203" s="2" t="s">
        <v>3515</v>
      </c>
      <c r="D1203" s="2" t="s">
        <v>5805</v>
      </c>
      <c r="E1203" s="2" t="s">
        <v>10513</v>
      </c>
      <c r="F1203" s="2" t="s">
        <v>4287</v>
      </c>
    </row>
    <row r="1204">
      <c r="A1204" s="2"/>
      <c r="B1204" s="2">
        <v>0.0</v>
      </c>
      <c r="C1204" s="2" t="s">
        <v>3517</v>
      </c>
      <c r="D1204" s="2" t="s">
        <v>10526</v>
      </c>
      <c r="E1204" s="2" t="s">
        <v>10513</v>
      </c>
      <c r="F1204" s="2" t="s">
        <v>4287</v>
      </c>
    </row>
    <row r="1205">
      <c r="A1205" s="2"/>
      <c r="B1205" s="2">
        <v>0.0</v>
      </c>
      <c r="C1205" s="2" t="s">
        <v>3518</v>
      </c>
      <c r="D1205" s="2" t="s">
        <v>10526</v>
      </c>
      <c r="E1205" s="2" t="s">
        <v>10513</v>
      </c>
      <c r="F1205" s="2" t="s">
        <v>4287</v>
      </c>
    </row>
    <row r="1206">
      <c r="A1206" s="2"/>
      <c r="B1206" s="2">
        <v>0.0</v>
      </c>
      <c r="C1206" s="2" t="s">
        <v>3519</v>
      </c>
      <c r="D1206" s="2" t="s">
        <v>10531</v>
      </c>
      <c r="E1206" s="2" t="s">
        <v>10532</v>
      </c>
      <c r="F1206" s="2" t="s">
        <v>4287</v>
      </c>
      <c r="G1206" s="2" t="s">
        <v>10533</v>
      </c>
    </row>
    <row r="1207">
      <c r="A1207" s="2"/>
      <c r="B1207" s="2">
        <v>0.0</v>
      </c>
      <c r="C1207" s="2" t="s">
        <v>3520</v>
      </c>
      <c r="D1207" s="2" t="s">
        <v>10531</v>
      </c>
      <c r="E1207" s="2" t="s">
        <v>10532</v>
      </c>
      <c r="F1207" s="2" t="s">
        <v>4287</v>
      </c>
    </row>
    <row r="1208">
      <c r="A1208" s="2"/>
      <c r="B1208" s="2">
        <v>0.0</v>
      </c>
      <c r="C1208" s="2" t="s">
        <v>3521</v>
      </c>
      <c r="D1208" s="2" t="s">
        <v>10531</v>
      </c>
      <c r="E1208" s="2" t="s">
        <v>10532</v>
      </c>
      <c r="F1208" s="2" t="s">
        <v>4287</v>
      </c>
    </row>
    <row r="1209">
      <c r="A1209" s="2"/>
      <c r="B1209" s="2">
        <v>0.0</v>
      </c>
      <c r="C1209" s="2" t="s">
        <v>3522</v>
      </c>
      <c r="D1209" s="2" t="s">
        <v>10531</v>
      </c>
      <c r="E1209" s="2" t="s">
        <v>10532</v>
      </c>
      <c r="F1209" s="2" t="s">
        <v>4287</v>
      </c>
    </row>
    <row r="1210">
      <c r="A1210" s="2"/>
      <c r="B1210" s="2">
        <v>-1.0</v>
      </c>
      <c r="C1210" s="2" t="s">
        <v>3523</v>
      </c>
      <c r="D1210" s="2" t="s">
        <v>10531</v>
      </c>
      <c r="E1210" s="2" t="s">
        <v>10532</v>
      </c>
      <c r="F1210" s="2" t="s">
        <v>4287</v>
      </c>
    </row>
    <row r="1211">
      <c r="A1211" s="2"/>
      <c r="B1211" s="2">
        <v>0.0</v>
      </c>
      <c r="C1211" s="2" t="s">
        <v>3524</v>
      </c>
      <c r="D1211" s="2" t="s">
        <v>10531</v>
      </c>
      <c r="E1211" s="2" t="s">
        <v>10532</v>
      </c>
      <c r="F1211" s="2" t="s">
        <v>4287</v>
      </c>
    </row>
    <row r="1212">
      <c r="A1212" s="2"/>
      <c r="B1212" s="2">
        <v>0.0</v>
      </c>
      <c r="C1212" s="2" t="s">
        <v>3525</v>
      </c>
      <c r="D1212" s="2" t="s">
        <v>10531</v>
      </c>
      <c r="E1212" s="2" t="s">
        <v>10532</v>
      </c>
      <c r="F1212" s="2" t="s">
        <v>4287</v>
      </c>
    </row>
    <row r="1213">
      <c r="A1213" s="2"/>
      <c r="B1213" s="2">
        <v>0.0</v>
      </c>
      <c r="C1213" s="2" t="s">
        <v>3526</v>
      </c>
      <c r="D1213" s="2" t="s">
        <v>10531</v>
      </c>
      <c r="E1213" s="2" t="s">
        <v>10532</v>
      </c>
      <c r="F1213" s="2" t="s">
        <v>4287</v>
      </c>
    </row>
    <row r="1214">
      <c r="A1214" s="2"/>
      <c r="B1214" s="2">
        <v>0.0</v>
      </c>
      <c r="C1214" s="2" t="s">
        <v>3527</v>
      </c>
      <c r="D1214" s="2" t="s">
        <v>10531</v>
      </c>
      <c r="E1214" s="2" t="s">
        <v>10532</v>
      </c>
      <c r="F1214" s="2" t="s">
        <v>4287</v>
      </c>
    </row>
    <row r="1215">
      <c r="A1215" s="2"/>
      <c r="B1215" s="2">
        <v>0.0</v>
      </c>
      <c r="C1215" s="2" t="s">
        <v>3530</v>
      </c>
      <c r="D1215" s="2" t="s">
        <v>10531</v>
      </c>
      <c r="E1215" s="2" t="s">
        <v>10532</v>
      </c>
      <c r="F1215" s="2" t="s">
        <v>4287</v>
      </c>
    </row>
    <row r="1216">
      <c r="A1216" s="2"/>
      <c r="B1216" s="2">
        <v>0.0</v>
      </c>
      <c r="C1216" s="2" t="s">
        <v>3531</v>
      </c>
      <c r="D1216" s="2" t="s">
        <v>10531</v>
      </c>
      <c r="E1216" s="2" t="s">
        <v>10532</v>
      </c>
      <c r="F1216" s="2" t="s">
        <v>4287</v>
      </c>
    </row>
    <row r="1217">
      <c r="A1217" s="2"/>
      <c r="B1217" s="2">
        <v>0.0</v>
      </c>
      <c r="C1217" s="2" t="s">
        <v>3532</v>
      </c>
      <c r="D1217" s="2" t="s">
        <v>10531</v>
      </c>
      <c r="E1217" s="2" t="s">
        <v>10532</v>
      </c>
      <c r="F1217" s="2" t="s">
        <v>4287</v>
      </c>
    </row>
    <row r="1218">
      <c r="A1218" s="2"/>
      <c r="B1218" s="2">
        <v>0.0</v>
      </c>
      <c r="C1218" s="2" t="s">
        <v>3533</v>
      </c>
      <c r="D1218" s="2" t="s">
        <v>10531</v>
      </c>
      <c r="E1218" s="2" t="s">
        <v>10532</v>
      </c>
      <c r="F1218" s="2" t="s">
        <v>4287</v>
      </c>
    </row>
    <row r="1219">
      <c r="A1219" s="2"/>
      <c r="B1219" s="2">
        <v>0.0</v>
      </c>
      <c r="C1219" s="2" t="s">
        <v>3538</v>
      </c>
      <c r="D1219" s="2" t="s">
        <v>10531</v>
      </c>
      <c r="E1219" s="2" t="s">
        <v>10532</v>
      </c>
      <c r="F1219" s="2" t="s">
        <v>4287</v>
      </c>
    </row>
    <row r="1220">
      <c r="A1220" s="2"/>
      <c r="B1220" s="2">
        <v>0.0</v>
      </c>
      <c r="C1220" s="2" t="s">
        <v>3539</v>
      </c>
      <c r="D1220" s="2" t="s">
        <v>10531</v>
      </c>
      <c r="E1220" s="2" t="s">
        <v>10532</v>
      </c>
      <c r="F1220" s="2" t="s">
        <v>4287</v>
      </c>
    </row>
    <row r="1221">
      <c r="A1221" s="2"/>
      <c r="B1221" s="2">
        <v>0.0</v>
      </c>
      <c r="C1221" s="2" t="s">
        <v>3540</v>
      </c>
      <c r="D1221" s="2" t="s">
        <v>10531</v>
      </c>
      <c r="E1221" s="2" t="s">
        <v>10532</v>
      </c>
      <c r="F1221" s="2" t="s">
        <v>4287</v>
      </c>
    </row>
    <row r="1222">
      <c r="A1222" s="2"/>
      <c r="B1222" s="2">
        <v>0.0</v>
      </c>
      <c r="C1222" s="2" t="s">
        <v>3541</v>
      </c>
      <c r="D1222" s="2" t="s">
        <v>10531</v>
      </c>
      <c r="E1222" s="2" t="s">
        <v>10532</v>
      </c>
      <c r="F1222" s="2" t="s">
        <v>4287</v>
      </c>
    </row>
    <row r="1223">
      <c r="A1223" s="2"/>
      <c r="B1223" s="2">
        <v>0.0</v>
      </c>
      <c r="C1223" s="2" t="s">
        <v>3542</v>
      </c>
      <c r="D1223" s="2" t="s">
        <v>10531</v>
      </c>
      <c r="E1223" s="2" t="s">
        <v>10532</v>
      </c>
      <c r="F1223" s="2" t="s">
        <v>4287</v>
      </c>
    </row>
    <row r="1224">
      <c r="A1224" s="2"/>
      <c r="B1224" s="2">
        <v>-1.0</v>
      </c>
      <c r="C1224" s="2" t="s">
        <v>3543</v>
      </c>
      <c r="D1224" s="2" t="s">
        <v>10531</v>
      </c>
      <c r="E1224" s="2" t="s">
        <v>10532</v>
      </c>
      <c r="F1224" s="2" t="s">
        <v>4287</v>
      </c>
    </row>
    <row r="1225">
      <c r="A1225" s="2"/>
      <c r="B1225" s="2">
        <v>0.0</v>
      </c>
      <c r="C1225" s="2" t="s">
        <v>3544</v>
      </c>
      <c r="D1225" s="2" t="s">
        <v>10531</v>
      </c>
      <c r="E1225" s="2" t="s">
        <v>10532</v>
      </c>
      <c r="F1225" s="2" t="s">
        <v>4287</v>
      </c>
    </row>
    <row r="1226">
      <c r="A1226" s="2"/>
      <c r="B1226" s="2">
        <v>0.0</v>
      </c>
      <c r="C1226" s="2" t="s">
        <v>3545</v>
      </c>
      <c r="D1226" s="2" t="s">
        <v>10531</v>
      </c>
      <c r="E1226" s="2" t="s">
        <v>10532</v>
      </c>
      <c r="F1226" s="2" t="s">
        <v>4287</v>
      </c>
    </row>
    <row r="1227">
      <c r="A1227" s="2"/>
      <c r="B1227" s="2">
        <v>-1.0</v>
      </c>
      <c r="C1227" s="2" t="s">
        <v>3546</v>
      </c>
      <c r="D1227" s="2" t="s">
        <v>10531</v>
      </c>
      <c r="E1227" s="2" t="s">
        <v>10532</v>
      </c>
      <c r="F1227" s="2" t="s">
        <v>4287</v>
      </c>
    </row>
    <row r="1228">
      <c r="A1228" s="2"/>
      <c r="B1228" s="2">
        <v>-1.0</v>
      </c>
      <c r="C1228" s="2" t="s">
        <v>3547</v>
      </c>
      <c r="D1228" s="2" t="s">
        <v>10540</v>
      </c>
      <c r="E1228" s="2" t="s">
        <v>10213</v>
      </c>
      <c r="F1228" s="2" t="s">
        <v>4287</v>
      </c>
    </row>
    <row r="1229">
      <c r="A1229" s="2"/>
      <c r="B1229" s="2">
        <v>0.0</v>
      </c>
      <c r="C1229" s="2" t="s">
        <v>3548</v>
      </c>
      <c r="D1229" s="2" t="s">
        <v>10540</v>
      </c>
      <c r="E1229" s="2" t="s">
        <v>10213</v>
      </c>
      <c r="F1229" s="2" t="s">
        <v>4287</v>
      </c>
    </row>
    <row r="1230">
      <c r="A1230" s="2"/>
      <c r="B1230" s="2">
        <v>0.0</v>
      </c>
      <c r="C1230" s="2" t="s">
        <v>3549</v>
      </c>
      <c r="D1230" s="2" t="s">
        <v>10540</v>
      </c>
      <c r="E1230" s="2" t="s">
        <v>10213</v>
      </c>
      <c r="F1230" s="2" t="s">
        <v>4287</v>
      </c>
    </row>
    <row r="1231">
      <c r="A1231" s="2"/>
      <c r="B1231" s="2">
        <v>0.0</v>
      </c>
      <c r="C1231" s="2" t="s">
        <v>3550</v>
      </c>
      <c r="D1231" s="2" t="s">
        <v>10540</v>
      </c>
      <c r="E1231" s="2" t="s">
        <v>10213</v>
      </c>
      <c r="F1231" s="2" t="s">
        <v>4287</v>
      </c>
    </row>
    <row r="1232">
      <c r="A1232" s="2"/>
      <c r="B1232" s="2">
        <v>-1.0</v>
      </c>
      <c r="C1232" s="2" t="s">
        <v>3551</v>
      </c>
      <c r="D1232" s="2" t="s">
        <v>10540</v>
      </c>
      <c r="E1232" s="2" t="s">
        <v>10213</v>
      </c>
      <c r="F1232" s="2" t="s">
        <v>4287</v>
      </c>
    </row>
    <row r="1233">
      <c r="A1233" s="2"/>
      <c r="B1233" s="2">
        <v>0.0</v>
      </c>
      <c r="C1233" s="2" t="s">
        <v>3552</v>
      </c>
      <c r="D1233" s="2" t="s">
        <v>10540</v>
      </c>
      <c r="E1233" s="2" t="s">
        <v>10213</v>
      </c>
      <c r="F1233" s="2" t="s">
        <v>4287</v>
      </c>
    </row>
    <row r="1234">
      <c r="A1234" s="2"/>
      <c r="B1234" s="2">
        <v>0.0</v>
      </c>
      <c r="C1234" s="2" t="s">
        <v>3553</v>
      </c>
      <c r="D1234" s="2" t="s">
        <v>10540</v>
      </c>
      <c r="E1234" s="2" t="s">
        <v>10213</v>
      </c>
      <c r="F1234" s="2" t="s">
        <v>4287</v>
      </c>
    </row>
    <row r="1235">
      <c r="A1235" s="2"/>
      <c r="B1235" s="2">
        <v>0.0</v>
      </c>
      <c r="C1235" s="2" t="s">
        <v>3554</v>
      </c>
      <c r="D1235" s="2" t="s">
        <v>10540</v>
      </c>
      <c r="E1235" s="2" t="s">
        <v>10213</v>
      </c>
      <c r="F1235" s="2" t="s">
        <v>4287</v>
      </c>
    </row>
    <row r="1236">
      <c r="A1236" s="2"/>
      <c r="B1236" s="2">
        <v>0.0</v>
      </c>
      <c r="C1236" s="2" t="s">
        <v>3555</v>
      </c>
      <c r="D1236" s="2" t="s">
        <v>10540</v>
      </c>
      <c r="E1236" s="2" t="s">
        <v>10213</v>
      </c>
      <c r="F1236" s="2" t="s">
        <v>4287</v>
      </c>
    </row>
    <row r="1237">
      <c r="A1237" s="2"/>
      <c r="B1237" s="2">
        <v>0.0</v>
      </c>
      <c r="C1237" s="2" t="s">
        <v>3556</v>
      </c>
      <c r="D1237" s="2" t="s">
        <v>10540</v>
      </c>
      <c r="E1237" s="2" t="s">
        <v>10213</v>
      </c>
      <c r="F1237" s="2" t="s">
        <v>4287</v>
      </c>
    </row>
    <row r="1238">
      <c r="A1238" s="2"/>
      <c r="B1238" s="2">
        <v>0.0</v>
      </c>
      <c r="C1238" s="2" t="s">
        <v>3557</v>
      </c>
      <c r="D1238" s="2" t="s">
        <v>9355</v>
      </c>
      <c r="E1238" s="2" t="s">
        <v>9426</v>
      </c>
      <c r="F1238" s="2" t="s">
        <v>4287</v>
      </c>
      <c r="G1238" s="2" t="s">
        <v>10546</v>
      </c>
    </row>
    <row r="1239">
      <c r="A1239" s="2"/>
      <c r="B1239" s="2">
        <v>0.0</v>
      </c>
      <c r="C1239" s="2" t="s">
        <v>3558</v>
      </c>
      <c r="D1239" s="2" t="s">
        <v>9355</v>
      </c>
      <c r="E1239" s="2" t="s">
        <v>9426</v>
      </c>
      <c r="F1239" s="2" t="s">
        <v>4287</v>
      </c>
    </row>
    <row r="1240">
      <c r="A1240" s="2"/>
      <c r="B1240" s="2">
        <v>0.0</v>
      </c>
      <c r="C1240" s="2" t="s">
        <v>3559</v>
      </c>
      <c r="D1240" s="2" t="s">
        <v>9355</v>
      </c>
      <c r="E1240" s="2" t="s">
        <v>9426</v>
      </c>
      <c r="F1240" s="2" t="s">
        <v>4287</v>
      </c>
    </row>
    <row r="1241">
      <c r="A1241" s="2"/>
      <c r="B1241" s="2">
        <v>-1.0</v>
      </c>
      <c r="C1241" s="2" t="s">
        <v>3563</v>
      </c>
      <c r="D1241" s="2" t="s">
        <v>9355</v>
      </c>
      <c r="E1241" s="2" t="s">
        <v>9426</v>
      </c>
      <c r="F1241" s="2" t="s">
        <v>4287</v>
      </c>
    </row>
    <row r="1242">
      <c r="A1242" s="2"/>
      <c r="B1242" s="2">
        <v>0.0</v>
      </c>
      <c r="C1242" s="2" t="s">
        <v>3564</v>
      </c>
      <c r="D1242" s="2" t="s">
        <v>9355</v>
      </c>
      <c r="E1242" s="2" t="s">
        <v>9426</v>
      </c>
      <c r="F1242" s="2" t="s">
        <v>4287</v>
      </c>
    </row>
    <row r="1243">
      <c r="A1243" s="2"/>
      <c r="B1243" s="2">
        <v>0.0</v>
      </c>
      <c r="C1243" s="2" t="s">
        <v>3565</v>
      </c>
      <c r="D1243" s="2" t="s">
        <v>9355</v>
      </c>
      <c r="E1243" s="2" t="s">
        <v>9426</v>
      </c>
      <c r="F1243" s="2" t="s">
        <v>4287</v>
      </c>
    </row>
    <row r="1244">
      <c r="A1244" s="2"/>
      <c r="B1244" s="2">
        <v>0.0</v>
      </c>
      <c r="C1244" s="2" t="s">
        <v>3569</v>
      </c>
      <c r="D1244" s="2" t="s">
        <v>9355</v>
      </c>
      <c r="E1244" s="2" t="s">
        <v>9426</v>
      </c>
      <c r="F1244" s="2" t="s">
        <v>4287</v>
      </c>
    </row>
    <row r="1245">
      <c r="A1245" s="2"/>
      <c r="B1245" s="2">
        <v>0.0</v>
      </c>
      <c r="C1245" s="2" t="s">
        <v>3571</v>
      </c>
      <c r="D1245" s="2" t="s">
        <v>9355</v>
      </c>
      <c r="E1245" s="2" t="s">
        <v>9426</v>
      </c>
      <c r="F1245" s="2" t="s">
        <v>4287</v>
      </c>
    </row>
    <row r="1246">
      <c r="A1246" s="2"/>
      <c r="B1246" s="2">
        <v>0.0</v>
      </c>
      <c r="C1246" s="2" t="s">
        <v>3572</v>
      </c>
      <c r="D1246" s="2" t="s">
        <v>9355</v>
      </c>
      <c r="E1246" s="2" t="s">
        <v>9426</v>
      </c>
      <c r="F1246" s="2" t="s">
        <v>4287</v>
      </c>
    </row>
    <row r="1247">
      <c r="A1247" s="2"/>
      <c r="B1247" s="2">
        <v>-1.0</v>
      </c>
      <c r="C1247" s="2" t="s">
        <v>3573</v>
      </c>
      <c r="D1247" s="2" t="s">
        <v>9355</v>
      </c>
      <c r="E1247" s="2" t="s">
        <v>9426</v>
      </c>
      <c r="F1247" s="2" t="s">
        <v>4287</v>
      </c>
    </row>
    <row r="1248">
      <c r="A1248" s="2"/>
      <c r="B1248" s="2">
        <v>0.0</v>
      </c>
      <c r="C1248" s="2" t="s">
        <v>3574</v>
      </c>
      <c r="D1248" s="2" t="s">
        <v>9355</v>
      </c>
      <c r="E1248" s="2" t="s">
        <v>9426</v>
      </c>
      <c r="F1248" s="2" t="s">
        <v>4287</v>
      </c>
    </row>
    <row r="1249">
      <c r="A1249" s="2"/>
      <c r="B1249" s="2">
        <v>0.0</v>
      </c>
      <c r="C1249" s="2" t="s">
        <v>3575</v>
      </c>
      <c r="D1249" s="2" t="s">
        <v>9355</v>
      </c>
      <c r="E1249" s="2" t="s">
        <v>9426</v>
      </c>
      <c r="F1249" s="2" t="s">
        <v>4287</v>
      </c>
    </row>
    <row r="1250">
      <c r="A1250" s="2"/>
      <c r="B1250" s="2">
        <v>0.0</v>
      </c>
      <c r="C1250" s="2" t="s">
        <v>3576</v>
      </c>
      <c r="D1250" s="2" t="s">
        <v>9355</v>
      </c>
      <c r="E1250" s="2" t="s">
        <v>9426</v>
      </c>
      <c r="F1250" s="2" t="s">
        <v>4287</v>
      </c>
    </row>
    <row r="1251">
      <c r="A1251" s="2"/>
      <c r="B1251" s="2">
        <v>0.0</v>
      </c>
      <c r="C1251" s="2" t="s">
        <v>3578</v>
      </c>
      <c r="D1251" s="2" t="s">
        <v>9355</v>
      </c>
      <c r="E1251" s="2" t="s">
        <v>9426</v>
      </c>
      <c r="F1251" s="2" t="s">
        <v>4287</v>
      </c>
    </row>
    <row r="1252">
      <c r="A1252" s="2"/>
      <c r="B1252" s="2">
        <v>0.0</v>
      </c>
      <c r="C1252" s="2" t="s">
        <v>3580</v>
      </c>
      <c r="D1252" s="2" t="s">
        <v>9355</v>
      </c>
      <c r="E1252" s="2" t="s">
        <v>9426</v>
      </c>
      <c r="F1252" s="2" t="s">
        <v>4287</v>
      </c>
    </row>
    <row r="1253">
      <c r="A1253" s="2"/>
      <c r="B1253" s="2">
        <v>0.0</v>
      </c>
      <c r="C1253" s="2" t="s">
        <v>3582</v>
      </c>
      <c r="D1253" s="2" t="s">
        <v>9355</v>
      </c>
      <c r="E1253" s="2" t="s">
        <v>9426</v>
      </c>
      <c r="F1253" s="2" t="s">
        <v>4287</v>
      </c>
    </row>
    <row r="1254">
      <c r="A1254" s="2"/>
      <c r="B1254" s="2">
        <v>0.0</v>
      </c>
      <c r="C1254" s="2" t="s">
        <v>3583</v>
      </c>
      <c r="D1254" s="2" t="s">
        <v>9355</v>
      </c>
      <c r="E1254" s="2" t="s">
        <v>9426</v>
      </c>
      <c r="F1254" s="2" t="s">
        <v>4287</v>
      </c>
    </row>
    <row r="1255">
      <c r="A1255" s="2"/>
      <c r="B1255" s="2">
        <v>0.0</v>
      </c>
      <c r="C1255" s="2" t="s">
        <v>3584</v>
      </c>
      <c r="D1255" s="2" t="s">
        <v>9355</v>
      </c>
      <c r="E1255" s="2" t="s">
        <v>9426</v>
      </c>
      <c r="F1255" s="2" t="s">
        <v>4287</v>
      </c>
    </row>
    <row r="1256">
      <c r="A1256" s="2"/>
      <c r="B1256" s="2">
        <v>0.0</v>
      </c>
      <c r="C1256" s="2" t="s">
        <v>3586</v>
      </c>
      <c r="D1256" s="2" t="s">
        <v>9355</v>
      </c>
      <c r="E1256" s="2" t="s">
        <v>9426</v>
      </c>
      <c r="F1256" s="2" t="s">
        <v>4287</v>
      </c>
    </row>
    <row r="1257">
      <c r="A1257" s="2"/>
      <c r="B1257" s="2">
        <v>0.0</v>
      </c>
      <c r="C1257" s="2" t="s">
        <v>3587</v>
      </c>
      <c r="D1257" s="2" t="s">
        <v>9355</v>
      </c>
      <c r="E1257" s="2" t="s">
        <v>9426</v>
      </c>
      <c r="F1257" s="2" t="s">
        <v>4287</v>
      </c>
    </row>
    <row r="1258">
      <c r="A1258" s="2"/>
      <c r="B1258" s="2">
        <v>-1.0</v>
      </c>
      <c r="C1258" s="2" t="s">
        <v>3588</v>
      </c>
      <c r="D1258" s="2" t="s">
        <v>9355</v>
      </c>
      <c r="E1258" s="2" t="s">
        <v>9426</v>
      </c>
      <c r="F1258" s="2" t="s">
        <v>4287</v>
      </c>
    </row>
    <row r="1259">
      <c r="A1259" s="2"/>
      <c r="B1259" s="2">
        <v>0.0</v>
      </c>
      <c r="C1259" s="2" t="s">
        <v>3590</v>
      </c>
      <c r="D1259" s="2" t="s">
        <v>9355</v>
      </c>
      <c r="E1259" s="2" t="s">
        <v>9426</v>
      </c>
      <c r="F1259" s="2" t="s">
        <v>4287</v>
      </c>
    </row>
    <row r="1260">
      <c r="A1260" s="2"/>
      <c r="B1260" s="2">
        <v>0.0</v>
      </c>
      <c r="C1260" s="2" t="s">
        <v>3592</v>
      </c>
      <c r="D1260" s="2" t="s">
        <v>9355</v>
      </c>
      <c r="E1260" s="2" t="s">
        <v>9426</v>
      </c>
      <c r="F1260" s="2" t="s">
        <v>4287</v>
      </c>
    </row>
    <row r="1261">
      <c r="A1261" s="2"/>
      <c r="B1261" s="2">
        <v>0.0</v>
      </c>
      <c r="C1261" s="2" t="s">
        <v>3593</v>
      </c>
      <c r="D1261" s="2" t="s">
        <v>9355</v>
      </c>
      <c r="E1261" s="2" t="s">
        <v>9426</v>
      </c>
      <c r="F1261" s="2" t="s">
        <v>4287</v>
      </c>
    </row>
    <row r="1262">
      <c r="A1262" s="2"/>
      <c r="B1262" s="2">
        <v>0.0</v>
      </c>
      <c r="C1262" s="2" t="s">
        <v>3594</v>
      </c>
      <c r="D1262" s="2" t="s">
        <v>9355</v>
      </c>
      <c r="E1262" s="2" t="s">
        <v>9426</v>
      </c>
      <c r="F1262" s="2" t="s">
        <v>4287</v>
      </c>
    </row>
    <row r="1263">
      <c r="A1263" s="2"/>
      <c r="B1263" s="2">
        <v>0.0</v>
      </c>
      <c r="C1263" s="2" t="s">
        <v>3598</v>
      </c>
      <c r="D1263" s="2" t="s">
        <v>9355</v>
      </c>
      <c r="E1263" s="2" t="s">
        <v>9426</v>
      </c>
      <c r="F1263" s="2" t="s">
        <v>4287</v>
      </c>
    </row>
    <row r="1264">
      <c r="A1264" s="2"/>
      <c r="B1264" s="2">
        <v>0.0</v>
      </c>
      <c r="C1264" s="2" t="s">
        <v>3600</v>
      </c>
      <c r="D1264" s="2" t="s">
        <v>9355</v>
      </c>
      <c r="E1264" s="2" t="s">
        <v>9426</v>
      </c>
      <c r="F1264" s="2" t="s">
        <v>4287</v>
      </c>
    </row>
    <row r="1265">
      <c r="A1265" s="2"/>
      <c r="B1265" s="2">
        <v>0.0</v>
      </c>
      <c r="C1265" s="2" t="s">
        <v>3610</v>
      </c>
      <c r="D1265" s="2" t="s">
        <v>9355</v>
      </c>
      <c r="E1265" s="2" t="s">
        <v>9426</v>
      </c>
      <c r="F1265" s="2" t="s">
        <v>4287</v>
      </c>
    </row>
    <row r="1266">
      <c r="A1266" s="2"/>
      <c r="B1266" s="2">
        <v>0.0</v>
      </c>
      <c r="C1266" s="2" t="s">
        <v>3611</v>
      </c>
      <c r="D1266" s="2" t="s">
        <v>9355</v>
      </c>
      <c r="E1266" s="2" t="s">
        <v>9426</v>
      </c>
      <c r="F1266" s="2" t="s">
        <v>4287</v>
      </c>
    </row>
    <row r="1267">
      <c r="A1267" s="2"/>
      <c r="B1267" s="2">
        <v>0.0</v>
      </c>
      <c r="C1267" s="2" t="s">
        <v>3613</v>
      </c>
      <c r="D1267" s="2" t="s">
        <v>9355</v>
      </c>
      <c r="E1267" s="2" t="s">
        <v>9426</v>
      </c>
      <c r="F1267" s="2" t="s">
        <v>4287</v>
      </c>
    </row>
    <row r="1268">
      <c r="A1268" s="2"/>
      <c r="B1268" s="2">
        <v>-1.0</v>
      </c>
      <c r="C1268" s="2" t="s">
        <v>3617</v>
      </c>
      <c r="D1268" s="2" t="s">
        <v>9355</v>
      </c>
      <c r="E1268" s="2" t="s">
        <v>9426</v>
      </c>
      <c r="F1268" s="2" t="s">
        <v>4287</v>
      </c>
    </row>
    <row r="1269">
      <c r="A1269" s="2"/>
      <c r="B1269" s="2">
        <v>0.0</v>
      </c>
      <c r="C1269" s="2" t="s">
        <v>3620</v>
      </c>
      <c r="D1269" s="2" t="s">
        <v>9355</v>
      </c>
      <c r="E1269" s="2" t="s">
        <v>9426</v>
      </c>
      <c r="F1269" s="2" t="s">
        <v>4287</v>
      </c>
    </row>
    <row r="1270">
      <c r="A1270" s="2"/>
      <c r="B1270" s="2">
        <v>0.0</v>
      </c>
      <c r="C1270" s="2" t="s">
        <v>3623</v>
      </c>
      <c r="D1270" s="2" t="s">
        <v>9355</v>
      </c>
      <c r="E1270" s="2" t="s">
        <v>9426</v>
      </c>
      <c r="F1270" s="2" t="s">
        <v>4287</v>
      </c>
    </row>
    <row r="1271">
      <c r="A1271" s="2"/>
      <c r="B1271" s="2">
        <v>0.0</v>
      </c>
      <c r="C1271" s="2" t="s">
        <v>3624</v>
      </c>
      <c r="D1271" s="2" t="s">
        <v>9355</v>
      </c>
      <c r="E1271" s="2" t="s">
        <v>9426</v>
      </c>
      <c r="F1271" s="2" t="s">
        <v>4287</v>
      </c>
    </row>
    <row r="1272">
      <c r="A1272" s="2"/>
      <c r="B1272" s="2">
        <v>0.0</v>
      </c>
      <c r="C1272" s="2" t="s">
        <v>3625</v>
      </c>
      <c r="D1272" s="2" t="s">
        <v>9355</v>
      </c>
      <c r="E1272" s="2" t="s">
        <v>9426</v>
      </c>
      <c r="F1272" s="2" t="s">
        <v>4287</v>
      </c>
    </row>
    <row r="1273">
      <c r="A1273" s="2"/>
      <c r="B1273" s="2">
        <v>-1.0</v>
      </c>
      <c r="C1273" s="2" t="s">
        <v>3626</v>
      </c>
      <c r="D1273" s="2" t="s">
        <v>9355</v>
      </c>
      <c r="E1273" s="2" t="s">
        <v>9426</v>
      </c>
      <c r="F1273" s="2" t="s">
        <v>4287</v>
      </c>
    </row>
    <row r="1274">
      <c r="A1274" s="2"/>
      <c r="B1274" s="2">
        <v>0.0</v>
      </c>
      <c r="C1274" s="2" t="s">
        <v>3630</v>
      </c>
      <c r="D1274" s="2" t="s">
        <v>9355</v>
      </c>
      <c r="E1274" s="2" t="s">
        <v>9426</v>
      </c>
      <c r="F1274" s="2" t="s">
        <v>4287</v>
      </c>
    </row>
    <row r="1275">
      <c r="A1275" s="2"/>
      <c r="B1275" s="2">
        <v>0.0</v>
      </c>
      <c r="C1275" s="2" t="s">
        <v>3633</v>
      </c>
      <c r="D1275" s="2" t="s">
        <v>9355</v>
      </c>
      <c r="E1275" s="2" t="s">
        <v>9426</v>
      </c>
      <c r="F1275" s="2" t="s">
        <v>4287</v>
      </c>
    </row>
    <row r="1276">
      <c r="A1276" s="2"/>
      <c r="B1276" s="2">
        <v>0.0</v>
      </c>
      <c r="C1276" s="2" t="s">
        <v>3634</v>
      </c>
      <c r="D1276" s="2" t="s">
        <v>9355</v>
      </c>
      <c r="E1276" s="2" t="s">
        <v>9426</v>
      </c>
      <c r="F1276" s="2" t="s">
        <v>4287</v>
      </c>
    </row>
    <row r="1277">
      <c r="A1277" s="2"/>
      <c r="B1277" s="2">
        <v>0.0</v>
      </c>
      <c r="C1277" s="2" t="s">
        <v>3636</v>
      </c>
      <c r="D1277" s="2" t="s">
        <v>9355</v>
      </c>
      <c r="E1277" s="2" t="s">
        <v>9426</v>
      </c>
      <c r="F1277" s="2" t="s">
        <v>4287</v>
      </c>
    </row>
    <row r="1278">
      <c r="A1278" s="2"/>
      <c r="B1278" s="2">
        <v>0.0</v>
      </c>
      <c r="C1278" s="2" t="s">
        <v>3637</v>
      </c>
      <c r="D1278" s="2" t="s">
        <v>9355</v>
      </c>
      <c r="E1278" s="2" t="s">
        <v>9426</v>
      </c>
      <c r="F1278" s="2" t="s">
        <v>4287</v>
      </c>
    </row>
    <row r="1279">
      <c r="A1279" s="58"/>
      <c r="B1279" s="58">
        <v>0.0</v>
      </c>
      <c r="C1279" s="2" t="s">
        <v>3640</v>
      </c>
      <c r="D1279" s="10" t="s">
        <v>10570</v>
      </c>
      <c r="E1279" s="10" t="s">
        <v>4292</v>
      </c>
      <c r="F1279" s="10" t="s">
        <v>4287</v>
      </c>
      <c r="G1279" s="53" t="s">
        <v>10571</v>
      </c>
      <c r="N1279" s="58"/>
    </row>
    <row r="1280">
      <c r="A1280" s="2"/>
      <c r="B1280" s="2">
        <v>0.0</v>
      </c>
      <c r="C1280" s="2" t="s">
        <v>3642</v>
      </c>
      <c r="D1280" s="10" t="s">
        <v>10570</v>
      </c>
      <c r="E1280" s="10" t="s">
        <v>4292</v>
      </c>
      <c r="F1280" s="10" t="s">
        <v>4287</v>
      </c>
    </row>
    <row r="1281">
      <c r="A1281" s="2"/>
      <c r="B1281" s="2">
        <v>0.0</v>
      </c>
      <c r="C1281" s="2" t="s">
        <v>3643</v>
      </c>
      <c r="D1281" s="10" t="s">
        <v>10570</v>
      </c>
      <c r="E1281" s="10" t="s">
        <v>4292</v>
      </c>
      <c r="F1281" s="10" t="s">
        <v>4287</v>
      </c>
    </row>
    <row r="1282">
      <c r="A1282" s="2"/>
      <c r="B1282" s="2">
        <v>0.0</v>
      </c>
      <c r="C1282" s="2" t="s">
        <v>3644</v>
      </c>
      <c r="D1282" s="10" t="s">
        <v>10570</v>
      </c>
      <c r="E1282" s="10" t="s">
        <v>4292</v>
      </c>
      <c r="F1282" s="10" t="s">
        <v>4287</v>
      </c>
    </row>
    <row r="1283">
      <c r="A1283" s="2"/>
      <c r="B1283" s="2">
        <v>0.0</v>
      </c>
      <c r="C1283" s="2" t="s">
        <v>3647</v>
      </c>
      <c r="D1283" s="10" t="s">
        <v>10570</v>
      </c>
      <c r="E1283" s="10" t="s">
        <v>4292</v>
      </c>
      <c r="F1283" s="10" t="s">
        <v>4287</v>
      </c>
    </row>
    <row r="1284">
      <c r="A1284" s="2"/>
      <c r="B1284" s="2">
        <v>0.0</v>
      </c>
      <c r="C1284" s="2" t="s">
        <v>3648</v>
      </c>
      <c r="D1284" s="10" t="s">
        <v>10570</v>
      </c>
      <c r="E1284" s="10" t="s">
        <v>4292</v>
      </c>
      <c r="F1284" s="10" t="s">
        <v>4287</v>
      </c>
    </row>
    <row r="1285">
      <c r="A1285" s="2"/>
      <c r="B1285" s="2">
        <v>0.0</v>
      </c>
      <c r="C1285" s="2" t="s">
        <v>3649</v>
      </c>
      <c r="D1285" s="10" t="s">
        <v>10570</v>
      </c>
      <c r="E1285" s="10" t="s">
        <v>4292</v>
      </c>
      <c r="F1285" s="10" t="s">
        <v>4287</v>
      </c>
    </row>
    <row r="1286">
      <c r="A1286" s="2"/>
      <c r="B1286" s="2">
        <v>0.0</v>
      </c>
      <c r="C1286" s="2" t="s">
        <v>3650</v>
      </c>
      <c r="D1286" s="10" t="s">
        <v>10570</v>
      </c>
      <c r="E1286" s="10" t="s">
        <v>4292</v>
      </c>
      <c r="F1286" s="10" t="s">
        <v>4287</v>
      </c>
    </row>
    <row r="1287">
      <c r="A1287" s="2"/>
      <c r="B1287" s="2">
        <v>0.0</v>
      </c>
      <c r="C1287" s="2" t="s">
        <v>3652</v>
      </c>
      <c r="D1287" s="10" t="s">
        <v>10570</v>
      </c>
      <c r="E1287" s="10" t="s">
        <v>4292</v>
      </c>
      <c r="F1287" s="10" t="s">
        <v>4287</v>
      </c>
    </row>
    <row r="1288">
      <c r="A1288" s="2"/>
      <c r="B1288" s="2">
        <v>0.0</v>
      </c>
      <c r="C1288" s="2" t="s">
        <v>3653</v>
      </c>
      <c r="D1288" s="10" t="s">
        <v>10570</v>
      </c>
      <c r="E1288" s="10" t="s">
        <v>4292</v>
      </c>
      <c r="F1288" s="10" t="s">
        <v>4287</v>
      </c>
    </row>
    <row r="1289">
      <c r="A1289" s="2"/>
      <c r="B1289" s="2">
        <v>0.0</v>
      </c>
      <c r="C1289" s="2" t="s">
        <v>3654</v>
      </c>
      <c r="D1289" s="10" t="s">
        <v>10570</v>
      </c>
      <c r="E1289" s="10" t="s">
        <v>4292</v>
      </c>
      <c r="F1289" s="10" t="s">
        <v>4287</v>
      </c>
    </row>
    <row r="1290">
      <c r="A1290" s="2"/>
      <c r="B1290" s="2">
        <v>0.0</v>
      </c>
      <c r="C1290" s="2" t="s">
        <v>3655</v>
      </c>
      <c r="D1290" s="10" t="s">
        <v>10570</v>
      </c>
      <c r="E1290" s="10" t="s">
        <v>4292</v>
      </c>
      <c r="F1290" s="10" t="s">
        <v>4287</v>
      </c>
    </row>
    <row r="1291">
      <c r="A1291" s="2"/>
      <c r="B1291" s="2">
        <v>0.0</v>
      </c>
      <c r="C1291" s="2" t="s">
        <v>3656</v>
      </c>
      <c r="D1291" s="10" t="s">
        <v>10570</v>
      </c>
      <c r="E1291" s="10" t="s">
        <v>4292</v>
      </c>
      <c r="F1291" s="10" t="s">
        <v>4287</v>
      </c>
    </row>
    <row r="1292">
      <c r="A1292" s="2"/>
      <c r="B1292" s="2">
        <v>0.0</v>
      </c>
      <c r="C1292" s="2" t="s">
        <v>3657</v>
      </c>
      <c r="D1292" s="10" t="s">
        <v>10570</v>
      </c>
      <c r="E1292" s="10" t="s">
        <v>4292</v>
      </c>
      <c r="F1292" s="10" t="s">
        <v>4287</v>
      </c>
    </row>
    <row r="1293">
      <c r="A1293" s="2" t="s">
        <v>9218</v>
      </c>
      <c r="B1293" s="2">
        <v>-1.0</v>
      </c>
      <c r="C1293" s="2" t="s">
        <v>3658</v>
      </c>
      <c r="D1293" s="10" t="s">
        <v>10570</v>
      </c>
      <c r="E1293" s="10" t="s">
        <v>4292</v>
      </c>
      <c r="F1293" s="10" t="s">
        <v>4287</v>
      </c>
    </row>
    <row r="1294">
      <c r="A1294" s="2"/>
      <c r="B1294" s="2">
        <v>0.0</v>
      </c>
      <c r="C1294" s="2" t="s">
        <v>3659</v>
      </c>
      <c r="D1294" s="10" t="s">
        <v>10570</v>
      </c>
      <c r="E1294" s="10" t="s">
        <v>4292</v>
      </c>
      <c r="F1294" s="10" t="s">
        <v>4287</v>
      </c>
    </row>
    <row r="1295">
      <c r="A1295" s="2"/>
      <c r="B1295" s="2">
        <v>0.0</v>
      </c>
      <c r="C1295" s="2" t="s">
        <v>3660</v>
      </c>
      <c r="D1295" s="10" t="s">
        <v>10570</v>
      </c>
      <c r="E1295" s="10" t="s">
        <v>4292</v>
      </c>
      <c r="F1295" s="10" t="s">
        <v>4287</v>
      </c>
    </row>
    <row r="1296">
      <c r="A1296" s="2"/>
      <c r="B1296" s="2">
        <v>-1.0</v>
      </c>
      <c r="C1296" s="2" t="s">
        <v>3661</v>
      </c>
      <c r="D1296" s="10" t="s">
        <v>10570</v>
      </c>
      <c r="E1296" s="10" t="s">
        <v>4292</v>
      </c>
      <c r="F1296" s="10" t="s">
        <v>4287</v>
      </c>
    </row>
    <row r="1297">
      <c r="A1297" s="2"/>
      <c r="B1297" s="2">
        <v>0.0</v>
      </c>
      <c r="C1297" s="2" t="s">
        <v>3664</v>
      </c>
      <c r="D1297" s="10" t="s">
        <v>10570</v>
      </c>
      <c r="E1297" s="10" t="s">
        <v>4292</v>
      </c>
      <c r="F1297" s="10" t="s">
        <v>4287</v>
      </c>
    </row>
    <row r="1298">
      <c r="A1298" s="2"/>
      <c r="B1298" s="2">
        <v>0.0</v>
      </c>
      <c r="C1298" s="2" t="s">
        <v>3665</v>
      </c>
      <c r="D1298" s="10" t="s">
        <v>10570</v>
      </c>
      <c r="E1298" s="10" t="s">
        <v>4292</v>
      </c>
      <c r="F1298" s="10" t="s">
        <v>4287</v>
      </c>
    </row>
    <row r="1299">
      <c r="A1299" s="2"/>
      <c r="B1299" s="2">
        <v>0.0</v>
      </c>
      <c r="C1299" s="2" t="s">
        <v>3666</v>
      </c>
      <c r="D1299" s="10" t="s">
        <v>10570</v>
      </c>
      <c r="E1299" s="10" t="s">
        <v>4292</v>
      </c>
      <c r="F1299" s="10" t="s">
        <v>4287</v>
      </c>
    </row>
    <row r="1300">
      <c r="A1300" s="2"/>
      <c r="B1300" s="2">
        <v>0.0</v>
      </c>
      <c r="C1300" s="2" t="s">
        <v>3667</v>
      </c>
      <c r="D1300" s="10" t="s">
        <v>10570</v>
      </c>
      <c r="E1300" s="10" t="s">
        <v>4292</v>
      </c>
      <c r="F1300" s="10" t="s">
        <v>4287</v>
      </c>
    </row>
    <row r="1301">
      <c r="A1301" s="2"/>
      <c r="B1301" s="2">
        <v>0.0</v>
      </c>
      <c r="C1301" s="2" t="s">
        <v>3668</v>
      </c>
      <c r="D1301" s="2" t="s">
        <v>10588</v>
      </c>
      <c r="E1301" s="2" t="s">
        <v>7605</v>
      </c>
      <c r="F1301" s="2" t="s">
        <v>4287</v>
      </c>
      <c r="G1301" s="38" t="s">
        <v>10589</v>
      </c>
    </row>
    <row r="1302">
      <c r="A1302" s="2"/>
      <c r="B1302" s="2">
        <v>0.0</v>
      </c>
      <c r="C1302" s="2" t="s">
        <v>3673</v>
      </c>
      <c r="D1302" s="2" t="s">
        <v>10588</v>
      </c>
      <c r="E1302" s="2" t="s">
        <v>7605</v>
      </c>
      <c r="F1302" s="2" t="s">
        <v>4287</v>
      </c>
    </row>
    <row r="1303">
      <c r="A1303" s="2"/>
      <c r="B1303" s="2">
        <v>0.0</v>
      </c>
      <c r="C1303" s="2" t="s">
        <v>3676</v>
      </c>
      <c r="D1303" s="2" t="s">
        <v>10588</v>
      </c>
      <c r="E1303" s="2" t="s">
        <v>7605</v>
      </c>
      <c r="F1303" s="2" t="s">
        <v>4287</v>
      </c>
    </row>
    <row r="1304">
      <c r="A1304" s="2"/>
      <c r="B1304" s="2">
        <v>0.0</v>
      </c>
      <c r="C1304" s="2" t="s">
        <v>3677</v>
      </c>
      <c r="D1304" s="2" t="s">
        <v>10588</v>
      </c>
      <c r="E1304" s="2" t="s">
        <v>7605</v>
      </c>
      <c r="F1304" s="2" t="s">
        <v>4287</v>
      </c>
    </row>
    <row r="1305">
      <c r="A1305" s="2"/>
      <c r="B1305" s="2">
        <v>0.0</v>
      </c>
      <c r="C1305" s="2" t="s">
        <v>3679</v>
      </c>
      <c r="D1305" s="2" t="s">
        <v>10588</v>
      </c>
      <c r="E1305" s="2" t="s">
        <v>7605</v>
      </c>
      <c r="F1305" s="2" t="s">
        <v>4287</v>
      </c>
    </row>
    <row r="1306">
      <c r="A1306" s="2"/>
      <c r="B1306" s="2">
        <v>0.0</v>
      </c>
      <c r="C1306" s="2" t="s">
        <v>3680</v>
      </c>
      <c r="D1306" s="2" t="s">
        <v>10588</v>
      </c>
      <c r="E1306" s="2" t="s">
        <v>7605</v>
      </c>
      <c r="F1306" s="2" t="s">
        <v>4287</v>
      </c>
    </row>
    <row r="1307">
      <c r="A1307" s="2"/>
      <c r="B1307" s="2">
        <v>0.0</v>
      </c>
      <c r="C1307" s="2" t="s">
        <v>3681</v>
      </c>
      <c r="D1307" s="2" t="s">
        <v>10588</v>
      </c>
      <c r="E1307" s="2" t="s">
        <v>7605</v>
      </c>
      <c r="F1307" s="2" t="s">
        <v>4287</v>
      </c>
    </row>
    <row r="1308">
      <c r="A1308" s="2"/>
      <c r="B1308" s="2">
        <v>0.0</v>
      </c>
      <c r="C1308" s="2" t="s">
        <v>3682</v>
      </c>
      <c r="D1308" s="2" t="s">
        <v>10588</v>
      </c>
      <c r="E1308" s="2" t="s">
        <v>7605</v>
      </c>
      <c r="F1308" s="2" t="s">
        <v>4287</v>
      </c>
    </row>
    <row r="1309">
      <c r="A1309" s="2"/>
      <c r="B1309" s="2">
        <v>0.0</v>
      </c>
      <c r="C1309" s="2" t="s">
        <v>3683</v>
      </c>
      <c r="D1309" s="2" t="s">
        <v>10588</v>
      </c>
      <c r="E1309" s="2" t="s">
        <v>7605</v>
      </c>
      <c r="F1309" s="2" t="s">
        <v>4287</v>
      </c>
    </row>
    <row r="1310">
      <c r="A1310" s="2"/>
      <c r="B1310" s="2">
        <v>0.0</v>
      </c>
      <c r="C1310" s="2" t="s">
        <v>3687</v>
      </c>
      <c r="D1310" s="2" t="s">
        <v>10595</v>
      </c>
      <c r="E1310" s="2" t="s">
        <v>4301</v>
      </c>
      <c r="F1310" s="2" t="s">
        <v>4287</v>
      </c>
    </row>
    <row r="1311">
      <c r="A1311" s="2"/>
      <c r="B1311" s="2">
        <v>0.0</v>
      </c>
      <c r="C1311" s="2" t="s">
        <v>3688</v>
      </c>
      <c r="D1311" s="2" t="s">
        <v>10595</v>
      </c>
      <c r="E1311" s="2" t="s">
        <v>4301</v>
      </c>
      <c r="F1311" s="2" t="s">
        <v>4287</v>
      </c>
    </row>
    <row r="1312">
      <c r="A1312" s="2"/>
      <c r="B1312" s="2">
        <v>0.0</v>
      </c>
      <c r="C1312" s="2" t="s">
        <v>3690</v>
      </c>
      <c r="D1312" s="2" t="s">
        <v>10595</v>
      </c>
      <c r="E1312" s="2" t="s">
        <v>4301</v>
      </c>
      <c r="F1312" s="2" t="s">
        <v>4287</v>
      </c>
    </row>
    <row r="1313">
      <c r="A1313" s="2"/>
      <c r="B1313" s="2">
        <v>0.0</v>
      </c>
      <c r="C1313" s="2" t="s">
        <v>3691</v>
      </c>
      <c r="D1313" s="2" t="s">
        <v>10595</v>
      </c>
      <c r="E1313" s="2" t="s">
        <v>4301</v>
      </c>
      <c r="F1313" s="2" t="s">
        <v>4287</v>
      </c>
    </row>
    <row r="1314">
      <c r="A1314" s="2"/>
      <c r="B1314" s="2">
        <v>0.0</v>
      </c>
      <c r="C1314" s="2" t="s">
        <v>3692</v>
      </c>
      <c r="D1314" s="2" t="s">
        <v>10595</v>
      </c>
      <c r="E1314" s="2" t="s">
        <v>4301</v>
      </c>
      <c r="F1314" s="2" t="s">
        <v>4287</v>
      </c>
    </row>
    <row r="1315">
      <c r="A1315" s="2"/>
      <c r="B1315" s="2">
        <v>0.0</v>
      </c>
      <c r="C1315" s="2" t="s">
        <v>3693</v>
      </c>
      <c r="D1315" s="2" t="s">
        <v>10595</v>
      </c>
      <c r="E1315" s="2" t="s">
        <v>4301</v>
      </c>
      <c r="F1315" s="2" t="s">
        <v>4287</v>
      </c>
    </row>
    <row r="1316">
      <c r="A1316" s="2"/>
      <c r="B1316" s="2">
        <v>0.0</v>
      </c>
      <c r="C1316" s="2" t="s">
        <v>3694</v>
      </c>
      <c r="D1316" s="2" t="s">
        <v>10595</v>
      </c>
      <c r="E1316" s="2" t="s">
        <v>4301</v>
      </c>
      <c r="F1316" s="2" t="s">
        <v>4287</v>
      </c>
    </row>
    <row r="1317">
      <c r="A1317" s="2"/>
      <c r="B1317" s="2">
        <v>0.0</v>
      </c>
      <c r="C1317" s="2" t="s">
        <v>3695</v>
      </c>
      <c r="D1317" s="2" t="s">
        <v>10595</v>
      </c>
      <c r="E1317" s="2" t="s">
        <v>4301</v>
      </c>
      <c r="F1317" s="2" t="s">
        <v>4287</v>
      </c>
    </row>
    <row r="1318">
      <c r="A1318" s="2"/>
      <c r="B1318" s="2">
        <v>0.0</v>
      </c>
      <c r="C1318" s="2" t="s">
        <v>3696</v>
      </c>
      <c r="D1318" s="2" t="s">
        <v>10595</v>
      </c>
      <c r="E1318" s="2" t="s">
        <v>4301</v>
      </c>
      <c r="F1318" s="2" t="s">
        <v>4287</v>
      </c>
    </row>
    <row r="1319">
      <c r="A1319" s="2"/>
      <c r="B1319" s="2">
        <v>0.0</v>
      </c>
      <c r="C1319" s="2" t="s">
        <v>3697</v>
      </c>
      <c r="D1319" s="2" t="s">
        <v>10595</v>
      </c>
      <c r="E1319" s="2" t="s">
        <v>4301</v>
      </c>
      <c r="F1319" s="2" t="s">
        <v>4287</v>
      </c>
    </row>
    <row r="1320">
      <c r="A1320" s="2"/>
      <c r="B1320" s="2">
        <v>0.0</v>
      </c>
      <c r="C1320" s="2" t="s">
        <v>3698</v>
      </c>
      <c r="D1320" s="2" t="s">
        <v>10595</v>
      </c>
      <c r="E1320" s="2" t="s">
        <v>4301</v>
      </c>
      <c r="F1320" s="2" t="s">
        <v>4287</v>
      </c>
    </row>
    <row r="1321">
      <c r="A1321" s="2"/>
      <c r="B1321" s="2">
        <v>0.0</v>
      </c>
      <c r="C1321" s="2" t="s">
        <v>3701</v>
      </c>
      <c r="D1321" s="2" t="s">
        <v>10595</v>
      </c>
      <c r="E1321" s="2" t="s">
        <v>4301</v>
      </c>
      <c r="F1321" s="2" t="s">
        <v>4287</v>
      </c>
    </row>
    <row r="1322">
      <c r="A1322" s="2"/>
      <c r="B1322" s="2">
        <v>0.0</v>
      </c>
      <c r="C1322" s="2" t="s">
        <v>3702</v>
      </c>
      <c r="D1322" s="2" t="s">
        <v>10595</v>
      </c>
      <c r="E1322" s="2" t="s">
        <v>4301</v>
      </c>
      <c r="F1322" s="2" t="s">
        <v>4287</v>
      </c>
    </row>
    <row r="1323">
      <c r="A1323" s="2"/>
      <c r="B1323" s="2">
        <v>0.0</v>
      </c>
      <c r="C1323" s="2" t="s">
        <v>3703</v>
      </c>
      <c r="D1323" s="2" t="s">
        <v>10595</v>
      </c>
      <c r="E1323" s="2" t="s">
        <v>4301</v>
      </c>
      <c r="F1323" s="2" t="s">
        <v>4287</v>
      </c>
    </row>
    <row r="1324">
      <c r="A1324" s="2"/>
      <c r="B1324" s="2">
        <v>0.0</v>
      </c>
      <c r="C1324" s="2" t="s">
        <v>3705</v>
      </c>
      <c r="D1324" s="2" t="s">
        <v>10595</v>
      </c>
      <c r="E1324" s="2" t="s">
        <v>4301</v>
      </c>
      <c r="F1324" s="2" t="s">
        <v>4287</v>
      </c>
    </row>
    <row r="1325">
      <c r="A1325" s="2"/>
      <c r="B1325" s="2">
        <v>0.0</v>
      </c>
      <c r="C1325" s="2" t="s">
        <v>3692</v>
      </c>
      <c r="D1325" s="2" t="s">
        <v>10595</v>
      </c>
      <c r="E1325" s="2" t="s">
        <v>4301</v>
      </c>
      <c r="F1325" s="2" t="s">
        <v>4287</v>
      </c>
    </row>
    <row r="1326">
      <c r="A1326" s="2"/>
      <c r="B1326" s="2">
        <v>0.0</v>
      </c>
      <c r="C1326" s="2" t="s">
        <v>3693</v>
      </c>
      <c r="D1326" s="2" t="s">
        <v>10595</v>
      </c>
      <c r="E1326" s="2" t="s">
        <v>4301</v>
      </c>
      <c r="F1326" s="2" t="s">
        <v>4287</v>
      </c>
    </row>
    <row r="1327">
      <c r="A1327" s="4"/>
      <c r="B1327" s="4">
        <v>0.0</v>
      </c>
      <c r="C1327" s="4" t="s">
        <v>3707</v>
      </c>
      <c r="D1327" s="4" t="s">
        <v>10595</v>
      </c>
      <c r="E1327" s="4" t="s">
        <v>4301</v>
      </c>
      <c r="F1327" s="4" t="s">
        <v>4287</v>
      </c>
      <c r="G1327" s="128"/>
      <c r="H1327" s="128"/>
      <c r="I1327" s="128"/>
      <c r="J1327" s="128"/>
      <c r="K1327" s="128"/>
      <c r="L1327" s="128"/>
      <c r="M1327" s="128"/>
      <c r="N1327" s="128"/>
      <c r="O1327" s="128"/>
      <c r="P1327" s="128"/>
      <c r="Q1327" s="128"/>
      <c r="R1327" s="128"/>
      <c r="S1327" s="128"/>
      <c r="T1327" s="128"/>
      <c r="U1327" s="128"/>
      <c r="V1327" s="128"/>
      <c r="W1327" s="128"/>
      <c r="X1327" s="128"/>
      <c r="Y1327" s="128"/>
      <c r="Z1327" s="128"/>
      <c r="AA1327" s="128"/>
    </row>
    <row r="1328">
      <c r="A1328" s="2"/>
      <c r="B1328" s="2">
        <v>0.0</v>
      </c>
      <c r="C1328" s="2" t="s">
        <v>3708</v>
      </c>
      <c r="D1328" s="2" t="s">
        <v>10595</v>
      </c>
      <c r="E1328" s="2" t="s">
        <v>4301</v>
      </c>
      <c r="F1328" s="2" t="s">
        <v>4287</v>
      </c>
    </row>
    <row r="1329">
      <c r="A1329" s="2"/>
      <c r="B1329" s="2">
        <v>0.0</v>
      </c>
      <c r="C1329" s="2" t="s">
        <v>3713</v>
      </c>
      <c r="D1329" s="2" t="s">
        <v>10595</v>
      </c>
      <c r="E1329" s="2" t="s">
        <v>4301</v>
      </c>
      <c r="F1329" s="2" t="s">
        <v>4287</v>
      </c>
    </row>
    <row r="1330">
      <c r="A1330" s="2"/>
      <c r="B1330" s="2">
        <v>0.0</v>
      </c>
      <c r="C1330" s="2" t="s">
        <v>3715</v>
      </c>
      <c r="D1330" s="2" t="s">
        <v>10595</v>
      </c>
      <c r="E1330" s="2" t="s">
        <v>4301</v>
      </c>
      <c r="F1330" s="2" t="s">
        <v>4287</v>
      </c>
    </row>
    <row r="1331">
      <c r="A1331" s="2"/>
      <c r="B1331" s="2">
        <v>0.0</v>
      </c>
      <c r="C1331" s="2" t="s">
        <v>3716</v>
      </c>
      <c r="D1331" s="2" t="s">
        <v>10595</v>
      </c>
      <c r="E1331" s="2" t="s">
        <v>4301</v>
      </c>
      <c r="F1331" s="2" t="s">
        <v>4287</v>
      </c>
    </row>
    <row r="1332">
      <c r="A1332" s="2"/>
      <c r="B1332" s="2">
        <v>0.0</v>
      </c>
      <c r="C1332" s="2" t="s">
        <v>3717</v>
      </c>
      <c r="D1332" s="2" t="s">
        <v>10595</v>
      </c>
      <c r="E1332" s="2" t="s">
        <v>4301</v>
      </c>
      <c r="F1332" s="2" t="s">
        <v>4287</v>
      </c>
    </row>
    <row r="1333">
      <c r="A1333" s="2"/>
      <c r="B1333" s="2">
        <v>0.0</v>
      </c>
      <c r="C1333" s="60" t="s">
        <v>3718</v>
      </c>
      <c r="D1333" s="2" t="s">
        <v>10595</v>
      </c>
      <c r="E1333" s="2" t="s">
        <v>4301</v>
      </c>
      <c r="F1333" s="2" t="s">
        <v>4287</v>
      </c>
    </row>
    <row r="1334">
      <c r="A1334" s="2"/>
      <c r="B1334" s="2">
        <v>0.0</v>
      </c>
      <c r="C1334" s="2" t="s">
        <v>3723</v>
      </c>
      <c r="D1334" s="2" t="s">
        <v>10608</v>
      </c>
      <c r="E1334" s="2" t="s">
        <v>9426</v>
      </c>
      <c r="F1334" s="2" t="s">
        <v>4287</v>
      </c>
    </row>
    <row r="1335">
      <c r="A1335" s="2"/>
      <c r="B1335" s="2">
        <v>-1.0</v>
      </c>
      <c r="C1335" s="2" t="s">
        <v>3724</v>
      </c>
      <c r="D1335" s="2" t="s">
        <v>10608</v>
      </c>
      <c r="E1335" s="2" t="s">
        <v>9426</v>
      </c>
      <c r="F1335" s="2" t="s">
        <v>4287</v>
      </c>
    </row>
    <row r="1336">
      <c r="A1336" s="2"/>
      <c r="B1336" s="2">
        <v>-1.0</v>
      </c>
      <c r="C1336" s="2" t="s">
        <v>3725</v>
      </c>
      <c r="D1336" s="2" t="s">
        <v>10608</v>
      </c>
      <c r="E1336" s="2" t="s">
        <v>9426</v>
      </c>
      <c r="F1336" s="2" t="s">
        <v>4287</v>
      </c>
    </row>
    <row r="1337">
      <c r="A1337" s="2"/>
      <c r="B1337" s="2">
        <v>0.0</v>
      </c>
      <c r="C1337" s="2" t="s">
        <v>3726</v>
      </c>
      <c r="D1337" s="2" t="s">
        <v>10608</v>
      </c>
      <c r="E1337" s="2" t="s">
        <v>9426</v>
      </c>
      <c r="F1337" s="2" t="s">
        <v>4287</v>
      </c>
    </row>
    <row r="1338">
      <c r="A1338" s="2"/>
      <c r="B1338" s="2">
        <v>0.0</v>
      </c>
      <c r="C1338" s="2" t="s">
        <v>3730</v>
      </c>
      <c r="D1338" s="2" t="s">
        <v>10608</v>
      </c>
      <c r="E1338" s="2" t="s">
        <v>9426</v>
      </c>
      <c r="F1338" s="2" t="s">
        <v>4287</v>
      </c>
    </row>
    <row r="1339">
      <c r="A1339" s="2"/>
      <c r="B1339" s="2">
        <v>0.0</v>
      </c>
      <c r="C1339" s="2" t="s">
        <v>3733</v>
      </c>
      <c r="D1339" s="2" t="s">
        <v>10608</v>
      </c>
      <c r="E1339" s="2" t="s">
        <v>9426</v>
      </c>
      <c r="F1339" s="2" t="s">
        <v>4287</v>
      </c>
    </row>
    <row r="1340">
      <c r="A1340" s="2"/>
      <c r="B1340" s="2">
        <v>0.0</v>
      </c>
      <c r="C1340" s="2" t="s">
        <v>3734</v>
      </c>
      <c r="D1340" s="2" t="s">
        <v>10608</v>
      </c>
      <c r="E1340" s="2" t="s">
        <v>9426</v>
      </c>
      <c r="F1340" s="2" t="s">
        <v>4287</v>
      </c>
    </row>
    <row r="1341">
      <c r="A1341" s="2"/>
      <c r="B1341" s="2">
        <v>0.0</v>
      </c>
      <c r="C1341" s="2" t="s">
        <v>3735</v>
      </c>
      <c r="D1341" s="2" t="s">
        <v>10608</v>
      </c>
      <c r="E1341" s="2" t="s">
        <v>9426</v>
      </c>
      <c r="F1341" s="2" t="s">
        <v>4287</v>
      </c>
    </row>
    <row r="1342">
      <c r="A1342" s="2"/>
      <c r="B1342" s="2">
        <v>0.0</v>
      </c>
      <c r="C1342" s="2" t="s">
        <v>2420</v>
      </c>
      <c r="D1342" s="2" t="s">
        <v>10608</v>
      </c>
      <c r="E1342" s="2" t="s">
        <v>9426</v>
      </c>
      <c r="F1342" s="2" t="s">
        <v>4287</v>
      </c>
    </row>
    <row r="1343">
      <c r="A1343" s="2"/>
      <c r="B1343" s="2">
        <v>0.0</v>
      </c>
      <c r="C1343" s="2" t="s">
        <v>3738</v>
      </c>
      <c r="D1343" s="2" t="s">
        <v>10608</v>
      </c>
      <c r="E1343" s="2" t="s">
        <v>9426</v>
      </c>
      <c r="F1343" s="2" t="s">
        <v>4287</v>
      </c>
    </row>
    <row r="1344">
      <c r="A1344" s="2"/>
      <c r="B1344" s="2">
        <v>0.0</v>
      </c>
      <c r="C1344" s="2" t="s">
        <v>3739</v>
      </c>
      <c r="D1344" s="2" t="s">
        <v>10608</v>
      </c>
      <c r="E1344" s="2" t="s">
        <v>9426</v>
      </c>
      <c r="F1344" s="2" t="s">
        <v>4287</v>
      </c>
    </row>
    <row r="1345">
      <c r="A1345" s="2"/>
      <c r="B1345" s="2">
        <v>0.0</v>
      </c>
      <c r="C1345" s="2" t="s">
        <v>3740</v>
      </c>
      <c r="D1345" s="2" t="s">
        <v>10618</v>
      </c>
      <c r="E1345" s="2" t="s">
        <v>10619</v>
      </c>
      <c r="F1345" s="2" t="s">
        <v>4287</v>
      </c>
    </row>
    <row r="1346">
      <c r="A1346" s="2"/>
      <c r="B1346" s="2">
        <v>0.0</v>
      </c>
      <c r="C1346" s="2" t="s">
        <v>3743</v>
      </c>
      <c r="D1346" s="2" t="s">
        <v>10618</v>
      </c>
      <c r="E1346" s="2" t="s">
        <v>10619</v>
      </c>
      <c r="F1346" s="2" t="s">
        <v>4287</v>
      </c>
    </row>
    <row r="1347">
      <c r="A1347" s="2"/>
      <c r="B1347" s="2">
        <v>0.0</v>
      </c>
      <c r="C1347" s="2" t="s">
        <v>3745</v>
      </c>
      <c r="D1347" s="2" t="s">
        <v>10618</v>
      </c>
      <c r="E1347" s="2" t="s">
        <v>10619</v>
      </c>
      <c r="F1347" s="2" t="s">
        <v>4287</v>
      </c>
    </row>
    <row r="1348">
      <c r="A1348" s="2"/>
      <c r="B1348" s="2">
        <v>0.0</v>
      </c>
      <c r="C1348" s="2" t="s">
        <v>3746</v>
      </c>
      <c r="D1348" s="2" t="s">
        <v>10618</v>
      </c>
      <c r="E1348" s="2" t="s">
        <v>10619</v>
      </c>
      <c r="F1348" s="2" t="s">
        <v>4287</v>
      </c>
    </row>
    <row r="1349">
      <c r="A1349" s="2"/>
      <c r="B1349" s="2">
        <v>0.0</v>
      </c>
      <c r="C1349" s="2" t="s">
        <v>3747</v>
      </c>
      <c r="D1349" s="2" t="s">
        <v>10618</v>
      </c>
      <c r="E1349" s="2" t="s">
        <v>10619</v>
      </c>
      <c r="F1349" s="2" t="s">
        <v>4287</v>
      </c>
    </row>
    <row r="1350">
      <c r="A1350" s="2"/>
      <c r="B1350" s="2">
        <v>0.0</v>
      </c>
      <c r="C1350" s="2" t="s">
        <v>3748</v>
      </c>
      <c r="D1350" s="2" t="s">
        <v>10618</v>
      </c>
      <c r="E1350" s="2" t="s">
        <v>10619</v>
      </c>
      <c r="F1350" s="2" t="s">
        <v>4287</v>
      </c>
    </row>
    <row r="1351">
      <c r="A1351" s="2"/>
      <c r="B1351" s="2">
        <v>0.0</v>
      </c>
      <c r="C1351" s="2" t="s">
        <v>2420</v>
      </c>
      <c r="D1351" s="2" t="s">
        <v>10618</v>
      </c>
      <c r="E1351" s="2" t="s">
        <v>10619</v>
      </c>
      <c r="F1351" s="2" t="s">
        <v>4287</v>
      </c>
    </row>
    <row r="1352">
      <c r="A1352" s="2"/>
      <c r="B1352" s="2">
        <v>0.0</v>
      </c>
      <c r="C1352" s="2" t="s">
        <v>3751</v>
      </c>
      <c r="D1352" s="2" t="s">
        <v>10618</v>
      </c>
      <c r="E1352" s="2" t="s">
        <v>10619</v>
      </c>
      <c r="F1352" s="2" t="s">
        <v>4287</v>
      </c>
    </row>
    <row r="1353">
      <c r="A1353" s="2"/>
      <c r="B1353" s="2">
        <v>0.0</v>
      </c>
      <c r="C1353" s="2" t="s">
        <v>3752</v>
      </c>
      <c r="D1353" s="2" t="s">
        <v>10618</v>
      </c>
      <c r="E1353" s="2" t="s">
        <v>10619</v>
      </c>
      <c r="F1353" s="2" t="s">
        <v>4287</v>
      </c>
    </row>
    <row r="1354">
      <c r="A1354" s="2"/>
      <c r="B1354" s="2">
        <v>0.0</v>
      </c>
      <c r="C1354" s="2" t="s">
        <v>3754</v>
      </c>
      <c r="D1354" s="2" t="s">
        <v>10618</v>
      </c>
      <c r="E1354" s="2" t="s">
        <v>10619</v>
      </c>
      <c r="F1354" s="2" t="s">
        <v>4287</v>
      </c>
    </row>
    <row r="1355">
      <c r="A1355" s="2"/>
      <c r="B1355" s="2">
        <v>0.0</v>
      </c>
      <c r="C1355" s="2" t="s">
        <v>3755</v>
      </c>
      <c r="D1355" s="2" t="s">
        <v>10618</v>
      </c>
      <c r="E1355" s="2" t="s">
        <v>10619</v>
      </c>
      <c r="F1355" s="2" t="s">
        <v>4287</v>
      </c>
    </row>
    <row r="1356">
      <c r="A1356" s="2"/>
      <c r="B1356" s="2">
        <v>0.0</v>
      </c>
      <c r="C1356" s="2" t="s">
        <v>3756</v>
      </c>
      <c r="D1356" s="2" t="s">
        <v>10618</v>
      </c>
      <c r="E1356" s="2" t="s">
        <v>10619</v>
      </c>
      <c r="F1356" s="2" t="s">
        <v>4287</v>
      </c>
    </row>
    <row r="1357">
      <c r="A1357" s="2"/>
      <c r="B1357" s="2">
        <v>0.0</v>
      </c>
      <c r="C1357" s="2" t="s">
        <v>3757</v>
      </c>
      <c r="D1357" s="2" t="s">
        <v>10618</v>
      </c>
      <c r="E1357" s="2" t="s">
        <v>10619</v>
      </c>
      <c r="F1357" s="2" t="s">
        <v>4287</v>
      </c>
    </row>
    <row r="1358">
      <c r="A1358" s="2"/>
      <c r="B1358" s="2">
        <v>0.0</v>
      </c>
      <c r="C1358" s="2" t="s">
        <v>3759</v>
      </c>
      <c r="D1358" s="2" t="s">
        <v>10618</v>
      </c>
      <c r="E1358" s="2" t="s">
        <v>10619</v>
      </c>
      <c r="F1358" s="2" t="s">
        <v>4287</v>
      </c>
    </row>
    <row r="1359">
      <c r="A1359" s="2"/>
      <c r="B1359" s="2">
        <v>0.0</v>
      </c>
      <c r="C1359" s="2" t="s">
        <v>3761</v>
      </c>
      <c r="D1359" s="2" t="s">
        <v>10618</v>
      </c>
      <c r="E1359" s="2" t="s">
        <v>10619</v>
      </c>
      <c r="F1359" s="2" t="s">
        <v>4287</v>
      </c>
    </row>
    <row r="1360">
      <c r="A1360" s="2"/>
      <c r="B1360" s="2">
        <v>0.0</v>
      </c>
      <c r="C1360" s="2" t="s">
        <v>3762</v>
      </c>
      <c r="D1360" s="2" t="s">
        <v>10618</v>
      </c>
      <c r="E1360" s="2" t="s">
        <v>10619</v>
      </c>
      <c r="F1360" s="2" t="s">
        <v>4287</v>
      </c>
    </row>
    <row r="1361">
      <c r="A1361" s="2"/>
      <c r="B1361" s="2">
        <v>0.0</v>
      </c>
      <c r="C1361" s="2" t="s">
        <v>3763</v>
      </c>
      <c r="D1361" s="2" t="s">
        <v>10618</v>
      </c>
      <c r="E1361" s="2" t="s">
        <v>10619</v>
      </c>
      <c r="F1361" s="2" t="s">
        <v>4287</v>
      </c>
    </row>
    <row r="1362">
      <c r="A1362" s="2"/>
      <c r="B1362" s="2">
        <v>0.0</v>
      </c>
      <c r="C1362" s="2" t="s">
        <v>3766</v>
      </c>
      <c r="D1362" s="2" t="s">
        <v>10618</v>
      </c>
      <c r="E1362" s="2" t="s">
        <v>10619</v>
      </c>
      <c r="F1362" s="2" t="s">
        <v>4287</v>
      </c>
    </row>
    <row r="1363">
      <c r="A1363" s="2"/>
      <c r="B1363" s="2">
        <v>0.0</v>
      </c>
      <c r="C1363" s="2" t="s">
        <v>3768</v>
      </c>
      <c r="D1363" s="2" t="s">
        <v>10618</v>
      </c>
      <c r="E1363" s="2" t="s">
        <v>10619</v>
      </c>
      <c r="F1363" s="2" t="s">
        <v>4287</v>
      </c>
    </row>
    <row r="1364">
      <c r="A1364" s="2"/>
      <c r="B1364" s="2">
        <v>0.0</v>
      </c>
      <c r="C1364" s="2" t="s">
        <v>3769</v>
      </c>
      <c r="D1364" s="2" t="s">
        <v>10618</v>
      </c>
      <c r="E1364" s="2" t="s">
        <v>10619</v>
      </c>
      <c r="F1364" s="2" t="s">
        <v>4287</v>
      </c>
    </row>
    <row r="1365">
      <c r="A1365" s="2"/>
      <c r="B1365" s="2">
        <v>0.0</v>
      </c>
      <c r="C1365" s="2" t="s">
        <v>3770</v>
      </c>
      <c r="D1365" s="2" t="s">
        <v>10618</v>
      </c>
      <c r="E1365" s="2" t="s">
        <v>10619</v>
      </c>
      <c r="F1365" s="2" t="s">
        <v>4287</v>
      </c>
    </row>
    <row r="1366">
      <c r="A1366" s="2"/>
      <c r="B1366" s="2">
        <v>0.0</v>
      </c>
      <c r="C1366" s="2" t="s">
        <v>3771</v>
      </c>
      <c r="D1366" s="2" t="s">
        <v>10618</v>
      </c>
      <c r="E1366" s="2" t="s">
        <v>10619</v>
      </c>
      <c r="F1366" s="2" t="s">
        <v>4287</v>
      </c>
    </row>
    <row r="1367">
      <c r="A1367" s="2"/>
      <c r="B1367" s="2">
        <v>0.0</v>
      </c>
      <c r="C1367" s="2" t="s">
        <v>3776</v>
      </c>
      <c r="D1367" s="2" t="s">
        <v>10633</v>
      </c>
      <c r="E1367" s="2" t="s">
        <v>4301</v>
      </c>
      <c r="F1367" s="2" t="s">
        <v>4287</v>
      </c>
    </row>
    <row r="1368">
      <c r="A1368" s="2"/>
      <c r="B1368" s="2">
        <v>0.0</v>
      </c>
      <c r="C1368" s="2" t="s">
        <v>3778</v>
      </c>
      <c r="D1368" s="2" t="s">
        <v>10633</v>
      </c>
      <c r="E1368" s="2" t="s">
        <v>4301</v>
      </c>
      <c r="F1368" s="2" t="s">
        <v>4287</v>
      </c>
    </row>
    <row r="1369">
      <c r="A1369" s="2"/>
      <c r="B1369" s="2">
        <v>0.0</v>
      </c>
      <c r="C1369" s="2" t="s">
        <v>3779</v>
      </c>
      <c r="D1369" s="2" t="s">
        <v>10633</v>
      </c>
      <c r="E1369" s="2" t="s">
        <v>4301</v>
      </c>
      <c r="F1369" s="2" t="s">
        <v>4287</v>
      </c>
    </row>
    <row r="1370">
      <c r="A1370" s="2"/>
      <c r="B1370" s="2">
        <v>0.0</v>
      </c>
      <c r="C1370" s="2" t="s">
        <v>3780</v>
      </c>
      <c r="D1370" s="2" t="s">
        <v>10633</v>
      </c>
      <c r="E1370" s="2" t="s">
        <v>4301</v>
      </c>
      <c r="F1370" s="2" t="s">
        <v>4287</v>
      </c>
    </row>
    <row r="1371">
      <c r="A1371" s="2"/>
      <c r="B1371" s="2">
        <v>0.0</v>
      </c>
      <c r="C1371" s="2" t="s">
        <v>3782</v>
      </c>
      <c r="D1371" s="2" t="s">
        <v>10633</v>
      </c>
      <c r="E1371" s="2" t="s">
        <v>4301</v>
      </c>
      <c r="F1371" s="2" t="s">
        <v>4287</v>
      </c>
    </row>
    <row r="1372">
      <c r="A1372" s="2"/>
      <c r="B1372" s="2">
        <v>0.0</v>
      </c>
      <c r="C1372" s="2" t="s">
        <v>3785</v>
      </c>
      <c r="D1372" s="2" t="s">
        <v>10633</v>
      </c>
      <c r="E1372" s="2" t="s">
        <v>4301</v>
      </c>
      <c r="F1372" s="2" t="s">
        <v>4287</v>
      </c>
    </row>
    <row r="1373">
      <c r="A1373" s="2"/>
      <c r="B1373" s="2">
        <v>0.0</v>
      </c>
      <c r="C1373" s="2" t="s">
        <v>3786</v>
      </c>
      <c r="D1373" s="2" t="s">
        <v>10633</v>
      </c>
      <c r="E1373" s="2" t="s">
        <v>4301</v>
      </c>
      <c r="F1373" s="2" t="s">
        <v>4287</v>
      </c>
    </row>
    <row r="1374">
      <c r="A1374" s="2"/>
      <c r="B1374" s="2">
        <v>0.0</v>
      </c>
      <c r="C1374" s="2" t="s">
        <v>3789</v>
      </c>
      <c r="D1374" s="2" t="s">
        <v>10633</v>
      </c>
      <c r="E1374" s="2" t="s">
        <v>4301</v>
      </c>
      <c r="F1374" s="2" t="s">
        <v>4287</v>
      </c>
    </row>
    <row r="1375">
      <c r="A1375" s="2"/>
      <c r="B1375" s="2">
        <v>0.0</v>
      </c>
      <c r="C1375" s="2" t="s">
        <v>3790</v>
      </c>
      <c r="D1375" s="2" t="s">
        <v>10633</v>
      </c>
      <c r="E1375" s="2" t="s">
        <v>4301</v>
      </c>
      <c r="F1375" s="2" t="s">
        <v>4287</v>
      </c>
    </row>
    <row r="1376">
      <c r="A1376" s="2"/>
      <c r="B1376" s="2">
        <v>0.0</v>
      </c>
      <c r="C1376" s="2" t="s">
        <v>2420</v>
      </c>
      <c r="D1376" s="2" t="s">
        <v>10633</v>
      </c>
      <c r="E1376" s="2" t="s">
        <v>4301</v>
      </c>
      <c r="F1376" s="2" t="s">
        <v>4287</v>
      </c>
    </row>
    <row r="1377">
      <c r="A1377" s="2"/>
      <c r="B1377" s="2">
        <v>0.0</v>
      </c>
      <c r="C1377" s="2" t="s">
        <v>3793</v>
      </c>
      <c r="D1377" s="2" t="s">
        <v>10633</v>
      </c>
      <c r="E1377" s="2" t="s">
        <v>4301</v>
      </c>
      <c r="F1377" s="2" t="s">
        <v>4287</v>
      </c>
    </row>
    <row r="1378">
      <c r="A1378" s="2"/>
      <c r="B1378" s="2">
        <v>0.0</v>
      </c>
      <c r="C1378" s="2" t="s">
        <v>3794</v>
      </c>
      <c r="D1378" s="2" t="s">
        <v>10633</v>
      </c>
      <c r="E1378" s="2" t="s">
        <v>4301</v>
      </c>
      <c r="F1378" s="2" t="s">
        <v>4287</v>
      </c>
    </row>
    <row r="1379">
      <c r="A1379" s="2"/>
      <c r="B1379" s="2">
        <v>0.0</v>
      </c>
      <c r="C1379" s="2" t="s">
        <v>3795</v>
      </c>
      <c r="D1379" s="2" t="s">
        <v>10633</v>
      </c>
      <c r="E1379" s="2" t="s">
        <v>4301</v>
      </c>
      <c r="F1379" s="2" t="s">
        <v>4287</v>
      </c>
    </row>
    <row r="1380">
      <c r="A1380" s="2"/>
      <c r="B1380" s="2">
        <v>-1.0</v>
      </c>
      <c r="C1380" s="2" t="s">
        <v>3796</v>
      </c>
      <c r="D1380" s="2" t="s">
        <v>10633</v>
      </c>
      <c r="E1380" s="2" t="s">
        <v>4301</v>
      </c>
      <c r="F1380" s="2" t="s">
        <v>4287</v>
      </c>
    </row>
    <row r="1381">
      <c r="A1381" s="2"/>
      <c r="B1381" s="2">
        <v>0.0</v>
      </c>
      <c r="C1381" s="2" t="s">
        <v>3797</v>
      </c>
      <c r="D1381" s="2" t="s">
        <v>10633</v>
      </c>
      <c r="E1381" s="2" t="s">
        <v>4301</v>
      </c>
      <c r="F1381" s="2" t="s">
        <v>4287</v>
      </c>
    </row>
    <row r="1382">
      <c r="A1382" s="2"/>
      <c r="B1382" s="2">
        <v>0.0</v>
      </c>
      <c r="C1382" s="2" t="s">
        <v>3800</v>
      </c>
      <c r="D1382" s="2" t="s">
        <v>10648</v>
      </c>
      <c r="E1382" s="2" t="s">
        <v>10649</v>
      </c>
      <c r="F1382" s="2" t="s">
        <v>4287</v>
      </c>
    </row>
    <row r="1383">
      <c r="A1383" s="2"/>
      <c r="B1383" s="2">
        <v>0.0</v>
      </c>
      <c r="C1383" s="2" t="s">
        <v>3805</v>
      </c>
      <c r="D1383" s="2" t="s">
        <v>10648</v>
      </c>
      <c r="E1383" s="2" t="s">
        <v>10649</v>
      </c>
      <c r="F1383" s="2" t="s">
        <v>4287</v>
      </c>
    </row>
    <row r="1384">
      <c r="A1384" s="2"/>
      <c r="B1384" s="2">
        <v>0.0</v>
      </c>
      <c r="C1384" s="2" t="s">
        <v>3807</v>
      </c>
      <c r="D1384" s="2" t="s">
        <v>10648</v>
      </c>
      <c r="E1384" s="2" t="s">
        <v>10649</v>
      </c>
      <c r="F1384" s="2" t="s">
        <v>4287</v>
      </c>
    </row>
    <row r="1385">
      <c r="A1385" s="2"/>
      <c r="B1385" s="2">
        <v>0.0</v>
      </c>
      <c r="C1385" s="2" t="s">
        <v>3808</v>
      </c>
      <c r="D1385" s="2" t="s">
        <v>10648</v>
      </c>
      <c r="E1385" s="2" t="s">
        <v>10649</v>
      </c>
      <c r="F1385" s="2" t="s">
        <v>4287</v>
      </c>
    </row>
    <row r="1386">
      <c r="A1386" s="2"/>
      <c r="B1386" s="2">
        <v>0.0</v>
      </c>
      <c r="C1386" s="2" t="s">
        <v>3810</v>
      </c>
      <c r="D1386" s="2" t="s">
        <v>10648</v>
      </c>
      <c r="E1386" s="2" t="s">
        <v>10649</v>
      </c>
      <c r="F1386" s="2" t="s">
        <v>4287</v>
      </c>
    </row>
    <row r="1387">
      <c r="A1387" s="2"/>
      <c r="B1387" s="2">
        <v>0.0</v>
      </c>
      <c r="C1387" s="2" t="s">
        <v>3811</v>
      </c>
      <c r="D1387" s="2" t="s">
        <v>10648</v>
      </c>
      <c r="E1387" s="2" t="s">
        <v>10649</v>
      </c>
      <c r="F1387" s="2" t="s">
        <v>4287</v>
      </c>
    </row>
    <row r="1388">
      <c r="A1388" s="2"/>
      <c r="B1388" s="2">
        <v>0.0</v>
      </c>
      <c r="C1388" s="2" t="s">
        <v>3814</v>
      </c>
      <c r="D1388" s="2" t="s">
        <v>10648</v>
      </c>
      <c r="E1388" s="2" t="s">
        <v>10649</v>
      </c>
      <c r="F1388" s="2" t="s">
        <v>4287</v>
      </c>
    </row>
    <row r="1389">
      <c r="A1389" s="2"/>
      <c r="B1389" s="2">
        <v>0.0</v>
      </c>
      <c r="C1389" s="2" t="s">
        <v>3816</v>
      </c>
      <c r="D1389" s="2" t="s">
        <v>10648</v>
      </c>
      <c r="E1389" s="2" t="s">
        <v>10649</v>
      </c>
      <c r="F1389" s="2" t="s">
        <v>4287</v>
      </c>
    </row>
    <row r="1390">
      <c r="A1390" s="2"/>
      <c r="B1390" s="2">
        <v>0.0</v>
      </c>
      <c r="C1390" s="2" t="s">
        <v>3824</v>
      </c>
      <c r="D1390" s="2" t="s">
        <v>10648</v>
      </c>
      <c r="E1390" s="2" t="s">
        <v>10649</v>
      </c>
      <c r="F1390" s="2" t="s">
        <v>4287</v>
      </c>
    </row>
    <row r="1391">
      <c r="A1391" s="2"/>
      <c r="B1391" s="2">
        <v>1.0</v>
      </c>
      <c r="C1391" s="2" t="s">
        <v>3831</v>
      </c>
      <c r="D1391" s="2" t="s">
        <v>10648</v>
      </c>
      <c r="E1391" s="2" t="s">
        <v>10649</v>
      </c>
      <c r="F1391" s="2" t="s">
        <v>4287</v>
      </c>
    </row>
    <row r="1392">
      <c r="A1392" s="2"/>
      <c r="B1392" s="2">
        <v>0.0</v>
      </c>
      <c r="C1392" s="2" t="s">
        <v>3833</v>
      </c>
      <c r="D1392" s="2" t="s">
        <v>10648</v>
      </c>
      <c r="E1392" s="2" t="s">
        <v>10649</v>
      </c>
      <c r="F1392" s="2" t="s">
        <v>4287</v>
      </c>
    </row>
    <row r="1393">
      <c r="A1393" s="2"/>
      <c r="B1393" s="2">
        <v>0.0</v>
      </c>
      <c r="C1393" s="2" t="s">
        <v>3834</v>
      </c>
      <c r="D1393" s="2" t="s">
        <v>10648</v>
      </c>
      <c r="E1393" s="2" t="s">
        <v>10649</v>
      </c>
      <c r="F1393" s="2" t="s">
        <v>4287</v>
      </c>
    </row>
    <row r="1394">
      <c r="A1394" s="2"/>
      <c r="B1394" s="2">
        <v>-1.0</v>
      </c>
      <c r="C1394" s="2" t="s">
        <v>3836</v>
      </c>
      <c r="D1394" s="2" t="s">
        <v>10648</v>
      </c>
      <c r="E1394" s="2" t="s">
        <v>10649</v>
      </c>
      <c r="F1394" s="2" t="s">
        <v>4287</v>
      </c>
    </row>
    <row r="1395">
      <c r="A1395" s="2"/>
      <c r="B1395" s="2">
        <v>0.0</v>
      </c>
      <c r="C1395" s="2" t="s">
        <v>3837</v>
      </c>
      <c r="D1395" s="2" t="s">
        <v>10648</v>
      </c>
      <c r="E1395" s="2" t="s">
        <v>10649</v>
      </c>
      <c r="F1395" s="2" t="s">
        <v>4287</v>
      </c>
    </row>
    <row r="1396">
      <c r="A1396" s="2"/>
      <c r="B1396" s="2">
        <v>-1.0</v>
      </c>
      <c r="C1396" s="2" t="s">
        <v>3838</v>
      </c>
      <c r="D1396" s="2" t="s">
        <v>10648</v>
      </c>
      <c r="E1396" s="2" t="s">
        <v>10649</v>
      </c>
      <c r="F1396" s="2" t="s">
        <v>4287</v>
      </c>
    </row>
    <row r="1397">
      <c r="A1397" s="2"/>
      <c r="B1397" s="2">
        <v>0.0</v>
      </c>
      <c r="C1397" s="2" t="s">
        <v>3839</v>
      </c>
      <c r="D1397" s="2" t="s">
        <v>10648</v>
      </c>
      <c r="E1397" s="2" t="s">
        <v>10649</v>
      </c>
      <c r="F1397" s="2" t="s">
        <v>4287</v>
      </c>
    </row>
    <row r="1398">
      <c r="A1398" s="2"/>
      <c r="B1398" s="2">
        <v>0.0</v>
      </c>
      <c r="C1398" s="2" t="s">
        <v>3840</v>
      </c>
      <c r="D1398" s="2" t="s">
        <v>10648</v>
      </c>
      <c r="E1398" s="2" t="s">
        <v>10649</v>
      </c>
      <c r="F1398" s="2" t="s">
        <v>4287</v>
      </c>
    </row>
    <row r="1399">
      <c r="A1399" s="2"/>
      <c r="B1399" s="2">
        <v>0.0</v>
      </c>
      <c r="C1399" s="2" t="s">
        <v>3841</v>
      </c>
      <c r="D1399" s="2" t="s">
        <v>10648</v>
      </c>
      <c r="E1399" s="2" t="s">
        <v>10649</v>
      </c>
      <c r="F1399" s="2" t="s">
        <v>4287</v>
      </c>
    </row>
    <row r="1400">
      <c r="A1400" s="2"/>
      <c r="B1400" s="2">
        <v>0.0</v>
      </c>
      <c r="C1400" s="2" t="s">
        <v>3843</v>
      </c>
      <c r="D1400" s="2" t="s">
        <v>10648</v>
      </c>
      <c r="E1400" s="2" t="s">
        <v>10649</v>
      </c>
      <c r="F1400" s="2" t="s">
        <v>4287</v>
      </c>
    </row>
    <row r="1401">
      <c r="A1401" s="2"/>
      <c r="B1401" s="2">
        <v>-1.0</v>
      </c>
      <c r="C1401" s="2" t="s">
        <v>3849</v>
      </c>
      <c r="D1401" s="2" t="s">
        <v>10648</v>
      </c>
      <c r="E1401" s="2" t="s">
        <v>10649</v>
      </c>
      <c r="F1401" s="2" t="s">
        <v>4287</v>
      </c>
    </row>
    <row r="1402">
      <c r="A1402" s="2"/>
      <c r="B1402" s="2">
        <v>0.0</v>
      </c>
      <c r="C1402" s="2" t="s">
        <v>3850</v>
      </c>
      <c r="D1402" s="2" t="s">
        <v>10648</v>
      </c>
      <c r="E1402" s="2" t="s">
        <v>10649</v>
      </c>
      <c r="F1402" s="2" t="s">
        <v>4287</v>
      </c>
    </row>
    <row r="1403">
      <c r="A1403" s="2"/>
      <c r="B1403" s="2">
        <v>0.0</v>
      </c>
      <c r="C1403" s="2" t="s">
        <v>3851</v>
      </c>
      <c r="D1403" s="2" t="s">
        <v>10648</v>
      </c>
      <c r="E1403" s="2" t="s">
        <v>10649</v>
      </c>
      <c r="F1403" s="2" t="s">
        <v>4287</v>
      </c>
    </row>
    <row r="1404">
      <c r="A1404" s="2"/>
      <c r="B1404" s="2">
        <v>0.0</v>
      </c>
      <c r="C1404" s="2" t="s">
        <v>3852</v>
      </c>
      <c r="D1404" s="2" t="s">
        <v>10648</v>
      </c>
      <c r="E1404" s="2" t="s">
        <v>10649</v>
      </c>
      <c r="F1404" s="2" t="s">
        <v>4287</v>
      </c>
    </row>
    <row r="1405">
      <c r="A1405" s="2"/>
      <c r="B1405" s="2">
        <v>0.0</v>
      </c>
      <c r="C1405" s="2" t="s">
        <v>3853</v>
      </c>
      <c r="D1405" s="2" t="s">
        <v>10648</v>
      </c>
      <c r="E1405" s="2" t="s">
        <v>10649</v>
      </c>
      <c r="F1405" s="2" t="s">
        <v>4287</v>
      </c>
    </row>
    <row r="1406">
      <c r="A1406" s="2"/>
      <c r="B1406" s="2">
        <v>0.0</v>
      </c>
      <c r="C1406" s="2" t="s">
        <v>3854</v>
      </c>
      <c r="D1406" s="2" t="s">
        <v>10664</v>
      </c>
      <c r="E1406" s="2" t="s">
        <v>10213</v>
      </c>
      <c r="F1406" s="2" t="s">
        <v>4287</v>
      </c>
    </row>
    <row r="1407">
      <c r="A1407" s="2"/>
      <c r="B1407" s="2">
        <v>0.0</v>
      </c>
      <c r="C1407" s="2" t="s">
        <v>3855</v>
      </c>
      <c r="D1407" s="2" t="s">
        <v>10664</v>
      </c>
      <c r="E1407" s="2" t="s">
        <v>10213</v>
      </c>
      <c r="F1407" s="2" t="s">
        <v>4287</v>
      </c>
    </row>
    <row r="1408">
      <c r="A1408" s="2"/>
      <c r="B1408" s="2">
        <v>0.0</v>
      </c>
      <c r="C1408" s="2" t="s">
        <v>3856</v>
      </c>
      <c r="D1408" s="2" t="s">
        <v>10664</v>
      </c>
      <c r="E1408" s="2" t="s">
        <v>10213</v>
      </c>
      <c r="F1408" s="2" t="s">
        <v>4287</v>
      </c>
    </row>
    <row r="1409">
      <c r="A1409" s="2"/>
      <c r="B1409" s="2">
        <v>0.0</v>
      </c>
      <c r="C1409" s="2" t="s">
        <v>3857</v>
      </c>
      <c r="D1409" s="2" t="s">
        <v>10664</v>
      </c>
      <c r="E1409" s="2" t="s">
        <v>10213</v>
      </c>
      <c r="F1409" s="2" t="s">
        <v>4287</v>
      </c>
    </row>
    <row r="1410">
      <c r="A1410" s="2"/>
      <c r="B1410" s="2">
        <v>0.0</v>
      </c>
      <c r="C1410" s="2" t="s">
        <v>3858</v>
      </c>
      <c r="D1410" s="2" t="s">
        <v>10664</v>
      </c>
      <c r="E1410" s="2" t="s">
        <v>10213</v>
      </c>
      <c r="F1410" s="2" t="s">
        <v>4287</v>
      </c>
    </row>
    <row r="1411">
      <c r="A1411" s="2"/>
      <c r="B1411" s="2">
        <v>0.0</v>
      </c>
      <c r="C1411" s="2" t="s">
        <v>3859</v>
      </c>
      <c r="D1411" s="2" t="s">
        <v>10664</v>
      </c>
      <c r="E1411" s="2" t="s">
        <v>10213</v>
      </c>
      <c r="F1411" s="2" t="s">
        <v>4287</v>
      </c>
    </row>
    <row r="1412">
      <c r="A1412" s="2"/>
      <c r="B1412" s="2">
        <v>0.0</v>
      </c>
      <c r="C1412" s="2" t="s">
        <v>3860</v>
      </c>
      <c r="D1412" s="2" t="s">
        <v>10664</v>
      </c>
      <c r="E1412" s="2" t="s">
        <v>10213</v>
      </c>
      <c r="F1412" s="2" t="s">
        <v>4287</v>
      </c>
    </row>
    <row r="1413">
      <c r="A1413" s="2"/>
      <c r="B1413" s="2">
        <v>0.0</v>
      </c>
      <c r="C1413" s="2" t="s">
        <v>3861</v>
      </c>
      <c r="D1413" s="2" t="s">
        <v>10664</v>
      </c>
      <c r="E1413" s="2" t="s">
        <v>10213</v>
      </c>
      <c r="F1413" s="2" t="s">
        <v>4287</v>
      </c>
    </row>
    <row r="1414">
      <c r="A1414" s="2"/>
      <c r="B1414" s="2">
        <v>0.0</v>
      </c>
      <c r="C1414" s="2" t="s">
        <v>3862</v>
      </c>
      <c r="D1414" s="2" t="s">
        <v>10664</v>
      </c>
      <c r="E1414" s="2" t="s">
        <v>10213</v>
      </c>
      <c r="F1414" s="2" t="s">
        <v>4287</v>
      </c>
    </row>
    <row r="1415">
      <c r="A1415" s="2"/>
      <c r="B1415" s="2">
        <v>0.0</v>
      </c>
      <c r="C1415" s="2" t="s">
        <v>3863</v>
      </c>
      <c r="D1415" s="2" t="s">
        <v>10664</v>
      </c>
      <c r="E1415" s="2" t="s">
        <v>10213</v>
      </c>
      <c r="F1415" s="2" t="s">
        <v>4287</v>
      </c>
    </row>
    <row r="1416">
      <c r="A1416" s="2"/>
      <c r="B1416" s="2">
        <v>0.0</v>
      </c>
      <c r="C1416" s="2" t="s">
        <v>3864</v>
      </c>
      <c r="D1416" s="2" t="s">
        <v>10664</v>
      </c>
      <c r="E1416" s="2" t="s">
        <v>10213</v>
      </c>
      <c r="F1416" s="2" t="s">
        <v>4287</v>
      </c>
    </row>
    <row r="1417">
      <c r="A1417" s="2"/>
      <c r="B1417" s="2">
        <v>0.0</v>
      </c>
      <c r="C1417" s="2" t="s">
        <v>3865</v>
      </c>
      <c r="D1417" s="2" t="s">
        <v>10664</v>
      </c>
      <c r="E1417" s="2" t="s">
        <v>10213</v>
      </c>
      <c r="F1417" s="2" t="s">
        <v>4287</v>
      </c>
    </row>
    <row r="1418">
      <c r="A1418" s="2"/>
      <c r="B1418" s="2">
        <v>0.0</v>
      </c>
      <c r="C1418" s="2" t="s">
        <v>3866</v>
      </c>
      <c r="D1418" s="2" t="s">
        <v>10664</v>
      </c>
      <c r="E1418" s="2" t="s">
        <v>10213</v>
      </c>
      <c r="F1418" s="2" t="s">
        <v>4287</v>
      </c>
    </row>
    <row r="1419">
      <c r="A1419" s="2"/>
      <c r="B1419" s="2">
        <v>0.0</v>
      </c>
      <c r="C1419" s="2" t="s">
        <v>3867</v>
      </c>
      <c r="D1419" s="2" t="s">
        <v>10664</v>
      </c>
      <c r="E1419" s="2" t="s">
        <v>10213</v>
      </c>
      <c r="F1419" s="2" t="s">
        <v>4287</v>
      </c>
    </row>
    <row r="1420">
      <c r="A1420" s="2"/>
      <c r="B1420" s="2">
        <v>0.0</v>
      </c>
      <c r="C1420" s="2" t="s">
        <v>3868</v>
      </c>
      <c r="D1420" s="2" t="s">
        <v>10664</v>
      </c>
      <c r="E1420" s="2" t="s">
        <v>10213</v>
      </c>
      <c r="F1420" s="2" t="s">
        <v>4287</v>
      </c>
    </row>
    <row r="1421">
      <c r="A1421" s="2"/>
      <c r="B1421" s="2">
        <v>0.0</v>
      </c>
      <c r="C1421" s="2" t="s">
        <v>3869</v>
      </c>
      <c r="D1421" s="2" t="s">
        <v>10664</v>
      </c>
      <c r="E1421" s="2" t="s">
        <v>10213</v>
      </c>
      <c r="F1421" s="2" t="s">
        <v>4287</v>
      </c>
    </row>
    <row r="1422">
      <c r="A1422" s="2"/>
      <c r="B1422" s="2">
        <v>0.0</v>
      </c>
      <c r="C1422" s="2" t="s">
        <v>3871</v>
      </c>
      <c r="D1422" s="2" t="s">
        <v>10664</v>
      </c>
      <c r="E1422" s="2" t="s">
        <v>10213</v>
      </c>
      <c r="F1422" s="2" t="s">
        <v>4287</v>
      </c>
    </row>
    <row r="1423">
      <c r="A1423" s="2"/>
      <c r="B1423" s="2">
        <v>0.0</v>
      </c>
      <c r="C1423" s="2" t="s">
        <v>3872</v>
      </c>
      <c r="D1423" s="2" t="s">
        <v>10664</v>
      </c>
      <c r="E1423" s="2" t="s">
        <v>10213</v>
      </c>
      <c r="F1423" s="2" t="s">
        <v>4287</v>
      </c>
    </row>
    <row r="1424">
      <c r="A1424" s="2"/>
      <c r="B1424" s="2">
        <v>0.0</v>
      </c>
      <c r="C1424" s="2" t="s">
        <v>3873</v>
      </c>
      <c r="D1424" s="2" t="s">
        <v>10664</v>
      </c>
      <c r="E1424" s="2" t="s">
        <v>10213</v>
      </c>
      <c r="F1424" s="2" t="s">
        <v>4287</v>
      </c>
    </row>
    <row r="1425">
      <c r="A1425" s="2"/>
      <c r="B1425" s="2">
        <v>0.0</v>
      </c>
      <c r="C1425" s="2" t="s">
        <v>3874</v>
      </c>
      <c r="D1425" s="2" t="s">
        <v>10664</v>
      </c>
      <c r="E1425" s="2" t="s">
        <v>10213</v>
      </c>
      <c r="F1425" s="2" t="s">
        <v>4287</v>
      </c>
    </row>
    <row r="1426">
      <c r="A1426" s="2"/>
      <c r="B1426" s="2">
        <v>0.0</v>
      </c>
      <c r="C1426" s="2" t="s">
        <v>3875</v>
      </c>
      <c r="D1426" s="2" t="s">
        <v>10664</v>
      </c>
      <c r="E1426" s="2" t="s">
        <v>10213</v>
      </c>
      <c r="F1426" s="2" t="s">
        <v>4287</v>
      </c>
    </row>
    <row r="1427">
      <c r="A1427" s="2"/>
      <c r="B1427" s="2">
        <v>0.0</v>
      </c>
      <c r="C1427" s="2" t="s">
        <v>3876</v>
      </c>
      <c r="D1427" s="2" t="s">
        <v>10664</v>
      </c>
      <c r="E1427" s="2" t="s">
        <v>10213</v>
      </c>
      <c r="F1427" s="2" t="s">
        <v>4287</v>
      </c>
    </row>
    <row r="1428">
      <c r="A1428" s="2"/>
      <c r="B1428" s="2">
        <v>0.0</v>
      </c>
      <c r="C1428" s="2" t="s">
        <v>3877</v>
      </c>
      <c r="D1428" s="2" t="s">
        <v>10664</v>
      </c>
      <c r="E1428" s="2" t="s">
        <v>10213</v>
      </c>
      <c r="F1428" s="2" t="s">
        <v>4287</v>
      </c>
    </row>
    <row r="1429">
      <c r="A1429" s="2"/>
      <c r="B1429" s="2">
        <v>0.0</v>
      </c>
      <c r="C1429" s="2" t="s">
        <v>3878</v>
      </c>
      <c r="D1429" s="2" t="s">
        <v>10664</v>
      </c>
      <c r="E1429" s="2" t="s">
        <v>10213</v>
      </c>
      <c r="F1429" s="2" t="s">
        <v>4287</v>
      </c>
    </row>
    <row r="1430">
      <c r="A1430" s="2"/>
      <c r="B1430" s="2">
        <v>0.0</v>
      </c>
      <c r="C1430" s="2" t="s">
        <v>3879</v>
      </c>
      <c r="D1430" s="2" t="s">
        <v>10664</v>
      </c>
      <c r="E1430" s="2" t="s">
        <v>10213</v>
      </c>
      <c r="F1430" s="2" t="s">
        <v>4287</v>
      </c>
    </row>
    <row r="1431">
      <c r="A1431" s="2"/>
      <c r="B1431" s="2">
        <v>0.0</v>
      </c>
      <c r="C1431" s="2" t="s">
        <v>3880</v>
      </c>
      <c r="D1431" s="2" t="s">
        <v>10664</v>
      </c>
      <c r="E1431" s="2" t="s">
        <v>10213</v>
      </c>
      <c r="F1431" s="2" t="s">
        <v>4287</v>
      </c>
    </row>
    <row r="1432">
      <c r="A1432" s="2"/>
      <c r="B1432" s="2">
        <v>0.0</v>
      </c>
      <c r="C1432" s="2" t="s">
        <v>3881</v>
      </c>
      <c r="D1432" s="2" t="s">
        <v>10664</v>
      </c>
      <c r="E1432" s="2" t="s">
        <v>10213</v>
      </c>
      <c r="F1432" s="2" t="s">
        <v>4287</v>
      </c>
    </row>
    <row r="1433">
      <c r="A1433" s="2"/>
      <c r="B1433" s="2">
        <v>0.0</v>
      </c>
      <c r="C1433" s="2" t="s">
        <v>3882</v>
      </c>
      <c r="D1433" s="2" t="s">
        <v>10664</v>
      </c>
      <c r="E1433" s="2" t="s">
        <v>10213</v>
      </c>
      <c r="F1433" s="2" t="s">
        <v>4287</v>
      </c>
    </row>
    <row r="1434">
      <c r="A1434" s="2"/>
      <c r="B1434" s="2">
        <v>0.0</v>
      </c>
      <c r="C1434" s="2" t="s">
        <v>3883</v>
      </c>
      <c r="D1434" s="2" t="s">
        <v>10664</v>
      </c>
      <c r="E1434" s="2" t="s">
        <v>10213</v>
      </c>
      <c r="F1434" s="2" t="s">
        <v>4287</v>
      </c>
    </row>
    <row r="1435">
      <c r="A1435" s="2"/>
      <c r="B1435" s="2">
        <v>0.0</v>
      </c>
      <c r="C1435" s="2" t="s">
        <v>3885</v>
      </c>
      <c r="D1435" s="2" t="s">
        <v>10664</v>
      </c>
      <c r="E1435" s="2" t="s">
        <v>10213</v>
      </c>
      <c r="F1435" s="2" t="s">
        <v>4287</v>
      </c>
    </row>
    <row r="1436">
      <c r="A1436" s="2"/>
      <c r="B1436" s="2">
        <v>0.0</v>
      </c>
      <c r="C1436" s="2" t="s">
        <v>3886</v>
      </c>
      <c r="D1436" s="2" t="s">
        <v>10664</v>
      </c>
      <c r="E1436" s="2" t="s">
        <v>10213</v>
      </c>
      <c r="F1436" s="2" t="s">
        <v>4287</v>
      </c>
    </row>
    <row r="1437">
      <c r="A1437" s="2"/>
      <c r="B1437" s="2">
        <v>0.0</v>
      </c>
      <c r="C1437" s="2" t="s">
        <v>3887</v>
      </c>
      <c r="D1437" s="2" t="s">
        <v>10664</v>
      </c>
      <c r="E1437" s="2" t="s">
        <v>10213</v>
      </c>
      <c r="F1437" s="2" t="s">
        <v>4287</v>
      </c>
    </row>
    <row r="1438">
      <c r="A1438" s="2"/>
      <c r="B1438" s="2">
        <v>0.0</v>
      </c>
      <c r="C1438" s="2" t="s">
        <v>3888</v>
      </c>
      <c r="D1438" s="2" t="s">
        <v>10664</v>
      </c>
      <c r="E1438" s="2" t="s">
        <v>10213</v>
      </c>
      <c r="F1438" s="2" t="s">
        <v>4287</v>
      </c>
    </row>
    <row r="1439">
      <c r="A1439" s="2"/>
      <c r="B1439" s="2">
        <v>0.0</v>
      </c>
      <c r="C1439" s="2" t="s">
        <v>3889</v>
      </c>
      <c r="D1439" s="2" t="s">
        <v>10664</v>
      </c>
      <c r="E1439" s="2" t="s">
        <v>10213</v>
      </c>
      <c r="F1439" s="2" t="s">
        <v>4287</v>
      </c>
    </row>
    <row r="1440">
      <c r="A1440" s="2"/>
      <c r="B1440" s="2">
        <v>0.0</v>
      </c>
      <c r="C1440" s="2" t="s">
        <v>3890</v>
      </c>
      <c r="D1440" s="2" t="s">
        <v>10664</v>
      </c>
      <c r="E1440" s="2" t="s">
        <v>10213</v>
      </c>
      <c r="F1440" s="2" t="s">
        <v>4287</v>
      </c>
    </row>
    <row r="1441">
      <c r="A1441" s="2"/>
      <c r="B1441" s="2">
        <v>0.0</v>
      </c>
      <c r="C1441" s="2" t="s">
        <v>3891</v>
      </c>
      <c r="D1441" s="2" t="s">
        <v>10664</v>
      </c>
      <c r="E1441" s="2" t="s">
        <v>10213</v>
      </c>
      <c r="F1441" s="2" t="s">
        <v>4287</v>
      </c>
    </row>
    <row r="1442">
      <c r="A1442" s="2"/>
      <c r="B1442" s="2">
        <v>0.0</v>
      </c>
      <c r="C1442" s="2" t="s">
        <v>3892</v>
      </c>
      <c r="D1442" s="2" t="s">
        <v>10664</v>
      </c>
      <c r="E1442" s="2" t="s">
        <v>10213</v>
      </c>
      <c r="F1442" s="2" t="s">
        <v>4287</v>
      </c>
    </row>
    <row r="1443">
      <c r="A1443" s="2"/>
      <c r="B1443" s="2">
        <v>0.0</v>
      </c>
      <c r="C1443" s="2" t="s">
        <v>3893</v>
      </c>
      <c r="D1443" s="2" t="s">
        <v>10664</v>
      </c>
      <c r="E1443" s="2" t="s">
        <v>10213</v>
      </c>
      <c r="F1443" s="2" t="s">
        <v>4287</v>
      </c>
    </row>
    <row r="1444">
      <c r="A1444" s="2"/>
      <c r="B1444" s="2">
        <v>0.0</v>
      </c>
      <c r="C1444" s="2" t="s">
        <v>3894</v>
      </c>
      <c r="D1444" s="2" t="s">
        <v>10664</v>
      </c>
      <c r="E1444" s="2" t="s">
        <v>10213</v>
      </c>
      <c r="F1444" s="2" t="s">
        <v>4287</v>
      </c>
    </row>
    <row r="1445">
      <c r="A1445" s="2"/>
      <c r="B1445" s="2">
        <v>0.0</v>
      </c>
      <c r="C1445" s="2" t="s">
        <v>3895</v>
      </c>
      <c r="D1445" s="2" t="s">
        <v>10664</v>
      </c>
      <c r="E1445" s="2" t="s">
        <v>10213</v>
      </c>
      <c r="F1445" s="2" t="s">
        <v>4287</v>
      </c>
    </row>
    <row r="1446">
      <c r="A1446" s="2"/>
      <c r="B1446" s="2">
        <v>-1.0</v>
      </c>
      <c r="C1446" s="2" t="s">
        <v>3898</v>
      </c>
      <c r="D1446" s="2" t="s">
        <v>10664</v>
      </c>
      <c r="E1446" s="2" t="s">
        <v>10213</v>
      </c>
      <c r="F1446" s="2" t="s">
        <v>4287</v>
      </c>
    </row>
    <row r="1447">
      <c r="A1447" s="2"/>
      <c r="B1447" s="2">
        <v>-1.0</v>
      </c>
      <c r="C1447" s="2" t="s">
        <v>3899</v>
      </c>
      <c r="D1447" s="2" t="s">
        <v>10664</v>
      </c>
      <c r="E1447" s="2" t="s">
        <v>10213</v>
      </c>
      <c r="F1447" s="2" t="s">
        <v>4287</v>
      </c>
    </row>
    <row r="1448">
      <c r="A1448" s="2"/>
      <c r="B1448" s="2">
        <v>0.0</v>
      </c>
      <c r="C1448" s="2" t="s">
        <v>3900</v>
      </c>
      <c r="D1448" s="2" t="s">
        <v>10664</v>
      </c>
      <c r="E1448" s="2" t="s">
        <v>10213</v>
      </c>
      <c r="F1448" s="2" t="s">
        <v>4287</v>
      </c>
    </row>
    <row r="1449">
      <c r="A1449" s="2"/>
      <c r="B1449" s="2">
        <v>0.0</v>
      </c>
      <c r="C1449" s="2" t="s">
        <v>3901</v>
      </c>
      <c r="D1449" s="2" t="s">
        <v>10664</v>
      </c>
      <c r="E1449" s="2" t="s">
        <v>10213</v>
      </c>
      <c r="F1449" s="2" t="s">
        <v>4287</v>
      </c>
    </row>
    <row r="1450">
      <c r="A1450" s="2"/>
      <c r="B1450" s="2">
        <v>0.0</v>
      </c>
      <c r="C1450" s="2" t="s">
        <v>3902</v>
      </c>
      <c r="D1450" s="2" t="s">
        <v>10664</v>
      </c>
      <c r="E1450" s="2" t="s">
        <v>10213</v>
      </c>
      <c r="F1450" s="2" t="s">
        <v>4287</v>
      </c>
    </row>
    <row r="1451">
      <c r="A1451" s="2"/>
      <c r="B1451" s="2">
        <v>0.0</v>
      </c>
      <c r="C1451" s="2" t="s">
        <v>3903</v>
      </c>
      <c r="D1451" s="2" t="s">
        <v>10664</v>
      </c>
      <c r="E1451" s="2" t="s">
        <v>10213</v>
      </c>
      <c r="F1451" s="2" t="s">
        <v>4287</v>
      </c>
    </row>
    <row r="1452">
      <c r="A1452" s="2"/>
      <c r="B1452" s="2">
        <v>0.0</v>
      </c>
      <c r="C1452" s="2" t="s">
        <v>3904</v>
      </c>
      <c r="D1452" s="2" t="s">
        <v>10664</v>
      </c>
      <c r="E1452" s="2" t="s">
        <v>10213</v>
      </c>
      <c r="F1452" s="2" t="s">
        <v>4287</v>
      </c>
    </row>
    <row r="1453">
      <c r="A1453" s="2"/>
      <c r="B1453" s="2">
        <v>0.0</v>
      </c>
      <c r="C1453" s="2" t="s">
        <v>3905</v>
      </c>
      <c r="D1453" s="2" t="s">
        <v>10664</v>
      </c>
      <c r="E1453" s="2" t="s">
        <v>10213</v>
      </c>
      <c r="F1453" s="2" t="s">
        <v>4287</v>
      </c>
    </row>
    <row r="1454">
      <c r="A1454" s="2"/>
      <c r="B1454" s="2">
        <v>0.0</v>
      </c>
      <c r="C1454" s="2" t="s">
        <v>3906</v>
      </c>
      <c r="D1454" s="2" t="s">
        <v>10664</v>
      </c>
      <c r="E1454" s="2" t="s">
        <v>10213</v>
      </c>
      <c r="F1454" s="2" t="s">
        <v>4287</v>
      </c>
    </row>
    <row r="1455">
      <c r="A1455" s="2"/>
      <c r="B1455" s="2">
        <v>0.0</v>
      </c>
      <c r="C1455" s="2" t="s">
        <v>3907</v>
      </c>
      <c r="D1455" s="2" t="s">
        <v>10664</v>
      </c>
      <c r="E1455" s="2" t="s">
        <v>10213</v>
      </c>
      <c r="F1455" s="2" t="s">
        <v>4287</v>
      </c>
    </row>
    <row r="1456">
      <c r="A1456" s="2"/>
      <c r="B1456" s="2">
        <v>0.0</v>
      </c>
      <c r="C1456" s="2" t="s">
        <v>3908</v>
      </c>
      <c r="D1456" s="2" t="s">
        <v>10664</v>
      </c>
      <c r="E1456" s="2" t="s">
        <v>10213</v>
      </c>
      <c r="F1456" s="2" t="s">
        <v>4287</v>
      </c>
    </row>
    <row r="1457">
      <c r="A1457" s="2"/>
      <c r="B1457" s="2">
        <v>0.0</v>
      </c>
      <c r="C1457" s="2" t="s">
        <v>3909</v>
      </c>
      <c r="D1457" s="2" t="s">
        <v>10664</v>
      </c>
      <c r="E1457" s="2" t="s">
        <v>10213</v>
      </c>
      <c r="F1457" s="2" t="s">
        <v>4287</v>
      </c>
    </row>
    <row r="1458">
      <c r="A1458" s="2"/>
      <c r="B1458" s="2">
        <v>0.0</v>
      </c>
      <c r="C1458" s="2" t="s">
        <v>3910</v>
      </c>
      <c r="D1458" s="2" t="s">
        <v>10664</v>
      </c>
      <c r="E1458" s="2" t="s">
        <v>10213</v>
      </c>
      <c r="F1458" s="2" t="s">
        <v>4287</v>
      </c>
    </row>
    <row r="1459">
      <c r="A1459" s="2"/>
      <c r="B1459" s="2">
        <v>0.0</v>
      </c>
      <c r="C1459" s="2" t="s">
        <v>3911</v>
      </c>
      <c r="D1459" s="2" t="s">
        <v>10664</v>
      </c>
      <c r="E1459" s="2" t="s">
        <v>10213</v>
      </c>
      <c r="F1459" s="2" t="s">
        <v>4287</v>
      </c>
    </row>
    <row r="1460">
      <c r="A1460" s="2"/>
      <c r="B1460" s="2">
        <v>0.0</v>
      </c>
      <c r="C1460" s="2" t="s">
        <v>3912</v>
      </c>
      <c r="D1460" s="2" t="s">
        <v>10664</v>
      </c>
      <c r="E1460" s="2" t="s">
        <v>10213</v>
      </c>
      <c r="F1460" s="2" t="s">
        <v>4287</v>
      </c>
    </row>
    <row r="1461">
      <c r="A1461" s="2"/>
      <c r="B1461" s="2">
        <v>0.0</v>
      </c>
      <c r="C1461" s="2" t="s">
        <v>3913</v>
      </c>
      <c r="D1461" s="2" t="s">
        <v>10690</v>
      </c>
      <c r="E1461" s="2" t="s">
        <v>10691</v>
      </c>
      <c r="F1461" s="2" t="s">
        <v>4287</v>
      </c>
      <c r="G1461" s="2"/>
    </row>
    <row r="1462">
      <c r="A1462" s="2"/>
      <c r="B1462" s="2">
        <v>0.0</v>
      </c>
      <c r="C1462" s="2" t="s">
        <v>3914</v>
      </c>
      <c r="D1462" s="2" t="s">
        <v>10690</v>
      </c>
      <c r="E1462" s="2" t="s">
        <v>10691</v>
      </c>
      <c r="F1462" s="2" t="s">
        <v>4287</v>
      </c>
    </row>
    <row r="1463">
      <c r="A1463" s="2"/>
      <c r="B1463" s="2">
        <v>0.0</v>
      </c>
      <c r="C1463" s="2" t="s">
        <v>3916</v>
      </c>
      <c r="D1463" s="2" t="s">
        <v>10690</v>
      </c>
      <c r="E1463" s="2" t="s">
        <v>10691</v>
      </c>
      <c r="F1463" s="2" t="s">
        <v>4287</v>
      </c>
    </row>
    <row r="1464">
      <c r="A1464" s="2"/>
      <c r="B1464" s="2">
        <v>0.0</v>
      </c>
      <c r="C1464" s="2" t="s">
        <v>3917</v>
      </c>
      <c r="D1464" s="2" t="s">
        <v>10690</v>
      </c>
      <c r="E1464" s="2" t="s">
        <v>10691</v>
      </c>
      <c r="F1464" s="2" t="s">
        <v>4287</v>
      </c>
    </row>
    <row r="1465">
      <c r="A1465" s="2"/>
      <c r="B1465" s="2">
        <v>0.0</v>
      </c>
      <c r="C1465" s="2" t="s">
        <v>3918</v>
      </c>
      <c r="D1465" s="2" t="s">
        <v>10690</v>
      </c>
      <c r="E1465" s="2" t="s">
        <v>10691</v>
      </c>
      <c r="F1465" s="2" t="s">
        <v>4287</v>
      </c>
    </row>
    <row r="1466">
      <c r="A1466" s="2"/>
      <c r="B1466" s="2">
        <v>0.0</v>
      </c>
      <c r="C1466" s="2" t="s">
        <v>3919</v>
      </c>
      <c r="D1466" s="2" t="s">
        <v>10690</v>
      </c>
      <c r="E1466" s="2" t="s">
        <v>10691</v>
      </c>
      <c r="F1466" s="2" t="s">
        <v>4287</v>
      </c>
    </row>
    <row r="1467">
      <c r="A1467" s="2"/>
      <c r="B1467" s="2">
        <v>0.0</v>
      </c>
      <c r="C1467" s="2" t="s">
        <v>3920</v>
      </c>
      <c r="D1467" s="2" t="s">
        <v>10690</v>
      </c>
      <c r="E1467" s="2" t="s">
        <v>10691</v>
      </c>
      <c r="F1467" s="2" t="s">
        <v>4287</v>
      </c>
    </row>
    <row r="1468">
      <c r="A1468" s="2"/>
      <c r="B1468" s="2">
        <v>0.0</v>
      </c>
      <c r="C1468" s="2" t="s">
        <v>3921</v>
      </c>
      <c r="D1468" s="2" t="s">
        <v>10690</v>
      </c>
      <c r="E1468" s="2" t="s">
        <v>10691</v>
      </c>
      <c r="F1468" s="2" t="s">
        <v>4287</v>
      </c>
    </row>
    <row r="1469">
      <c r="A1469" s="2"/>
      <c r="B1469" s="2">
        <v>0.0</v>
      </c>
      <c r="C1469" s="2" t="s">
        <v>3922</v>
      </c>
      <c r="D1469" s="2" t="s">
        <v>10690</v>
      </c>
      <c r="E1469" s="2" t="s">
        <v>10691</v>
      </c>
      <c r="F1469" s="2" t="s">
        <v>4287</v>
      </c>
    </row>
    <row r="1470">
      <c r="A1470" s="2"/>
      <c r="B1470" s="2">
        <v>0.0</v>
      </c>
      <c r="C1470" s="2" t="s">
        <v>3923</v>
      </c>
      <c r="D1470" s="2" t="s">
        <v>10690</v>
      </c>
      <c r="E1470" s="2" t="s">
        <v>10691</v>
      </c>
      <c r="F1470" s="2" t="s">
        <v>4287</v>
      </c>
    </row>
    <row r="1471">
      <c r="A1471" s="2"/>
      <c r="B1471" s="2">
        <v>0.0</v>
      </c>
      <c r="C1471" s="2" t="s">
        <v>3924</v>
      </c>
      <c r="D1471" s="2" t="s">
        <v>10690</v>
      </c>
      <c r="E1471" s="2" t="s">
        <v>10691</v>
      </c>
      <c r="F1471" s="2" t="s">
        <v>4287</v>
      </c>
    </row>
    <row r="1472">
      <c r="A1472" s="2"/>
      <c r="B1472" s="2">
        <v>0.0</v>
      </c>
      <c r="C1472" s="2" t="s">
        <v>3926</v>
      </c>
      <c r="D1472" s="2" t="s">
        <v>10690</v>
      </c>
      <c r="E1472" s="2" t="s">
        <v>10691</v>
      </c>
      <c r="F1472" s="2" t="s">
        <v>4287</v>
      </c>
    </row>
    <row r="1473">
      <c r="A1473" s="2"/>
      <c r="B1473" s="2">
        <v>0.0</v>
      </c>
      <c r="C1473" s="2" t="s">
        <v>3927</v>
      </c>
      <c r="D1473" s="2" t="s">
        <v>10690</v>
      </c>
      <c r="E1473" s="2" t="s">
        <v>10691</v>
      </c>
      <c r="F1473" s="2" t="s">
        <v>4287</v>
      </c>
    </row>
    <row r="1474">
      <c r="A1474" s="2"/>
      <c r="B1474" s="2">
        <v>0.0</v>
      </c>
      <c r="C1474" s="2" t="s">
        <v>3928</v>
      </c>
      <c r="D1474" s="2" t="s">
        <v>10690</v>
      </c>
      <c r="E1474" s="2" t="s">
        <v>10691</v>
      </c>
      <c r="F1474" s="2" t="s">
        <v>4287</v>
      </c>
    </row>
    <row r="1475">
      <c r="A1475" s="2"/>
      <c r="B1475" s="2">
        <v>0.0</v>
      </c>
      <c r="C1475" s="2" t="s">
        <v>3929</v>
      </c>
      <c r="D1475" s="2" t="s">
        <v>10690</v>
      </c>
      <c r="E1475" s="2" t="s">
        <v>10691</v>
      </c>
      <c r="F1475" s="2" t="s">
        <v>4287</v>
      </c>
    </row>
    <row r="1476">
      <c r="A1476" s="2"/>
      <c r="B1476" s="2">
        <v>0.0</v>
      </c>
      <c r="C1476" s="2" t="s">
        <v>3930</v>
      </c>
      <c r="D1476" s="2" t="s">
        <v>10690</v>
      </c>
      <c r="E1476" s="2" t="s">
        <v>10691</v>
      </c>
      <c r="F1476" s="2" t="s">
        <v>4287</v>
      </c>
    </row>
    <row r="1477">
      <c r="A1477" s="2"/>
      <c r="B1477" s="2">
        <v>0.0</v>
      </c>
      <c r="C1477" s="2" t="s">
        <v>3931</v>
      </c>
      <c r="D1477" s="2" t="s">
        <v>10690</v>
      </c>
      <c r="E1477" s="2" t="s">
        <v>10691</v>
      </c>
      <c r="F1477" s="2" t="s">
        <v>4287</v>
      </c>
    </row>
    <row r="1478">
      <c r="A1478" s="2"/>
      <c r="B1478" s="2">
        <v>0.0</v>
      </c>
      <c r="C1478" s="2" t="s">
        <v>3932</v>
      </c>
      <c r="D1478" s="2" t="s">
        <v>10701</v>
      </c>
      <c r="E1478" s="2" t="s">
        <v>10702</v>
      </c>
      <c r="F1478" s="2" t="s">
        <v>4287</v>
      </c>
      <c r="G1478" s="2"/>
    </row>
    <row r="1479">
      <c r="A1479" s="2"/>
      <c r="B1479" s="2">
        <v>0.0</v>
      </c>
      <c r="C1479" s="2" t="s">
        <v>3933</v>
      </c>
      <c r="D1479" s="2" t="s">
        <v>10701</v>
      </c>
      <c r="E1479" s="2" t="s">
        <v>10702</v>
      </c>
      <c r="F1479" s="2" t="s">
        <v>4287</v>
      </c>
      <c r="G1479" s="2"/>
    </row>
    <row r="1480">
      <c r="A1480" s="2"/>
      <c r="B1480" s="2">
        <v>0.0</v>
      </c>
      <c r="C1480" s="2" t="s">
        <v>3934</v>
      </c>
      <c r="D1480" s="2" t="s">
        <v>10701</v>
      </c>
      <c r="E1480" s="2" t="s">
        <v>10702</v>
      </c>
      <c r="F1480" s="2" t="s">
        <v>4287</v>
      </c>
      <c r="G1480" s="2"/>
    </row>
    <row r="1481">
      <c r="A1481" s="2"/>
      <c r="B1481" s="2">
        <v>0.0</v>
      </c>
      <c r="C1481" s="2" t="s">
        <v>3935</v>
      </c>
      <c r="D1481" s="2" t="s">
        <v>10701</v>
      </c>
      <c r="E1481" s="2" t="s">
        <v>10702</v>
      </c>
      <c r="F1481" s="2" t="s">
        <v>4287</v>
      </c>
      <c r="G1481" s="2"/>
    </row>
    <row r="1482">
      <c r="A1482" s="2"/>
      <c r="B1482" s="2">
        <v>0.0</v>
      </c>
      <c r="C1482" s="2" t="s">
        <v>3936</v>
      </c>
      <c r="D1482" s="2" t="s">
        <v>10701</v>
      </c>
      <c r="E1482" s="2" t="s">
        <v>10702</v>
      </c>
      <c r="F1482" s="2" t="s">
        <v>4287</v>
      </c>
      <c r="G1482" s="2"/>
    </row>
    <row r="1483">
      <c r="A1483" s="2"/>
      <c r="B1483" s="2">
        <v>0.0</v>
      </c>
      <c r="C1483" s="2" t="s">
        <v>3937</v>
      </c>
      <c r="D1483" s="2" t="s">
        <v>10701</v>
      </c>
      <c r="E1483" s="2" t="s">
        <v>10702</v>
      </c>
      <c r="F1483" s="2" t="s">
        <v>4287</v>
      </c>
    </row>
    <row r="1484">
      <c r="A1484" s="2"/>
      <c r="B1484" s="2">
        <v>0.0</v>
      </c>
      <c r="C1484" s="2" t="s">
        <v>3938</v>
      </c>
      <c r="D1484" s="2" t="s">
        <v>10701</v>
      </c>
      <c r="E1484" s="2" t="s">
        <v>10702</v>
      </c>
      <c r="F1484" s="2" t="s">
        <v>4287</v>
      </c>
    </row>
    <row r="1485">
      <c r="A1485" s="2"/>
      <c r="B1485" s="2">
        <v>0.0</v>
      </c>
      <c r="C1485" s="2" t="s">
        <v>3939</v>
      </c>
      <c r="D1485" s="2" t="s">
        <v>10701</v>
      </c>
      <c r="E1485" s="2" t="s">
        <v>10702</v>
      </c>
      <c r="F1485" s="2" t="s">
        <v>4287</v>
      </c>
    </row>
    <row r="1486">
      <c r="A1486" s="2"/>
      <c r="B1486" s="2">
        <v>0.0</v>
      </c>
      <c r="C1486" s="3" t="s">
        <v>3940</v>
      </c>
      <c r="D1486" s="2" t="s">
        <v>10701</v>
      </c>
      <c r="E1486" s="2" t="s">
        <v>10702</v>
      </c>
      <c r="F1486" s="2" t="s">
        <v>4287</v>
      </c>
    </row>
    <row r="1487">
      <c r="A1487" s="2"/>
      <c r="B1487" s="2">
        <v>0.0</v>
      </c>
      <c r="C1487" s="2" t="s">
        <v>3941</v>
      </c>
      <c r="D1487" s="2" t="s">
        <v>10701</v>
      </c>
      <c r="E1487" s="2" t="s">
        <v>10702</v>
      </c>
      <c r="F1487" s="2" t="s">
        <v>4287</v>
      </c>
    </row>
    <row r="1488">
      <c r="A1488" s="2"/>
      <c r="B1488" s="2">
        <v>-1.0</v>
      </c>
      <c r="C1488" s="2" t="s">
        <v>3942</v>
      </c>
      <c r="D1488" s="2" t="s">
        <v>10701</v>
      </c>
      <c r="E1488" s="2" t="s">
        <v>10702</v>
      </c>
      <c r="F1488" s="2" t="s">
        <v>4287</v>
      </c>
    </row>
    <row r="1489">
      <c r="A1489" s="2"/>
      <c r="B1489" s="2">
        <v>0.0</v>
      </c>
      <c r="C1489" s="2" t="s">
        <v>3943</v>
      </c>
      <c r="D1489" s="2" t="s">
        <v>10701</v>
      </c>
      <c r="E1489" s="2" t="s">
        <v>10702</v>
      </c>
      <c r="F1489" s="2" t="s">
        <v>4287</v>
      </c>
    </row>
    <row r="1490">
      <c r="A1490" s="2"/>
      <c r="B1490" s="2">
        <v>0.0</v>
      </c>
      <c r="C1490" s="2" t="s">
        <v>3944</v>
      </c>
      <c r="D1490" s="2" t="s">
        <v>10701</v>
      </c>
      <c r="E1490" s="2" t="s">
        <v>10702</v>
      </c>
      <c r="F1490" s="2" t="s">
        <v>4287</v>
      </c>
    </row>
    <row r="1491">
      <c r="A1491" s="2"/>
      <c r="B1491" s="2">
        <v>0.0</v>
      </c>
      <c r="C1491" s="2" t="s">
        <v>3945</v>
      </c>
      <c r="D1491" s="2" t="s">
        <v>10701</v>
      </c>
      <c r="E1491" s="2" t="s">
        <v>10702</v>
      </c>
      <c r="F1491" s="2" t="s">
        <v>4287</v>
      </c>
    </row>
    <row r="1492">
      <c r="A1492" s="2"/>
      <c r="B1492" s="2">
        <v>0.0</v>
      </c>
      <c r="C1492" s="2" t="s">
        <v>3946</v>
      </c>
      <c r="D1492" s="2" t="s">
        <v>10701</v>
      </c>
      <c r="E1492" s="2" t="s">
        <v>10702</v>
      </c>
      <c r="F1492" s="2" t="s">
        <v>4287</v>
      </c>
    </row>
    <row r="1493">
      <c r="A1493" s="2"/>
      <c r="B1493" s="2">
        <v>0.0</v>
      </c>
      <c r="C1493" s="2" t="s">
        <v>3947</v>
      </c>
      <c r="D1493" s="2" t="s">
        <v>10701</v>
      </c>
      <c r="E1493" s="2" t="s">
        <v>10702</v>
      </c>
      <c r="F1493" s="2" t="s">
        <v>4287</v>
      </c>
    </row>
    <row r="1494">
      <c r="A1494" s="2"/>
      <c r="B1494" s="2">
        <v>0.0</v>
      </c>
      <c r="C1494" s="2" t="s">
        <v>3948</v>
      </c>
      <c r="D1494" s="2" t="s">
        <v>10701</v>
      </c>
      <c r="E1494" s="2" t="s">
        <v>10702</v>
      </c>
      <c r="F1494" s="2" t="s">
        <v>4287</v>
      </c>
    </row>
    <row r="1495">
      <c r="A1495" s="2"/>
      <c r="B1495" s="2">
        <v>0.0</v>
      </c>
      <c r="C1495" s="2" t="s">
        <v>3949</v>
      </c>
      <c r="D1495" s="2" t="s">
        <v>10701</v>
      </c>
      <c r="E1495" s="2" t="s">
        <v>10702</v>
      </c>
      <c r="F1495" s="2" t="s">
        <v>4287</v>
      </c>
    </row>
    <row r="1496">
      <c r="A1496" s="2"/>
      <c r="B1496" s="2">
        <v>0.0</v>
      </c>
      <c r="C1496" s="2" t="s">
        <v>3950</v>
      </c>
      <c r="D1496" s="2" t="s">
        <v>10701</v>
      </c>
      <c r="E1496" s="2" t="s">
        <v>10702</v>
      </c>
      <c r="F1496" s="2" t="s">
        <v>4287</v>
      </c>
    </row>
    <row r="1497">
      <c r="A1497" s="2"/>
      <c r="B1497" s="2">
        <v>0.0</v>
      </c>
      <c r="C1497" s="2" t="s">
        <v>3951</v>
      </c>
      <c r="D1497" s="2" t="s">
        <v>10701</v>
      </c>
      <c r="E1497" s="2" t="s">
        <v>10702</v>
      </c>
      <c r="F1497" s="2" t="s">
        <v>4287</v>
      </c>
    </row>
    <row r="1498">
      <c r="A1498" s="2"/>
      <c r="B1498" s="2">
        <v>0.0</v>
      </c>
      <c r="C1498" s="2" t="s">
        <v>3952</v>
      </c>
      <c r="D1498" s="2" t="s">
        <v>10701</v>
      </c>
      <c r="E1498" s="2" t="s">
        <v>10702</v>
      </c>
      <c r="F1498" s="2" t="s">
        <v>4287</v>
      </c>
    </row>
    <row r="1499">
      <c r="A1499" s="2"/>
      <c r="B1499" s="2">
        <v>0.0</v>
      </c>
      <c r="C1499" s="2" t="s">
        <v>3953</v>
      </c>
      <c r="D1499" s="2" t="s">
        <v>10701</v>
      </c>
      <c r="E1499" s="2" t="s">
        <v>10702</v>
      </c>
      <c r="F1499" s="2" t="s">
        <v>4287</v>
      </c>
    </row>
    <row r="1500">
      <c r="A1500" s="2"/>
      <c r="B1500" s="2">
        <v>0.0</v>
      </c>
      <c r="C1500" s="2" t="s">
        <v>3954</v>
      </c>
      <c r="D1500" s="2" t="s">
        <v>10701</v>
      </c>
      <c r="E1500" s="2" t="s">
        <v>10702</v>
      </c>
      <c r="F1500" s="2" t="s">
        <v>4287</v>
      </c>
    </row>
    <row r="1501">
      <c r="A1501" s="2"/>
      <c r="B1501" s="2">
        <v>0.0</v>
      </c>
      <c r="C1501" s="2" t="s">
        <v>3955</v>
      </c>
      <c r="D1501" s="2" t="s">
        <v>10701</v>
      </c>
      <c r="E1501" s="2" t="s">
        <v>10702</v>
      </c>
      <c r="F1501" s="2" t="s">
        <v>4287</v>
      </c>
    </row>
    <row r="1502">
      <c r="A1502" s="2"/>
      <c r="B1502" s="2">
        <v>0.0</v>
      </c>
      <c r="C1502" s="2" t="s">
        <v>3956</v>
      </c>
      <c r="D1502" s="2" t="s">
        <v>10701</v>
      </c>
      <c r="E1502" s="2" t="s">
        <v>10702</v>
      </c>
      <c r="F1502" s="2" t="s">
        <v>4287</v>
      </c>
    </row>
    <row r="1503">
      <c r="A1503" s="2"/>
      <c r="B1503" s="2">
        <v>0.0</v>
      </c>
      <c r="C1503" s="2" t="s">
        <v>3957</v>
      </c>
      <c r="D1503" s="2" t="s">
        <v>10701</v>
      </c>
      <c r="E1503" s="2" t="s">
        <v>10702</v>
      </c>
      <c r="F1503" s="2" t="s">
        <v>4287</v>
      </c>
    </row>
    <row r="1504">
      <c r="A1504" s="2"/>
      <c r="B1504" s="2">
        <v>0.0</v>
      </c>
      <c r="C1504" s="2" t="s">
        <v>3958</v>
      </c>
      <c r="D1504" s="2" t="s">
        <v>10712</v>
      </c>
      <c r="E1504" s="2" t="s">
        <v>4287</v>
      </c>
      <c r="F1504" s="2" t="s">
        <v>4287</v>
      </c>
      <c r="G1504" s="38" t="s">
        <v>10713</v>
      </c>
    </row>
    <row r="1505">
      <c r="A1505" s="2"/>
      <c r="B1505" s="2">
        <v>0.0</v>
      </c>
      <c r="C1505" s="2" t="s">
        <v>3959</v>
      </c>
      <c r="D1505" s="2" t="s">
        <v>10712</v>
      </c>
      <c r="E1505" s="2" t="s">
        <v>4287</v>
      </c>
      <c r="F1505" s="2" t="s">
        <v>4287</v>
      </c>
    </row>
    <row r="1506">
      <c r="A1506" s="2"/>
      <c r="B1506" s="2">
        <v>0.0</v>
      </c>
      <c r="C1506" s="2" t="s">
        <v>3960</v>
      </c>
      <c r="D1506" s="2" t="s">
        <v>10712</v>
      </c>
      <c r="E1506" s="2" t="s">
        <v>4287</v>
      </c>
      <c r="F1506" s="2" t="s">
        <v>4287</v>
      </c>
    </row>
    <row r="1507">
      <c r="A1507" s="2"/>
      <c r="B1507" s="2">
        <v>0.0</v>
      </c>
      <c r="C1507" s="2" t="s">
        <v>3961</v>
      </c>
      <c r="D1507" s="2" t="s">
        <v>10712</v>
      </c>
      <c r="E1507" s="2" t="s">
        <v>4287</v>
      </c>
      <c r="F1507" s="2" t="s">
        <v>4287</v>
      </c>
    </row>
    <row r="1508">
      <c r="A1508" s="2"/>
      <c r="B1508" s="2">
        <v>0.0</v>
      </c>
      <c r="C1508" s="2" t="s">
        <v>3962</v>
      </c>
      <c r="D1508" s="2" t="s">
        <v>10712</v>
      </c>
      <c r="E1508" s="2" t="s">
        <v>4287</v>
      </c>
      <c r="F1508" s="2" t="s">
        <v>4287</v>
      </c>
    </row>
    <row r="1509">
      <c r="A1509" s="2"/>
      <c r="B1509" s="2">
        <v>0.0</v>
      </c>
      <c r="C1509" s="3" t="s">
        <v>3963</v>
      </c>
      <c r="D1509" s="2" t="s">
        <v>10712</v>
      </c>
      <c r="E1509" s="2" t="s">
        <v>4287</v>
      </c>
      <c r="F1509" s="2" t="s">
        <v>4287</v>
      </c>
    </row>
    <row r="1510">
      <c r="A1510" s="2"/>
      <c r="B1510" s="2">
        <v>0.0</v>
      </c>
      <c r="C1510" s="2" t="s">
        <v>3964</v>
      </c>
      <c r="D1510" s="2" t="s">
        <v>10712</v>
      </c>
      <c r="E1510" s="2" t="s">
        <v>4287</v>
      </c>
      <c r="F1510" s="2" t="s">
        <v>4287</v>
      </c>
    </row>
    <row r="1511">
      <c r="A1511" s="2"/>
      <c r="B1511" s="2">
        <v>0.0</v>
      </c>
      <c r="C1511" s="2" t="s">
        <v>3965</v>
      </c>
      <c r="D1511" s="2" t="s">
        <v>10712</v>
      </c>
      <c r="E1511" s="2" t="s">
        <v>4287</v>
      </c>
      <c r="F1511" s="2" t="s">
        <v>4287</v>
      </c>
    </row>
    <row r="1512">
      <c r="A1512" s="2"/>
      <c r="B1512" s="2">
        <v>0.0</v>
      </c>
      <c r="C1512" s="2" t="s">
        <v>3966</v>
      </c>
      <c r="D1512" s="2" t="s">
        <v>10712</v>
      </c>
      <c r="E1512" s="2" t="s">
        <v>4287</v>
      </c>
      <c r="F1512" s="2" t="s">
        <v>4287</v>
      </c>
    </row>
    <row r="1513">
      <c r="A1513" s="2"/>
      <c r="B1513" s="2">
        <v>0.0</v>
      </c>
      <c r="C1513" s="2" t="s">
        <v>3967</v>
      </c>
      <c r="D1513" s="2" t="s">
        <v>10712</v>
      </c>
      <c r="E1513" s="2" t="s">
        <v>4287</v>
      </c>
      <c r="F1513" s="2" t="s">
        <v>4287</v>
      </c>
    </row>
    <row r="1514">
      <c r="A1514" s="2"/>
      <c r="B1514" s="2">
        <v>0.0</v>
      </c>
      <c r="C1514" s="2" t="s">
        <v>3968</v>
      </c>
      <c r="D1514" s="2" t="s">
        <v>10712</v>
      </c>
      <c r="E1514" s="2" t="s">
        <v>4287</v>
      </c>
      <c r="F1514" s="2" t="s">
        <v>4287</v>
      </c>
    </row>
    <row r="1515">
      <c r="A1515" s="2"/>
      <c r="B1515" s="2">
        <v>0.0</v>
      </c>
      <c r="C1515" s="2" t="s">
        <v>3969</v>
      </c>
      <c r="D1515" s="2" t="s">
        <v>10712</v>
      </c>
      <c r="E1515" s="2" t="s">
        <v>4287</v>
      </c>
      <c r="F1515" s="2" t="s">
        <v>4287</v>
      </c>
    </row>
    <row r="1516">
      <c r="A1516" s="2"/>
      <c r="B1516" s="2">
        <v>0.0</v>
      </c>
      <c r="C1516" s="2" t="s">
        <v>3970</v>
      </c>
      <c r="D1516" s="2" t="s">
        <v>10712</v>
      </c>
      <c r="E1516" s="2" t="s">
        <v>4287</v>
      </c>
      <c r="F1516" s="2" t="s">
        <v>4287</v>
      </c>
    </row>
    <row r="1517">
      <c r="A1517" s="2"/>
      <c r="B1517" s="2">
        <v>0.0</v>
      </c>
      <c r="C1517" s="2" t="s">
        <v>3971</v>
      </c>
      <c r="D1517" s="2" t="s">
        <v>10712</v>
      </c>
      <c r="E1517" s="2" t="s">
        <v>4287</v>
      </c>
      <c r="F1517" s="2" t="s">
        <v>4287</v>
      </c>
    </row>
    <row r="1518">
      <c r="A1518" s="2"/>
      <c r="B1518" s="2">
        <v>0.0</v>
      </c>
      <c r="C1518" s="2" t="s">
        <v>3972</v>
      </c>
      <c r="D1518" s="2" t="s">
        <v>10712</v>
      </c>
      <c r="E1518" s="2" t="s">
        <v>4287</v>
      </c>
      <c r="F1518" s="2" t="s">
        <v>4287</v>
      </c>
    </row>
    <row r="1519">
      <c r="A1519" s="2"/>
      <c r="B1519" s="2">
        <v>0.0</v>
      </c>
      <c r="C1519" s="2" t="s">
        <v>3973</v>
      </c>
      <c r="D1519" s="2" t="s">
        <v>10712</v>
      </c>
      <c r="E1519" s="2" t="s">
        <v>4287</v>
      </c>
      <c r="F1519" s="2" t="s">
        <v>4287</v>
      </c>
    </row>
    <row r="1520">
      <c r="A1520" s="2"/>
      <c r="B1520" s="2">
        <v>0.0</v>
      </c>
      <c r="C1520" s="2" t="s">
        <v>3974</v>
      </c>
      <c r="D1520" s="2" t="s">
        <v>10712</v>
      </c>
      <c r="E1520" s="2" t="s">
        <v>4287</v>
      </c>
      <c r="F1520" s="2" t="s">
        <v>4287</v>
      </c>
    </row>
    <row r="1521">
      <c r="A1521" s="2"/>
      <c r="B1521" s="2">
        <v>0.0</v>
      </c>
      <c r="C1521" s="2" t="s">
        <v>3975</v>
      </c>
      <c r="D1521" s="2" t="s">
        <v>10712</v>
      </c>
      <c r="E1521" s="2" t="s">
        <v>4287</v>
      </c>
      <c r="F1521" s="2" t="s">
        <v>4287</v>
      </c>
    </row>
    <row r="1522">
      <c r="A1522" s="2"/>
      <c r="B1522" s="2">
        <v>0.0</v>
      </c>
      <c r="C1522" s="2" t="s">
        <v>3976</v>
      </c>
      <c r="D1522" s="2" t="s">
        <v>10729</v>
      </c>
      <c r="E1522" s="2" t="s">
        <v>10513</v>
      </c>
      <c r="F1522" s="2" t="s">
        <v>4287</v>
      </c>
    </row>
    <row r="1523">
      <c r="A1523" s="2"/>
      <c r="B1523" s="2">
        <v>0.0</v>
      </c>
      <c r="C1523" s="2" t="s">
        <v>3977</v>
      </c>
      <c r="D1523" s="2" t="s">
        <v>10729</v>
      </c>
      <c r="E1523" s="2" t="s">
        <v>10513</v>
      </c>
      <c r="F1523" s="2" t="s">
        <v>4287</v>
      </c>
    </row>
    <row r="1524">
      <c r="A1524" s="2"/>
      <c r="B1524" s="2">
        <v>0.0</v>
      </c>
      <c r="C1524" s="2" t="s">
        <v>3978</v>
      </c>
      <c r="D1524" s="2" t="s">
        <v>10729</v>
      </c>
      <c r="E1524" s="2" t="s">
        <v>10513</v>
      </c>
      <c r="F1524" s="2" t="s">
        <v>4287</v>
      </c>
    </row>
    <row r="1525">
      <c r="A1525" s="2"/>
      <c r="B1525" s="2">
        <v>0.0</v>
      </c>
      <c r="C1525" s="2" t="s">
        <v>3979</v>
      </c>
      <c r="D1525" s="2" t="s">
        <v>10729</v>
      </c>
      <c r="E1525" s="2" t="s">
        <v>10513</v>
      </c>
      <c r="F1525" s="2" t="s">
        <v>4287</v>
      </c>
    </row>
    <row r="1526">
      <c r="A1526" s="2"/>
      <c r="B1526" s="2">
        <v>0.0</v>
      </c>
      <c r="C1526" s="2" t="s">
        <v>2420</v>
      </c>
      <c r="D1526" s="2" t="s">
        <v>10729</v>
      </c>
      <c r="E1526" s="2" t="s">
        <v>10513</v>
      </c>
      <c r="F1526" s="2" t="s">
        <v>4287</v>
      </c>
    </row>
    <row r="1527">
      <c r="A1527" s="2"/>
      <c r="B1527" s="2">
        <v>0.0</v>
      </c>
      <c r="C1527" s="2" t="s">
        <v>3980</v>
      </c>
      <c r="D1527" s="2" t="s">
        <v>10729</v>
      </c>
      <c r="E1527" s="2" t="s">
        <v>10513</v>
      </c>
      <c r="F1527" s="2" t="s">
        <v>4287</v>
      </c>
    </row>
    <row r="1528">
      <c r="A1528" s="2"/>
      <c r="B1528" s="2">
        <v>0.0</v>
      </c>
      <c r="C1528" s="2" t="s">
        <v>3981</v>
      </c>
      <c r="D1528" s="2" t="s">
        <v>10729</v>
      </c>
      <c r="E1528" s="2" t="s">
        <v>10513</v>
      </c>
      <c r="F1528" s="2" t="s">
        <v>4287</v>
      </c>
    </row>
    <row r="1529">
      <c r="A1529" s="2"/>
      <c r="B1529" s="2">
        <v>0.0</v>
      </c>
      <c r="C1529" s="2" t="s">
        <v>3982</v>
      </c>
      <c r="D1529" s="2" t="s">
        <v>10729</v>
      </c>
      <c r="E1529" s="2" t="s">
        <v>10513</v>
      </c>
      <c r="F1529" s="2" t="s">
        <v>4287</v>
      </c>
    </row>
    <row r="1530">
      <c r="A1530" s="2"/>
      <c r="B1530" s="2">
        <v>0.0</v>
      </c>
      <c r="C1530" s="2" t="s">
        <v>3983</v>
      </c>
      <c r="D1530" s="2" t="s">
        <v>10729</v>
      </c>
      <c r="E1530" s="2" t="s">
        <v>10513</v>
      </c>
      <c r="F1530" s="2" t="s">
        <v>4287</v>
      </c>
    </row>
    <row r="1531">
      <c r="A1531" s="2"/>
      <c r="B1531" s="2">
        <v>0.0</v>
      </c>
      <c r="C1531" s="2" t="s">
        <v>3984</v>
      </c>
      <c r="D1531" s="2" t="s">
        <v>10729</v>
      </c>
      <c r="E1531" s="2" t="s">
        <v>10513</v>
      </c>
      <c r="F1531" s="2" t="s">
        <v>4287</v>
      </c>
    </row>
    <row r="1532">
      <c r="A1532" s="2"/>
      <c r="B1532" s="2">
        <v>0.0</v>
      </c>
      <c r="C1532" s="2" t="s">
        <v>3985</v>
      </c>
      <c r="D1532" s="2" t="s">
        <v>10729</v>
      </c>
      <c r="E1532" s="2" t="s">
        <v>10513</v>
      </c>
      <c r="F1532" s="2" t="s">
        <v>4287</v>
      </c>
    </row>
    <row r="1533">
      <c r="A1533" s="2"/>
      <c r="B1533" s="2">
        <v>0.0</v>
      </c>
      <c r="C1533" s="2" t="s">
        <v>3986</v>
      </c>
      <c r="D1533" s="2" t="s">
        <v>10729</v>
      </c>
      <c r="E1533" s="2" t="s">
        <v>10513</v>
      </c>
      <c r="F1533" s="2" t="s">
        <v>4287</v>
      </c>
    </row>
    <row r="1534">
      <c r="A1534" s="2"/>
      <c r="B1534" s="2">
        <v>0.0</v>
      </c>
      <c r="C1534" s="2" t="s">
        <v>3987</v>
      </c>
      <c r="D1534" s="2" t="s">
        <v>10729</v>
      </c>
      <c r="E1534" s="2" t="s">
        <v>10513</v>
      </c>
      <c r="F1534" s="2" t="s">
        <v>4287</v>
      </c>
    </row>
    <row r="1535">
      <c r="A1535" s="2"/>
      <c r="B1535" s="2">
        <v>0.0</v>
      </c>
      <c r="C1535" s="2" t="s">
        <v>3988</v>
      </c>
      <c r="D1535" s="2" t="s">
        <v>10729</v>
      </c>
      <c r="E1535" s="2" t="s">
        <v>10513</v>
      </c>
      <c r="F1535" s="2" t="s">
        <v>4287</v>
      </c>
    </row>
    <row r="1536">
      <c r="A1536" s="2"/>
      <c r="B1536" s="2">
        <v>1.0</v>
      </c>
      <c r="C1536" s="2" t="s">
        <v>3989</v>
      </c>
      <c r="D1536" s="2" t="s">
        <v>10729</v>
      </c>
      <c r="E1536" s="2" t="s">
        <v>10513</v>
      </c>
      <c r="F1536" s="2" t="s">
        <v>4287</v>
      </c>
    </row>
    <row r="1537">
      <c r="A1537" s="2"/>
      <c r="B1537" s="2">
        <v>1.0</v>
      </c>
      <c r="C1537" s="2" t="s">
        <v>3990</v>
      </c>
      <c r="D1537" s="2" t="s">
        <v>10729</v>
      </c>
      <c r="E1537" s="2" t="s">
        <v>10513</v>
      </c>
      <c r="F1537" s="2" t="s">
        <v>4287</v>
      </c>
    </row>
    <row r="1538">
      <c r="A1538" s="2"/>
      <c r="B1538" s="2">
        <v>0.0</v>
      </c>
      <c r="C1538" s="2" t="s">
        <v>3991</v>
      </c>
      <c r="D1538" s="2" t="s">
        <v>10729</v>
      </c>
      <c r="E1538" s="2" t="s">
        <v>10513</v>
      </c>
      <c r="F1538" s="2" t="s">
        <v>4287</v>
      </c>
    </row>
    <row r="1539">
      <c r="A1539" s="2"/>
      <c r="B1539" s="2">
        <v>0.0</v>
      </c>
      <c r="C1539" s="2" t="s">
        <v>3992</v>
      </c>
      <c r="D1539" s="2" t="s">
        <v>10729</v>
      </c>
      <c r="E1539" s="2" t="s">
        <v>10513</v>
      </c>
      <c r="F1539" s="2" t="s">
        <v>4287</v>
      </c>
    </row>
    <row r="1540">
      <c r="A1540" s="2"/>
      <c r="B1540" s="2">
        <v>0.0</v>
      </c>
      <c r="C1540" s="2" t="s">
        <v>3993</v>
      </c>
      <c r="D1540" s="2" t="s">
        <v>10729</v>
      </c>
      <c r="E1540" s="2" t="s">
        <v>10513</v>
      </c>
      <c r="F1540" s="2" t="s">
        <v>4287</v>
      </c>
    </row>
    <row r="1541">
      <c r="A1541" s="2"/>
      <c r="B1541" s="2">
        <v>0.0</v>
      </c>
      <c r="C1541" s="2" t="s">
        <v>3994</v>
      </c>
      <c r="D1541" s="2" t="s">
        <v>10729</v>
      </c>
      <c r="E1541" s="2" t="s">
        <v>10513</v>
      </c>
      <c r="F1541" s="2" t="s">
        <v>4287</v>
      </c>
    </row>
    <row r="1542">
      <c r="A1542" s="2"/>
      <c r="B1542" s="2">
        <v>0.0</v>
      </c>
      <c r="C1542" s="2" t="s">
        <v>3995</v>
      </c>
      <c r="D1542" s="2" t="s">
        <v>10729</v>
      </c>
      <c r="E1542" s="2" t="s">
        <v>10513</v>
      </c>
      <c r="F1542" s="2" t="s">
        <v>4287</v>
      </c>
    </row>
    <row r="1543">
      <c r="A1543" s="2"/>
      <c r="B1543" s="2">
        <v>0.0</v>
      </c>
      <c r="C1543" s="2" t="s">
        <v>3996</v>
      </c>
      <c r="D1543" s="2" t="s">
        <v>10729</v>
      </c>
      <c r="E1543" s="2" t="s">
        <v>10513</v>
      </c>
      <c r="F1543" s="2" t="s">
        <v>4287</v>
      </c>
    </row>
    <row r="1544">
      <c r="A1544" s="2"/>
      <c r="B1544" s="2">
        <v>0.0</v>
      </c>
      <c r="C1544" s="2" t="s">
        <v>3997</v>
      </c>
      <c r="D1544" s="2" t="s">
        <v>10729</v>
      </c>
      <c r="E1544" s="2" t="s">
        <v>10513</v>
      </c>
      <c r="F1544" s="2" t="s">
        <v>4287</v>
      </c>
    </row>
    <row r="1545">
      <c r="A1545" s="2"/>
      <c r="B1545" s="2">
        <v>-1.0</v>
      </c>
      <c r="C1545" s="2" t="s">
        <v>3998</v>
      </c>
      <c r="D1545" s="2" t="s">
        <v>10729</v>
      </c>
      <c r="E1545" s="2" t="s">
        <v>10513</v>
      </c>
      <c r="F1545" s="2" t="s">
        <v>4287</v>
      </c>
    </row>
    <row r="1546">
      <c r="A1546" s="2"/>
      <c r="B1546" s="2">
        <v>0.0</v>
      </c>
      <c r="C1546" s="2" t="s">
        <v>3999</v>
      </c>
      <c r="D1546" s="2" t="s">
        <v>10729</v>
      </c>
      <c r="E1546" s="2" t="s">
        <v>10513</v>
      </c>
      <c r="F1546" s="2" t="s">
        <v>4287</v>
      </c>
    </row>
    <row r="1547">
      <c r="A1547" s="2"/>
      <c r="B1547" s="2">
        <v>0.0</v>
      </c>
      <c r="C1547" s="2" t="s">
        <v>4000</v>
      </c>
      <c r="D1547" s="2" t="s">
        <v>10729</v>
      </c>
      <c r="E1547" s="2" t="s">
        <v>10513</v>
      </c>
      <c r="F1547" s="2" t="s">
        <v>4287</v>
      </c>
    </row>
    <row r="1548">
      <c r="A1548" s="2"/>
      <c r="B1548" s="2">
        <v>0.0</v>
      </c>
      <c r="C1548" s="2" t="s">
        <v>4001</v>
      </c>
      <c r="D1548" s="2" t="s">
        <v>10729</v>
      </c>
      <c r="E1548" s="2" t="s">
        <v>10513</v>
      </c>
      <c r="F1548" s="2" t="s">
        <v>4287</v>
      </c>
    </row>
    <row r="1549">
      <c r="A1549" s="2"/>
      <c r="B1549" s="2">
        <v>0.0</v>
      </c>
      <c r="C1549" s="2" t="s">
        <v>4002</v>
      </c>
      <c r="D1549" s="2" t="s">
        <v>10729</v>
      </c>
      <c r="E1549" s="2" t="s">
        <v>10513</v>
      </c>
      <c r="F1549" s="2" t="s">
        <v>4287</v>
      </c>
    </row>
    <row r="1550">
      <c r="A1550" s="2"/>
      <c r="B1550" s="2">
        <v>0.0</v>
      </c>
      <c r="C1550" s="2" t="s">
        <v>4003</v>
      </c>
      <c r="D1550" s="2" t="s">
        <v>10729</v>
      </c>
      <c r="E1550" s="2" t="s">
        <v>10513</v>
      </c>
      <c r="F1550" s="2" t="s">
        <v>4287</v>
      </c>
    </row>
    <row r="1551">
      <c r="A1551" s="2"/>
      <c r="B1551" s="2">
        <v>0.0</v>
      </c>
      <c r="C1551" s="2" t="s">
        <v>4004</v>
      </c>
      <c r="D1551" s="2" t="s">
        <v>10729</v>
      </c>
      <c r="E1551" s="2" t="s">
        <v>10513</v>
      </c>
      <c r="F1551" s="2" t="s">
        <v>4287</v>
      </c>
    </row>
    <row r="1552">
      <c r="A1552" s="2"/>
      <c r="B1552" s="2">
        <v>0.0</v>
      </c>
      <c r="C1552" s="2" t="s">
        <v>4005</v>
      </c>
      <c r="D1552" s="2" t="s">
        <v>10729</v>
      </c>
      <c r="E1552" s="2" t="s">
        <v>10513</v>
      </c>
      <c r="F1552" s="2" t="s">
        <v>4287</v>
      </c>
    </row>
    <row r="1553">
      <c r="A1553" s="2"/>
      <c r="B1553" s="2">
        <v>0.0</v>
      </c>
      <c r="C1553" s="2" t="s">
        <v>4006</v>
      </c>
      <c r="D1553" s="2" t="s">
        <v>10729</v>
      </c>
      <c r="E1553" s="2" t="s">
        <v>10513</v>
      </c>
      <c r="F1553" s="2" t="s">
        <v>4287</v>
      </c>
    </row>
    <row r="1554">
      <c r="A1554" s="2"/>
      <c r="B1554" s="2">
        <v>0.0</v>
      </c>
      <c r="C1554" s="2" t="s">
        <v>4007</v>
      </c>
      <c r="D1554" s="2" t="s">
        <v>10729</v>
      </c>
      <c r="E1554" s="2" t="s">
        <v>10513</v>
      </c>
      <c r="F1554" s="2" t="s">
        <v>4287</v>
      </c>
    </row>
    <row r="1555">
      <c r="A1555" s="2"/>
      <c r="B1555" s="2">
        <v>0.0</v>
      </c>
      <c r="C1555" s="2" t="s">
        <v>4008</v>
      </c>
      <c r="D1555" s="2" t="s">
        <v>10729</v>
      </c>
      <c r="E1555" s="2" t="s">
        <v>10513</v>
      </c>
      <c r="F1555" s="2" t="s">
        <v>4287</v>
      </c>
    </row>
    <row r="1556">
      <c r="A1556" s="2"/>
      <c r="B1556" s="2">
        <v>0.0</v>
      </c>
      <c r="C1556" s="2" t="s">
        <v>4009</v>
      </c>
      <c r="D1556" s="2" t="s">
        <v>10729</v>
      </c>
      <c r="E1556" s="2" t="s">
        <v>10513</v>
      </c>
      <c r="F1556" s="2" t="s">
        <v>4287</v>
      </c>
    </row>
    <row r="1557">
      <c r="A1557" s="2"/>
      <c r="B1557" s="2">
        <v>0.0</v>
      </c>
      <c r="C1557" s="2" t="s">
        <v>4010</v>
      </c>
      <c r="D1557" s="2" t="s">
        <v>10729</v>
      </c>
      <c r="E1557" s="2" t="s">
        <v>10513</v>
      </c>
      <c r="F1557" s="2" t="s">
        <v>4287</v>
      </c>
    </row>
    <row r="1558">
      <c r="A1558" s="2"/>
      <c r="B1558" s="2">
        <v>0.0</v>
      </c>
      <c r="C1558" s="2" t="s">
        <v>4011</v>
      </c>
      <c r="D1558" s="2" t="s">
        <v>10729</v>
      </c>
      <c r="E1558" s="2" t="s">
        <v>10513</v>
      </c>
      <c r="F1558" s="2" t="s">
        <v>4287</v>
      </c>
    </row>
    <row r="1559">
      <c r="A1559" s="2"/>
      <c r="B1559" s="2">
        <v>0.0</v>
      </c>
      <c r="C1559" s="2" t="s">
        <v>4012</v>
      </c>
      <c r="D1559" s="2" t="s">
        <v>10729</v>
      </c>
      <c r="E1559" s="2" t="s">
        <v>10513</v>
      </c>
      <c r="F1559" s="2" t="s">
        <v>4287</v>
      </c>
    </row>
    <row r="1560">
      <c r="A1560" s="2"/>
      <c r="B1560" s="2">
        <v>0.0</v>
      </c>
      <c r="C1560" s="2" t="s">
        <v>4013</v>
      </c>
      <c r="D1560" s="2" t="s">
        <v>10729</v>
      </c>
      <c r="E1560" s="2" t="s">
        <v>10513</v>
      </c>
      <c r="F1560" s="2" t="s">
        <v>4287</v>
      </c>
    </row>
    <row r="1561">
      <c r="A1561" s="2"/>
      <c r="B1561" s="2">
        <v>0.0</v>
      </c>
      <c r="C1561" s="2" t="s">
        <v>4014</v>
      </c>
      <c r="D1561" s="2" t="s">
        <v>10729</v>
      </c>
      <c r="E1561" s="2" t="s">
        <v>10513</v>
      </c>
      <c r="F1561" s="2" t="s">
        <v>4287</v>
      </c>
    </row>
    <row r="1562">
      <c r="A1562" s="2"/>
      <c r="B1562" s="2">
        <v>0.0</v>
      </c>
      <c r="C1562" s="2" t="s">
        <v>4015</v>
      </c>
      <c r="D1562" s="2" t="s">
        <v>10729</v>
      </c>
      <c r="E1562" s="2" t="s">
        <v>10513</v>
      </c>
      <c r="F1562" s="2" t="s">
        <v>4287</v>
      </c>
    </row>
    <row r="1563">
      <c r="A1563" s="2"/>
      <c r="B1563" s="2">
        <v>0.0</v>
      </c>
      <c r="C1563" s="2" t="s">
        <v>4016</v>
      </c>
      <c r="D1563" s="2" t="s">
        <v>10729</v>
      </c>
      <c r="E1563" s="2" t="s">
        <v>10513</v>
      </c>
      <c r="F1563" s="2" t="s">
        <v>4287</v>
      </c>
    </row>
    <row r="1564">
      <c r="A1564" s="2"/>
      <c r="B1564" s="2">
        <v>0.0</v>
      </c>
      <c r="C1564" s="2" t="s">
        <v>4017</v>
      </c>
      <c r="D1564" s="2" t="s">
        <v>10729</v>
      </c>
      <c r="E1564" s="2" t="s">
        <v>10513</v>
      </c>
      <c r="F1564" s="2" t="s">
        <v>4287</v>
      </c>
    </row>
    <row r="1565">
      <c r="A1565" s="2"/>
      <c r="B1565" s="2">
        <v>0.0</v>
      </c>
      <c r="C1565" s="2" t="s">
        <v>4018</v>
      </c>
      <c r="D1565" s="2" t="s">
        <v>10729</v>
      </c>
      <c r="E1565" s="2" t="s">
        <v>10513</v>
      </c>
      <c r="F1565" s="2" t="s">
        <v>4287</v>
      </c>
    </row>
    <row r="1566">
      <c r="A1566" s="2"/>
      <c r="B1566" s="2">
        <v>0.0</v>
      </c>
      <c r="C1566" s="2" t="s">
        <v>4019</v>
      </c>
      <c r="D1566" s="2" t="s">
        <v>10729</v>
      </c>
      <c r="E1566" s="2" t="s">
        <v>10513</v>
      </c>
      <c r="F1566" s="2" t="s">
        <v>4287</v>
      </c>
    </row>
    <row r="1567">
      <c r="A1567" s="2"/>
      <c r="B1567" s="2">
        <v>0.0</v>
      </c>
      <c r="C1567" s="2" t="s">
        <v>4020</v>
      </c>
      <c r="D1567" s="2" t="s">
        <v>10729</v>
      </c>
      <c r="E1567" s="2" t="s">
        <v>10513</v>
      </c>
      <c r="F1567" s="2" t="s">
        <v>4287</v>
      </c>
    </row>
    <row r="1568">
      <c r="A1568" s="2"/>
      <c r="B1568" s="2">
        <v>0.0</v>
      </c>
      <c r="C1568" s="2" t="s">
        <v>4021</v>
      </c>
      <c r="D1568" s="2" t="s">
        <v>10729</v>
      </c>
      <c r="E1568" s="2" t="s">
        <v>10513</v>
      </c>
      <c r="F1568" s="2" t="s">
        <v>4287</v>
      </c>
    </row>
    <row r="1569">
      <c r="A1569" s="2"/>
      <c r="B1569" s="2">
        <v>0.0</v>
      </c>
      <c r="C1569" s="2" t="s">
        <v>4022</v>
      </c>
      <c r="D1569" s="2" t="s">
        <v>10729</v>
      </c>
      <c r="E1569" s="2" t="s">
        <v>10513</v>
      </c>
      <c r="F1569" s="2" t="s">
        <v>4287</v>
      </c>
    </row>
    <row r="1570">
      <c r="A1570" s="2"/>
      <c r="B1570" s="2">
        <v>0.0</v>
      </c>
      <c r="C1570" s="2" t="s">
        <v>4023</v>
      </c>
      <c r="D1570" s="2" t="s">
        <v>10729</v>
      </c>
      <c r="E1570" s="2" t="s">
        <v>10513</v>
      </c>
      <c r="F1570" s="2" t="s">
        <v>4287</v>
      </c>
    </row>
    <row r="1571">
      <c r="A1571" s="2"/>
      <c r="B1571" s="2">
        <v>0.0</v>
      </c>
      <c r="C1571" s="2" t="s">
        <v>4024</v>
      </c>
      <c r="D1571" s="2" t="s">
        <v>10729</v>
      </c>
      <c r="E1571" s="2" t="s">
        <v>10513</v>
      </c>
      <c r="F1571" s="2" t="s">
        <v>4287</v>
      </c>
    </row>
    <row r="1572">
      <c r="A1572" s="2"/>
      <c r="B1572" s="2">
        <v>0.0</v>
      </c>
      <c r="C1572" s="2" t="s">
        <v>4025</v>
      </c>
      <c r="D1572" s="2" t="s">
        <v>10729</v>
      </c>
      <c r="E1572" s="2" t="s">
        <v>10513</v>
      </c>
      <c r="F1572" s="2" t="s">
        <v>4287</v>
      </c>
    </row>
    <row r="1573">
      <c r="A1573" s="2"/>
      <c r="B1573" s="2">
        <v>0.0</v>
      </c>
      <c r="C1573" s="2" t="s">
        <v>4026</v>
      </c>
      <c r="D1573" s="2" t="s">
        <v>10729</v>
      </c>
      <c r="E1573" s="2" t="s">
        <v>10513</v>
      </c>
      <c r="F1573" s="2" t="s">
        <v>4287</v>
      </c>
    </row>
    <row r="1574">
      <c r="A1574" s="2"/>
      <c r="B1574" s="2">
        <v>0.0</v>
      </c>
      <c r="C1574" s="2" t="s">
        <v>2420</v>
      </c>
      <c r="D1574" s="2" t="s">
        <v>10729</v>
      </c>
      <c r="E1574" s="2" t="s">
        <v>10513</v>
      </c>
      <c r="F1574" s="2" t="s">
        <v>4287</v>
      </c>
    </row>
    <row r="1575">
      <c r="A1575" s="2"/>
      <c r="B1575" s="2">
        <v>0.0</v>
      </c>
      <c r="C1575" s="2" t="s">
        <v>4027</v>
      </c>
      <c r="D1575" s="2" t="s">
        <v>10729</v>
      </c>
      <c r="E1575" s="2" t="s">
        <v>10513</v>
      </c>
      <c r="F1575" s="2" t="s">
        <v>4287</v>
      </c>
    </row>
    <row r="1576">
      <c r="A1576" s="2"/>
      <c r="B1576" s="2">
        <v>0.0</v>
      </c>
      <c r="C1576" s="2" t="s">
        <v>4028</v>
      </c>
      <c r="D1576" s="2" t="s">
        <v>10729</v>
      </c>
      <c r="E1576" s="2" t="s">
        <v>10513</v>
      </c>
      <c r="F1576" s="2" t="s">
        <v>4287</v>
      </c>
    </row>
    <row r="1577">
      <c r="A1577" s="2"/>
      <c r="B1577" s="2">
        <v>0.0</v>
      </c>
      <c r="C1577" s="2" t="s">
        <v>4029</v>
      </c>
      <c r="D1577" s="2" t="s">
        <v>10729</v>
      </c>
      <c r="E1577" s="2" t="s">
        <v>10513</v>
      </c>
      <c r="F1577" s="2" t="s">
        <v>4287</v>
      </c>
    </row>
    <row r="1578">
      <c r="A1578" s="2"/>
      <c r="B1578" s="2">
        <v>0.0</v>
      </c>
      <c r="C1578" s="2" t="s">
        <v>4030</v>
      </c>
      <c r="D1578" s="2" t="s">
        <v>10759</v>
      </c>
      <c r="E1578" s="2" t="s">
        <v>4287</v>
      </c>
      <c r="F1578" s="2" t="s">
        <v>4287</v>
      </c>
    </row>
    <row r="1579">
      <c r="A1579" s="2"/>
      <c r="B1579" s="2">
        <v>0.0</v>
      </c>
      <c r="C1579" s="2" t="s">
        <v>4031</v>
      </c>
      <c r="D1579" s="2" t="s">
        <v>10759</v>
      </c>
      <c r="E1579" s="2" t="s">
        <v>4287</v>
      </c>
      <c r="F1579" s="2" t="s">
        <v>4287</v>
      </c>
    </row>
    <row r="1580">
      <c r="A1580" s="2"/>
      <c r="B1580" s="2">
        <v>0.0</v>
      </c>
      <c r="C1580" s="2" t="s">
        <v>4032</v>
      </c>
      <c r="D1580" s="2" t="s">
        <v>10759</v>
      </c>
      <c r="E1580" s="2" t="s">
        <v>4287</v>
      </c>
      <c r="F1580" s="2" t="s">
        <v>4287</v>
      </c>
    </row>
    <row r="1581">
      <c r="A1581" s="2"/>
      <c r="B1581" s="2">
        <v>0.0</v>
      </c>
      <c r="C1581" s="2" t="s">
        <v>4033</v>
      </c>
      <c r="D1581" s="2" t="s">
        <v>10759</v>
      </c>
      <c r="E1581" s="2" t="s">
        <v>4287</v>
      </c>
      <c r="F1581" s="2" t="s">
        <v>4287</v>
      </c>
    </row>
    <row r="1582">
      <c r="A1582" s="2"/>
      <c r="B1582" s="2">
        <v>0.0</v>
      </c>
      <c r="C1582" s="2" t="s">
        <v>4034</v>
      </c>
      <c r="D1582" s="2" t="s">
        <v>10759</v>
      </c>
      <c r="E1582" s="2" t="s">
        <v>4287</v>
      </c>
      <c r="F1582" s="2" t="s">
        <v>4287</v>
      </c>
    </row>
    <row r="1583">
      <c r="A1583" s="2"/>
      <c r="B1583" s="2">
        <v>0.0</v>
      </c>
      <c r="C1583" s="2" t="s">
        <v>4035</v>
      </c>
      <c r="D1583" s="2" t="s">
        <v>10759</v>
      </c>
      <c r="E1583" s="2" t="s">
        <v>4287</v>
      </c>
      <c r="F1583" s="2" t="s">
        <v>4287</v>
      </c>
    </row>
    <row r="1584">
      <c r="A1584" s="2"/>
      <c r="B1584" s="2">
        <v>0.0</v>
      </c>
      <c r="C1584" s="2" t="s">
        <v>4036</v>
      </c>
      <c r="D1584" s="2" t="s">
        <v>10759</v>
      </c>
      <c r="E1584" s="2" t="s">
        <v>4287</v>
      </c>
      <c r="F1584" s="2" t="s">
        <v>4287</v>
      </c>
    </row>
    <row r="1585">
      <c r="A1585" s="2"/>
      <c r="B1585" s="2">
        <v>0.0</v>
      </c>
      <c r="C1585" s="2" t="s">
        <v>4037</v>
      </c>
      <c r="D1585" s="2" t="s">
        <v>10759</v>
      </c>
      <c r="E1585" s="2" t="s">
        <v>4287</v>
      </c>
      <c r="F1585" s="2" t="s">
        <v>4287</v>
      </c>
    </row>
    <row r="1586">
      <c r="A1586" s="2"/>
      <c r="B1586" s="2">
        <v>0.0</v>
      </c>
      <c r="C1586" s="2" t="s">
        <v>4038</v>
      </c>
      <c r="D1586" s="2" t="s">
        <v>10759</v>
      </c>
      <c r="E1586" s="2" t="s">
        <v>4287</v>
      </c>
      <c r="F1586" s="2" t="s">
        <v>4287</v>
      </c>
    </row>
    <row r="1587">
      <c r="A1587" s="2"/>
      <c r="B1587" s="2">
        <v>0.0</v>
      </c>
      <c r="C1587" s="2" t="s">
        <v>4039</v>
      </c>
      <c r="D1587" s="2" t="s">
        <v>10759</v>
      </c>
      <c r="E1587" s="2" t="s">
        <v>4287</v>
      </c>
      <c r="F1587" s="2" t="s">
        <v>4287</v>
      </c>
    </row>
    <row r="1588">
      <c r="A1588" s="2"/>
      <c r="B1588" s="2">
        <v>0.0</v>
      </c>
      <c r="C1588" s="2" t="s">
        <v>4040</v>
      </c>
      <c r="D1588" s="2" t="s">
        <v>10759</v>
      </c>
      <c r="E1588" s="2" t="s">
        <v>4287</v>
      </c>
      <c r="F1588" s="2" t="s">
        <v>4287</v>
      </c>
    </row>
    <row r="1589">
      <c r="A1589" s="2"/>
      <c r="B1589" s="2">
        <v>0.0</v>
      </c>
      <c r="C1589" s="2" t="s">
        <v>4041</v>
      </c>
      <c r="D1589" s="2" t="s">
        <v>10759</v>
      </c>
      <c r="E1589" s="2" t="s">
        <v>4287</v>
      </c>
      <c r="F1589" s="2" t="s">
        <v>4287</v>
      </c>
    </row>
    <row r="1590">
      <c r="A1590" s="2"/>
      <c r="B1590" s="2">
        <v>0.0</v>
      </c>
      <c r="C1590" s="2" t="s">
        <v>4042</v>
      </c>
      <c r="D1590" s="2" t="s">
        <v>10759</v>
      </c>
      <c r="E1590" s="2" t="s">
        <v>4287</v>
      </c>
      <c r="F1590" s="2" t="s">
        <v>4287</v>
      </c>
    </row>
    <row r="1591">
      <c r="A1591" s="2"/>
      <c r="B1591" s="2">
        <v>0.0</v>
      </c>
      <c r="C1591" s="2" t="s">
        <v>4043</v>
      </c>
      <c r="D1591" s="2" t="s">
        <v>10759</v>
      </c>
      <c r="E1591" s="2" t="s">
        <v>4287</v>
      </c>
      <c r="F1591" s="2" t="s">
        <v>4287</v>
      </c>
    </row>
    <row r="1592">
      <c r="A1592" s="2"/>
      <c r="B1592" s="2">
        <v>0.0</v>
      </c>
      <c r="C1592" s="2" t="s">
        <v>4044</v>
      </c>
      <c r="D1592" s="2" t="s">
        <v>10759</v>
      </c>
      <c r="E1592" s="2" t="s">
        <v>4287</v>
      </c>
      <c r="F1592" s="2" t="s">
        <v>4287</v>
      </c>
    </row>
    <row r="1593">
      <c r="A1593" s="2"/>
      <c r="B1593" s="2">
        <v>0.0</v>
      </c>
      <c r="C1593" s="2" t="s">
        <v>4045</v>
      </c>
      <c r="D1593" s="2" t="s">
        <v>10759</v>
      </c>
      <c r="E1593" s="2" t="s">
        <v>4287</v>
      </c>
      <c r="F1593" s="2" t="s">
        <v>4287</v>
      </c>
    </row>
    <row r="1594">
      <c r="A1594" s="2"/>
      <c r="B1594" s="2">
        <v>0.0</v>
      </c>
      <c r="C1594" s="2" t="s">
        <v>4046</v>
      </c>
      <c r="D1594" s="2" t="s">
        <v>10759</v>
      </c>
      <c r="E1594" s="2" t="s">
        <v>4287</v>
      </c>
      <c r="F1594" s="2" t="s">
        <v>4287</v>
      </c>
    </row>
    <row r="1595">
      <c r="A1595" s="2"/>
      <c r="B1595" s="2">
        <v>0.0</v>
      </c>
      <c r="C1595" s="2" t="s">
        <v>4047</v>
      </c>
      <c r="D1595" s="2" t="s">
        <v>10759</v>
      </c>
      <c r="E1595" s="2" t="s">
        <v>4287</v>
      </c>
      <c r="F1595" s="2" t="s">
        <v>4287</v>
      </c>
    </row>
    <row r="1596">
      <c r="A1596" s="2"/>
      <c r="B1596" s="2">
        <v>0.0</v>
      </c>
      <c r="C1596" s="2" t="s">
        <v>4048</v>
      </c>
      <c r="D1596" s="2" t="s">
        <v>10759</v>
      </c>
      <c r="E1596" s="2" t="s">
        <v>4287</v>
      </c>
      <c r="F1596" s="2" t="s">
        <v>4287</v>
      </c>
    </row>
    <row r="1597">
      <c r="A1597" s="2"/>
      <c r="B1597" s="2">
        <v>0.0</v>
      </c>
      <c r="C1597" s="2" t="s">
        <v>4049</v>
      </c>
      <c r="D1597" s="2" t="s">
        <v>10759</v>
      </c>
      <c r="E1597" s="2" t="s">
        <v>4287</v>
      </c>
      <c r="F1597" s="2" t="s">
        <v>4287</v>
      </c>
    </row>
    <row r="1598">
      <c r="A1598" s="2"/>
      <c r="B1598" s="2">
        <v>0.0</v>
      </c>
      <c r="C1598" s="2" t="s">
        <v>4050</v>
      </c>
      <c r="D1598" s="2" t="s">
        <v>10759</v>
      </c>
      <c r="E1598" s="2" t="s">
        <v>4287</v>
      </c>
      <c r="F1598" s="2" t="s">
        <v>4287</v>
      </c>
    </row>
    <row r="1599">
      <c r="A1599" s="2"/>
      <c r="B1599" s="2">
        <v>0.0</v>
      </c>
      <c r="C1599" s="2" t="s">
        <v>4051</v>
      </c>
      <c r="D1599" s="2" t="s">
        <v>10759</v>
      </c>
      <c r="E1599" s="2" t="s">
        <v>4287</v>
      </c>
      <c r="F1599" s="2" t="s">
        <v>4287</v>
      </c>
    </row>
    <row r="1600">
      <c r="A1600" s="2"/>
      <c r="B1600" s="2">
        <v>0.0</v>
      </c>
      <c r="C1600" s="2" t="s">
        <v>4052</v>
      </c>
      <c r="D1600" s="2" t="s">
        <v>10759</v>
      </c>
      <c r="E1600" s="2" t="s">
        <v>4287</v>
      </c>
      <c r="F1600" s="2" t="s">
        <v>4287</v>
      </c>
    </row>
    <row r="1601">
      <c r="A1601" s="2"/>
      <c r="B1601" s="2">
        <v>0.0</v>
      </c>
      <c r="C1601" s="2" t="s">
        <v>4053</v>
      </c>
      <c r="D1601" s="2" t="s">
        <v>10759</v>
      </c>
      <c r="E1601" s="2" t="s">
        <v>4287</v>
      </c>
      <c r="F1601" s="2" t="s">
        <v>4287</v>
      </c>
    </row>
    <row r="1602">
      <c r="A1602" s="2"/>
      <c r="B1602" s="2">
        <v>0.0</v>
      </c>
      <c r="C1602" s="2" t="s">
        <v>4054</v>
      </c>
      <c r="D1602" s="2" t="s">
        <v>10759</v>
      </c>
      <c r="E1602" s="2" t="s">
        <v>4287</v>
      </c>
      <c r="F1602" s="2" t="s">
        <v>4287</v>
      </c>
    </row>
    <row r="1603">
      <c r="A1603" s="2"/>
      <c r="B1603" s="2">
        <v>0.0</v>
      </c>
      <c r="C1603" s="2" t="s">
        <v>4055</v>
      </c>
      <c r="D1603" s="2" t="s">
        <v>10759</v>
      </c>
      <c r="E1603" s="2" t="s">
        <v>4287</v>
      </c>
      <c r="F1603" s="2" t="s">
        <v>4287</v>
      </c>
    </row>
    <row r="1604">
      <c r="A1604" s="2"/>
      <c r="B1604" s="2">
        <v>0.0</v>
      </c>
      <c r="C1604" s="2" t="s">
        <v>4056</v>
      </c>
      <c r="D1604" s="2" t="s">
        <v>10759</v>
      </c>
      <c r="E1604" s="2" t="s">
        <v>4287</v>
      </c>
      <c r="F1604" s="2" t="s">
        <v>4287</v>
      </c>
    </row>
    <row r="1605">
      <c r="A1605" s="2"/>
      <c r="B1605" s="2">
        <v>0.0</v>
      </c>
      <c r="C1605" s="2" t="s">
        <v>4057</v>
      </c>
      <c r="D1605" s="2" t="s">
        <v>10759</v>
      </c>
      <c r="E1605" s="2" t="s">
        <v>4287</v>
      </c>
      <c r="F1605" s="2" t="s">
        <v>4287</v>
      </c>
    </row>
    <row r="1606">
      <c r="A1606" s="2"/>
      <c r="B1606" s="2">
        <v>0.0</v>
      </c>
      <c r="C1606" s="2" t="s">
        <v>4058</v>
      </c>
      <c r="D1606" s="2" t="s">
        <v>10759</v>
      </c>
      <c r="E1606" s="2" t="s">
        <v>4287</v>
      </c>
      <c r="F1606" s="2" t="s">
        <v>4287</v>
      </c>
    </row>
    <row r="1607">
      <c r="A1607" s="2"/>
      <c r="B1607" s="2">
        <v>0.0</v>
      </c>
      <c r="C1607" s="2" t="s">
        <v>4059</v>
      </c>
      <c r="D1607" s="2" t="s">
        <v>10759</v>
      </c>
      <c r="E1607" s="2" t="s">
        <v>4287</v>
      </c>
      <c r="F1607" s="2" t="s">
        <v>4287</v>
      </c>
    </row>
    <row r="1608">
      <c r="A1608" s="2"/>
      <c r="B1608" s="2">
        <v>0.0</v>
      </c>
      <c r="C1608" s="2" t="s">
        <v>4060</v>
      </c>
      <c r="D1608" s="2" t="s">
        <v>10759</v>
      </c>
      <c r="E1608" s="2" t="s">
        <v>4287</v>
      </c>
      <c r="F1608" s="2" t="s">
        <v>4287</v>
      </c>
    </row>
    <row r="1609">
      <c r="A1609" s="2"/>
      <c r="B1609" s="2">
        <v>0.0</v>
      </c>
      <c r="C1609" s="2" t="s">
        <v>4061</v>
      </c>
      <c r="D1609" s="2" t="s">
        <v>10759</v>
      </c>
      <c r="E1609" s="2" t="s">
        <v>4287</v>
      </c>
      <c r="F1609" s="2" t="s">
        <v>4287</v>
      </c>
    </row>
    <row r="1610">
      <c r="A1610" s="2"/>
      <c r="B1610" s="2">
        <v>0.0</v>
      </c>
      <c r="C1610" s="2" t="s">
        <v>4062</v>
      </c>
      <c r="D1610" s="2" t="s">
        <v>10759</v>
      </c>
      <c r="E1610" s="2" t="s">
        <v>4287</v>
      </c>
      <c r="F1610" s="2" t="s">
        <v>4287</v>
      </c>
    </row>
    <row r="1611">
      <c r="A1611" s="2"/>
      <c r="B1611" s="2">
        <v>0.0</v>
      </c>
      <c r="C1611" s="2" t="s">
        <v>4063</v>
      </c>
      <c r="D1611" s="2" t="s">
        <v>10759</v>
      </c>
      <c r="E1611" s="2" t="s">
        <v>4287</v>
      </c>
      <c r="F1611" s="2" t="s">
        <v>4287</v>
      </c>
    </row>
    <row r="1612">
      <c r="A1612" s="2"/>
      <c r="B1612" s="2">
        <v>0.0</v>
      </c>
      <c r="C1612" s="2" t="s">
        <v>4064</v>
      </c>
      <c r="D1612" s="2" t="s">
        <v>10759</v>
      </c>
      <c r="E1612" s="2" t="s">
        <v>4287</v>
      </c>
      <c r="F1612" s="2" t="s">
        <v>4287</v>
      </c>
    </row>
    <row r="1613">
      <c r="A1613" s="2"/>
      <c r="B1613" s="2">
        <v>0.0</v>
      </c>
      <c r="C1613" s="2" t="s">
        <v>4065</v>
      </c>
      <c r="D1613" s="2" t="s">
        <v>10759</v>
      </c>
      <c r="E1613" s="2" t="s">
        <v>4287</v>
      </c>
      <c r="F1613" s="2" t="s">
        <v>4287</v>
      </c>
    </row>
    <row r="1614">
      <c r="A1614" s="2"/>
      <c r="B1614" s="2">
        <v>0.0</v>
      </c>
      <c r="C1614" s="2" t="s">
        <v>4066</v>
      </c>
      <c r="D1614" s="2" t="s">
        <v>10759</v>
      </c>
      <c r="E1614" s="2" t="s">
        <v>4287</v>
      </c>
      <c r="F1614" s="2" t="s">
        <v>4287</v>
      </c>
    </row>
    <row r="1615">
      <c r="A1615" s="2"/>
      <c r="B1615" s="2">
        <v>0.0</v>
      </c>
      <c r="C1615" s="2" t="s">
        <v>4067</v>
      </c>
      <c r="D1615" s="2" t="s">
        <v>10759</v>
      </c>
      <c r="E1615" s="2" t="s">
        <v>4287</v>
      </c>
      <c r="F1615" s="2" t="s">
        <v>4287</v>
      </c>
    </row>
    <row r="1616">
      <c r="A1616" s="2"/>
      <c r="B1616" s="2">
        <v>0.0</v>
      </c>
      <c r="C1616" s="2" t="s">
        <v>4068</v>
      </c>
      <c r="D1616" s="2" t="s">
        <v>10759</v>
      </c>
      <c r="E1616" s="2" t="s">
        <v>4287</v>
      </c>
      <c r="F1616" s="2" t="s">
        <v>4287</v>
      </c>
    </row>
    <row r="1617">
      <c r="A1617" s="2"/>
      <c r="B1617" s="2">
        <v>0.0</v>
      </c>
      <c r="C1617" s="2" t="s">
        <v>4069</v>
      </c>
      <c r="D1617" s="2" t="s">
        <v>10759</v>
      </c>
      <c r="E1617" s="2" t="s">
        <v>4287</v>
      </c>
      <c r="F1617" s="2" t="s">
        <v>4287</v>
      </c>
    </row>
    <row r="1618">
      <c r="A1618" s="2"/>
      <c r="B1618" s="2">
        <v>0.0</v>
      </c>
      <c r="C1618" s="2" t="s">
        <v>4070</v>
      </c>
      <c r="D1618" s="2" t="s">
        <v>10759</v>
      </c>
      <c r="E1618" s="2" t="s">
        <v>4287</v>
      </c>
      <c r="F1618" s="2" t="s">
        <v>4287</v>
      </c>
    </row>
    <row r="1619">
      <c r="A1619" s="2"/>
      <c r="B1619" s="2">
        <v>0.0</v>
      </c>
      <c r="C1619" s="2" t="s">
        <v>4071</v>
      </c>
      <c r="D1619" s="2" t="s">
        <v>10759</v>
      </c>
      <c r="E1619" s="2" t="s">
        <v>4287</v>
      </c>
      <c r="F1619" s="2" t="s">
        <v>4287</v>
      </c>
    </row>
    <row r="1620">
      <c r="A1620" s="2"/>
      <c r="B1620" s="2">
        <v>0.0</v>
      </c>
      <c r="C1620" s="2" t="s">
        <v>4072</v>
      </c>
      <c r="D1620" s="2" t="s">
        <v>10759</v>
      </c>
      <c r="E1620" s="2" t="s">
        <v>4287</v>
      </c>
      <c r="F1620" s="2" t="s">
        <v>4287</v>
      </c>
    </row>
    <row r="1621">
      <c r="A1621" s="2"/>
      <c r="B1621" s="2">
        <v>0.0</v>
      </c>
      <c r="C1621" s="2" t="s">
        <v>4073</v>
      </c>
      <c r="D1621" s="2" t="s">
        <v>10759</v>
      </c>
      <c r="E1621" s="2" t="s">
        <v>4287</v>
      </c>
      <c r="F1621" s="2" t="s">
        <v>4287</v>
      </c>
    </row>
    <row r="1622">
      <c r="A1622" s="2"/>
      <c r="B1622" s="2">
        <v>0.0</v>
      </c>
      <c r="C1622" s="2" t="s">
        <v>4074</v>
      </c>
      <c r="D1622" s="2" t="s">
        <v>10759</v>
      </c>
      <c r="E1622" s="2" t="s">
        <v>4287</v>
      </c>
      <c r="F1622" s="2" t="s">
        <v>4287</v>
      </c>
    </row>
    <row r="1623">
      <c r="A1623" s="2"/>
      <c r="B1623" s="2">
        <v>0.0</v>
      </c>
      <c r="C1623" s="2" t="s">
        <v>4075</v>
      </c>
      <c r="D1623" s="2" t="s">
        <v>10759</v>
      </c>
      <c r="E1623" s="2" t="s">
        <v>4287</v>
      </c>
      <c r="F1623" s="2" t="s">
        <v>4287</v>
      </c>
    </row>
    <row r="1624">
      <c r="A1624" s="2"/>
      <c r="B1624" s="2">
        <v>0.0</v>
      </c>
      <c r="C1624" s="2" t="s">
        <v>4076</v>
      </c>
      <c r="D1624" s="2" t="s">
        <v>10759</v>
      </c>
      <c r="E1624" s="2" t="s">
        <v>4287</v>
      </c>
      <c r="F1624" s="2" t="s">
        <v>4287</v>
      </c>
    </row>
    <row r="1625">
      <c r="A1625" s="2"/>
      <c r="B1625" s="2">
        <v>0.0</v>
      </c>
      <c r="C1625" s="2" t="s">
        <v>4077</v>
      </c>
      <c r="D1625" s="2" t="s">
        <v>10759</v>
      </c>
      <c r="E1625" s="2" t="s">
        <v>4287</v>
      </c>
      <c r="F1625" s="2" t="s">
        <v>4287</v>
      </c>
    </row>
    <row r="1626">
      <c r="A1626" s="2"/>
      <c r="B1626" s="2">
        <v>0.0</v>
      </c>
      <c r="C1626" s="2" t="s">
        <v>4078</v>
      </c>
      <c r="D1626" s="2" t="s">
        <v>10759</v>
      </c>
      <c r="E1626" s="2" t="s">
        <v>4287</v>
      </c>
      <c r="F1626" s="2" t="s">
        <v>4287</v>
      </c>
    </row>
    <row r="1627">
      <c r="B1627" s="2">
        <v>1.0</v>
      </c>
      <c r="C1627" s="2" t="s">
        <v>4079</v>
      </c>
      <c r="D1627" s="2" t="s">
        <v>10759</v>
      </c>
      <c r="E1627" s="2" t="s">
        <v>4287</v>
      </c>
      <c r="F1627" s="2" t="s">
        <v>4287</v>
      </c>
    </row>
    <row r="1628">
      <c r="A1628" s="2"/>
      <c r="B1628" s="2">
        <v>0.0</v>
      </c>
      <c r="C1628" s="2" t="s">
        <v>4080</v>
      </c>
      <c r="D1628" s="2" t="s">
        <v>10759</v>
      </c>
      <c r="E1628" s="2" t="s">
        <v>4287</v>
      </c>
      <c r="F1628" s="2" t="s">
        <v>4287</v>
      </c>
    </row>
    <row r="1629">
      <c r="A1629" s="2"/>
      <c r="B1629" s="2">
        <v>0.0</v>
      </c>
      <c r="C1629" s="2" t="s">
        <v>4081</v>
      </c>
      <c r="D1629" s="2" t="s">
        <v>10759</v>
      </c>
      <c r="E1629" s="2" t="s">
        <v>4287</v>
      </c>
      <c r="F1629" s="2" t="s">
        <v>4287</v>
      </c>
    </row>
    <row r="1630">
      <c r="A1630" s="2"/>
      <c r="B1630" s="2">
        <v>0.0</v>
      </c>
      <c r="C1630" s="2" t="s">
        <v>4082</v>
      </c>
      <c r="D1630" s="2" t="s">
        <v>10759</v>
      </c>
      <c r="E1630" s="2" t="s">
        <v>4287</v>
      </c>
      <c r="F1630" s="2" t="s">
        <v>4287</v>
      </c>
    </row>
    <row r="1631">
      <c r="A1631" s="2"/>
      <c r="B1631" s="2">
        <v>0.0</v>
      </c>
      <c r="C1631" s="2" t="s">
        <v>4083</v>
      </c>
      <c r="D1631" s="2" t="s">
        <v>10759</v>
      </c>
      <c r="E1631" s="2" t="s">
        <v>4287</v>
      </c>
      <c r="F1631" s="2" t="s">
        <v>4287</v>
      </c>
    </row>
    <row r="1632">
      <c r="A1632" s="2"/>
      <c r="B1632" s="2">
        <v>0.0</v>
      </c>
      <c r="C1632" s="2" t="s">
        <v>4084</v>
      </c>
      <c r="D1632" s="2" t="s">
        <v>10759</v>
      </c>
      <c r="E1632" s="2" t="s">
        <v>4287</v>
      </c>
      <c r="F1632" s="2" t="s">
        <v>4287</v>
      </c>
    </row>
    <row r="1633">
      <c r="A1633" s="2"/>
      <c r="B1633" s="2">
        <v>0.0</v>
      </c>
      <c r="C1633" s="2" t="s">
        <v>4085</v>
      </c>
      <c r="D1633" s="2" t="s">
        <v>10759</v>
      </c>
      <c r="E1633" s="2" t="s">
        <v>4287</v>
      </c>
      <c r="F1633" s="2" t="s">
        <v>4287</v>
      </c>
    </row>
    <row r="1634">
      <c r="A1634" s="2"/>
      <c r="B1634" s="2">
        <v>0.0</v>
      </c>
      <c r="C1634" s="2" t="s">
        <v>4086</v>
      </c>
      <c r="D1634" s="2" t="s">
        <v>10759</v>
      </c>
      <c r="E1634" s="2" t="s">
        <v>4287</v>
      </c>
      <c r="F1634" s="2" t="s">
        <v>4287</v>
      </c>
    </row>
    <row r="1635">
      <c r="A1635" s="2"/>
      <c r="B1635" s="2">
        <v>-1.0</v>
      </c>
      <c r="C1635" s="2" t="s">
        <v>4087</v>
      </c>
      <c r="D1635" s="2" t="s">
        <v>10759</v>
      </c>
      <c r="E1635" s="2" t="s">
        <v>4287</v>
      </c>
      <c r="F1635" s="2" t="s">
        <v>4287</v>
      </c>
    </row>
    <row r="1636">
      <c r="A1636" s="2"/>
      <c r="B1636" s="2">
        <v>0.0</v>
      </c>
      <c r="C1636" s="2" t="s">
        <v>4088</v>
      </c>
      <c r="D1636" s="2" t="s">
        <v>10759</v>
      </c>
      <c r="E1636" s="2" t="s">
        <v>4287</v>
      </c>
      <c r="F1636" s="2" t="s">
        <v>4287</v>
      </c>
    </row>
    <row r="1637">
      <c r="A1637" s="2"/>
      <c r="B1637" s="2">
        <v>0.0</v>
      </c>
      <c r="C1637" s="2" t="s">
        <v>4089</v>
      </c>
      <c r="D1637" s="2" t="s">
        <v>10759</v>
      </c>
      <c r="E1637" s="2" t="s">
        <v>4287</v>
      </c>
      <c r="F1637" s="2" t="s">
        <v>4287</v>
      </c>
    </row>
    <row r="1638">
      <c r="A1638" s="2"/>
      <c r="B1638" s="2">
        <v>0.0</v>
      </c>
      <c r="C1638" s="2" t="s">
        <v>4090</v>
      </c>
      <c r="D1638" s="2" t="s">
        <v>10759</v>
      </c>
      <c r="E1638" s="2" t="s">
        <v>4287</v>
      </c>
      <c r="F1638" s="2" t="s">
        <v>4287</v>
      </c>
    </row>
    <row r="1639">
      <c r="A1639" s="2"/>
      <c r="B1639" s="2">
        <v>0.0</v>
      </c>
      <c r="C1639" s="2" t="s">
        <v>4091</v>
      </c>
      <c r="D1639" s="2" t="s">
        <v>10790</v>
      </c>
      <c r="E1639" s="2" t="s">
        <v>4301</v>
      </c>
      <c r="F1639" s="2" t="s">
        <v>4287</v>
      </c>
    </row>
    <row r="1640">
      <c r="A1640" s="2"/>
      <c r="B1640" s="2">
        <v>0.0</v>
      </c>
      <c r="C1640" s="2" t="s">
        <v>4092</v>
      </c>
      <c r="D1640" s="2" t="s">
        <v>10790</v>
      </c>
      <c r="E1640" s="2" t="s">
        <v>4301</v>
      </c>
      <c r="F1640" s="2" t="s">
        <v>4287</v>
      </c>
    </row>
    <row r="1641">
      <c r="A1641" s="2"/>
      <c r="B1641" s="2">
        <v>0.0</v>
      </c>
      <c r="C1641" s="2" t="s">
        <v>4093</v>
      </c>
      <c r="D1641" s="2" t="s">
        <v>10790</v>
      </c>
      <c r="E1641" s="2" t="s">
        <v>4301</v>
      </c>
      <c r="F1641" s="2" t="s">
        <v>4287</v>
      </c>
    </row>
    <row r="1642">
      <c r="A1642" s="2"/>
      <c r="B1642" s="2">
        <v>0.0</v>
      </c>
      <c r="C1642" s="2" t="s">
        <v>4094</v>
      </c>
      <c r="D1642" s="2" t="s">
        <v>10790</v>
      </c>
      <c r="E1642" s="2" t="s">
        <v>4301</v>
      </c>
      <c r="F1642" s="2" t="s">
        <v>4287</v>
      </c>
    </row>
    <row r="1643">
      <c r="A1643" s="2"/>
      <c r="B1643" s="2">
        <v>0.0</v>
      </c>
      <c r="C1643" s="2" t="s">
        <v>4095</v>
      </c>
      <c r="D1643" s="2" t="s">
        <v>10790</v>
      </c>
      <c r="E1643" s="2" t="s">
        <v>4301</v>
      </c>
      <c r="F1643" s="2" t="s">
        <v>4287</v>
      </c>
    </row>
    <row r="1644">
      <c r="A1644" s="2"/>
      <c r="B1644" s="2">
        <v>0.0</v>
      </c>
      <c r="C1644" s="2" t="s">
        <v>4096</v>
      </c>
      <c r="D1644" s="2" t="s">
        <v>10790</v>
      </c>
      <c r="E1644" s="2" t="s">
        <v>4301</v>
      </c>
      <c r="F1644" s="2" t="s">
        <v>4287</v>
      </c>
    </row>
    <row r="1645">
      <c r="A1645" s="2"/>
      <c r="B1645" s="2">
        <v>0.0</v>
      </c>
      <c r="C1645" s="2" t="s">
        <v>4097</v>
      </c>
      <c r="D1645" s="2" t="s">
        <v>10790</v>
      </c>
      <c r="E1645" s="2" t="s">
        <v>4301</v>
      </c>
      <c r="F1645" s="2" t="s">
        <v>4287</v>
      </c>
    </row>
    <row r="1646">
      <c r="A1646" s="2"/>
      <c r="B1646" s="2">
        <v>0.0</v>
      </c>
      <c r="C1646" s="2" t="s">
        <v>4098</v>
      </c>
      <c r="D1646" s="2" t="s">
        <v>10790</v>
      </c>
      <c r="E1646" s="2" t="s">
        <v>4301</v>
      </c>
      <c r="F1646" s="2" t="s">
        <v>4287</v>
      </c>
    </row>
    <row r="1647">
      <c r="A1647" s="2"/>
      <c r="B1647" s="2">
        <v>0.0</v>
      </c>
      <c r="C1647" s="2" t="s">
        <v>4099</v>
      </c>
      <c r="D1647" s="2" t="s">
        <v>10790</v>
      </c>
      <c r="E1647" s="2" t="s">
        <v>4301</v>
      </c>
      <c r="F1647" s="2" t="s">
        <v>4287</v>
      </c>
    </row>
    <row r="1648">
      <c r="A1648" s="2"/>
      <c r="B1648" s="2">
        <v>-1.0</v>
      </c>
      <c r="C1648" s="2" t="s">
        <v>4100</v>
      </c>
      <c r="D1648" s="2" t="s">
        <v>10790</v>
      </c>
      <c r="E1648" s="2" t="s">
        <v>4301</v>
      </c>
      <c r="F1648" s="2" t="s">
        <v>4287</v>
      </c>
    </row>
    <row r="1649">
      <c r="A1649" s="2"/>
      <c r="B1649" s="2">
        <v>0.0</v>
      </c>
      <c r="C1649" s="2" t="s">
        <v>4101</v>
      </c>
      <c r="D1649" s="2" t="s">
        <v>10790</v>
      </c>
      <c r="E1649" s="2" t="s">
        <v>4301</v>
      </c>
      <c r="F1649" s="2" t="s">
        <v>4287</v>
      </c>
    </row>
    <row r="1650">
      <c r="A1650" s="2"/>
      <c r="B1650" s="2">
        <v>0.0</v>
      </c>
      <c r="C1650" s="2" t="s">
        <v>4102</v>
      </c>
      <c r="D1650" s="2" t="s">
        <v>10790</v>
      </c>
      <c r="E1650" s="2" t="s">
        <v>4301</v>
      </c>
      <c r="F1650" s="2" t="s">
        <v>4287</v>
      </c>
    </row>
    <row r="1651">
      <c r="A1651" s="2"/>
      <c r="B1651" s="2">
        <v>0.0</v>
      </c>
      <c r="C1651" s="2" t="s">
        <v>4103</v>
      </c>
      <c r="D1651" s="2" t="s">
        <v>10790</v>
      </c>
      <c r="E1651" s="2" t="s">
        <v>4301</v>
      </c>
      <c r="F1651" s="2" t="s">
        <v>4287</v>
      </c>
    </row>
    <row r="1652">
      <c r="A1652" s="2"/>
      <c r="B1652" s="2">
        <v>0.0</v>
      </c>
      <c r="C1652" s="2" t="s">
        <v>4104</v>
      </c>
      <c r="D1652" s="2" t="s">
        <v>10790</v>
      </c>
      <c r="E1652" s="2" t="s">
        <v>4301</v>
      </c>
      <c r="F1652" s="2" t="s">
        <v>4287</v>
      </c>
    </row>
    <row r="1653">
      <c r="A1653" s="2"/>
      <c r="B1653" s="2">
        <v>0.0</v>
      </c>
      <c r="C1653" s="2" t="s">
        <v>4105</v>
      </c>
      <c r="D1653" s="2" t="s">
        <v>10790</v>
      </c>
      <c r="E1653" s="2" t="s">
        <v>4301</v>
      </c>
      <c r="F1653" s="2" t="s">
        <v>4287</v>
      </c>
    </row>
    <row r="1654">
      <c r="A1654" s="2"/>
      <c r="B1654" s="2">
        <v>0.0</v>
      </c>
      <c r="C1654" s="2" t="s">
        <v>4106</v>
      </c>
      <c r="D1654" s="2" t="s">
        <v>10790</v>
      </c>
      <c r="E1654" s="2" t="s">
        <v>4301</v>
      </c>
      <c r="F1654" s="2" t="s">
        <v>4287</v>
      </c>
    </row>
    <row r="1655">
      <c r="A1655" s="2"/>
      <c r="B1655" s="2">
        <v>0.0</v>
      </c>
      <c r="C1655" s="2" t="s">
        <v>4107</v>
      </c>
      <c r="D1655" s="2" t="s">
        <v>10790</v>
      </c>
      <c r="E1655" s="2" t="s">
        <v>4301</v>
      </c>
      <c r="F1655" s="2" t="s">
        <v>4287</v>
      </c>
    </row>
    <row r="1656">
      <c r="A1656" s="2"/>
      <c r="B1656" s="2">
        <v>-1.0</v>
      </c>
      <c r="C1656" s="2" t="s">
        <v>4108</v>
      </c>
      <c r="D1656" s="2" t="s">
        <v>10790</v>
      </c>
      <c r="E1656" s="2" t="s">
        <v>4301</v>
      </c>
      <c r="F1656" s="2" t="s">
        <v>4287</v>
      </c>
    </row>
    <row r="1657">
      <c r="A1657" s="2"/>
      <c r="B1657" s="2">
        <v>0.0</v>
      </c>
      <c r="C1657" s="2" t="s">
        <v>4109</v>
      </c>
      <c r="D1657" s="2" t="s">
        <v>10790</v>
      </c>
      <c r="E1657" s="2" t="s">
        <v>4301</v>
      </c>
      <c r="F1657" s="2" t="s">
        <v>4287</v>
      </c>
    </row>
    <row r="1658">
      <c r="A1658" s="2"/>
      <c r="B1658" s="2">
        <v>0.0</v>
      </c>
      <c r="C1658" s="2" t="s">
        <v>4110</v>
      </c>
      <c r="D1658" s="2" t="s">
        <v>10790</v>
      </c>
      <c r="E1658" s="2" t="s">
        <v>4301</v>
      </c>
      <c r="F1658" s="2" t="s">
        <v>4287</v>
      </c>
    </row>
    <row r="1659">
      <c r="A1659" s="2"/>
      <c r="B1659" s="2">
        <v>0.0</v>
      </c>
      <c r="C1659" s="2" t="s">
        <v>4111</v>
      </c>
      <c r="D1659" s="2" t="s">
        <v>10790</v>
      </c>
      <c r="E1659" s="2" t="s">
        <v>4301</v>
      </c>
      <c r="F1659" s="2" t="s">
        <v>4287</v>
      </c>
    </row>
    <row r="1660">
      <c r="A1660" s="2"/>
      <c r="B1660" s="2">
        <v>0.0</v>
      </c>
      <c r="C1660" s="2" t="s">
        <v>4112</v>
      </c>
      <c r="D1660" s="2" t="s">
        <v>10790</v>
      </c>
      <c r="E1660" s="2" t="s">
        <v>4301</v>
      </c>
      <c r="F1660" s="2" t="s">
        <v>4287</v>
      </c>
    </row>
    <row r="1661">
      <c r="A1661" s="2"/>
      <c r="B1661" s="2">
        <v>0.0</v>
      </c>
      <c r="C1661" s="2" t="s">
        <v>4113</v>
      </c>
      <c r="D1661" s="2" t="s">
        <v>10805</v>
      </c>
      <c r="E1661" s="2" t="s">
        <v>10649</v>
      </c>
      <c r="F1661" s="2" t="s">
        <v>4287</v>
      </c>
      <c r="G1661" s="38" t="s">
        <v>10806</v>
      </c>
    </row>
    <row r="1662">
      <c r="A1662" s="2"/>
      <c r="B1662" s="2">
        <v>0.0</v>
      </c>
      <c r="C1662" s="2" t="s">
        <v>4114</v>
      </c>
      <c r="D1662" s="2" t="s">
        <v>10805</v>
      </c>
      <c r="E1662" s="2" t="s">
        <v>10649</v>
      </c>
      <c r="F1662" s="2" t="s">
        <v>4287</v>
      </c>
    </row>
    <row r="1663">
      <c r="A1663" s="2"/>
      <c r="B1663" s="2">
        <v>0.0</v>
      </c>
      <c r="C1663" s="2" t="s">
        <v>4115</v>
      </c>
      <c r="D1663" s="2" t="s">
        <v>10805</v>
      </c>
      <c r="E1663" s="2" t="s">
        <v>10649</v>
      </c>
      <c r="F1663" s="2" t="s">
        <v>4287</v>
      </c>
    </row>
    <row r="1664">
      <c r="A1664" s="2"/>
      <c r="B1664" s="2">
        <v>0.0</v>
      </c>
      <c r="C1664" s="2" t="s">
        <v>4116</v>
      </c>
      <c r="D1664" s="2" t="s">
        <v>10805</v>
      </c>
      <c r="E1664" s="2" t="s">
        <v>10649</v>
      </c>
      <c r="F1664" s="2" t="s">
        <v>4287</v>
      </c>
    </row>
    <row r="1665">
      <c r="A1665" s="2"/>
      <c r="B1665" s="2">
        <v>0.0</v>
      </c>
      <c r="C1665" s="2" t="s">
        <v>4117</v>
      </c>
      <c r="D1665" s="2" t="s">
        <v>10805</v>
      </c>
      <c r="E1665" s="2" t="s">
        <v>10649</v>
      </c>
      <c r="F1665" s="2" t="s">
        <v>4287</v>
      </c>
    </row>
    <row r="1666">
      <c r="A1666" s="2"/>
      <c r="B1666" s="2">
        <v>0.0</v>
      </c>
      <c r="C1666" s="2" t="s">
        <v>4118</v>
      </c>
      <c r="D1666" s="2" t="s">
        <v>10805</v>
      </c>
      <c r="E1666" s="2" t="s">
        <v>10649</v>
      </c>
      <c r="F1666" s="2" t="s">
        <v>4287</v>
      </c>
    </row>
    <row r="1667">
      <c r="A1667" s="2"/>
      <c r="B1667" s="2">
        <v>0.0</v>
      </c>
      <c r="C1667" s="2" t="s">
        <v>4119</v>
      </c>
      <c r="D1667" s="2" t="s">
        <v>10805</v>
      </c>
      <c r="E1667" s="2" t="s">
        <v>10649</v>
      </c>
      <c r="F1667" s="2" t="s">
        <v>4287</v>
      </c>
    </row>
    <row r="1668">
      <c r="A1668" s="2"/>
      <c r="B1668" s="2">
        <v>0.0</v>
      </c>
      <c r="C1668" s="2" t="s">
        <v>4120</v>
      </c>
      <c r="D1668" s="2" t="s">
        <v>10805</v>
      </c>
      <c r="E1668" s="2" t="s">
        <v>10649</v>
      </c>
      <c r="F1668" s="2" t="s">
        <v>4287</v>
      </c>
    </row>
    <row r="1669">
      <c r="A1669" s="2"/>
      <c r="B1669" s="2">
        <v>0.0</v>
      </c>
      <c r="C1669" s="2" t="s">
        <v>4121</v>
      </c>
      <c r="D1669" s="2" t="s">
        <v>10805</v>
      </c>
      <c r="E1669" s="2" t="s">
        <v>10649</v>
      </c>
      <c r="F1669" s="2" t="s">
        <v>4287</v>
      </c>
    </row>
    <row r="1670">
      <c r="A1670" s="2"/>
      <c r="B1670" s="2">
        <v>0.0</v>
      </c>
      <c r="C1670" s="2" t="s">
        <v>4122</v>
      </c>
      <c r="D1670" s="2" t="s">
        <v>10805</v>
      </c>
      <c r="E1670" s="2" t="s">
        <v>10649</v>
      </c>
      <c r="F1670" s="2" t="s">
        <v>4287</v>
      </c>
    </row>
    <row r="1671">
      <c r="A1671" s="2"/>
      <c r="B1671" s="2">
        <v>0.0</v>
      </c>
      <c r="C1671" s="2" t="s">
        <v>4123</v>
      </c>
      <c r="D1671" s="2" t="s">
        <v>10805</v>
      </c>
      <c r="E1671" s="2" t="s">
        <v>10649</v>
      </c>
      <c r="F1671" s="2" t="s">
        <v>4287</v>
      </c>
    </row>
    <row r="1672">
      <c r="A1672" s="2"/>
      <c r="B1672" s="2">
        <v>1.0</v>
      </c>
      <c r="C1672" s="2" t="s">
        <v>4124</v>
      </c>
      <c r="D1672" s="2" t="s">
        <v>10805</v>
      </c>
      <c r="E1672" s="2" t="s">
        <v>10649</v>
      </c>
      <c r="F1672" s="2" t="s">
        <v>4287</v>
      </c>
    </row>
    <row r="1673">
      <c r="A1673" s="2"/>
      <c r="B1673" s="2">
        <v>0.0</v>
      </c>
      <c r="C1673" s="2" t="s">
        <v>4125</v>
      </c>
      <c r="D1673" s="2" t="s">
        <v>10805</v>
      </c>
      <c r="E1673" s="2" t="s">
        <v>10649</v>
      </c>
      <c r="F1673" s="2" t="s">
        <v>4287</v>
      </c>
    </row>
    <row r="1674">
      <c r="A1674" s="2"/>
      <c r="B1674" s="2">
        <v>0.0</v>
      </c>
      <c r="C1674" s="2" t="s">
        <v>4126</v>
      </c>
      <c r="D1674" s="2" t="s">
        <v>10805</v>
      </c>
      <c r="E1674" s="2" t="s">
        <v>10649</v>
      </c>
      <c r="F1674" s="2" t="s">
        <v>4287</v>
      </c>
    </row>
    <row r="1675">
      <c r="A1675" s="2"/>
      <c r="B1675" s="2">
        <v>0.0</v>
      </c>
      <c r="C1675" s="2" t="s">
        <v>4127</v>
      </c>
      <c r="D1675" s="2" t="s">
        <v>10805</v>
      </c>
      <c r="E1675" s="2" t="s">
        <v>10649</v>
      </c>
      <c r="F1675" s="2" t="s">
        <v>4287</v>
      </c>
    </row>
    <row r="1676">
      <c r="A1676" s="2"/>
      <c r="B1676" s="2">
        <v>0.0</v>
      </c>
      <c r="C1676" s="2" t="s">
        <v>4128</v>
      </c>
      <c r="D1676" s="2" t="s">
        <v>10805</v>
      </c>
      <c r="E1676" s="2" t="s">
        <v>10649</v>
      </c>
      <c r="F1676" s="2" t="s">
        <v>4287</v>
      </c>
    </row>
    <row r="1677">
      <c r="A1677" s="2"/>
      <c r="B1677" s="2">
        <v>0.0</v>
      </c>
      <c r="C1677" s="2" t="s">
        <v>4129</v>
      </c>
      <c r="D1677" s="2" t="s">
        <v>10805</v>
      </c>
      <c r="E1677" s="2" t="s">
        <v>10649</v>
      </c>
      <c r="F1677" s="2" t="s">
        <v>4287</v>
      </c>
    </row>
    <row r="1678">
      <c r="A1678" s="2"/>
      <c r="B1678" s="2">
        <v>0.0</v>
      </c>
      <c r="C1678" s="2" t="s">
        <v>4130</v>
      </c>
      <c r="D1678" s="2" t="s">
        <v>10805</v>
      </c>
      <c r="E1678" s="2" t="s">
        <v>10649</v>
      </c>
      <c r="F1678" s="2" t="s">
        <v>4287</v>
      </c>
    </row>
    <row r="1679">
      <c r="A1679" s="2"/>
      <c r="B1679" s="2">
        <v>0.0</v>
      </c>
      <c r="C1679" s="2" t="s">
        <v>4131</v>
      </c>
      <c r="D1679" s="2" t="s">
        <v>10805</v>
      </c>
      <c r="E1679" s="2" t="s">
        <v>10649</v>
      </c>
      <c r="F1679" s="2" t="s">
        <v>4287</v>
      </c>
    </row>
    <row r="1680">
      <c r="A1680" s="2"/>
      <c r="B1680" s="2">
        <v>0.0</v>
      </c>
      <c r="C1680" s="3" t="s">
        <v>4132</v>
      </c>
      <c r="D1680" s="2" t="s">
        <v>10805</v>
      </c>
      <c r="E1680" s="2" t="s">
        <v>10649</v>
      </c>
      <c r="F1680" s="2" t="s">
        <v>4287</v>
      </c>
    </row>
    <row r="1681">
      <c r="A1681" s="2"/>
      <c r="B1681" s="2">
        <v>0.0</v>
      </c>
      <c r="C1681" s="3" t="s">
        <v>4133</v>
      </c>
      <c r="D1681" s="2" t="s">
        <v>10805</v>
      </c>
      <c r="E1681" s="2" t="s">
        <v>10649</v>
      </c>
      <c r="F1681" s="2" t="s">
        <v>4287</v>
      </c>
    </row>
    <row r="1682">
      <c r="A1682" s="2"/>
      <c r="B1682" s="2">
        <v>0.0</v>
      </c>
      <c r="C1682" s="2" t="s">
        <v>4134</v>
      </c>
      <c r="D1682" s="2" t="s">
        <v>10805</v>
      </c>
      <c r="E1682" s="2" t="s">
        <v>10649</v>
      </c>
      <c r="F1682" s="2" t="s">
        <v>4287</v>
      </c>
    </row>
    <row r="1683">
      <c r="A1683" s="2"/>
      <c r="B1683" s="2">
        <v>0.0</v>
      </c>
      <c r="C1683" s="2" t="s">
        <v>4135</v>
      </c>
      <c r="D1683" s="2" t="s">
        <v>10805</v>
      </c>
      <c r="E1683" s="2" t="s">
        <v>10649</v>
      </c>
      <c r="F1683" s="2" t="s">
        <v>4287</v>
      </c>
    </row>
    <row r="1684">
      <c r="A1684" s="2"/>
      <c r="B1684" s="2">
        <v>0.0</v>
      </c>
      <c r="C1684" s="2" t="s">
        <v>4136</v>
      </c>
      <c r="D1684" s="2" t="s">
        <v>10805</v>
      </c>
      <c r="E1684" s="2" t="s">
        <v>10649</v>
      </c>
      <c r="F1684" s="2" t="s">
        <v>4287</v>
      </c>
    </row>
    <row r="1685">
      <c r="A1685" s="2"/>
      <c r="B1685" s="2">
        <v>0.0</v>
      </c>
      <c r="C1685" s="2" t="s">
        <v>4137</v>
      </c>
      <c r="D1685" s="2" t="s">
        <v>10805</v>
      </c>
      <c r="E1685" s="2" t="s">
        <v>10649</v>
      </c>
      <c r="F1685" s="2" t="s">
        <v>4287</v>
      </c>
    </row>
    <row r="1686">
      <c r="A1686" s="2"/>
      <c r="B1686" s="2">
        <v>0.0</v>
      </c>
      <c r="C1686" s="2" t="s">
        <v>4138</v>
      </c>
      <c r="D1686" s="2" t="s">
        <v>10805</v>
      </c>
      <c r="E1686" s="2" t="s">
        <v>10649</v>
      </c>
      <c r="F1686" s="2" t="s">
        <v>4287</v>
      </c>
    </row>
    <row r="1687">
      <c r="A1687" s="2"/>
      <c r="B1687" s="2">
        <v>0.0</v>
      </c>
      <c r="C1687" s="2" t="s">
        <v>4139</v>
      </c>
      <c r="D1687" s="2" t="s">
        <v>10805</v>
      </c>
      <c r="E1687" s="2" t="s">
        <v>10649</v>
      </c>
      <c r="F1687" s="2" t="s">
        <v>4287</v>
      </c>
    </row>
    <row r="1688">
      <c r="A1688" s="2"/>
      <c r="B1688" s="2">
        <v>0.0</v>
      </c>
      <c r="C1688" s="2" t="s">
        <v>4140</v>
      </c>
      <c r="D1688" s="2" t="s">
        <v>10805</v>
      </c>
      <c r="E1688" s="2" t="s">
        <v>10649</v>
      </c>
      <c r="F1688" s="2" t="s">
        <v>4287</v>
      </c>
    </row>
    <row r="1689">
      <c r="A1689" s="2"/>
      <c r="B1689" s="2">
        <v>0.0</v>
      </c>
      <c r="C1689" s="2" t="s">
        <v>4141</v>
      </c>
      <c r="D1689" s="2" t="s">
        <v>10805</v>
      </c>
      <c r="E1689" s="2" t="s">
        <v>10649</v>
      </c>
      <c r="F1689" s="2" t="s">
        <v>4287</v>
      </c>
    </row>
    <row r="1690">
      <c r="A1690" s="2"/>
      <c r="B1690" s="2">
        <v>0.0</v>
      </c>
      <c r="C1690" s="2" t="s">
        <v>4142</v>
      </c>
      <c r="D1690" s="2" t="s">
        <v>10805</v>
      </c>
      <c r="E1690" s="2" t="s">
        <v>10649</v>
      </c>
      <c r="F1690" s="2" t="s">
        <v>4287</v>
      </c>
    </row>
    <row r="1691">
      <c r="A1691" s="2"/>
      <c r="B1691" s="2">
        <v>0.0</v>
      </c>
      <c r="C1691" s="2" t="s">
        <v>4143</v>
      </c>
      <c r="D1691" s="2" t="s">
        <v>10805</v>
      </c>
      <c r="E1691" s="2" t="s">
        <v>10649</v>
      </c>
      <c r="F1691" s="2" t="s">
        <v>4287</v>
      </c>
    </row>
    <row r="1692">
      <c r="A1692" s="2"/>
      <c r="B1692" s="2">
        <v>0.0</v>
      </c>
      <c r="C1692" s="2" t="s">
        <v>4144</v>
      </c>
      <c r="D1692" s="2" t="s">
        <v>10805</v>
      </c>
      <c r="E1692" s="2" t="s">
        <v>10649</v>
      </c>
      <c r="F1692" s="2" t="s">
        <v>4287</v>
      </c>
    </row>
    <row r="1693">
      <c r="A1693" s="2"/>
      <c r="B1693" s="2">
        <v>0.0</v>
      </c>
      <c r="C1693" s="2" t="s">
        <v>4145</v>
      </c>
      <c r="D1693" s="2" t="s">
        <v>10805</v>
      </c>
      <c r="E1693" s="2" t="s">
        <v>10649</v>
      </c>
      <c r="F1693" s="2" t="s">
        <v>4287</v>
      </c>
    </row>
    <row r="1694">
      <c r="A1694" s="2"/>
      <c r="B1694" s="2">
        <v>0.0</v>
      </c>
      <c r="C1694" s="2" t="s">
        <v>4146</v>
      </c>
      <c r="D1694" s="2" t="s">
        <v>10805</v>
      </c>
      <c r="E1694" s="2" t="s">
        <v>10649</v>
      </c>
      <c r="F1694" s="2" t="s">
        <v>4287</v>
      </c>
    </row>
    <row r="1695">
      <c r="A1695" s="2"/>
      <c r="B1695" s="2">
        <v>0.0</v>
      </c>
      <c r="C1695" s="2" t="s">
        <v>4147</v>
      </c>
      <c r="D1695" s="2" t="s">
        <v>10805</v>
      </c>
      <c r="E1695" s="2" t="s">
        <v>10649</v>
      </c>
      <c r="F1695" s="2" t="s">
        <v>4287</v>
      </c>
    </row>
    <row r="1696">
      <c r="A1696" s="2"/>
      <c r="B1696" s="2">
        <v>0.0</v>
      </c>
      <c r="C1696" s="2" t="s">
        <v>4148</v>
      </c>
      <c r="D1696" s="2" t="s">
        <v>10805</v>
      </c>
      <c r="E1696" s="2" t="s">
        <v>10649</v>
      </c>
      <c r="F1696" s="2" t="s">
        <v>4287</v>
      </c>
    </row>
    <row r="1697">
      <c r="A1697" s="2"/>
      <c r="B1697" s="2">
        <v>0.0</v>
      </c>
      <c r="C1697" s="2" t="s">
        <v>4149</v>
      </c>
      <c r="D1697" s="2" t="s">
        <v>10805</v>
      </c>
      <c r="E1697" s="2" t="s">
        <v>10649</v>
      </c>
      <c r="F1697" s="2" t="s">
        <v>4287</v>
      </c>
    </row>
    <row r="1698">
      <c r="A1698" s="2"/>
      <c r="B1698" s="2">
        <v>0.0</v>
      </c>
      <c r="C1698" s="2" t="s">
        <v>4150</v>
      </c>
      <c r="D1698" s="2" t="s">
        <v>10805</v>
      </c>
      <c r="E1698" s="2" t="s">
        <v>10649</v>
      </c>
      <c r="F1698" s="2" t="s">
        <v>4287</v>
      </c>
    </row>
    <row r="1699">
      <c r="A1699" s="2"/>
      <c r="B1699" s="2">
        <v>0.0</v>
      </c>
      <c r="C1699" s="2" t="s">
        <v>4151</v>
      </c>
      <c r="D1699" s="2" t="s">
        <v>10805</v>
      </c>
      <c r="E1699" s="2" t="s">
        <v>10649</v>
      </c>
      <c r="F1699" s="2" t="s">
        <v>4287</v>
      </c>
    </row>
    <row r="1700">
      <c r="A1700" s="2"/>
      <c r="B1700" s="2">
        <v>0.0</v>
      </c>
      <c r="C1700" s="2" t="s">
        <v>4152</v>
      </c>
      <c r="D1700" s="2" t="s">
        <v>10805</v>
      </c>
      <c r="E1700" s="2" t="s">
        <v>10649</v>
      </c>
      <c r="F1700" s="2" t="s">
        <v>4287</v>
      </c>
    </row>
    <row r="1701">
      <c r="A1701" s="2"/>
      <c r="B1701" s="2">
        <v>-1.0</v>
      </c>
      <c r="C1701" s="2" t="s">
        <v>4153</v>
      </c>
      <c r="D1701" s="2" t="s">
        <v>10805</v>
      </c>
      <c r="E1701" s="2" t="s">
        <v>10649</v>
      </c>
      <c r="F1701" s="2" t="s">
        <v>4287</v>
      </c>
    </row>
    <row r="1702">
      <c r="A1702" s="2"/>
      <c r="B1702" s="2">
        <v>0.0</v>
      </c>
      <c r="C1702" s="2" t="s">
        <v>4154</v>
      </c>
      <c r="D1702" s="2" t="s">
        <v>10805</v>
      </c>
      <c r="E1702" s="2" t="s">
        <v>10649</v>
      </c>
      <c r="F1702" s="2" t="s">
        <v>4287</v>
      </c>
    </row>
    <row r="1703">
      <c r="A1703" s="2"/>
      <c r="B1703" s="2">
        <v>0.0</v>
      </c>
      <c r="C1703" s="2" t="s">
        <v>4155</v>
      </c>
      <c r="D1703" s="2" t="s">
        <v>10805</v>
      </c>
      <c r="E1703" s="2" t="s">
        <v>10649</v>
      </c>
      <c r="F1703" s="2" t="s">
        <v>4287</v>
      </c>
    </row>
    <row r="1704">
      <c r="A1704" s="2"/>
      <c r="B1704" s="2">
        <v>0.0</v>
      </c>
      <c r="C1704" s="2" t="s">
        <v>4156</v>
      </c>
      <c r="D1704" s="2" t="s">
        <v>10805</v>
      </c>
      <c r="E1704" s="2" t="s">
        <v>10649</v>
      </c>
      <c r="F1704" s="2" t="s">
        <v>4287</v>
      </c>
    </row>
    <row r="1705">
      <c r="A1705" s="2"/>
      <c r="B1705" s="2">
        <v>0.0</v>
      </c>
      <c r="C1705" s="2" t="s">
        <v>4157</v>
      </c>
      <c r="D1705" s="2" t="s">
        <v>10805</v>
      </c>
      <c r="E1705" s="2" t="s">
        <v>10649</v>
      </c>
      <c r="F1705" s="2" t="s">
        <v>4287</v>
      </c>
    </row>
    <row r="1706">
      <c r="A1706" s="2"/>
      <c r="B1706" s="2">
        <v>0.0</v>
      </c>
      <c r="C1706" s="2" t="s">
        <v>4158</v>
      </c>
      <c r="D1706" s="2" t="s">
        <v>10805</v>
      </c>
      <c r="E1706" s="2" t="s">
        <v>10649</v>
      </c>
      <c r="F1706" s="2" t="s">
        <v>4287</v>
      </c>
    </row>
    <row r="1707">
      <c r="A1707" s="2"/>
      <c r="B1707" s="2">
        <v>1.0</v>
      </c>
      <c r="C1707" s="2" t="s">
        <v>4159</v>
      </c>
      <c r="D1707" s="2" t="s">
        <v>10805</v>
      </c>
      <c r="E1707" s="2" t="s">
        <v>10649</v>
      </c>
      <c r="F1707" s="2" t="s">
        <v>4287</v>
      </c>
    </row>
    <row r="1708">
      <c r="A1708" s="2"/>
      <c r="B1708" s="2">
        <v>0.0</v>
      </c>
      <c r="C1708" s="2" t="s">
        <v>4160</v>
      </c>
      <c r="D1708" s="2" t="s">
        <v>10805</v>
      </c>
      <c r="E1708" s="2" t="s">
        <v>10649</v>
      </c>
      <c r="F1708" s="2" t="s">
        <v>4287</v>
      </c>
    </row>
    <row r="1709">
      <c r="A1709" s="2"/>
      <c r="B1709" s="2">
        <v>0.0</v>
      </c>
      <c r="C1709" s="2" t="s">
        <v>4161</v>
      </c>
      <c r="D1709" s="2" t="s">
        <v>10805</v>
      </c>
      <c r="E1709" s="2" t="s">
        <v>10649</v>
      </c>
      <c r="F1709" s="2" t="s">
        <v>4287</v>
      </c>
    </row>
    <row r="1710">
      <c r="A1710" s="2"/>
      <c r="B1710" s="2">
        <v>0.0</v>
      </c>
      <c r="C1710" s="2" t="s">
        <v>4162</v>
      </c>
      <c r="D1710" s="2" t="s">
        <v>10805</v>
      </c>
      <c r="E1710" s="2" t="s">
        <v>10649</v>
      </c>
      <c r="F1710" s="2" t="s">
        <v>4287</v>
      </c>
    </row>
    <row r="1711">
      <c r="A1711" s="2"/>
      <c r="B1711" s="2">
        <v>0.0</v>
      </c>
      <c r="C1711" s="2" t="s">
        <v>4163</v>
      </c>
      <c r="D1711" s="2" t="s">
        <v>10805</v>
      </c>
      <c r="E1711" s="2" t="s">
        <v>10649</v>
      </c>
      <c r="F1711" s="2" t="s">
        <v>4287</v>
      </c>
    </row>
    <row r="1712">
      <c r="A1712" s="2"/>
      <c r="B1712" s="2">
        <v>0.0</v>
      </c>
      <c r="C1712" s="2" t="s">
        <v>4164</v>
      </c>
      <c r="D1712" s="2" t="s">
        <v>10805</v>
      </c>
      <c r="E1712" s="2" t="s">
        <v>10649</v>
      </c>
      <c r="F1712" s="2" t="s">
        <v>4287</v>
      </c>
    </row>
    <row r="1713">
      <c r="A1713" s="2"/>
      <c r="B1713" s="2">
        <v>0.0</v>
      </c>
      <c r="C1713" s="2" t="s">
        <v>4165</v>
      </c>
      <c r="D1713" s="2" t="s">
        <v>10805</v>
      </c>
      <c r="E1713" s="2" t="s">
        <v>10649</v>
      </c>
      <c r="F1713" s="2" t="s">
        <v>4287</v>
      </c>
    </row>
    <row r="1714">
      <c r="A1714" s="2"/>
      <c r="B1714" s="2">
        <v>0.0</v>
      </c>
      <c r="C1714" s="2" t="s">
        <v>4166</v>
      </c>
      <c r="D1714" s="2" t="s">
        <v>10805</v>
      </c>
      <c r="E1714" s="2" t="s">
        <v>10649</v>
      </c>
      <c r="F1714" s="2" t="s">
        <v>4287</v>
      </c>
    </row>
    <row r="1715">
      <c r="A1715" s="2"/>
      <c r="B1715" s="2">
        <v>0.0</v>
      </c>
      <c r="C1715" s="2" t="s">
        <v>4167</v>
      </c>
      <c r="D1715" s="2" t="s">
        <v>10805</v>
      </c>
      <c r="E1715" s="2" t="s">
        <v>10649</v>
      </c>
      <c r="F1715" s="2" t="s">
        <v>4287</v>
      </c>
    </row>
    <row r="1716">
      <c r="A1716" s="2"/>
      <c r="B1716" s="2">
        <v>0.0</v>
      </c>
      <c r="C1716" s="2" t="s">
        <v>4168</v>
      </c>
      <c r="D1716" s="2" t="s">
        <v>10805</v>
      </c>
      <c r="E1716" s="2" t="s">
        <v>10649</v>
      </c>
      <c r="F1716" s="2" t="s">
        <v>4287</v>
      </c>
    </row>
    <row r="1717">
      <c r="A1717" s="2"/>
      <c r="B1717" s="2">
        <v>0.0</v>
      </c>
      <c r="C1717" s="2" t="s">
        <v>4169</v>
      </c>
      <c r="D1717" s="2" t="s">
        <v>10805</v>
      </c>
      <c r="E1717" s="2" t="s">
        <v>10649</v>
      </c>
      <c r="F1717" s="2" t="s">
        <v>4287</v>
      </c>
    </row>
    <row r="1718">
      <c r="A1718" s="2"/>
      <c r="B1718" s="2">
        <v>0.0</v>
      </c>
      <c r="C1718" s="2" t="s">
        <v>4170</v>
      </c>
      <c r="D1718" s="2" t="s">
        <v>10805</v>
      </c>
      <c r="E1718" s="2" t="s">
        <v>10649</v>
      </c>
      <c r="F1718" s="2" t="s">
        <v>4287</v>
      </c>
    </row>
    <row r="1719">
      <c r="A1719" s="2"/>
      <c r="B1719" s="2">
        <v>0.0</v>
      </c>
      <c r="C1719" s="2" t="s">
        <v>4171</v>
      </c>
      <c r="D1719" s="2" t="s">
        <v>10805</v>
      </c>
      <c r="E1719" s="2" t="s">
        <v>10649</v>
      </c>
      <c r="F1719" s="2" t="s">
        <v>4287</v>
      </c>
    </row>
    <row r="1720">
      <c r="A1720" s="2"/>
      <c r="B1720" s="2">
        <v>0.0</v>
      </c>
      <c r="C1720" s="2" t="s">
        <v>4172</v>
      </c>
      <c r="D1720" s="2" t="s">
        <v>10805</v>
      </c>
      <c r="E1720" s="2" t="s">
        <v>10649</v>
      </c>
      <c r="F1720" s="2" t="s">
        <v>4287</v>
      </c>
    </row>
    <row r="1721">
      <c r="A1721" s="2"/>
      <c r="B1721" s="2">
        <v>0.0</v>
      </c>
      <c r="C1721" s="2" t="s">
        <v>4173</v>
      </c>
      <c r="D1721" s="2" t="s">
        <v>10805</v>
      </c>
      <c r="E1721" s="2" t="s">
        <v>10649</v>
      </c>
      <c r="F1721" s="2" t="s">
        <v>4287</v>
      </c>
    </row>
    <row r="1722">
      <c r="A1722" s="2"/>
      <c r="B1722" s="2">
        <v>0.0</v>
      </c>
      <c r="C1722" s="2" t="s">
        <v>4174</v>
      </c>
      <c r="D1722" s="2" t="s">
        <v>10805</v>
      </c>
      <c r="E1722" s="2" t="s">
        <v>10649</v>
      </c>
      <c r="F1722" s="2" t="s">
        <v>4287</v>
      </c>
    </row>
    <row r="1723">
      <c r="A1723" s="2"/>
      <c r="B1723" s="2">
        <v>0.0</v>
      </c>
      <c r="C1723" s="2" t="s">
        <v>4175</v>
      </c>
      <c r="D1723" s="2" t="s">
        <v>10805</v>
      </c>
      <c r="E1723" s="2" t="s">
        <v>10649</v>
      </c>
      <c r="F1723" s="2" t="s">
        <v>4287</v>
      </c>
    </row>
    <row r="1724">
      <c r="A1724" s="2"/>
      <c r="B1724" s="2">
        <v>0.0</v>
      </c>
      <c r="C1724" s="2" t="s">
        <v>4176</v>
      </c>
      <c r="D1724" s="2" t="s">
        <v>10805</v>
      </c>
      <c r="E1724" s="2" t="s">
        <v>10649</v>
      </c>
      <c r="F1724" s="2" t="s">
        <v>4287</v>
      </c>
    </row>
    <row r="1725">
      <c r="A1725" s="2"/>
      <c r="B1725" s="2">
        <v>0.0</v>
      </c>
      <c r="C1725" s="2" t="s">
        <v>4177</v>
      </c>
      <c r="D1725" s="2" t="s">
        <v>10805</v>
      </c>
      <c r="E1725" s="2" t="s">
        <v>10649</v>
      </c>
      <c r="F1725" s="2" t="s">
        <v>4287</v>
      </c>
    </row>
    <row r="1726">
      <c r="A1726" s="2"/>
      <c r="B1726" s="2">
        <v>0.0</v>
      </c>
      <c r="C1726" s="2" t="s">
        <v>4178</v>
      </c>
      <c r="D1726" s="2" t="s">
        <v>10805</v>
      </c>
      <c r="E1726" s="2" t="s">
        <v>10649</v>
      </c>
      <c r="F1726" s="2" t="s">
        <v>4287</v>
      </c>
    </row>
    <row r="1727">
      <c r="A1727" s="2"/>
      <c r="B1727" s="2">
        <v>0.0</v>
      </c>
      <c r="C1727" s="2" t="s">
        <v>4179</v>
      </c>
      <c r="D1727" s="2" t="s">
        <v>10805</v>
      </c>
      <c r="E1727" s="2" t="s">
        <v>10649</v>
      </c>
      <c r="F1727" s="2" t="s">
        <v>4287</v>
      </c>
    </row>
    <row r="1728">
      <c r="A1728" s="2"/>
      <c r="B1728" s="2">
        <v>0.0</v>
      </c>
      <c r="C1728" s="2" t="s">
        <v>4180</v>
      </c>
      <c r="D1728" s="2" t="s">
        <v>10805</v>
      </c>
      <c r="E1728" s="2" t="s">
        <v>10649</v>
      </c>
      <c r="F1728" s="2" t="s">
        <v>4287</v>
      </c>
    </row>
    <row r="1729">
      <c r="A1729" s="2"/>
      <c r="B1729" s="2">
        <v>0.0</v>
      </c>
      <c r="C1729" s="2" t="s">
        <v>4181</v>
      </c>
      <c r="D1729" s="2" t="s">
        <v>10805</v>
      </c>
      <c r="E1729" s="2" t="s">
        <v>10649</v>
      </c>
      <c r="F1729" s="2" t="s">
        <v>4287</v>
      </c>
    </row>
    <row r="1730">
      <c r="A1730" s="2"/>
      <c r="B1730" s="2">
        <v>0.0</v>
      </c>
      <c r="C1730" s="2" t="s">
        <v>4182</v>
      </c>
      <c r="D1730" s="2" t="s">
        <v>10805</v>
      </c>
      <c r="E1730" s="2" t="s">
        <v>10649</v>
      </c>
      <c r="F1730" s="2" t="s">
        <v>4287</v>
      </c>
    </row>
    <row r="1731">
      <c r="A1731" s="2"/>
      <c r="B1731" s="2">
        <v>0.0</v>
      </c>
      <c r="C1731" s="2" t="s">
        <v>4183</v>
      </c>
      <c r="D1731" s="2" t="s">
        <v>10857</v>
      </c>
      <c r="E1731" s="2" t="s">
        <v>10858</v>
      </c>
      <c r="F1731" s="2" t="s">
        <v>4287</v>
      </c>
      <c r="G1731" s="2"/>
    </row>
    <row r="1732">
      <c r="A1732" s="2"/>
      <c r="B1732" s="2">
        <v>0.0</v>
      </c>
      <c r="C1732" s="2" t="s">
        <v>4184</v>
      </c>
      <c r="D1732" s="2" t="s">
        <v>10857</v>
      </c>
      <c r="E1732" s="2" t="s">
        <v>10858</v>
      </c>
      <c r="F1732" s="2" t="s">
        <v>4287</v>
      </c>
    </row>
    <row r="1733">
      <c r="A1733" s="2"/>
      <c r="B1733" s="2">
        <v>0.0</v>
      </c>
      <c r="C1733" s="2" t="s">
        <v>4185</v>
      </c>
      <c r="D1733" s="2" t="s">
        <v>10857</v>
      </c>
      <c r="E1733" s="2" t="s">
        <v>10858</v>
      </c>
      <c r="F1733" s="2" t="s">
        <v>4287</v>
      </c>
    </row>
    <row r="1734">
      <c r="A1734" s="2"/>
      <c r="B1734" s="2">
        <v>0.0</v>
      </c>
      <c r="C1734" s="2" t="s">
        <v>4186</v>
      </c>
      <c r="D1734" s="2" t="s">
        <v>10857</v>
      </c>
      <c r="E1734" s="2" t="s">
        <v>10858</v>
      </c>
      <c r="F1734" s="2" t="s">
        <v>4287</v>
      </c>
    </row>
    <row r="1735">
      <c r="A1735" s="2"/>
      <c r="B1735" s="2">
        <v>0.0</v>
      </c>
      <c r="C1735" s="2" t="s">
        <v>4187</v>
      </c>
      <c r="D1735" s="2" t="s">
        <v>10857</v>
      </c>
      <c r="E1735" s="2" t="s">
        <v>10858</v>
      </c>
      <c r="F1735" s="2" t="s">
        <v>4287</v>
      </c>
    </row>
    <row r="1736">
      <c r="A1736" s="2"/>
      <c r="B1736" s="2">
        <v>-1.0</v>
      </c>
      <c r="C1736" s="2" t="s">
        <v>4188</v>
      </c>
      <c r="D1736" s="2" t="s">
        <v>10857</v>
      </c>
      <c r="E1736" s="2" t="s">
        <v>10858</v>
      </c>
      <c r="F1736" s="2" t="s">
        <v>4287</v>
      </c>
    </row>
    <row r="1737">
      <c r="A1737" s="2"/>
      <c r="B1737" s="2">
        <v>0.0</v>
      </c>
      <c r="C1737" s="2" t="s">
        <v>4189</v>
      </c>
      <c r="D1737" s="2" t="s">
        <v>10857</v>
      </c>
      <c r="E1737" s="2" t="s">
        <v>10858</v>
      </c>
      <c r="F1737" s="2" t="s">
        <v>4287</v>
      </c>
    </row>
    <row r="1738">
      <c r="A1738" s="2"/>
      <c r="B1738" s="2">
        <v>0.0</v>
      </c>
      <c r="C1738" s="2" t="s">
        <v>4190</v>
      </c>
      <c r="D1738" s="104" t="s">
        <v>10857</v>
      </c>
      <c r="E1738" s="104" t="s">
        <v>10858</v>
      </c>
      <c r="F1738" s="104" t="s">
        <v>4287</v>
      </c>
    </row>
    <row r="1739">
      <c r="A1739" s="2"/>
      <c r="B1739" s="2">
        <v>0.0</v>
      </c>
      <c r="C1739" s="2" t="s">
        <v>4191</v>
      </c>
      <c r="D1739" s="104" t="s">
        <v>10857</v>
      </c>
      <c r="E1739" s="104" t="s">
        <v>10858</v>
      </c>
      <c r="F1739" s="104" t="s">
        <v>4287</v>
      </c>
    </row>
    <row r="1740">
      <c r="A1740" s="2"/>
      <c r="B1740" s="2">
        <v>0.0</v>
      </c>
      <c r="C1740" s="2" t="s">
        <v>4192</v>
      </c>
      <c r="D1740" s="2" t="s">
        <v>10857</v>
      </c>
      <c r="E1740" s="2" t="s">
        <v>10858</v>
      </c>
      <c r="F1740" s="2" t="s">
        <v>4287</v>
      </c>
    </row>
    <row r="1741">
      <c r="A1741" s="2"/>
      <c r="B1741" s="2">
        <v>0.0</v>
      </c>
      <c r="C1741" s="2" t="s">
        <v>4193</v>
      </c>
      <c r="D1741" s="2" t="s">
        <v>10857</v>
      </c>
      <c r="E1741" s="2" t="s">
        <v>10858</v>
      </c>
      <c r="F1741" s="2" t="s">
        <v>4287</v>
      </c>
    </row>
    <row r="1742">
      <c r="A1742" s="2"/>
      <c r="B1742" s="2">
        <v>0.0</v>
      </c>
      <c r="C1742" s="2" t="s">
        <v>4194</v>
      </c>
      <c r="D1742" s="2" t="s">
        <v>10857</v>
      </c>
      <c r="E1742" s="2" t="s">
        <v>10858</v>
      </c>
      <c r="F1742" s="2" t="s">
        <v>4287</v>
      </c>
    </row>
    <row r="1743">
      <c r="A1743" s="2"/>
      <c r="B1743" s="2">
        <v>0.0</v>
      </c>
      <c r="C1743" s="2" t="s">
        <v>4195</v>
      </c>
      <c r="D1743" s="2" t="s">
        <v>10857</v>
      </c>
      <c r="E1743" s="2" t="s">
        <v>10858</v>
      </c>
      <c r="F1743" s="2" t="s">
        <v>4287</v>
      </c>
    </row>
    <row r="1744">
      <c r="A1744" s="2"/>
      <c r="B1744" s="2">
        <v>0.0</v>
      </c>
      <c r="C1744" s="2" t="s">
        <v>4196</v>
      </c>
      <c r="D1744" s="2" t="s">
        <v>10857</v>
      </c>
      <c r="E1744" s="2" t="s">
        <v>10858</v>
      </c>
      <c r="F1744" s="2" t="s">
        <v>4287</v>
      </c>
    </row>
    <row r="1745">
      <c r="A1745" s="2"/>
      <c r="B1745" s="2">
        <v>0.0</v>
      </c>
      <c r="C1745" s="2" t="s">
        <v>4197</v>
      </c>
      <c r="D1745" s="2" t="s">
        <v>10857</v>
      </c>
      <c r="E1745" s="2" t="s">
        <v>10858</v>
      </c>
      <c r="F1745" s="2" t="s">
        <v>4287</v>
      </c>
    </row>
    <row r="1746">
      <c r="A1746" s="2"/>
      <c r="B1746" s="2">
        <v>0.0</v>
      </c>
      <c r="C1746" s="2" t="s">
        <v>4198</v>
      </c>
      <c r="D1746" s="2" t="s">
        <v>10857</v>
      </c>
      <c r="E1746" s="2" t="s">
        <v>10858</v>
      </c>
      <c r="F1746" s="2" t="s">
        <v>4287</v>
      </c>
    </row>
    <row r="1747">
      <c r="A1747" s="2"/>
      <c r="B1747" s="2">
        <v>0.0</v>
      </c>
      <c r="C1747" s="2" t="s">
        <v>4199</v>
      </c>
      <c r="D1747" s="2" t="s">
        <v>10867</v>
      </c>
      <c r="E1747" s="2" t="s">
        <v>9426</v>
      </c>
      <c r="F1747" s="2" t="s">
        <v>4287</v>
      </c>
    </row>
    <row r="1748">
      <c r="A1748" s="2"/>
      <c r="B1748" s="2">
        <v>0.0</v>
      </c>
      <c r="C1748" s="2" t="s">
        <v>4200</v>
      </c>
      <c r="D1748" s="2" t="s">
        <v>10867</v>
      </c>
      <c r="E1748" s="2" t="s">
        <v>9426</v>
      </c>
      <c r="F1748" s="2" t="s">
        <v>4287</v>
      </c>
    </row>
    <row r="1749">
      <c r="A1749" s="2"/>
      <c r="B1749" s="2">
        <v>0.0</v>
      </c>
      <c r="C1749" s="2" t="s">
        <v>4201</v>
      </c>
      <c r="D1749" s="2" t="s">
        <v>10867</v>
      </c>
      <c r="E1749" s="2" t="s">
        <v>9426</v>
      </c>
      <c r="F1749" s="2" t="s">
        <v>4287</v>
      </c>
    </row>
    <row r="1750">
      <c r="A1750" s="2"/>
      <c r="B1750" s="2">
        <v>0.0</v>
      </c>
      <c r="C1750" s="2" t="s">
        <v>4202</v>
      </c>
      <c r="D1750" s="2" t="s">
        <v>10867</v>
      </c>
      <c r="E1750" s="2" t="s">
        <v>9426</v>
      </c>
      <c r="F1750" s="2" t="s">
        <v>4287</v>
      </c>
    </row>
    <row r="1751">
      <c r="A1751" s="2"/>
      <c r="B1751" s="2">
        <v>0.0</v>
      </c>
      <c r="C1751" s="2" t="s">
        <v>4203</v>
      </c>
      <c r="D1751" s="2" t="s">
        <v>10867</v>
      </c>
      <c r="E1751" s="2" t="s">
        <v>9426</v>
      </c>
      <c r="F1751" s="2" t="s">
        <v>4287</v>
      </c>
    </row>
    <row r="1752">
      <c r="A1752" s="2"/>
      <c r="B1752" s="2">
        <v>0.0</v>
      </c>
      <c r="C1752" s="2" t="s">
        <v>4204</v>
      </c>
      <c r="D1752" s="2" t="s">
        <v>10867</v>
      </c>
      <c r="E1752" s="2" t="s">
        <v>9426</v>
      </c>
      <c r="F1752" s="2" t="s">
        <v>4287</v>
      </c>
    </row>
    <row r="1753">
      <c r="A1753" s="2"/>
      <c r="B1753" s="2">
        <v>0.0</v>
      </c>
      <c r="C1753" s="2" t="s">
        <v>4205</v>
      </c>
      <c r="D1753" s="2" t="s">
        <v>10867</v>
      </c>
      <c r="E1753" s="2" t="s">
        <v>9426</v>
      </c>
      <c r="F1753" s="2" t="s">
        <v>4287</v>
      </c>
    </row>
    <row r="1754">
      <c r="A1754" s="2"/>
      <c r="B1754" s="2">
        <v>0.0</v>
      </c>
      <c r="C1754" s="2" t="s">
        <v>4206</v>
      </c>
      <c r="D1754" s="2" t="s">
        <v>10867</v>
      </c>
      <c r="E1754" s="2" t="s">
        <v>9426</v>
      </c>
      <c r="F1754" s="2" t="s">
        <v>4287</v>
      </c>
    </row>
    <row r="1755">
      <c r="A1755" s="2"/>
      <c r="B1755" s="2">
        <v>0.0</v>
      </c>
      <c r="C1755" s="2" t="s">
        <v>4207</v>
      </c>
      <c r="D1755" s="2" t="s">
        <v>10873</v>
      </c>
      <c r="E1755" s="2" t="s">
        <v>4287</v>
      </c>
      <c r="F1755" s="2" t="s">
        <v>4287</v>
      </c>
      <c r="G1755" s="38" t="s">
        <v>10874</v>
      </c>
    </row>
    <row r="1756">
      <c r="A1756" s="2"/>
      <c r="B1756" s="2">
        <v>0.0</v>
      </c>
      <c r="C1756" s="2" t="s">
        <v>4208</v>
      </c>
      <c r="D1756" s="2" t="s">
        <v>10873</v>
      </c>
      <c r="E1756" s="2" t="s">
        <v>4287</v>
      </c>
      <c r="F1756" s="2" t="s">
        <v>4287</v>
      </c>
    </row>
    <row r="1757">
      <c r="A1757" s="2"/>
      <c r="B1757" s="2">
        <v>0.0</v>
      </c>
      <c r="C1757" s="2" t="s">
        <v>4209</v>
      </c>
      <c r="D1757" s="2" t="s">
        <v>10873</v>
      </c>
      <c r="E1757" s="2" t="s">
        <v>4287</v>
      </c>
      <c r="F1757" s="2" t="s">
        <v>4287</v>
      </c>
    </row>
    <row r="1758">
      <c r="A1758" s="2"/>
      <c r="B1758" s="2">
        <v>0.0</v>
      </c>
      <c r="C1758" s="2" t="s">
        <v>4354</v>
      </c>
      <c r="D1758" s="2" t="s">
        <v>10873</v>
      </c>
      <c r="E1758" s="2" t="s">
        <v>4287</v>
      </c>
      <c r="F1758" s="2" t="s">
        <v>4287</v>
      </c>
    </row>
    <row r="1759">
      <c r="A1759" s="2"/>
      <c r="B1759" s="2">
        <v>0.0</v>
      </c>
      <c r="C1759" s="2" t="s">
        <v>4355</v>
      </c>
      <c r="D1759" s="2" t="s">
        <v>10873</v>
      </c>
      <c r="E1759" s="2" t="s">
        <v>4287</v>
      </c>
      <c r="F1759" s="2" t="s">
        <v>4287</v>
      </c>
    </row>
    <row r="1760">
      <c r="A1760" s="2"/>
      <c r="B1760" s="2">
        <v>0.0</v>
      </c>
      <c r="C1760" s="2" t="s">
        <v>4356</v>
      </c>
      <c r="D1760" s="2" t="s">
        <v>10873</v>
      </c>
      <c r="E1760" s="2" t="s">
        <v>4287</v>
      </c>
      <c r="F1760" s="2" t="s">
        <v>4287</v>
      </c>
    </row>
    <row r="1761">
      <c r="A1761" s="2"/>
      <c r="B1761" s="2">
        <v>0.0</v>
      </c>
      <c r="C1761" s="2" t="s">
        <v>4357</v>
      </c>
      <c r="D1761" s="2" t="s">
        <v>10873</v>
      </c>
      <c r="E1761" s="2" t="s">
        <v>4287</v>
      </c>
      <c r="F1761" s="2" t="s">
        <v>4287</v>
      </c>
    </row>
    <row r="1762">
      <c r="A1762" s="2"/>
      <c r="B1762" s="2">
        <v>0.0</v>
      </c>
      <c r="C1762" s="2" t="s">
        <v>4358</v>
      </c>
      <c r="D1762" s="2" t="s">
        <v>10873</v>
      </c>
      <c r="E1762" s="2" t="s">
        <v>4287</v>
      </c>
      <c r="F1762" s="2" t="s">
        <v>4287</v>
      </c>
    </row>
    <row r="1763">
      <c r="A1763" s="2"/>
      <c r="B1763" s="2">
        <v>0.0</v>
      </c>
      <c r="C1763" s="2" t="s">
        <v>4359</v>
      </c>
      <c r="D1763" s="2" t="s">
        <v>10873</v>
      </c>
      <c r="E1763" s="2" t="s">
        <v>4287</v>
      </c>
      <c r="F1763" s="2" t="s">
        <v>4287</v>
      </c>
    </row>
    <row r="1764">
      <c r="A1764" s="2"/>
      <c r="B1764" s="2">
        <v>0.0</v>
      </c>
      <c r="C1764" s="2" t="s">
        <v>4360</v>
      </c>
      <c r="D1764" s="2" t="s">
        <v>10873</v>
      </c>
      <c r="E1764" s="2" t="s">
        <v>4287</v>
      </c>
      <c r="F1764" s="2" t="s">
        <v>4287</v>
      </c>
    </row>
    <row r="1765">
      <c r="A1765" s="2"/>
      <c r="B1765" s="2">
        <v>0.0</v>
      </c>
      <c r="C1765" s="2" t="s">
        <v>4361</v>
      </c>
      <c r="D1765" s="2" t="s">
        <v>10873</v>
      </c>
      <c r="E1765" s="2" t="s">
        <v>4287</v>
      </c>
      <c r="F1765" s="2" t="s">
        <v>4287</v>
      </c>
    </row>
    <row r="1766">
      <c r="A1766" s="2"/>
      <c r="B1766" s="2">
        <v>0.0</v>
      </c>
      <c r="C1766" s="2" t="s">
        <v>4362</v>
      </c>
      <c r="D1766" s="2" t="s">
        <v>10873</v>
      </c>
      <c r="E1766" s="2" t="s">
        <v>4287</v>
      </c>
      <c r="F1766" s="2" t="s">
        <v>4287</v>
      </c>
    </row>
    <row r="1767">
      <c r="A1767" s="2"/>
      <c r="B1767" s="2">
        <v>0.0</v>
      </c>
      <c r="C1767" s="2" t="s">
        <v>4363</v>
      </c>
      <c r="D1767" s="2" t="s">
        <v>10873</v>
      </c>
      <c r="E1767" s="2" t="s">
        <v>4287</v>
      </c>
      <c r="F1767" s="2" t="s">
        <v>4287</v>
      </c>
    </row>
    <row r="1768">
      <c r="A1768" s="2"/>
      <c r="B1768" s="2">
        <v>0.0</v>
      </c>
      <c r="C1768" s="2" t="s">
        <v>4364</v>
      </c>
      <c r="D1768" s="2" t="s">
        <v>10873</v>
      </c>
      <c r="E1768" s="2" t="s">
        <v>4287</v>
      </c>
      <c r="F1768" s="2" t="s">
        <v>4287</v>
      </c>
    </row>
    <row r="1769">
      <c r="A1769" s="2"/>
      <c r="B1769" s="2">
        <v>0.0</v>
      </c>
      <c r="C1769" s="2" t="s">
        <v>4365</v>
      </c>
      <c r="D1769" s="2" t="s">
        <v>10873</v>
      </c>
      <c r="E1769" s="2" t="s">
        <v>4287</v>
      </c>
      <c r="F1769" s="2" t="s">
        <v>4287</v>
      </c>
    </row>
    <row r="1770">
      <c r="A1770" s="2"/>
      <c r="B1770" s="2">
        <v>0.0</v>
      </c>
      <c r="C1770" s="2" t="s">
        <v>4366</v>
      </c>
      <c r="D1770" s="2" t="s">
        <v>10873</v>
      </c>
      <c r="E1770" s="2" t="s">
        <v>4287</v>
      </c>
      <c r="F1770" s="2" t="s">
        <v>4287</v>
      </c>
    </row>
    <row r="1771">
      <c r="A1771" s="2"/>
      <c r="B1771" s="2">
        <v>0.0</v>
      </c>
      <c r="C1771" s="2" t="s">
        <v>4367</v>
      </c>
      <c r="D1771" s="2" t="s">
        <v>10873</v>
      </c>
      <c r="E1771" s="2" t="s">
        <v>4287</v>
      </c>
      <c r="F1771" s="2" t="s">
        <v>4287</v>
      </c>
    </row>
    <row r="1772">
      <c r="A1772" s="2"/>
      <c r="B1772" s="2">
        <v>0.0</v>
      </c>
      <c r="C1772" s="2" t="s">
        <v>4368</v>
      </c>
      <c r="D1772" s="2" t="s">
        <v>10873</v>
      </c>
      <c r="E1772" s="2" t="s">
        <v>4287</v>
      </c>
      <c r="F1772" s="2" t="s">
        <v>4287</v>
      </c>
    </row>
    <row r="1773">
      <c r="A1773" s="2"/>
      <c r="B1773" s="2">
        <v>0.0</v>
      </c>
      <c r="C1773" s="2" t="s">
        <v>4369</v>
      </c>
      <c r="D1773" s="2" t="s">
        <v>10873</v>
      </c>
      <c r="E1773" s="2" t="s">
        <v>4287</v>
      </c>
      <c r="F1773" s="2" t="s">
        <v>4287</v>
      </c>
    </row>
    <row r="1774">
      <c r="A1774" s="2"/>
      <c r="B1774" s="2">
        <v>0.0</v>
      </c>
      <c r="C1774" s="2" t="s">
        <v>4370</v>
      </c>
      <c r="D1774" s="2" t="s">
        <v>10873</v>
      </c>
      <c r="E1774" s="2" t="s">
        <v>4287</v>
      </c>
      <c r="F1774" s="2" t="s">
        <v>4287</v>
      </c>
    </row>
    <row r="1775">
      <c r="A1775" s="2"/>
      <c r="B1775" s="2">
        <v>0.0</v>
      </c>
      <c r="C1775" s="2" t="s">
        <v>4371</v>
      </c>
      <c r="D1775" s="2" t="s">
        <v>10873</v>
      </c>
      <c r="E1775" s="2" t="s">
        <v>4287</v>
      </c>
      <c r="F1775" s="2" t="s">
        <v>4287</v>
      </c>
    </row>
    <row r="1776">
      <c r="A1776" s="2"/>
      <c r="B1776" s="2">
        <v>0.0</v>
      </c>
      <c r="C1776" s="2" t="s">
        <v>4372</v>
      </c>
      <c r="D1776" s="2" t="s">
        <v>10873</v>
      </c>
      <c r="E1776" s="2" t="s">
        <v>4287</v>
      </c>
      <c r="F1776" s="2" t="s">
        <v>4287</v>
      </c>
    </row>
    <row r="1777">
      <c r="A1777" s="2"/>
      <c r="B1777" s="2">
        <v>0.0</v>
      </c>
      <c r="C1777" s="2" t="s">
        <v>4373</v>
      </c>
      <c r="D1777" s="2" t="s">
        <v>10873</v>
      </c>
      <c r="E1777" s="2" t="s">
        <v>4287</v>
      </c>
      <c r="F1777" s="2" t="s">
        <v>4287</v>
      </c>
    </row>
    <row r="1778">
      <c r="A1778" s="2"/>
      <c r="B1778" s="2">
        <v>0.0</v>
      </c>
      <c r="C1778" s="2" t="s">
        <v>4374</v>
      </c>
      <c r="D1778" s="2" t="s">
        <v>10873</v>
      </c>
      <c r="E1778" s="2" t="s">
        <v>4287</v>
      </c>
      <c r="F1778" s="2" t="s">
        <v>4287</v>
      </c>
    </row>
    <row r="1779">
      <c r="A1779" s="2"/>
      <c r="B1779" s="2">
        <v>0.0</v>
      </c>
      <c r="C1779" s="2" t="s">
        <v>4375</v>
      </c>
      <c r="D1779" s="2" t="s">
        <v>10873</v>
      </c>
      <c r="E1779" s="2" t="s">
        <v>4287</v>
      </c>
      <c r="F1779" s="2" t="s">
        <v>4287</v>
      </c>
    </row>
    <row r="1780">
      <c r="A1780" s="2"/>
      <c r="B1780" s="2">
        <v>0.0</v>
      </c>
      <c r="C1780" s="2" t="s">
        <v>4376</v>
      </c>
      <c r="D1780" s="2" t="s">
        <v>10873</v>
      </c>
      <c r="E1780" s="2" t="s">
        <v>4287</v>
      </c>
      <c r="F1780" s="2" t="s">
        <v>4287</v>
      </c>
    </row>
    <row r="1781">
      <c r="A1781" s="2"/>
      <c r="B1781" s="2">
        <v>0.0</v>
      </c>
      <c r="C1781" s="2" t="s">
        <v>4377</v>
      </c>
      <c r="D1781" s="2" t="s">
        <v>10873</v>
      </c>
      <c r="E1781" s="2" t="s">
        <v>4287</v>
      </c>
      <c r="F1781" s="2" t="s">
        <v>4287</v>
      </c>
    </row>
    <row r="1782">
      <c r="A1782" s="2"/>
      <c r="B1782" s="2">
        <v>0.0</v>
      </c>
      <c r="C1782" s="2" t="s">
        <v>4378</v>
      </c>
      <c r="D1782" s="2" t="s">
        <v>10888</v>
      </c>
      <c r="E1782" s="2" t="s">
        <v>10474</v>
      </c>
      <c r="F1782" s="2" t="s">
        <v>4287</v>
      </c>
      <c r="G1782" s="38" t="s">
        <v>10889</v>
      </c>
    </row>
    <row r="1783">
      <c r="A1783" s="2"/>
      <c r="B1783" s="2">
        <v>0.0</v>
      </c>
      <c r="C1783" s="2" t="s">
        <v>4379</v>
      </c>
      <c r="D1783" s="2" t="s">
        <v>10888</v>
      </c>
      <c r="E1783" s="2" t="s">
        <v>10474</v>
      </c>
      <c r="F1783" s="2" t="s">
        <v>4287</v>
      </c>
    </row>
    <row r="1784">
      <c r="A1784" s="2"/>
      <c r="B1784" s="2">
        <v>0.0</v>
      </c>
      <c r="C1784" s="2" t="s">
        <v>4380</v>
      </c>
      <c r="D1784" s="2" t="s">
        <v>10888</v>
      </c>
      <c r="E1784" s="2" t="s">
        <v>10474</v>
      </c>
      <c r="F1784" s="2" t="s">
        <v>4287</v>
      </c>
    </row>
    <row r="1785">
      <c r="A1785" s="2"/>
      <c r="B1785" s="2">
        <v>0.0</v>
      </c>
      <c r="C1785" s="2" t="s">
        <v>4381</v>
      </c>
      <c r="D1785" s="2" t="s">
        <v>10888</v>
      </c>
      <c r="E1785" s="2" t="s">
        <v>10474</v>
      </c>
      <c r="F1785" s="2" t="s">
        <v>4287</v>
      </c>
    </row>
    <row r="1786">
      <c r="A1786" s="2"/>
      <c r="B1786" s="2">
        <v>0.0</v>
      </c>
      <c r="C1786" s="2" t="s">
        <v>4382</v>
      </c>
      <c r="D1786" s="2" t="s">
        <v>10888</v>
      </c>
      <c r="E1786" s="2" t="s">
        <v>10474</v>
      </c>
      <c r="F1786" s="2" t="s">
        <v>4287</v>
      </c>
    </row>
    <row r="1787">
      <c r="A1787" s="2"/>
      <c r="B1787" s="2">
        <v>0.0</v>
      </c>
      <c r="C1787" s="2" t="s">
        <v>4383</v>
      </c>
      <c r="D1787" s="2" t="s">
        <v>10888</v>
      </c>
      <c r="E1787" s="2" t="s">
        <v>10474</v>
      </c>
      <c r="F1787" s="2" t="s">
        <v>4287</v>
      </c>
    </row>
    <row r="1788">
      <c r="A1788" s="2"/>
      <c r="B1788" s="2">
        <v>0.0</v>
      </c>
      <c r="C1788" s="2" t="s">
        <v>4384</v>
      </c>
      <c r="D1788" s="2" t="s">
        <v>10888</v>
      </c>
      <c r="E1788" s="2" t="s">
        <v>10474</v>
      </c>
      <c r="F1788" s="2" t="s">
        <v>4287</v>
      </c>
    </row>
    <row r="1789">
      <c r="A1789" s="2"/>
      <c r="B1789" s="2">
        <v>0.0</v>
      </c>
      <c r="C1789" s="2" t="s">
        <v>4385</v>
      </c>
      <c r="D1789" s="2" t="s">
        <v>10888</v>
      </c>
      <c r="E1789" s="2" t="s">
        <v>10474</v>
      </c>
      <c r="F1789" s="2" t="s">
        <v>4287</v>
      </c>
    </row>
    <row r="1790">
      <c r="A1790" s="2"/>
      <c r="B1790" s="2">
        <v>0.0</v>
      </c>
      <c r="C1790" s="2" t="s">
        <v>4386</v>
      </c>
      <c r="D1790" s="2" t="s">
        <v>10888</v>
      </c>
      <c r="E1790" s="2" t="s">
        <v>10474</v>
      </c>
      <c r="F1790" s="2" t="s">
        <v>4287</v>
      </c>
    </row>
    <row r="1791">
      <c r="A1791" s="2"/>
      <c r="B1791" s="2">
        <v>0.0</v>
      </c>
      <c r="C1791" s="2" t="s">
        <v>4387</v>
      </c>
      <c r="D1791" s="2" t="s">
        <v>10888</v>
      </c>
      <c r="E1791" s="2" t="s">
        <v>10474</v>
      </c>
      <c r="F1791" s="2" t="s">
        <v>4287</v>
      </c>
    </row>
    <row r="1792">
      <c r="A1792" s="2"/>
      <c r="B1792" s="2">
        <v>0.0</v>
      </c>
      <c r="C1792" s="2" t="s">
        <v>4388</v>
      </c>
      <c r="D1792" s="2" t="s">
        <v>10888</v>
      </c>
      <c r="E1792" s="2" t="s">
        <v>10474</v>
      </c>
      <c r="F1792" s="2" t="s">
        <v>4287</v>
      </c>
    </row>
    <row r="1793">
      <c r="A1793" s="2"/>
      <c r="B1793" s="2">
        <v>0.0</v>
      </c>
      <c r="C1793" s="2" t="s">
        <v>4389</v>
      </c>
      <c r="D1793" s="2" t="s">
        <v>10888</v>
      </c>
      <c r="E1793" s="2" t="s">
        <v>10474</v>
      </c>
      <c r="F1793" s="2" t="s">
        <v>4287</v>
      </c>
    </row>
    <row r="1794">
      <c r="A1794" s="2"/>
      <c r="B1794" s="2">
        <v>0.0</v>
      </c>
      <c r="C1794" s="2" t="s">
        <v>4390</v>
      </c>
      <c r="D1794" s="2" t="s">
        <v>10888</v>
      </c>
      <c r="E1794" s="2" t="s">
        <v>10474</v>
      </c>
      <c r="F1794" s="2" t="s">
        <v>4287</v>
      </c>
    </row>
    <row r="1795">
      <c r="A1795" s="2"/>
      <c r="B1795" s="2">
        <v>0.0</v>
      </c>
      <c r="C1795" s="2" t="s">
        <v>4391</v>
      </c>
      <c r="D1795" s="2" t="s">
        <v>10888</v>
      </c>
      <c r="E1795" s="2" t="s">
        <v>10474</v>
      </c>
      <c r="F1795" s="2" t="s">
        <v>4287</v>
      </c>
    </row>
    <row r="1796">
      <c r="A1796" s="2"/>
      <c r="B1796" s="2">
        <v>0.0</v>
      </c>
      <c r="C1796" s="2" t="s">
        <v>4392</v>
      </c>
      <c r="D1796" s="2" t="s">
        <v>10888</v>
      </c>
      <c r="E1796" s="2" t="s">
        <v>10474</v>
      </c>
      <c r="F1796" s="2" t="s">
        <v>4287</v>
      </c>
    </row>
    <row r="1797">
      <c r="A1797" s="2"/>
      <c r="B1797" s="2">
        <v>0.0</v>
      </c>
      <c r="C1797" s="2" t="s">
        <v>4393</v>
      </c>
      <c r="D1797" s="2" t="s">
        <v>10888</v>
      </c>
      <c r="E1797" s="2" t="s">
        <v>10474</v>
      </c>
      <c r="F1797" s="2" t="s">
        <v>4287</v>
      </c>
    </row>
    <row r="1798">
      <c r="A1798" s="2"/>
      <c r="B1798" s="2">
        <v>0.0</v>
      </c>
      <c r="C1798" s="2" t="s">
        <v>4394</v>
      </c>
      <c r="D1798" s="2" t="s">
        <v>10901</v>
      </c>
      <c r="E1798" s="2" t="s">
        <v>10513</v>
      </c>
      <c r="F1798" s="2" t="s">
        <v>4287</v>
      </c>
      <c r="G1798" s="38" t="s">
        <v>10902</v>
      </c>
    </row>
    <row r="1799">
      <c r="A1799" s="2"/>
      <c r="B1799" s="2">
        <v>0.0</v>
      </c>
      <c r="C1799" s="2" t="s">
        <v>4395</v>
      </c>
      <c r="D1799" s="2" t="s">
        <v>10901</v>
      </c>
      <c r="E1799" s="2" t="s">
        <v>10513</v>
      </c>
      <c r="F1799" s="2" t="s">
        <v>4287</v>
      </c>
    </row>
    <row r="1800">
      <c r="A1800" s="2"/>
      <c r="B1800" s="2">
        <v>0.0</v>
      </c>
      <c r="C1800" s="2" t="s">
        <v>4396</v>
      </c>
      <c r="D1800" s="2" t="s">
        <v>10901</v>
      </c>
      <c r="E1800" s="2" t="s">
        <v>10513</v>
      </c>
      <c r="F1800" s="2" t="s">
        <v>4287</v>
      </c>
    </row>
    <row r="1801">
      <c r="A1801" s="2"/>
      <c r="B1801" s="2">
        <v>0.0</v>
      </c>
      <c r="C1801" s="2" t="s">
        <v>4397</v>
      </c>
      <c r="D1801" s="104" t="s">
        <v>10906</v>
      </c>
      <c r="E1801" s="104" t="s">
        <v>10397</v>
      </c>
      <c r="F1801" s="104" t="s">
        <v>4287</v>
      </c>
      <c r="G1801" s="2"/>
    </row>
    <row r="1802">
      <c r="A1802" s="2"/>
      <c r="B1802" s="2">
        <v>0.0</v>
      </c>
      <c r="C1802" s="2" t="s">
        <v>4398</v>
      </c>
      <c r="D1802" s="104" t="s">
        <v>10906</v>
      </c>
      <c r="E1802" s="104" t="s">
        <v>10397</v>
      </c>
      <c r="F1802" s="104" t="s">
        <v>4287</v>
      </c>
    </row>
    <row r="1803">
      <c r="A1803" s="2"/>
      <c r="B1803" s="2">
        <v>0.0</v>
      </c>
      <c r="C1803" s="2" t="s">
        <v>4399</v>
      </c>
      <c r="D1803" s="104" t="s">
        <v>10906</v>
      </c>
      <c r="E1803" s="104" t="s">
        <v>10397</v>
      </c>
      <c r="F1803" s="104" t="s">
        <v>4287</v>
      </c>
    </row>
    <row r="1804">
      <c r="A1804" s="2"/>
      <c r="B1804" s="2">
        <v>0.0</v>
      </c>
      <c r="C1804" s="2" t="s">
        <v>4400</v>
      </c>
      <c r="D1804" s="104" t="s">
        <v>10906</v>
      </c>
      <c r="E1804" s="104" t="s">
        <v>10397</v>
      </c>
      <c r="F1804" s="104" t="s">
        <v>4287</v>
      </c>
    </row>
    <row r="1805">
      <c r="A1805" s="2"/>
      <c r="B1805" s="2">
        <v>0.0</v>
      </c>
      <c r="C1805" s="2" t="s">
        <v>4401</v>
      </c>
      <c r="D1805" s="104" t="s">
        <v>10906</v>
      </c>
      <c r="E1805" s="104" t="s">
        <v>10397</v>
      </c>
      <c r="F1805" s="104" t="s">
        <v>4287</v>
      </c>
    </row>
    <row r="1806">
      <c r="A1806" s="2"/>
      <c r="B1806" s="2">
        <v>0.0</v>
      </c>
      <c r="C1806" s="2" t="s">
        <v>4398</v>
      </c>
      <c r="D1806" s="104" t="s">
        <v>10906</v>
      </c>
      <c r="E1806" s="104" t="s">
        <v>10397</v>
      </c>
      <c r="F1806" s="104" t="s">
        <v>4287</v>
      </c>
    </row>
    <row r="1807">
      <c r="A1807" s="2"/>
      <c r="B1807" s="2">
        <v>0.0</v>
      </c>
      <c r="C1807" s="2" t="s">
        <v>4402</v>
      </c>
      <c r="D1807" s="104" t="s">
        <v>10906</v>
      </c>
      <c r="E1807" s="104" t="s">
        <v>10397</v>
      </c>
      <c r="F1807" s="104" t="s">
        <v>4287</v>
      </c>
    </row>
    <row r="1808">
      <c r="A1808" s="2"/>
      <c r="B1808" s="2">
        <v>0.0</v>
      </c>
      <c r="C1808" s="2" t="s">
        <v>4403</v>
      </c>
      <c r="D1808" s="104" t="s">
        <v>10906</v>
      </c>
      <c r="E1808" s="104" t="s">
        <v>10397</v>
      </c>
      <c r="F1808" s="104" t="s">
        <v>4287</v>
      </c>
    </row>
    <row r="1809">
      <c r="A1809" s="2"/>
      <c r="B1809" s="2">
        <v>0.0</v>
      </c>
      <c r="C1809" s="2" t="s">
        <v>4404</v>
      </c>
      <c r="D1809" s="104" t="s">
        <v>10906</v>
      </c>
      <c r="E1809" s="104" t="s">
        <v>10397</v>
      </c>
      <c r="F1809" s="104" t="s">
        <v>4287</v>
      </c>
    </row>
    <row r="1810">
      <c r="A1810" s="2"/>
      <c r="B1810" s="2">
        <v>0.0</v>
      </c>
      <c r="C1810" s="2" t="s">
        <v>4405</v>
      </c>
      <c r="D1810" s="104" t="s">
        <v>10906</v>
      </c>
      <c r="E1810" s="104" t="s">
        <v>10397</v>
      </c>
      <c r="F1810" s="104" t="s">
        <v>4287</v>
      </c>
    </row>
    <row r="1811">
      <c r="A1811" s="2"/>
      <c r="B1811" s="2">
        <v>0.0</v>
      </c>
      <c r="C1811" s="2" t="s">
        <v>4406</v>
      </c>
      <c r="D1811" s="104" t="s">
        <v>10906</v>
      </c>
      <c r="E1811" s="104" t="s">
        <v>10397</v>
      </c>
      <c r="F1811" s="104" t="s">
        <v>4287</v>
      </c>
    </row>
    <row r="1812">
      <c r="A1812" s="2"/>
      <c r="B1812" s="2">
        <v>0.0</v>
      </c>
      <c r="C1812" s="2" t="s">
        <v>4407</v>
      </c>
      <c r="D1812" s="104" t="s">
        <v>10906</v>
      </c>
      <c r="E1812" s="104" t="s">
        <v>10397</v>
      </c>
      <c r="F1812" s="104" t="s">
        <v>4287</v>
      </c>
    </row>
    <row r="1813">
      <c r="A1813" s="2"/>
      <c r="B1813" s="2">
        <v>0.0</v>
      </c>
      <c r="C1813" s="2" t="s">
        <v>4408</v>
      </c>
      <c r="D1813" s="104" t="s">
        <v>10906</v>
      </c>
      <c r="E1813" s="104" t="s">
        <v>10397</v>
      </c>
      <c r="F1813" s="104" t="s">
        <v>4287</v>
      </c>
    </row>
    <row r="1814">
      <c r="A1814" s="2"/>
      <c r="B1814" s="2">
        <v>0.0</v>
      </c>
      <c r="C1814" s="2" t="s">
        <v>4409</v>
      </c>
      <c r="D1814" s="2" t="s">
        <v>10914</v>
      </c>
      <c r="E1814" s="2" t="s">
        <v>10513</v>
      </c>
      <c r="F1814" s="2" t="s">
        <v>4287</v>
      </c>
    </row>
    <row r="1815">
      <c r="A1815" s="2"/>
      <c r="B1815" s="2">
        <v>0.0</v>
      </c>
      <c r="C1815" s="2" t="s">
        <v>4410</v>
      </c>
      <c r="D1815" s="2" t="s">
        <v>10914</v>
      </c>
      <c r="E1815" s="2" t="s">
        <v>10513</v>
      </c>
      <c r="F1815" s="2" t="s">
        <v>4287</v>
      </c>
    </row>
    <row r="1816">
      <c r="A1816" s="2"/>
      <c r="B1816" s="2">
        <v>0.0</v>
      </c>
      <c r="C1816" s="2" t="s">
        <v>4411</v>
      </c>
      <c r="D1816" s="2" t="s">
        <v>10918</v>
      </c>
      <c r="E1816" s="2" t="s">
        <v>10388</v>
      </c>
      <c r="F1816" s="2" t="s">
        <v>4287</v>
      </c>
      <c r="G1816" s="38" t="s">
        <v>10919</v>
      </c>
    </row>
    <row r="1817">
      <c r="A1817" s="2"/>
      <c r="B1817" s="2">
        <v>0.0</v>
      </c>
      <c r="C1817" s="2" t="s">
        <v>4412</v>
      </c>
      <c r="D1817" s="2" t="s">
        <v>10918</v>
      </c>
      <c r="E1817" s="2" t="s">
        <v>10388</v>
      </c>
      <c r="F1817" s="2" t="s">
        <v>4287</v>
      </c>
    </row>
    <row r="1818">
      <c r="A1818" s="2"/>
      <c r="B1818" s="2">
        <v>0.0</v>
      </c>
      <c r="C1818" s="2" t="s">
        <v>4413</v>
      </c>
      <c r="D1818" s="2" t="s">
        <v>10918</v>
      </c>
      <c r="E1818" s="2" t="s">
        <v>10388</v>
      </c>
      <c r="F1818" s="2" t="s">
        <v>4287</v>
      </c>
    </row>
    <row r="1819">
      <c r="A1819" s="2"/>
      <c r="B1819" s="2">
        <v>0.0</v>
      </c>
      <c r="C1819" s="2" t="s">
        <v>4414</v>
      </c>
      <c r="D1819" s="2" t="s">
        <v>9362</v>
      </c>
      <c r="E1819" s="2" t="s">
        <v>10923</v>
      </c>
      <c r="F1819" s="2" t="s">
        <v>4287</v>
      </c>
    </row>
    <row r="1820">
      <c r="A1820" s="2"/>
      <c r="B1820" s="2">
        <v>0.0</v>
      </c>
      <c r="C1820" s="2" t="s">
        <v>4415</v>
      </c>
      <c r="D1820" s="2" t="s">
        <v>9362</v>
      </c>
      <c r="E1820" s="2" t="s">
        <v>10923</v>
      </c>
      <c r="F1820" s="2" t="s">
        <v>4287</v>
      </c>
    </row>
    <row r="1821">
      <c r="A1821" s="2"/>
      <c r="B1821" s="2">
        <v>0.0</v>
      </c>
      <c r="C1821" s="2" t="s">
        <v>4416</v>
      </c>
      <c r="D1821" s="2" t="s">
        <v>9362</v>
      </c>
      <c r="E1821" s="2" t="s">
        <v>10923</v>
      </c>
      <c r="F1821" s="2" t="s">
        <v>4287</v>
      </c>
    </row>
    <row r="1822">
      <c r="A1822" s="2"/>
      <c r="B1822" s="2">
        <v>0.0</v>
      </c>
      <c r="C1822" s="2" t="s">
        <v>4417</v>
      </c>
      <c r="D1822" s="2" t="s">
        <v>9362</v>
      </c>
      <c r="E1822" s="2" t="s">
        <v>10923</v>
      </c>
      <c r="F1822" s="2" t="s">
        <v>4287</v>
      </c>
    </row>
    <row r="1823">
      <c r="A1823" s="2"/>
      <c r="B1823" s="2">
        <v>0.0</v>
      </c>
      <c r="C1823" s="2" t="s">
        <v>4418</v>
      </c>
      <c r="D1823" s="2" t="s">
        <v>9362</v>
      </c>
      <c r="E1823" s="2" t="s">
        <v>10923</v>
      </c>
      <c r="F1823" s="2" t="s">
        <v>4287</v>
      </c>
    </row>
    <row r="1824">
      <c r="A1824" s="2"/>
      <c r="B1824" s="2">
        <v>0.0</v>
      </c>
      <c r="C1824" s="2" t="s">
        <v>4419</v>
      </c>
      <c r="D1824" s="2" t="s">
        <v>9362</v>
      </c>
      <c r="E1824" s="2" t="s">
        <v>10923</v>
      </c>
      <c r="F1824" s="2" t="s">
        <v>4287</v>
      </c>
    </row>
    <row r="1825">
      <c r="A1825" s="2"/>
      <c r="B1825" s="2">
        <v>0.0</v>
      </c>
      <c r="C1825" s="2" t="s">
        <v>4420</v>
      </c>
      <c r="D1825" s="2" t="s">
        <v>9362</v>
      </c>
      <c r="E1825" s="2" t="s">
        <v>10923</v>
      </c>
      <c r="F1825" s="2" t="s">
        <v>4287</v>
      </c>
    </row>
    <row r="1826">
      <c r="A1826" s="2"/>
      <c r="B1826" s="2">
        <v>0.0</v>
      </c>
      <c r="C1826" s="2" t="s">
        <v>4421</v>
      </c>
      <c r="D1826" s="2" t="s">
        <v>9362</v>
      </c>
      <c r="E1826" s="2" t="s">
        <v>10923</v>
      </c>
      <c r="F1826" s="2" t="s">
        <v>4287</v>
      </c>
    </row>
    <row r="1827">
      <c r="A1827" s="2"/>
      <c r="B1827" s="2">
        <v>0.0</v>
      </c>
      <c r="C1827" s="2" t="s">
        <v>4422</v>
      </c>
      <c r="D1827" s="2" t="s">
        <v>9362</v>
      </c>
      <c r="E1827" s="2" t="s">
        <v>10923</v>
      </c>
      <c r="F1827" s="2" t="s">
        <v>4287</v>
      </c>
    </row>
    <row r="1828">
      <c r="A1828" s="2"/>
      <c r="B1828" s="2">
        <v>0.0</v>
      </c>
      <c r="C1828" s="2" t="s">
        <v>4423</v>
      </c>
      <c r="D1828" s="2" t="s">
        <v>9362</v>
      </c>
      <c r="E1828" s="2" t="s">
        <v>10923</v>
      </c>
      <c r="F1828" s="2" t="s">
        <v>4287</v>
      </c>
    </row>
    <row r="1829">
      <c r="A1829" s="2"/>
      <c r="B1829" s="2">
        <v>0.0</v>
      </c>
      <c r="C1829" s="2" t="s">
        <v>4424</v>
      </c>
      <c r="D1829" s="2" t="s">
        <v>9362</v>
      </c>
      <c r="E1829" s="2" t="s">
        <v>10923</v>
      </c>
      <c r="F1829" s="2" t="s">
        <v>4287</v>
      </c>
    </row>
    <row r="1830">
      <c r="A1830" s="2"/>
      <c r="B1830" s="2">
        <v>0.0</v>
      </c>
      <c r="C1830" s="2" t="s">
        <v>4425</v>
      </c>
      <c r="D1830" s="2" t="s">
        <v>9362</v>
      </c>
      <c r="E1830" s="2" t="s">
        <v>10923</v>
      </c>
      <c r="F1830" s="2" t="s">
        <v>4287</v>
      </c>
    </row>
    <row r="1831">
      <c r="A1831" s="2"/>
      <c r="B1831" s="2">
        <v>-1.0</v>
      </c>
      <c r="C1831" s="2" t="s">
        <v>4426</v>
      </c>
      <c r="D1831" s="2" t="s">
        <v>9362</v>
      </c>
      <c r="E1831" s="2" t="s">
        <v>10923</v>
      </c>
      <c r="F1831" s="2" t="s">
        <v>4287</v>
      </c>
    </row>
    <row r="1832">
      <c r="A1832" s="2"/>
      <c r="B1832" s="2">
        <v>0.0</v>
      </c>
      <c r="C1832" s="2" t="s">
        <v>4427</v>
      </c>
      <c r="D1832" s="2" t="s">
        <v>9362</v>
      </c>
      <c r="E1832" s="2" t="s">
        <v>10923</v>
      </c>
      <c r="F1832" s="2" t="s">
        <v>4287</v>
      </c>
    </row>
    <row r="1833">
      <c r="A1833" s="2"/>
      <c r="B1833" s="2">
        <v>0.0</v>
      </c>
      <c r="C1833" s="2" t="s">
        <v>4428</v>
      </c>
      <c r="D1833" s="2" t="s">
        <v>9362</v>
      </c>
      <c r="E1833" s="2" t="s">
        <v>10923</v>
      </c>
      <c r="F1833" s="2" t="s">
        <v>4287</v>
      </c>
    </row>
    <row r="1834">
      <c r="A1834" s="2"/>
      <c r="B1834" s="2">
        <v>0.0</v>
      </c>
      <c r="C1834" s="2" t="s">
        <v>4429</v>
      </c>
      <c r="D1834" s="2" t="s">
        <v>9362</v>
      </c>
      <c r="E1834" s="2" t="s">
        <v>10923</v>
      </c>
      <c r="F1834" s="2" t="s">
        <v>4287</v>
      </c>
    </row>
    <row r="1835">
      <c r="A1835" s="2"/>
      <c r="B1835" s="2">
        <v>0.0</v>
      </c>
      <c r="C1835" s="2" t="s">
        <v>4430</v>
      </c>
      <c r="D1835" s="2" t="s">
        <v>9362</v>
      </c>
      <c r="E1835" s="2" t="s">
        <v>10923</v>
      </c>
      <c r="F1835" s="2" t="s">
        <v>4287</v>
      </c>
    </row>
    <row r="1836">
      <c r="A1836" s="2"/>
      <c r="B1836" s="2">
        <v>0.0</v>
      </c>
      <c r="C1836" s="2" t="s">
        <v>4431</v>
      </c>
      <c r="D1836" s="2" t="s">
        <v>9362</v>
      </c>
      <c r="E1836" s="2" t="s">
        <v>10923</v>
      </c>
      <c r="F1836" s="2" t="s">
        <v>4287</v>
      </c>
    </row>
    <row r="1837">
      <c r="A1837" s="2"/>
      <c r="B1837" s="2">
        <v>0.0</v>
      </c>
      <c r="C1837" s="2" t="s">
        <v>4432</v>
      </c>
      <c r="D1837" s="2" t="s">
        <v>9362</v>
      </c>
      <c r="E1837" s="2" t="s">
        <v>10923</v>
      </c>
      <c r="F1837" s="2" t="s">
        <v>4287</v>
      </c>
    </row>
    <row r="1838">
      <c r="A1838" s="2"/>
      <c r="B1838" s="2">
        <v>0.0</v>
      </c>
      <c r="C1838" s="2" t="s">
        <v>4433</v>
      </c>
      <c r="D1838" s="2" t="s">
        <v>9362</v>
      </c>
      <c r="E1838" s="2" t="s">
        <v>10923</v>
      </c>
      <c r="F1838" s="2" t="s">
        <v>4287</v>
      </c>
    </row>
    <row r="1839">
      <c r="A1839" s="2"/>
      <c r="B1839" s="2">
        <v>0.0</v>
      </c>
      <c r="C1839" s="2" t="s">
        <v>4434</v>
      </c>
      <c r="D1839" s="2" t="s">
        <v>9362</v>
      </c>
      <c r="E1839" s="2" t="s">
        <v>10923</v>
      </c>
      <c r="F1839" s="2" t="s">
        <v>4287</v>
      </c>
    </row>
    <row r="1840">
      <c r="A1840" s="2"/>
      <c r="B1840" s="2">
        <v>0.0</v>
      </c>
      <c r="C1840" s="2" t="s">
        <v>4435</v>
      </c>
      <c r="D1840" s="2" t="s">
        <v>9362</v>
      </c>
      <c r="E1840" s="2" t="s">
        <v>10923</v>
      </c>
      <c r="F1840" s="2" t="s">
        <v>4287</v>
      </c>
    </row>
    <row r="1841">
      <c r="A1841" s="2"/>
      <c r="B1841" s="2">
        <v>0.0</v>
      </c>
      <c r="C1841" s="2" t="s">
        <v>4436</v>
      </c>
      <c r="D1841" s="2" t="s">
        <v>9362</v>
      </c>
      <c r="E1841" s="2" t="s">
        <v>10923</v>
      </c>
      <c r="F1841" s="2" t="s">
        <v>4287</v>
      </c>
    </row>
    <row r="1842">
      <c r="A1842" s="2"/>
      <c r="B1842" s="2">
        <v>0.0</v>
      </c>
      <c r="C1842" s="2" t="s">
        <v>4437</v>
      </c>
      <c r="D1842" s="2" t="s">
        <v>9362</v>
      </c>
      <c r="E1842" s="2" t="s">
        <v>10923</v>
      </c>
      <c r="F1842" s="2" t="s">
        <v>4287</v>
      </c>
    </row>
    <row r="1843">
      <c r="A1843" s="2"/>
      <c r="B1843" s="2">
        <v>0.0</v>
      </c>
      <c r="C1843" s="2" t="s">
        <v>4438</v>
      </c>
      <c r="D1843" s="2" t="s">
        <v>9362</v>
      </c>
      <c r="E1843" s="2" t="s">
        <v>10923</v>
      </c>
      <c r="F1843" s="2" t="s">
        <v>4287</v>
      </c>
    </row>
    <row r="1844">
      <c r="A1844" s="2"/>
      <c r="B1844" s="2">
        <v>0.0</v>
      </c>
      <c r="C1844" s="2" t="s">
        <v>4439</v>
      </c>
      <c r="D1844" s="2" t="s">
        <v>9362</v>
      </c>
      <c r="E1844" s="2" t="s">
        <v>10923</v>
      </c>
      <c r="F1844" s="2" t="s">
        <v>4287</v>
      </c>
    </row>
    <row r="1845">
      <c r="A1845" s="2"/>
      <c r="B1845" s="2">
        <v>0.0</v>
      </c>
      <c r="C1845" s="2" t="s">
        <v>4440</v>
      </c>
      <c r="D1845" s="2" t="s">
        <v>9362</v>
      </c>
      <c r="E1845" s="2" t="s">
        <v>10923</v>
      </c>
      <c r="F1845" s="2" t="s">
        <v>4287</v>
      </c>
    </row>
    <row r="1846">
      <c r="A1846" s="2"/>
      <c r="B1846" s="2">
        <v>0.0</v>
      </c>
      <c r="C1846" s="2" t="s">
        <v>4441</v>
      </c>
      <c r="D1846" s="2" t="s">
        <v>10936</v>
      </c>
      <c r="E1846" s="2" t="s">
        <v>10937</v>
      </c>
      <c r="F1846" s="2" t="s">
        <v>4287</v>
      </c>
      <c r="G1846" s="38" t="s">
        <v>10939</v>
      </c>
    </row>
    <row r="1847">
      <c r="A1847" s="2"/>
      <c r="B1847" s="2">
        <v>0.0</v>
      </c>
      <c r="C1847" s="2" t="s">
        <v>4442</v>
      </c>
      <c r="D1847" s="2" t="s">
        <v>10936</v>
      </c>
      <c r="E1847" s="2" t="s">
        <v>10937</v>
      </c>
      <c r="F1847" s="2" t="s">
        <v>4287</v>
      </c>
      <c r="G1847" s="2"/>
    </row>
    <row r="1848">
      <c r="A1848" s="2"/>
      <c r="B1848" s="2">
        <v>0.0</v>
      </c>
      <c r="C1848" s="2" t="s">
        <v>4443</v>
      </c>
      <c r="D1848" s="2" t="s">
        <v>10936</v>
      </c>
      <c r="E1848" s="2" t="s">
        <v>10937</v>
      </c>
      <c r="F1848" s="2" t="s">
        <v>4287</v>
      </c>
      <c r="G1848" s="2"/>
    </row>
    <row r="1849">
      <c r="A1849" s="2"/>
      <c r="B1849" s="2">
        <v>0.0</v>
      </c>
      <c r="C1849" s="2" t="s">
        <v>4444</v>
      </c>
      <c r="D1849" s="2" t="s">
        <v>10936</v>
      </c>
      <c r="E1849" s="2" t="s">
        <v>10937</v>
      </c>
      <c r="F1849" s="2" t="s">
        <v>4287</v>
      </c>
      <c r="G1849" s="2"/>
    </row>
    <row r="1850">
      <c r="A1850" s="2"/>
      <c r="B1850" s="2">
        <v>0.0</v>
      </c>
      <c r="C1850" s="2" t="s">
        <v>4445</v>
      </c>
      <c r="D1850" s="2" t="s">
        <v>10936</v>
      </c>
      <c r="E1850" s="2" t="s">
        <v>10937</v>
      </c>
      <c r="F1850" s="2" t="s">
        <v>4287</v>
      </c>
    </row>
    <row r="1851">
      <c r="A1851" s="2"/>
      <c r="B1851" s="2">
        <v>0.0</v>
      </c>
      <c r="C1851" s="2" t="s">
        <v>4446</v>
      </c>
      <c r="D1851" s="2" t="s">
        <v>10936</v>
      </c>
      <c r="E1851" s="2" t="s">
        <v>10937</v>
      </c>
      <c r="F1851" s="2" t="s">
        <v>4287</v>
      </c>
    </row>
    <row r="1852">
      <c r="A1852" s="2"/>
      <c r="B1852" s="2">
        <v>0.0</v>
      </c>
      <c r="C1852" s="2" t="s">
        <v>4447</v>
      </c>
      <c r="D1852" s="2" t="s">
        <v>10936</v>
      </c>
      <c r="E1852" s="2" t="s">
        <v>10937</v>
      </c>
      <c r="F1852" s="2" t="s">
        <v>4287</v>
      </c>
    </row>
    <row r="1853">
      <c r="A1853" s="2"/>
      <c r="B1853" s="2">
        <v>0.0</v>
      </c>
      <c r="C1853" s="2" t="s">
        <v>4448</v>
      </c>
      <c r="D1853" s="2" t="s">
        <v>10936</v>
      </c>
      <c r="E1853" s="2" t="s">
        <v>10937</v>
      </c>
      <c r="F1853" s="2" t="s">
        <v>4287</v>
      </c>
    </row>
    <row r="1854">
      <c r="A1854" s="2"/>
      <c r="B1854" s="2">
        <v>0.0</v>
      </c>
      <c r="C1854" s="2" t="s">
        <v>4449</v>
      </c>
      <c r="D1854" s="2" t="s">
        <v>10936</v>
      </c>
      <c r="E1854" s="2" t="s">
        <v>10937</v>
      </c>
      <c r="F1854" s="2" t="s">
        <v>4287</v>
      </c>
    </row>
    <row r="1855">
      <c r="A1855" s="2"/>
      <c r="B1855" s="2">
        <v>0.0</v>
      </c>
      <c r="C1855" s="2" t="s">
        <v>4450</v>
      </c>
      <c r="D1855" s="2" t="s">
        <v>10936</v>
      </c>
      <c r="E1855" s="2" t="s">
        <v>10937</v>
      </c>
      <c r="F1855" s="2" t="s">
        <v>4287</v>
      </c>
    </row>
    <row r="1856">
      <c r="A1856" s="2"/>
      <c r="B1856" s="2">
        <v>0.0</v>
      </c>
      <c r="C1856" s="2" t="s">
        <v>4452</v>
      </c>
      <c r="D1856" s="2" t="s">
        <v>10936</v>
      </c>
      <c r="E1856" s="2" t="s">
        <v>10937</v>
      </c>
      <c r="F1856" s="2" t="s">
        <v>4287</v>
      </c>
    </row>
    <row r="1857">
      <c r="A1857" s="2"/>
      <c r="B1857" s="2">
        <v>0.0</v>
      </c>
      <c r="C1857" s="2" t="s">
        <v>4453</v>
      </c>
      <c r="D1857" s="2" t="s">
        <v>10936</v>
      </c>
      <c r="E1857" s="2" t="s">
        <v>10937</v>
      </c>
      <c r="F1857" s="2" t="s">
        <v>4287</v>
      </c>
    </row>
    <row r="1858">
      <c r="A1858" s="2"/>
      <c r="B1858" s="2">
        <v>0.0</v>
      </c>
      <c r="C1858" s="2" t="s">
        <v>4454</v>
      </c>
      <c r="D1858" s="2" t="s">
        <v>10936</v>
      </c>
      <c r="E1858" s="2" t="s">
        <v>10937</v>
      </c>
      <c r="F1858" s="2" t="s">
        <v>4287</v>
      </c>
    </row>
    <row r="1859">
      <c r="A1859" s="2"/>
      <c r="B1859" s="2">
        <v>0.0</v>
      </c>
      <c r="C1859" s="2" t="s">
        <v>4455</v>
      </c>
      <c r="D1859" s="2" t="s">
        <v>10936</v>
      </c>
      <c r="E1859" s="2" t="s">
        <v>10937</v>
      </c>
      <c r="F1859" s="2" t="s">
        <v>4287</v>
      </c>
    </row>
    <row r="1860">
      <c r="A1860" s="2"/>
      <c r="B1860" s="2">
        <v>0.0</v>
      </c>
      <c r="C1860" s="2" t="s">
        <v>4456</v>
      </c>
      <c r="D1860" s="2" t="s">
        <v>10936</v>
      </c>
      <c r="E1860" s="2" t="s">
        <v>10937</v>
      </c>
      <c r="F1860" s="2" t="s">
        <v>4287</v>
      </c>
    </row>
    <row r="1861">
      <c r="A1861" s="2"/>
      <c r="B1861" s="2">
        <v>0.0</v>
      </c>
      <c r="C1861" s="2" t="s">
        <v>4457</v>
      </c>
      <c r="D1861" s="2" t="s">
        <v>10936</v>
      </c>
      <c r="E1861" s="2" t="s">
        <v>10937</v>
      </c>
      <c r="F1861" s="2" t="s">
        <v>4287</v>
      </c>
    </row>
    <row r="1862">
      <c r="A1862" s="2"/>
      <c r="B1862" s="2">
        <v>0.0</v>
      </c>
      <c r="C1862" s="2" t="s">
        <v>4458</v>
      </c>
      <c r="D1862" s="2" t="s">
        <v>10936</v>
      </c>
      <c r="E1862" s="2" t="s">
        <v>10937</v>
      </c>
      <c r="F1862" s="2" t="s">
        <v>4287</v>
      </c>
    </row>
    <row r="1863">
      <c r="A1863" s="2"/>
      <c r="B1863" s="2">
        <v>0.0</v>
      </c>
      <c r="C1863" s="2" t="s">
        <v>4459</v>
      </c>
      <c r="D1863" s="2" t="s">
        <v>10936</v>
      </c>
      <c r="E1863" s="2" t="s">
        <v>10937</v>
      </c>
      <c r="F1863" s="2" t="s">
        <v>4287</v>
      </c>
    </row>
    <row r="1864">
      <c r="A1864" s="2"/>
      <c r="B1864" s="2">
        <v>0.0</v>
      </c>
      <c r="C1864" s="2" t="s">
        <v>4460</v>
      </c>
      <c r="D1864" s="2" t="s">
        <v>10936</v>
      </c>
      <c r="E1864" s="2" t="s">
        <v>10937</v>
      </c>
      <c r="F1864" s="2" t="s">
        <v>4287</v>
      </c>
    </row>
    <row r="1865">
      <c r="A1865" s="2"/>
      <c r="B1865" s="2">
        <v>0.0</v>
      </c>
      <c r="C1865" s="2" t="s">
        <v>4461</v>
      </c>
      <c r="D1865" s="2" t="s">
        <v>10936</v>
      </c>
      <c r="E1865" s="2" t="s">
        <v>10937</v>
      </c>
      <c r="F1865" s="2" t="s">
        <v>4287</v>
      </c>
    </row>
    <row r="1866">
      <c r="A1866" s="2"/>
      <c r="B1866" s="2">
        <v>0.0</v>
      </c>
      <c r="C1866" s="2" t="s">
        <v>4462</v>
      </c>
      <c r="D1866" s="2" t="s">
        <v>10936</v>
      </c>
      <c r="E1866" s="2" t="s">
        <v>10937</v>
      </c>
      <c r="F1866" s="2" t="s">
        <v>4287</v>
      </c>
    </row>
    <row r="1867">
      <c r="A1867" s="2"/>
      <c r="B1867" s="2">
        <v>0.0</v>
      </c>
      <c r="C1867" s="2" t="s">
        <v>4463</v>
      </c>
      <c r="D1867" s="2" t="s">
        <v>10936</v>
      </c>
      <c r="E1867" s="2" t="s">
        <v>10937</v>
      </c>
      <c r="F1867" s="2" t="s">
        <v>4287</v>
      </c>
    </row>
    <row r="1868">
      <c r="A1868" s="2"/>
      <c r="B1868" s="2">
        <v>0.0</v>
      </c>
      <c r="C1868" s="2" t="s">
        <v>4464</v>
      </c>
      <c r="D1868" s="2" t="s">
        <v>10936</v>
      </c>
      <c r="E1868" s="2" t="s">
        <v>10937</v>
      </c>
      <c r="F1868" s="2" t="s">
        <v>4287</v>
      </c>
    </row>
    <row r="1869">
      <c r="A1869" s="2"/>
      <c r="B1869" s="2">
        <v>0.0</v>
      </c>
      <c r="C1869" s="2" t="s">
        <v>4465</v>
      </c>
      <c r="D1869" s="2" t="s">
        <v>10936</v>
      </c>
      <c r="E1869" s="2" t="s">
        <v>10937</v>
      </c>
      <c r="F1869" s="2" t="s">
        <v>4287</v>
      </c>
    </row>
    <row r="1870">
      <c r="A1870" s="2"/>
      <c r="B1870" s="2">
        <v>0.0</v>
      </c>
      <c r="C1870" s="2" t="s">
        <v>4466</v>
      </c>
      <c r="D1870" s="2" t="s">
        <v>10936</v>
      </c>
      <c r="E1870" s="2" t="s">
        <v>10937</v>
      </c>
      <c r="F1870" s="2" t="s">
        <v>4287</v>
      </c>
    </row>
    <row r="1871">
      <c r="A1871" s="2"/>
      <c r="B1871" s="2">
        <v>0.0</v>
      </c>
      <c r="C1871" s="2" t="s">
        <v>4467</v>
      </c>
      <c r="D1871" s="2" t="s">
        <v>9354</v>
      </c>
      <c r="E1871" s="2" t="s">
        <v>4292</v>
      </c>
      <c r="F1871" s="2" t="s">
        <v>4287</v>
      </c>
      <c r="G1871" s="38" t="s">
        <v>10949</v>
      </c>
    </row>
    <row r="1872">
      <c r="A1872" s="2"/>
      <c r="B1872" s="2">
        <v>0.0</v>
      </c>
      <c r="C1872" s="2" t="s">
        <v>4468</v>
      </c>
      <c r="D1872" s="2" t="s">
        <v>9354</v>
      </c>
      <c r="E1872" s="2" t="s">
        <v>4292</v>
      </c>
      <c r="F1872" s="2" t="s">
        <v>4287</v>
      </c>
    </row>
    <row r="1873">
      <c r="A1873" s="2"/>
      <c r="B1873" s="2">
        <v>0.0</v>
      </c>
      <c r="C1873" s="2" t="s">
        <v>4469</v>
      </c>
      <c r="D1873" s="2" t="s">
        <v>9354</v>
      </c>
      <c r="E1873" s="2" t="s">
        <v>4292</v>
      </c>
      <c r="F1873" s="2" t="s">
        <v>4287</v>
      </c>
    </row>
    <row r="1874">
      <c r="A1874" s="2"/>
      <c r="B1874" s="2">
        <v>0.0</v>
      </c>
      <c r="C1874" s="2" t="s">
        <v>4470</v>
      </c>
      <c r="D1874" s="2" t="s">
        <v>9354</v>
      </c>
      <c r="E1874" s="2" t="s">
        <v>4292</v>
      </c>
      <c r="F1874" s="2" t="s">
        <v>4287</v>
      </c>
    </row>
    <row r="1875">
      <c r="A1875" s="2"/>
      <c r="B1875" s="2">
        <v>0.0</v>
      </c>
      <c r="C1875" s="2" t="s">
        <v>4471</v>
      </c>
      <c r="D1875" s="2" t="s">
        <v>9354</v>
      </c>
      <c r="E1875" s="2" t="s">
        <v>4292</v>
      </c>
      <c r="F1875" s="2" t="s">
        <v>4287</v>
      </c>
    </row>
    <row r="1876">
      <c r="A1876" s="2"/>
      <c r="B1876" s="2">
        <v>0.0</v>
      </c>
      <c r="C1876" s="2" t="s">
        <v>4472</v>
      </c>
      <c r="D1876" s="2" t="s">
        <v>9354</v>
      </c>
      <c r="E1876" s="2" t="s">
        <v>4292</v>
      </c>
      <c r="F1876" s="2" t="s">
        <v>4287</v>
      </c>
    </row>
    <row r="1877">
      <c r="A1877" s="2"/>
      <c r="B1877" s="2">
        <v>0.0</v>
      </c>
      <c r="C1877" s="2" t="s">
        <v>4473</v>
      </c>
      <c r="D1877" s="2" t="s">
        <v>9354</v>
      </c>
      <c r="E1877" s="2" t="s">
        <v>4292</v>
      </c>
      <c r="F1877" s="2" t="s">
        <v>4287</v>
      </c>
    </row>
    <row r="1878">
      <c r="A1878" s="2"/>
      <c r="B1878" s="2">
        <v>0.0</v>
      </c>
      <c r="C1878" s="2" t="s">
        <v>4474</v>
      </c>
      <c r="D1878" s="2" t="s">
        <v>9354</v>
      </c>
      <c r="E1878" s="2" t="s">
        <v>4292</v>
      </c>
      <c r="F1878" s="2" t="s">
        <v>4287</v>
      </c>
    </row>
    <row r="1879">
      <c r="A1879" s="2"/>
      <c r="B1879" s="2">
        <v>0.0</v>
      </c>
      <c r="C1879" s="2" t="s">
        <v>4475</v>
      </c>
      <c r="D1879" s="2" t="s">
        <v>9354</v>
      </c>
      <c r="E1879" s="2" t="s">
        <v>4292</v>
      </c>
      <c r="F1879" s="2" t="s">
        <v>4287</v>
      </c>
    </row>
    <row r="1880">
      <c r="A1880" s="2"/>
      <c r="B1880" s="2">
        <v>0.0</v>
      </c>
      <c r="C1880" s="2" t="s">
        <v>4476</v>
      </c>
      <c r="D1880" s="2" t="s">
        <v>9354</v>
      </c>
      <c r="E1880" s="2" t="s">
        <v>4292</v>
      </c>
      <c r="F1880" s="2" t="s">
        <v>4287</v>
      </c>
    </row>
    <row r="1881">
      <c r="A1881" s="2"/>
      <c r="B1881" s="2">
        <v>0.0</v>
      </c>
      <c r="C1881" s="2" t="s">
        <v>4477</v>
      </c>
      <c r="D1881" s="2" t="s">
        <v>9354</v>
      </c>
      <c r="E1881" s="2" t="s">
        <v>4292</v>
      </c>
      <c r="F1881" s="2" t="s">
        <v>4287</v>
      </c>
    </row>
    <row r="1882">
      <c r="A1882" s="2"/>
      <c r="B1882" s="2">
        <v>0.0</v>
      </c>
      <c r="C1882" s="2" t="s">
        <v>4478</v>
      </c>
      <c r="D1882" s="2" t="s">
        <v>9354</v>
      </c>
      <c r="E1882" s="2" t="s">
        <v>4292</v>
      </c>
      <c r="F1882" s="2" t="s">
        <v>4287</v>
      </c>
    </row>
    <row r="1883">
      <c r="A1883" s="2"/>
      <c r="B1883" s="2">
        <v>0.0</v>
      </c>
      <c r="C1883" s="2" t="s">
        <v>4479</v>
      </c>
      <c r="D1883" s="2" t="s">
        <v>9354</v>
      </c>
      <c r="E1883" s="2" t="s">
        <v>4292</v>
      </c>
      <c r="F1883" s="2" t="s">
        <v>4287</v>
      </c>
    </row>
    <row r="1884">
      <c r="A1884" s="2"/>
      <c r="B1884" s="2">
        <v>-1.0</v>
      </c>
      <c r="C1884" s="2" t="s">
        <v>4480</v>
      </c>
      <c r="D1884" s="2" t="s">
        <v>9354</v>
      </c>
      <c r="E1884" s="2" t="s">
        <v>4292</v>
      </c>
      <c r="F1884" s="2" t="s">
        <v>4287</v>
      </c>
    </row>
    <row r="1885">
      <c r="A1885" s="2"/>
      <c r="B1885" s="2">
        <v>0.0</v>
      </c>
      <c r="C1885" s="2" t="s">
        <v>4481</v>
      </c>
      <c r="D1885" s="2" t="s">
        <v>9354</v>
      </c>
      <c r="E1885" s="2" t="s">
        <v>4292</v>
      </c>
      <c r="F1885" s="2" t="s">
        <v>4287</v>
      </c>
    </row>
    <row r="1886">
      <c r="A1886" s="2"/>
      <c r="B1886" s="2">
        <v>0.0</v>
      </c>
      <c r="C1886" s="2" t="s">
        <v>4482</v>
      </c>
      <c r="D1886" s="2" t="s">
        <v>9354</v>
      </c>
      <c r="E1886" s="2" t="s">
        <v>4292</v>
      </c>
      <c r="F1886" s="2" t="s">
        <v>4287</v>
      </c>
    </row>
    <row r="1887">
      <c r="A1887" s="2"/>
      <c r="B1887" s="2">
        <v>0.0</v>
      </c>
      <c r="C1887" s="2" t="s">
        <v>4483</v>
      </c>
      <c r="D1887" s="2" t="s">
        <v>9354</v>
      </c>
      <c r="E1887" s="2" t="s">
        <v>4292</v>
      </c>
      <c r="F1887" s="2" t="s">
        <v>4287</v>
      </c>
    </row>
    <row r="1888">
      <c r="A1888" s="2"/>
      <c r="B1888" s="2">
        <v>0.0</v>
      </c>
      <c r="C1888" s="2" t="s">
        <v>4484</v>
      </c>
      <c r="D1888" s="2" t="s">
        <v>9354</v>
      </c>
      <c r="E1888" s="2" t="s">
        <v>4292</v>
      </c>
      <c r="F1888" s="2" t="s">
        <v>4287</v>
      </c>
    </row>
    <row r="1889">
      <c r="A1889" s="2"/>
      <c r="B1889" s="2">
        <v>0.0</v>
      </c>
      <c r="C1889" s="2" t="s">
        <v>4485</v>
      </c>
      <c r="D1889" s="2" t="s">
        <v>9354</v>
      </c>
      <c r="E1889" s="2" t="s">
        <v>4292</v>
      </c>
      <c r="F1889" s="2" t="s">
        <v>4287</v>
      </c>
    </row>
    <row r="1890">
      <c r="A1890" s="2"/>
      <c r="B1890" s="2">
        <v>0.0</v>
      </c>
      <c r="C1890" s="2" t="s">
        <v>4486</v>
      </c>
      <c r="D1890" s="2" t="s">
        <v>9354</v>
      </c>
      <c r="E1890" s="2" t="s">
        <v>4292</v>
      </c>
      <c r="F1890" s="2" t="s">
        <v>4287</v>
      </c>
    </row>
    <row r="1891">
      <c r="A1891" s="2"/>
      <c r="B1891" s="2">
        <v>0.0</v>
      </c>
      <c r="C1891" s="2" t="s">
        <v>4487</v>
      </c>
      <c r="D1891" s="2" t="s">
        <v>9354</v>
      </c>
      <c r="E1891" s="2" t="s">
        <v>4292</v>
      </c>
      <c r="F1891" s="2" t="s">
        <v>4287</v>
      </c>
    </row>
    <row r="1892">
      <c r="A1892" s="2"/>
      <c r="B1892" s="2">
        <v>1.0</v>
      </c>
      <c r="C1892" s="2" t="s">
        <v>4488</v>
      </c>
      <c r="D1892" s="2" t="s">
        <v>9354</v>
      </c>
      <c r="E1892" s="2" t="s">
        <v>4292</v>
      </c>
      <c r="F1892" s="2" t="s">
        <v>4287</v>
      </c>
    </row>
    <row r="1893">
      <c r="A1893" s="2"/>
      <c r="B1893" s="2">
        <v>0.0</v>
      </c>
      <c r="C1893" s="2" t="s">
        <v>4489</v>
      </c>
      <c r="D1893" s="2" t="s">
        <v>9354</v>
      </c>
      <c r="E1893" s="2" t="s">
        <v>4292</v>
      </c>
      <c r="F1893" s="2" t="s">
        <v>4287</v>
      </c>
    </row>
    <row r="1894">
      <c r="A1894" s="2"/>
      <c r="B1894" s="2">
        <v>0.0</v>
      </c>
      <c r="C1894" s="2" t="s">
        <v>4491</v>
      </c>
      <c r="D1894" s="2" t="s">
        <v>9354</v>
      </c>
      <c r="E1894" s="2" t="s">
        <v>4292</v>
      </c>
      <c r="F1894" s="2" t="s">
        <v>4287</v>
      </c>
    </row>
    <row r="1895">
      <c r="A1895" s="2"/>
      <c r="B1895" s="2">
        <v>0.0</v>
      </c>
      <c r="C1895" s="2" t="s">
        <v>4492</v>
      </c>
      <c r="D1895" s="2" t="s">
        <v>9354</v>
      </c>
      <c r="E1895" s="2" t="s">
        <v>4292</v>
      </c>
      <c r="F1895" s="2" t="s">
        <v>4287</v>
      </c>
    </row>
    <row r="1896">
      <c r="A1896" s="2"/>
      <c r="B1896" s="2">
        <v>0.0</v>
      </c>
      <c r="C1896" s="2" t="s">
        <v>4493</v>
      </c>
      <c r="D1896" s="2" t="s">
        <v>9354</v>
      </c>
      <c r="E1896" s="2" t="s">
        <v>4292</v>
      </c>
      <c r="F1896" s="2" t="s">
        <v>4287</v>
      </c>
    </row>
    <row r="1897">
      <c r="A1897" s="2"/>
      <c r="B1897" s="2">
        <v>0.0</v>
      </c>
      <c r="C1897" s="2" t="s">
        <v>4494</v>
      </c>
      <c r="D1897" s="2" t="s">
        <v>10961</v>
      </c>
      <c r="E1897" s="2" t="s">
        <v>4287</v>
      </c>
      <c r="F1897" s="2" t="s">
        <v>4287</v>
      </c>
    </row>
    <row r="1898">
      <c r="A1898" s="2"/>
      <c r="B1898" s="2">
        <v>0.0</v>
      </c>
      <c r="C1898" s="2" t="s">
        <v>4495</v>
      </c>
      <c r="D1898" s="2" t="s">
        <v>10961</v>
      </c>
      <c r="E1898" s="2" t="s">
        <v>4287</v>
      </c>
      <c r="F1898" s="2" t="s">
        <v>4287</v>
      </c>
    </row>
    <row r="1899">
      <c r="A1899" s="2"/>
      <c r="B1899" s="2">
        <v>0.0</v>
      </c>
      <c r="C1899" s="2" t="s">
        <v>4496</v>
      </c>
      <c r="D1899" s="2" t="s">
        <v>10961</v>
      </c>
      <c r="E1899" s="2" t="s">
        <v>4287</v>
      </c>
      <c r="F1899" s="2" t="s">
        <v>4287</v>
      </c>
    </row>
    <row r="1900">
      <c r="A1900" s="2"/>
      <c r="B1900" s="2">
        <v>0.0</v>
      </c>
      <c r="C1900" s="2" t="s">
        <v>4497</v>
      </c>
      <c r="D1900" s="2" t="s">
        <v>10961</v>
      </c>
      <c r="E1900" s="2" t="s">
        <v>4287</v>
      </c>
      <c r="F1900" s="2" t="s">
        <v>4287</v>
      </c>
    </row>
    <row r="1901">
      <c r="A1901" s="2"/>
      <c r="B1901" s="2">
        <v>0.0</v>
      </c>
      <c r="C1901" s="2" t="s">
        <v>4498</v>
      </c>
      <c r="D1901" s="2" t="s">
        <v>10961</v>
      </c>
      <c r="E1901" s="2" t="s">
        <v>4287</v>
      </c>
      <c r="F1901" s="2" t="s">
        <v>4287</v>
      </c>
    </row>
    <row r="1902">
      <c r="A1902" s="2"/>
      <c r="B1902" s="2">
        <v>0.0</v>
      </c>
      <c r="C1902" s="2" t="s">
        <v>4499</v>
      </c>
      <c r="D1902" s="2" t="s">
        <v>10961</v>
      </c>
      <c r="E1902" s="2" t="s">
        <v>4287</v>
      </c>
      <c r="F1902" s="2" t="s">
        <v>4287</v>
      </c>
    </row>
    <row r="1903">
      <c r="A1903" s="2"/>
      <c r="B1903" s="2">
        <v>0.0</v>
      </c>
      <c r="C1903" s="2" t="s">
        <v>4500</v>
      </c>
      <c r="D1903" s="2" t="s">
        <v>10961</v>
      </c>
      <c r="E1903" s="2" t="s">
        <v>4287</v>
      </c>
      <c r="F1903" s="2" t="s">
        <v>4287</v>
      </c>
    </row>
    <row r="1904">
      <c r="A1904" s="2"/>
      <c r="B1904" s="2">
        <v>0.0</v>
      </c>
      <c r="C1904" s="2" t="s">
        <v>4501</v>
      </c>
      <c r="D1904" s="2" t="s">
        <v>10961</v>
      </c>
      <c r="E1904" s="2" t="s">
        <v>4287</v>
      </c>
      <c r="F1904" s="2" t="s">
        <v>4287</v>
      </c>
    </row>
    <row r="1905">
      <c r="A1905" s="2"/>
      <c r="B1905" s="2">
        <v>0.0</v>
      </c>
      <c r="C1905" s="2" t="s">
        <v>4502</v>
      </c>
      <c r="D1905" s="2" t="s">
        <v>10961</v>
      </c>
      <c r="E1905" s="2" t="s">
        <v>4287</v>
      </c>
      <c r="F1905" s="2" t="s">
        <v>4287</v>
      </c>
    </row>
    <row r="1906">
      <c r="A1906" s="2"/>
      <c r="B1906" s="2">
        <v>0.0</v>
      </c>
      <c r="C1906" s="2" t="s">
        <v>4503</v>
      </c>
      <c r="D1906" s="2" t="s">
        <v>10961</v>
      </c>
      <c r="E1906" s="2" t="s">
        <v>4287</v>
      </c>
      <c r="F1906" s="2" t="s">
        <v>4287</v>
      </c>
    </row>
    <row r="1907">
      <c r="A1907" s="2"/>
      <c r="B1907" s="2">
        <v>0.0</v>
      </c>
      <c r="C1907" s="2" t="s">
        <v>4504</v>
      </c>
      <c r="D1907" s="2" t="s">
        <v>10961</v>
      </c>
      <c r="E1907" s="2" t="s">
        <v>4287</v>
      </c>
      <c r="F1907" s="2" t="s">
        <v>4287</v>
      </c>
    </row>
    <row r="1908">
      <c r="A1908" s="2"/>
      <c r="B1908" s="2">
        <v>0.0</v>
      </c>
      <c r="C1908" s="2" t="s">
        <v>4505</v>
      </c>
      <c r="D1908" s="2" t="s">
        <v>10961</v>
      </c>
      <c r="E1908" s="2" t="s">
        <v>4287</v>
      </c>
      <c r="F1908" s="2" t="s">
        <v>4287</v>
      </c>
    </row>
    <row r="1909">
      <c r="A1909" s="2"/>
      <c r="B1909" s="2">
        <v>0.0</v>
      </c>
      <c r="C1909" s="2" t="s">
        <v>4506</v>
      </c>
      <c r="D1909" s="2" t="s">
        <v>10961</v>
      </c>
      <c r="E1909" s="2" t="s">
        <v>4287</v>
      </c>
      <c r="F1909" s="2" t="s">
        <v>4287</v>
      </c>
    </row>
    <row r="1910">
      <c r="A1910" s="2"/>
      <c r="B1910" s="2">
        <v>0.0</v>
      </c>
      <c r="C1910" s="2" t="s">
        <v>4507</v>
      </c>
      <c r="D1910" s="2" t="s">
        <v>10961</v>
      </c>
      <c r="E1910" s="2" t="s">
        <v>4287</v>
      </c>
      <c r="F1910" s="2" t="s">
        <v>4287</v>
      </c>
    </row>
    <row r="1911">
      <c r="A1911" s="2"/>
      <c r="B1911" s="2">
        <v>0.0</v>
      </c>
      <c r="C1911" s="2" t="s">
        <v>4508</v>
      </c>
      <c r="D1911" s="2" t="s">
        <v>10961</v>
      </c>
      <c r="E1911" s="2" t="s">
        <v>4287</v>
      </c>
      <c r="F1911" s="2" t="s">
        <v>4287</v>
      </c>
    </row>
    <row r="1912">
      <c r="A1912" s="2"/>
      <c r="B1912" s="2">
        <v>0.0</v>
      </c>
      <c r="C1912" s="2" t="s">
        <v>4509</v>
      </c>
      <c r="D1912" s="2" t="s">
        <v>10961</v>
      </c>
      <c r="E1912" s="2" t="s">
        <v>4287</v>
      </c>
      <c r="F1912" s="2" t="s">
        <v>4287</v>
      </c>
    </row>
    <row r="1913">
      <c r="A1913" s="2"/>
      <c r="B1913" s="2">
        <v>0.0</v>
      </c>
      <c r="C1913" s="2" t="s">
        <v>4510</v>
      </c>
      <c r="D1913" s="2" t="s">
        <v>10961</v>
      </c>
      <c r="E1913" s="2" t="s">
        <v>4287</v>
      </c>
      <c r="F1913" s="2" t="s">
        <v>4287</v>
      </c>
    </row>
    <row r="1914">
      <c r="A1914" s="2"/>
      <c r="B1914" s="2">
        <v>0.0</v>
      </c>
      <c r="C1914" s="2" t="s">
        <v>4511</v>
      </c>
      <c r="D1914" s="2" t="s">
        <v>10961</v>
      </c>
      <c r="E1914" s="2" t="s">
        <v>4287</v>
      </c>
      <c r="F1914" s="2" t="s">
        <v>4287</v>
      </c>
    </row>
    <row r="1915">
      <c r="A1915" s="2"/>
      <c r="B1915" s="2">
        <v>0.0</v>
      </c>
      <c r="C1915" s="2" t="s">
        <v>4512</v>
      </c>
      <c r="D1915" s="2" t="s">
        <v>10961</v>
      </c>
      <c r="E1915" s="2" t="s">
        <v>4287</v>
      </c>
      <c r="F1915" s="2" t="s">
        <v>4287</v>
      </c>
    </row>
    <row r="1916">
      <c r="A1916" s="2"/>
      <c r="B1916" s="2">
        <v>0.0</v>
      </c>
      <c r="C1916" s="2" t="s">
        <v>4513</v>
      </c>
      <c r="D1916" s="2" t="s">
        <v>10961</v>
      </c>
      <c r="E1916" s="2" t="s">
        <v>4287</v>
      </c>
      <c r="F1916" s="2" t="s">
        <v>4287</v>
      </c>
    </row>
    <row r="1917">
      <c r="A1917" s="2"/>
      <c r="B1917" s="2">
        <v>0.0</v>
      </c>
      <c r="C1917" s="2" t="s">
        <v>4514</v>
      </c>
      <c r="D1917" s="2" t="s">
        <v>10961</v>
      </c>
      <c r="E1917" s="2" t="s">
        <v>4287</v>
      </c>
      <c r="F1917" s="2" t="s">
        <v>4287</v>
      </c>
    </row>
    <row r="1918">
      <c r="A1918" s="2"/>
      <c r="B1918" s="2">
        <v>0.0</v>
      </c>
      <c r="C1918" s="2" t="s">
        <v>4515</v>
      </c>
      <c r="D1918" s="2" t="s">
        <v>10961</v>
      </c>
      <c r="E1918" s="2" t="s">
        <v>4287</v>
      </c>
      <c r="F1918" s="2" t="s">
        <v>4287</v>
      </c>
    </row>
    <row r="1919">
      <c r="A1919" s="2"/>
      <c r="B1919" s="2">
        <v>0.0</v>
      </c>
      <c r="C1919" s="2" t="s">
        <v>4516</v>
      </c>
      <c r="D1919" s="2" t="s">
        <v>10961</v>
      </c>
      <c r="E1919" s="2" t="s">
        <v>4287</v>
      </c>
      <c r="F1919" s="2" t="s">
        <v>4287</v>
      </c>
    </row>
    <row r="1920">
      <c r="A1920" s="2"/>
      <c r="B1920" s="2">
        <v>0.0</v>
      </c>
      <c r="C1920" s="2" t="s">
        <v>4517</v>
      </c>
      <c r="D1920" s="2" t="s">
        <v>10961</v>
      </c>
      <c r="E1920" s="2" t="s">
        <v>4287</v>
      </c>
      <c r="F1920" s="2" t="s">
        <v>4287</v>
      </c>
    </row>
    <row r="1921">
      <c r="A1921" s="2"/>
      <c r="B1921" s="2">
        <v>0.0</v>
      </c>
      <c r="C1921" s="2" t="s">
        <v>4518</v>
      </c>
      <c r="D1921" s="2" t="s">
        <v>10961</v>
      </c>
      <c r="E1921" s="2" t="s">
        <v>4287</v>
      </c>
      <c r="F1921" s="2" t="s">
        <v>4287</v>
      </c>
    </row>
    <row r="1922">
      <c r="A1922" s="2"/>
      <c r="B1922" s="2">
        <v>0.0</v>
      </c>
      <c r="C1922" s="2" t="s">
        <v>4519</v>
      </c>
      <c r="D1922" s="2" t="s">
        <v>10961</v>
      </c>
      <c r="E1922" s="2" t="s">
        <v>4287</v>
      </c>
      <c r="F1922" s="2" t="s">
        <v>4287</v>
      </c>
    </row>
    <row r="1923">
      <c r="A1923" s="2"/>
      <c r="B1923" s="2">
        <v>0.0</v>
      </c>
      <c r="C1923" s="2" t="s">
        <v>4520</v>
      </c>
      <c r="D1923" s="2" t="s">
        <v>10961</v>
      </c>
      <c r="E1923" s="2" t="s">
        <v>4287</v>
      </c>
      <c r="F1923" s="2" t="s">
        <v>4287</v>
      </c>
    </row>
    <row r="1924">
      <c r="A1924" s="2"/>
      <c r="B1924" s="2">
        <v>0.0</v>
      </c>
      <c r="C1924" s="2" t="s">
        <v>4521</v>
      </c>
      <c r="D1924" s="2" t="s">
        <v>10961</v>
      </c>
      <c r="E1924" s="2" t="s">
        <v>4287</v>
      </c>
      <c r="F1924" s="2" t="s">
        <v>4287</v>
      </c>
    </row>
    <row r="1925">
      <c r="A1925" s="2"/>
      <c r="B1925" s="2">
        <v>0.0</v>
      </c>
      <c r="C1925" s="2" t="s">
        <v>4523</v>
      </c>
      <c r="D1925" s="2" t="s">
        <v>10961</v>
      </c>
      <c r="E1925" s="2" t="s">
        <v>4287</v>
      </c>
      <c r="F1925" s="2" t="s">
        <v>4287</v>
      </c>
    </row>
    <row r="1926">
      <c r="A1926" s="2"/>
      <c r="B1926" s="2">
        <v>0.0</v>
      </c>
      <c r="C1926" s="2" t="s">
        <v>4524</v>
      </c>
      <c r="D1926" s="2" t="s">
        <v>10961</v>
      </c>
      <c r="E1926" s="2" t="s">
        <v>4287</v>
      </c>
      <c r="F1926" s="2" t="s">
        <v>4287</v>
      </c>
    </row>
    <row r="1927">
      <c r="A1927" s="2"/>
      <c r="B1927" s="2">
        <v>0.0</v>
      </c>
      <c r="C1927" s="2" t="s">
        <v>4525</v>
      </c>
      <c r="D1927" s="2" t="s">
        <v>10961</v>
      </c>
      <c r="E1927" s="2" t="s">
        <v>4287</v>
      </c>
      <c r="F1927" s="2" t="s">
        <v>4287</v>
      </c>
    </row>
    <row r="1928">
      <c r="A1928" s="2"/>
      <c r="B1928" s="2">
        <v>0.0</v>
      </c>
      <c r="C1928" s="2" t="s">
        <v>4526</v>
      </c>
      <c r="D1928" s="2" t="s">
        <v>10961</v>
      </c>
      <c r="E1928" s="2" t="s">
        <v>4287</v>
      </c>
      <c r="F1928" s="2" t="s">
        <v>4287</v>
      </c>
    </row>
    <row r="1929">
      <c r="A1929" s="2"/>
      <c r="B1929" s="2">
        <v>0.0</v>
      </c>
      <c r="C1929" s="2" t="s">
        <v>4527</v>
      </c>
      <c r="D1929" s="2" t="s">
        <v>10961</v>
      </c>
      <c r="E1929" s="2" t="s">
        <v>4287</v>
      </c>
      <c r="F1929" s="2" t="s">
        <v>4287</v>
      </c>
    </row>
    <row r="1930">
      <c r="A1930" s="2"/>
      <c r="B1930" s="2">
        <v>0.0</v>
      </c>
      <c r="C1930" s="2" t="s">
        <v>4528</v>
      </c>
      <c r="D1930" s="2" t="s">
        <v>10961</v>
      </c>
      <c r="E1930" s="2" t="s">
        <v>4287</v>
      </c>
      <c r="F1930" s="2" t="s">
        <v>4287</v>
      </c>
    </row>
    <row r="1931">
      <c r="A1931" s="2"/>
      <c r="B1931" s="2">
        <v>0.0</v>
      </c>
      <c r="C1931" s="2" t="s">
        <v>4529</v>
      </c>
      <c r="D1931" s="2" t="s">
        <v>10961</v>
      </c>
      <c r="E1931" s="2" t="s">
        <v>4287</v>
      </c>
      <c r="F1931" s="2" t="s">
        <v>4287</v>
      </c>
    </row>
    <row r="1932">
      <c r="A1932" s="2"/>
      <c r="B1932" s="2">
        <v>0.0</v>
      </c>
      <c r="C1932" s="2" t="s">
        <v>4530</v>
      </c>
      <c r="D1932" s="2" t="s">
        <v>10961</v>
      </c>
      <c r="E1932" s="2" t="s">
        <v>4287</v>
      </c>
      <c r="F1932" s="2" t="s">
        <v>4287</v>
      </c>
    </row>
    <row r="1933">
      <c r="A1933" s="2"/>
      <c r="B1933" s="2">
        <v>0.0</v>
      </c>
      <c r="C1933" s="2" t="s">
        <v>4531</v>
      </c>
      <c r="D1933" s="2" t="s">
        <v>10961</v>
      </c>
      <c r="E1933" s="2" t="s">
        <v>4287</v>
      </c>
      <c r="F1933" s="2" t="s">
        <v>4287</v>
      </c>
    </row>
    <row r="1934">
      <c r="A1934" s="2"/>
      <c r="B1934" s="2">
        <v>0.0</v>
      </c>
      <c r="C1934" s="2" t="s">
        <v>4532</v>
      </c>
      <c r="D1934" s="2" t="s">
        <v>10961</v>
      </c>
      <c r="E1934" s="2" t="s">
        <v>4287</v>
      </c>
      <c r="F1934" s="2" t="s">
        <v>4287</v>
      </c>
    </row>
    <row r="1935">
      <c r="A1935" s="2"/>
      <c r="B1935" s="2">
        <v>0.0</v>
      </c>
      <c r="C1935" s="2" t="s">
        <v>4533</v>
      </c>
      <c r="D1935" s="2" t="s">
        <v>10961</v>
      </c>
      <c r="E1935" s="2" t="s">
        <v>4287</v>
      </c>
      <c r="F1935" s="2" t="s">
        <v>4287</v>
      </c>
    </row>
    <row r="1936">
      <c r="A1936" s="2"/>
      <c r="B1936" s="2">
        <v>0.0</v>
      </c>
      <c r="C1936" s="2" t="s">
        <v>4534</v>
      </c>
      <c r="D1936" s="2" t="s">
        <v>10961</v>
      </c>
      <c r="E1936" s="2" t="s">
        <v>4287</v>
      </c>
      <c r="F1936" s="2" t="s">
        <v>4287</v>
      </c>
    </row>
    <row r="1937">
      <c r="A1937" s="2"/>
      <c r="B1937" s="2">
        <v>0.0</v>
      </c>
      <c r="C1937" s="2" t="s">
        <v>4535</v>
      </c>
      <c r="D1937" s="2" t="s">
        <v>10961</v>
      </c>
      <c r="E1937" s="2" t="s">
        <v>4287</v>
      </c>
      <c r="F1937" s="2" t="s">
        <v>4287</v>
      </c>
    </row>
    <row r="1938">
      <c r="A1938" s="2"/>
      <c r="B1938" s="2">
        <v>0.0</v>
      </c>
      <c r="C1938" s="2" t="s">
        <v>4536</v>
      </c>
      <c r="D1938" s="2" t="s">
        <v>10961</v>
      </c>
      <c r="E1938" s="2" t="s">
        <v>4287</v>
      </c>
      <c r="F1938" s="2" t="s">
        <v>4287</v>
      </c>
    </row>
    <row r="1939">
      <c r="A1939" s="2"/>
      <c r="B1939" s="2">
        <v>0.0</v>
      </c>
      <c r="C1939" s="2" t="s">
        <v>4537</v>
      </c>
      <c r="D1939" s="2" t="s">
        <v>10961</v>
      </c>
      <c r="E1939" s="2" t="s">
        <v>4287</v>
      </c>
      <c r="F1939" s="2" t="s">
        <v>4287</v>
      </c>
    </row>
    <row r="1940">
      <c r="A1940" s="2"/>
      <c r="B1940" s="2">
        <v>0.0</v>
      </c>
      <c r="C1940" s="2" t="s">
        <v>4538</v>
      </c>
      <c r="D1940" s="2" t="s">
        <v>10961</v>
      </c>
      <c r="E1940" s="2" t="s">
        <v>4287</v>
      </c>
      <c r="F1940" s="2" t="s">
        <v>4287</v>
      </c>
    </row>
    <row r="1941">
      <c r="A1941" s="2"/>
      <c r="B1941" s="2">
        <v>0.0</v>
      </c>
      <c r="C1941" s="2" t="s">
        <v>4539</v>
      </c>
      <c r="D1941" s="2" t="s">
        <v>10961</v>
      </c>
      <c r="E1941" s="2" t="s">
        <v>4287</v>
      </c>
      <c r="F1941" s="2" t="s">
        <v>4287</v>
      </c>
    </row>
    <row r="1942">
      <c r="A1942" s="2"/>
      <c r="B1942" s="2">
        <v>0.0</v>
      </c>
      <c r="C1942" s="2" t="s">
        <v>4540</v>
      </c>
      <c r="D1942" s="2" t="s">
        <v>10961</v>
      </c>
      <c r="E1942" s="2" t="s">
        <v>4287</v>
      </c>
      <c r="F1942" s="2" t="s">
        <v>4287</v>
      </c>
    </row>
    <row r="1943">
      <c r="A1943" s="2"/>
      <c r="B1943" s="2">
        <v>0.0</v>
      </c>
      <c r="C1943" s="2" t="s">
        <v>4539</v>
      </c>
      <c r="D1943" s="2" t="s">
        <v>10961</v>
      </c>
      <c r="E1943" s="2" t="s">
        <v>4287</v>
      </c>
      <c r="F1943" s="2" t="s">
        <v>4287</v>
      </c>
    </row>
    <row r="1944">
      <c r="A1944" s="2"/>
      <c r="B1944" s="2">
        <v>0.0</v>
      </c>
      <c r="C1944" s="2" t="s">
        <v>4541</v>
      </c>
      <c r="D1944" s="2" t="s">
        <v>11003</v>
      </c>
      <c r="E1944" s="2" t="s">
        <v>11005</v>
      </c>
      <c r="F1944" s="2" t="s">
        <v>4287</v>
      </c>
      <c r="G1944" s="38" t="s">
        <v>11006</v>
      </c>
    </row>
    <row r="1945">
      <c r="A1945" s="2"/>
      <c r="B1945" s="2">
        <v>0.0</v>
      </c>
      <c r="C1945" s="2" t="s">
        <v>4543</v>
      </c>
      <c r="D1945" s="2" t="s">
        <v>11003</v>
      </c>
      <c r="E1945" s="2" t="s">
        <v>11005</v>
      </c>
      <c r="F1945" s="2" t="s">
        <v>4287</v>
      </c>
    </row>
    <row r="1946">
      <c r="A1946" s="2"/>
      <c r="B1946" s="2">
        <v>0.0</v>
      </c>
      <c r="C1946" s="2" t="s">
        <v>4544</v>
      </c>
      <c r="D1946" s="2" t="s">
        <v>11003</v>
      </c>
      <c r="E1946" s="2" t="s">
        <v>11005</v>
      </c>
      <c r="F1946" s="2" t="s">
        <v>4287</v>
      </c>
    </row>
    <row r="1947">
      <c r="A1947" s="2"/>
      <c r="B1947" s="2">
        <v>0.0</v>
      </c>
      <c r="C1947" s="2" t="s">
        <v>4545</v>
      </c>
      <c r="D1947" s="2" t="s">
        <v>11003</v>
      </c>
      <c r="E1947" s="2" t="s">
        <v>11005</v>
      </c>
      <c r="F1947" s="2" t="s">
        <v>4287</v>
      </c>
    </row>
    <row r="1948">
      <c r="A1948" s="2"/>
      <c r="B1948" s="2">
        <v>0.0</v>
      </c>
      <c r="C1948" s="2" t="s">
        <v>4546</v>
      </c>
      <c r="D1948" s="2" t="s">
        <v>11003</v>
      </c>
      <c r="E1948" s="2" t="s">
        <v>11005</v>
      </c>
      <c r="F1948" s="2" t="s">
        <v>4287</v>
      </c>
    </row>
    <row r="1949">
      <c r="A1949" s="2"/>
      <c r="B1949" s="2">
        <v>0.0</v>
      </c>
      <c r="C1949" s="2" t="s">
        <v>4547</v>
      </c>
      <c r="D1949" s="2" t="s">
        <v>11003</v>
      </c>
      <c r="E1949" s="2" t="s">
        <v>11005</v>
      </c>
      <c r="F1949" s="2" t="s">
        <v>4287</v>
      </c>
    </row>
    <row r="1950">
      <c r="A1950" s="2"/>
      <c r="B1950" s="2">
        <v>0.0</v>
      </c>
      <c r="C1950" s="2" t="s">
        <v>4548</v>
      </c>
      <c r="D1950" s="2" t="s">
        <v>11003</v>
      </c>
      <c r="E1950" s="2" t="s">
        <v>11005</v>
      </c>
      <c r="F1950" s="2" t="s">
        <v>4287</v>
      </c>
    </row>
    <row r="1951">
      <c r="A1951" s="2"/>
      <c r="B1951" s="2">
        <v>0.0</v>
      </c>
      <c r="C1951" s="2" t="s">
        <v>4549</v>
      </c>
      <c r="D1951" s="2" t="s">
        <v>11003</v>
      </c>
      <c r="E1951" s="2" t="s">
        <v>11005</v>
      </c>
      <c r="F1951" s="2" t="s">
        <v>4287</v>
      </c>
    </row>
    <row r="1952">
      <c r="A1952" s="2"/>
      <c r="B1952" s="2">
        <v>0.0</v>
      </c>
      <c r="C1952" s="2" t="s">
        <v>4550</v>
      </c>
      <c r="D1952" s="2" t="s">
        <v>11003</v>
      </c>
      <c r="E1952" s="2" t="s">
        <v>11005</v>
      </c>
      <c r="F1952" s="2" t="s">
        <v>4287</v>
      </c>
    </row>
    <row r="1953">
      <c r="A1953" s="2"/>
      <c r="B1953" s="2">
        <v>0.0</v>
      </c>
      <c r="C1953" s="2" t="s">
        <v>4551</v>
      </c>
      <c r="D1953" s="2" t="s">
        <v>11003</v>
      </c>
      <c r="E1953" s="2" t="s">
        <v>11005</v>
      </c>
      <c r="F1953" s="2" t="s">
        <v>4287</v>
      </c>
    </row>
    <row r="1954">
      <c r="A1954" s="2"/>
      <c r="B1954" s="2">
        <v>0.0</v>
      </c>
      <c r="C1954" s="2" t="s">
        <v>4552</v>
      </c>
      <c r="D1954" s="2" t="s">
        <v>11003</v>
      </c>
      <c r="E1954" s="2" t="s">
        <v>11005</v>
      </c>
      <c r="F1954" s="2" t="s">
        <v>4287</v>
      </c>
    </row>
    <row r="1955">
      <c r="A1955" s="2"/>
      <c r="B1955" s="2">
        <v>0.0</v>
      </c>
      <c r="C1955" s="2" t="s">
        <v>4553</v>
      </c>
      <c r="D1955" s="2" t="s">
        <v>11003</v>
      </c>
      <c r="E1955" s="2" t="s">
        <v>11005</v>
      </c>
      <c r="F1955" s="2" t="s">
        <v>4287</v>
      </c>
    </row>
    <row r="1956">
      <c r="A1956" s="2"/>
      <c r="B1956" s="2">
        <v>0.0</v>
      </c>
      <c r="C1956" s="2" t="s">
        <v>4554</v>
      </c>
      <c r="D1956" s="2" t="s">
        <v>11003</v>
      </c>
      <c r="E1956" s="2" t="s">
        <v>11005</v>
      </c>
      <c r="F1956" s="2" t="s">
        <v>4287</v>
      </c>
    </row>
    <row r="1957">
      <c r="A1957" s="2"/>
      <c r="B1957" s="2">
        <v>0.0</v>
      </c>
      <c r="C1957" s="2" t="s">
        <v>4555</v>
      </c>
      <c r="D1957" s="2" t="s">
        <v>11003</v>
      </c>
      <c r="E1957" s="2" t="s">
        <v>11005</v>
      </c>
      <c r="F1957" s="2" t="s">
        <v>4287</v>
      </c>
    </row>
    <row r="1958">
      <c r="A1958" s="2"/>
      <c r="B1958" s="2">
        <v>0.0</v>
      </c>
      <c r="C1958" s="2" t="s">
        <v>4556</v>
      </c>
      <c r="D1958" s="2" t="s">
        <v>11003</v>
      </c>
      <c r="E1958" s="2" t="s">
        <v>11005</v>
      </c>
      <c r="F1958" s="2" t="s">
        <v>4287</v>
      </c>
    </row>
    <row r="1959">
      <c r="A1959" s="2"/>
      <c r="B1959" s="2">
        <v>0.0</v>
      </c>
      <c r="C1959" s="2" t="s">
        <v>4557</v>
      </c>
      <c r="D1959" s="2" t="s">
        <v>11003</v>
      </c>
      <c r="E1959" s="2" t="s">
        <v>11005</v>
      </c>
      <c r="F1959" s="2" t="s">
        <v>4287</v>
      </c>
    </row>
    <row r="1960">
      <c r="A1960" s="2"/>
      <c r="B1960" s="2">
        <v>0.0</v>
      </c>
      <c r="C1960" s="2" t="s">
        <v>4558</v>
      </c>
      <c r="D1960" s="2" t="s">
        <v>11003</v>
      </c>
      <c r="E1960" s="2" t="s">
        <v>11005</v>
      </c>
      <c r="F1960" s="2" t="s">
        <v>4287</v>
      </c>
    </row>
    <row r="1961">
      <c r="A1961" s="2"/>
      <c r="B1961" s="2">
        <v>0.0</v>
      </c>
      <c r="C1961" s="2" t="s">
        <v>4559</v>
      </c>
      <c r="D1961" s="2" t="s">
        <v>11003</v>
      </c>
      <c r="E1961" s="2" t="s">
        <v>11005</v>
      </c>
      <c r="F1961" s="2" t="s">
        <v>4287</v>
      </c>
    </row>
    <row r="1962">
      <c r="A1962" s="2"/>
      <c r="B1962" s="2">
        <v>0.0</v>
      </c>
      <c r="C1962" s="2" t="s">
        <v>4560</v>
      </c>
      <c r="D1962" s="2" t="s">
        <v>11003</v>
      </c>
      <c r="E1962" s="2" t="s">
        <v>11005</v>
      </c>
      <c r="F1962" s="2" t="s">
        <v>4287</v>
      </c>
    </row>
    <row r="1963">
      <c r="A1963" s="2"/>
      <c r="B1963" s="2">
        <v>0.0</v>
      </c>
      <c r="C1963" s="2" t="s">
        <v>4561</v>
      </c>
      <c r="D1963" s="2" t="s">
        <v>11003</v>
      </c>
      <c r="E1963" s="2" t="s">
        <v>11005</v>
      </c>
      <c r="F1963" s="2" t="s">
        <v>4287</v>
      </c>
    </row>
    <row r="1964">
      <c r="A1964" s="2"/>
      <c r="B1964" s="2">
        <v>0.0</v>
      </c>
      <c r="C1964" s="2" t="s">
        <v>4562</v>
      </c>
      <c r="D1964" s="2" t="s">
        <v>11003</v>
      </c>
      <c r="E1964" s="2" t="s">
        <v>11005</v>
      </c>
      <c r="F1964" s="2" t="s">
        <v>4287</v>
      </c>
    </row>
    <row r="1965">
      <c r="A1965" s="2"/>
      <c r="B1965" s="2">
        <v>0.0</v>
      </c>
      <c r="C1965" s="2" t="s">
        <v>4563</v>
      </c>
      <c r="D1965" s="2" t="s">
        <v>11003</v>
      </c>
      <c r="E1965" s="2" t="s">
        <v>11005</v>
      </c>
      <c r="F1965" s="2" t="s">
        <v>4287</v>
      </c>
    </row>
    <row r="1966">
      <c r="A1966" s="2"/>
      <c r="B1966" s="2">
        <v>0.0</v>
      </c>
      <c r="C1966" s="2" t="s">
        <v>4564</v>
      </c>
      <c r="D1966" s="2" t="s">
        <v>11003</v>
      </c>
      <c r="E1966" s="2" t="s">
        <v>11005</v>
      </c>
      <c r="F1966" s="2" t="s">
        <v>4287</v>
      </c>
    </row>
    <row r="1967">
      <c r="A1967" s="2"/>
      <c r="B1967" s="2">
        <v>0.0</v>
      </c>
      <c r="C1967" s="2" t="s">
        <v>4565</v>
      </c>
      <c r="D1967" s="2" t="s">
        <v>11003</v>
      </c>
      <c r="E1967" s="2" t="s">
        <v>11005</v>
      </c>
      <c r="F1967" s="2" t="s">
        <v>4287</v>
      </c>
    </row>
    <row r="1968">
      <c r="A1968" s="2"/>
      <c r="B1968" s="2">
        <v>0.0</v>
      </c>
      <c r="C1968" s="2" t="s">
        <v>4567</v>
      </c>
      <c r="D1968" s="2" t="s">
        <v>11003</v>
      </c>
      <c r="E1968" s="2" t="s">
        <v>11005</v>
      </c>
      <c r="F1968" s="2" t="s">
        <v>4287</v>
      </c>
    </row>
    <row r="1969">
      <c r="A1969" s="2"/>
      <c r="B1969" s="2">
        <v>0.0</v>
      </c>
      <c r="C1969" s="2" t="s">
        <v>4568</v>
      </c>
      <c r="D1969" s="2" t="s">
        <v>11003</v>
      </c>
      <c r="E1969" s="2" t="s">
        <v>11005</v>
      </c>
      <c r="F1969" s="2" t="s">
        <v>4287</v>
      </c>
    </row>
    <row r="1970">
      <c r="A1970" s="2"/>
      <c r="B1970" s="2">
        <v>0.0</v>
      </c>
      <c r="C1970" s="2" t="s">
        <v>4569</v>
      </c>
      <c r="D1970" s="2" t="s">
        <v>11003</v>
      </c>
      <c r="E1970" s="2" t="s">
        <v>11005</v>
      </c>
      <c r="F1970" s="2" t="s">
        <v>4287</v>
      </c>
    </row>
    <row r="1971">
      <c r="A1971" s="2"/>
      <c r="B1971" s="2">
        <v>0.0</v>
      </c>
      <c r="C1971" s="2" t="s">
        <v>4570</v>
      </c>
      <c r="D1971" s="2" t="s">
        <v>11003</v>
      </c>
      <c r="E1971" s="2" t="s">
        <v>11005</v>
      </c>
      <c r="F1971" s="2" t="s">
        <v>4287</v>
      </c>
    </row>
    <row r="1972">
      <c r="A1972" s="2"/>
      <c r="B1972" s="2">
        <v>0.0</v>
      </c>
      <c r="C1972" s="2" t="s">
        <v>4571</v>
      </c>
      <c r="D1972" s="2" t="s">
        <v>11003</v>
      </c>
      <c r="E1972" s="2" t="s">
        <v>11005</v>
      </c>
      <c r="F1972" s="2" t="s">
        <v>4287</v>
      </c>
    </row>
    <row r="1973">
      <c r="A1973" s="2"/>
      <c r="B1973" s="2">
        <v>0.0</v>
      </c>
      <c r="C1973" s="2" t="s">
        <v>4572</v>
      </c>
      <c r="D1973" s="2" t="s">
        <v>11003</v>
      </c>
      <c r="E1973" s="2" t="s">
        <v>11005</v>
      </c>
      <c r="F1973" s="2" t="s">
        <v>4287</v>
      </c>
    </row>
    <row r="1974">
      <c r="A1974" s="2"/>
      <c r="B1974" s="2">
        <v>0.0</v>
      </c>
      <c r="C1974" s="2" t="s">
        <v>4573</v>
      </c>
      <c r="D1974" s="2" t="s">
        <v>11003</v>
      </c>
      <c r="E1974" s="2" t="s">
        <v>11005</v>
      </c>
      <c r="F1974" s="2" t="s">
        <v>4287</v>
      </c>
    </row>
    <row r="1975">
      <c r="A1975" s="2"/>
      <c r="B1975" s="2">
        <v>0.0</v>
      </c>
      <c r="C1975" s="2" t="s">
        <v>4574</v>
      </c>
      <c r="D1975" s="2" t="s">
        <v>11003</v>
      </c>
      <c r="E1975" s="2" t="s">
        <v>11005</v>
      </c>
      <c r="F1975" s="2" t="s">
        <v>4287</v>
      </c>
    </row>
    <row r="1976">
      <c r="A1976" s="2"/>
      <c r="B1976" s="2">
        <v>0.0</v>
      </c>
      <c r="C1976" s="2" t="s">
        <v>4575</v>
      </c>
      <c r="D1976" s="2" t="s">
        <v>11003</v>
      </c>
      <c r="E1976" s="2" t="s">
        <v>11005</v>
      </c>
      <c r="F1976" s="2" t="s">
        <v>4287</v>
      </c>
    </row>
    <row r="1977">
      <c r="A1977" s="2"/>
      <c r="B1977" s="2">
        <v>0.0</v>
      </c>
      <c r="C1977" s="2" t="s">
        <v>4576</v>
      </c>
      <c r="D1977" s="2" t="s">
        <v>11003</v>
      </c>
      <c r="E1977" s="2" t="s">
        <v>11005</v>
      </c>
      <c r="F1977" s="2" t="s">
        <v>4287</v>
      </c>
    </row>
    <row r="1978">
      <c r="A1978" s="2"/>
      <c r="B1978" s="2">
        <v>0.0</v>
      </c>
      <c r="C1978" s="2" t="s">
        <v>4577</v>
      </c>
      <c r="D1978" s="2" t="s">
        <v>11003</v>
      </c>
      <c r="E1978" s="2" t="s">
        <v>11005</v>
      </c>
      <c r="F1978" s="2" t="s">
        <v>4287</v>
      </c>
    </row>
    <row r="1979">
      <c r="A1979" s="2"/>
      <c r="B1979" s="2">
        <v>0.0</v>
      </c>
      <c r="C1979" s="2" t="s">
        <v>4578</v>
      </c>
      <c r="D1979" s="2" t="s">
        <v>11003</v>
      </c>
      <c r="E1979" s="2" t="s">
        <v>11005</v>
      </c>
      <c r="F1979" s="2" t="s">
        <v>4287</v>
      </c>
    </row>
    <row r="1980">
      <c r="A1980" s="2"/>
      <c r="B1980" s="2">
        <v>0.0</v>
      </c>
      <c r="C1980" s="2" t="s">
        <v>4579</v>
      </c>
      <c r="D1980" s="2" t="s">
        <v>11003</v>
      </c>
      <c r="E1980" s="2" t="s">
        <v>11005</v>
      </c>
      <c r="F1980" s="2" t="s">
        <v>4287</v>
      </c>
    </row>
    <row r="1981">
      <c r="A1981" s="2"/>
      <c r="B1981" s="2">
        <v>0.0</v>
      </c>
      <c r="C1981" s="2" t="s">
        <v>4580</v>
      </c>
      <c r="D1981" s="2" t="s">
        <v>11003</v>
      </c>
      <c r="E1981" s="2" t="s">
        <v>11005</v>
      </c>
      <c r="F1981" s="2" t="s">
        <v>4287</v>
      </c>
    </row>
    <row r="1982">
      <c r="A1982" s="2"/>
      <c r="B1982" s="2">
        <v>0.0</v>
      </c>
      <c r="C1982" s="2" t="s">
        <v>4581</v>
      </c>
      <c r="D1982" s="2" t="s">
        <v>11003</v>
      </c>
      <c r="E1982" s="2" t="s">
        <v>11005</v>
      </c>
      <c r="F1982" s="2" t="s">
        <v>4287</v>
      </c>
    </row>
    <row r="1983">
      <c r="A1983" s="2"/>
      <c r="B1983" s="2">
        <v>0.0</v>
      </c>
      <c r="C1983" s="2" t="s">
        <v>4582</v>
      </c>
      <c r="D1983" s="2" t="s">
        <v>11003</v>
      </c>
      <c r="E1983" s="2" t="s">
        <v>11005</v>
      </c>
      <c r="F1983" s="2" t="s">
        <v>4287</v>
      </c>
    </row>
    <row r="1984">
      <c r="A1984" s="2"/>
      <c r="B1984" s="2">
        <v>0.0</v>
      </c>
      <c r="C1984" s="2" t="s">
        <v>4583</v>
      </c>
      <c r="D1984" s="2" t="s">
        <v>11003</v>
      </c>
      <c r="E1984" s="2" t="s">
        <v>11005</v>
      </c>
      <c r="F1984" s="2" t="s">
        <v>4287</v>
      </c>
    </row>
    <row r="1985">
      <c r="A1985" s="2"/>
      <c r="B1985" s="2">
        <v>-1.0</v>
      </c>
      <c r="C1985" s="2" t="s">
        <v>4584</v>
      </c>
      <c r="D1985" s="2" t="s">
        <v>11003</v>
      </c>
      <c r="E1985" s="2" t="s">
        <v>11005</v>
      </c>
      <c r="F1985" s="2" t="s">
        <v>4287</v>
      </c>
    </row>
    <row r="1986">
      <c r="A1986" s="2"/>
      <c r="B1986" s="2">
        <v>0.0</v>
      </c>
      <c r="C1986" s="2" t="s">
        <v>4585</v>
      </c>
      <c r="D1986" s="2" t="s">
        <v>11003</v>
      </c>
      <c r="E1986" s="2" t="s">
        <v>11005</v>
      </c>
      <c r="F1986" s="2" t="s">
        <v>4287</v>
      </c>
    </row>
    <row r="1987">
      <c r="A1987" s="2"/>
      <c r="B1987" s="2">
        <v>0.0</v>
      </c>
      <c r="C1987" s="2" t="s">
        <v>4586</v>
      </c>
      <c r="D1987" s="2" t="s">
        <v>11003</v>
      </c>
      <c r="E1987" s="2" t="s">
        <v>11005</v>
      </c>
      <c r="F1987" s="2" t="s">
        <v>4287</v>
      </c>
    </row>
    <row r="1988">
      <c r="A1988" s="2"/>
      <c r="B1988" s="2">
        <v>0.0</v>
      </c>
      <c r="C1988" s="2" t="s">
        <v>4587</v>
      </c>
      <c r="D1988" s="2" t="s">
        <v>11003</v>
      </c>
      <c r="E1988" s="2" t="s">
        <v>11005</v>
      </c>
      <c r="F1988" s="2" t="s">
        <v>4287</v>
      </c>
    </row>
    <row r="1989">
      <c r="A1989" s="2"/>
      <c r="B1989" s="2">
        <v>0.0</v>
      </c>
      <c r="C1989" s="2" t="s">
        <v>4588</v>
      </c>
      <c r="D1989" s="2" t="s">
        <v>11003</v>
      </c>
      <c r="E1989" s="2" t="s">
        <v>11005</v>
      </c>
      <c r="F1989" s="2" t="s">
        <v>4287</v>
      </c>
    </row>
    <row r="1990">
      <c r="A1990" s="2"/>
      <c r="B1990" s="2">
        <v>0.0</v>
      </c>
      <c r="C1990" s="2" t="s">
        <v>4589</v>
      </c>
      <c r="D1990" s="2" t="s">
        <v>11003</v>
      </c>
      <c r="E1990" s="2" t="s">
        <v>11005</v>
      </c>
      <c r="F1990" s="2" t="s">
        <v>4287</v>
      </c>
    </row>
    <row r="1991">
      <c r="A1991" s="2"/>
      <c r="B1991" s="2">
        <v>0.0</v>
      </c>
      <c r="C1991" s="2" t="s">
        <v>4590</v>
      </c>
      <c r="D1991" s="2" t="s">
        <v>11003</v>
      </c>
      <c r="E1991" s="2" t="s">
        <v>11005</v>
      </c>
      <c r="F1991" s="2" t="s">
        <v>4287</v>
      </c>
    </row>
    <row r="1992">
      <c r="A1992" s="2"/>
      <c r="B1992" s="2">
        <v>0.0</v>
      </c>
      <c r="C1992" s="2" t="s">
        <v>4592</v>
      </c>
      <c r="D1992" s="2" t="s">
        <v>11003</v>
      </c>
      <c r="E1992" s="2" t="s">
        <v>11005</v>
      </c>
      <c r="F1992" s="2" t="s">
        <v>4287</v>
      </c>
    </row>
    <row r="1993">
      <c r="A1993" s="2"/>
      <c r="B1993" s="2">
        <v>0.0</v>
      </c>
      <c r="C1993" s="2" t="s">
        <v>4593</v>
      </c>
      <c r="D1993" s="2" t="s">
        <v>11003</v>
      </c>
      <c r="E1993" s="2" t="s">
        <v>11005</v>
      </c>
      <c r="F1993" s="2" t="s">
        <v>4287</v>
      </c>
    </row>
    <row r="1994">
      <c r="A1994" s="2"/>
      <c r="B1994" s="2">
        <v>0.0</v>
      </c>
      <c r="C1994" s="2" t="s">
        <v>4594</v>
      </c>
      <c r="D1994" s="2" t="s">
        <v>11003</v>
      </c>
      <c r="E1994" s="2" t="s">
        <v>11005</v>
      </c>
      <c r="F1994" s="2" t="s">
        <v>4287</v>
      </c>
    </row>
    <row r="1995">
      <c r="A1995" s="2"/>
      <c r="B1995" s="2">
        <v>0.0</v>
      </c>
      <c r="C1995" s="2" t="s">
        <v>4595</v>
      </c>
      <c r="D1995" s="2" t="s">
        <v>11003</v>
      </c>
      <c r="E1995" s="2" t="s">
        <v>11005</v>
      </c>
      <c r="F1995" s="2" t="s">
        <v>4287</v>
      </c>
    </row>
    <row r="1996">
      <c r="A1996" s="2"/>
      <c r="B1996" s="2">
        <v>0.0</v>
      </c>
      <c r="C1996" s="2" t="s">
        <v>4596</v>
      </c>
      <c r="D1996" s="2" t="s">
        <v>11003</v>
      </c>
      <c r="E1996" s="2" t="s">
        <v>11005</v>
      </c>
      <c r="F1996" s="2" t="s">
        <v>4287</v>
      </c>
    </row>
    <row r="1997">
      <c r="A1997" s="2"/>
      <c r="B1997" s="2">
        <v>0.0</v>
      </c>
      <c r="C1997" s="2" t="s">
        <v>4597</v>
      </c>
      <c r="D1997" s="2" t="s">
        <v>11003</v>
      </c>
      <c r="E1997" s="2" t="s">
        <v>11005</v>
      </c>
      <c r="F1997" s="2" t="s">
        <v>4287</v>
      </c>
    </row>
    <row r="1998">
      <c r="A1998" s="2"/>
      <c r="B1998" s="2">
        <v>0.0</v>
      </c>
      <c r="C1998" s="2" t="s">
        <v>4598</v>
      </c>
      <c r="D1998" s="2" t="s">
        <v>11003</v>
      </c>
      <c r="E1998" s="2" t="s">
        <v>11005</v>
      </c>
      <c r="F1998" s="2" t="s">
        <v>4287</v>
      </c>
    </row>
    <row r="1999">
      <c r="A1999" s="2"/>
      <c r="B1999" s="2">
        <v>0.0</v>
      </c>
      <c r="C1999" s="2" t="s">
        <v>4599</v>
      </c>
      <c r="D1999" s="2" t="s">
        <v>11082</v>
      </c>
      <c r="E1999" s="2" t="s">
        <v>10513</v>
      </c>
      <c r="F1999" s="2" t="s">
        <v>4287</v>
      </c>
      <c r="G1999" s="38" t="s">
        <v>11083</v>
      </c>
    </row>
    <row r="2000">
      <c r="A2000" s="2"/>
      <c r="B2000" s="2">
        <v>0.0</v>
      </c>
      <c r="C2000" s="2" t="s">
        <v>4600</v>
      </c>
      <c r="D2000" s="2" t="s">
        <v>11082</v>
      </c>
      <c r="E2000" s="2" t="s">
        <v>10513</v>
      </c>
      <c r="F2000" s="2" t="s">
        <v>4287</v>
      </c>
    </row>
    <row r="2001">
      <c r="A2001" s="2"/>
      <c r="B2001" s="2">
        <v>-1.0</v>
      </c>
      <c r="C2001" s="2" t="s">
        <v>4601</v>
      </c>
      <c r="D2001" s="2" t="s">
        <v>11082</v>
      </c>
      <c r="E2001" s="2" t="s">
        <v>10513</v>
      </c>
      <c r="F2001" s="2" t="s">
        <v>4287</v>
      </c>
    </row>
    <row r="2002">
      <c r="A2002" s="2"/>
      <c r="B2002" s="2">
        <v>0.0</v>
      </c>
      <c r="C2002" s="2" t="s">
        <v>4602</v>
      </c>
      <c r="D2002" s="2" t="s">
        <v>11082</v>
      </c>
      <c r="E2002" s="2" t="s">
        <v>10513</v>
      </c>
      <c r="F2002" s="2" t="s">
        <v>4287</v>
      </c>
    </row>
    <row r="2003">
      <c r="A2003" s="2"/>
      <c r="B2003" s="2">
        <v>-1.0</v>
      </c>
      <c r="C2003" s="2" t="s">
        <v>4603</v>
      </c>
      <c r="D2003" s="2" t="s">
        <v>11082</v>
      </c>
      <c r="E2003" s="2" t="s">
        <v>10513</v>
      </c>
      <c r="F2003" s="2" t="s">
        <v>4287</v>
      </c>
    </row>
    <row r="2004">
      <c r="A2004" s="2"/>
      <c r="B2004" s="2">
        <v>0.0</v>
      </c>
      <c r="C2004" s="2" t="s">
        <v>4604</v>
      </c>
      <c r="D2004" s="2" t="s">
        <v>11082</v>
      </c>
      <c r="E2004" s="2" t="s">
        <v>10513</v>
      </c>
      <c r="F2004" s="2" t="s">
        <v>4287</v>
      </c>
    </row>
    <row r="2005">
      <c r="A2005" s="2"/>
      <c r="B2005" s="2">
        <v>0.0</v>
      </c>
      <c r="C2005" s="2" t="s">
        <v>4605</v>
      </c>
      <c r="D2005" s="2" t="s">
        <v>11082</v>
      </c>
      <c r="E2005" s="2" t="s">
        <v>10513</v>
      </c>
      <c r="F2005" s="2" t="s">
        <v>4287</v>
      </c>
    </row>
    <row r="2006">
      <c r="A2006" s="2"/>
      <c r="B2006" s="2">
        <v>0.0</v>
      </c>
      <c r="C2006" s="2" t="s">
        <v>4606</v>
      </c>
      <c r="D2006" s="2" t="s">
        <v>11082</v>
      </c>
      <c r="E2006" s="2" t="s">
        <v>10513</v>
      </c>
      <c r="F2006" s="2" t="s">
        <v>4287</v>
      </c>
    </row>
    <row r="2007">
      <c r="A2007" s="2"/>
      <c r="B2007" s="2">
        <v>0.0</v>
      </c>
      <c r="C2007" s="2" t="s">
        <v>4607</v>
      </c>
      <c r="D2007" s="2" t="s">
        <v>11082</v>
      </c>
      <c r="E2007" s="2" t="s">
        <v>10513</v>
      </c>
      <c r="F2007" s="2" t="s">
        <v>4287</v>
      </c>
    </row>
    <row r="2008">
      <c r="A2008" s="2"/>
      <c r="B2008" s="2">
        <v>0.0</v>
      </c>
      <c r="C2008" s="2" t="s">
        <v>4608</v>
      </c>
      <c r="D2008" s="2" t="s">
        <v>11082</v>
      </c>
      <c r="E2008" s="2" t="s">
        <v>10513</v>
      </c>
      <c r="F2008" s="2" t="s">
        <v>4287</v>
      </c>
    </row>
    <row r="2009">
      <c r="A2009" s="2"/>
      <c r="B2009" s="2">
        <v>0.0</v>
      </c>
      <c r="C2009" s="2" t="s">
        <v>4609</v>
      </c>
      <c r="D2009" s="2" t="s">
        <v>11082</v>
      </c>
      <c r="E2009" s="2" t="s">
        <v>10513</v>
      </c>
      <c r="F2009" s="2" t="s">
        <v>4287</v>
      </c>
    </row>
    <row r="2010">
      <c r="A2010" s="2"/>
      <c r="B2010" s="2">
        <v>0.0</v>
      </c>
      <c r="C2010" s="2" t="s">
        <v>4611</v>
      </c>
      <c r="D2010" s="2" t="s">
        <v>11082</v>
      </c>
      <c r="E2010" s="2" t="s">
        <v>10513</v>
      </c>
      <c r="F2010" s="2" t="s">
        <v>4287</v>
      </c>
    </row>
    <row r="2011">
      <c r="A2011" s="2"/>
      <c r="B2011" s="2">
        <v>0.0</v>
      </c>
      <c r="C2011" s="2" t="s">
        <v>4612</v>
      </c>
      <c r="D2011" s="2" t="s">
        <v>11093</v>
      </c>
      <c r="E2011" s="2" t="s">
        <v>10513</v>
      </c>
      <c r="F2011" s="2" t="s">
        <v>4287</v>
      </c>
      <c r="G2011" s="38" t="s">
        <v>11094</v>
      </c>
    </row>
    <row r="2012">
      <c r="A2012" s="2"/>
      <c r="B2012" s="2">
        <v>0.0</v>
      </c>
      <c r="C2012" s="2" t="s">
        <v>4613</v>
      </c>
      <c r="D2012" s="2" t="s">
        <v>11093</v>
      </c>
      <c r="E2012" s="2" t="s">
        <v>10513</v>
      </c>
      <c r="F2012" s="2" t="s">
        <v>4287</v>
      </c>
    </row>
    <row r="2013">
      <c r="A2013" s="2"/>
      <c r="B2013" s="2">
        <v>0.0</v>
      </c>
      <c r="C2013" s="2" t="s">
        <v>4614</v>
      </c>
      <c r="D2013" s="2" t="s">
        <v>11093</v>
      </c>
      <c r="E2013" s="2" t="s">
        <v>10513</v>
      </c>
      <c r="F2013" s="2" t="s">
        <v>4287</v>
      </c>
    </row>
    <row r="2014">
      <c r="A2014" s="2"/>
      <c r="B2014" s="2">
        <v>0.0</v>
      </c>
      <c r="C2014" s="2" t="s">
        <v>4615</v>
      </c>
      <c r="D2014" s="2" t="s">
        <v>11093</v>
      </c>
      <c r="E2014" s="2" t="s">
        <v>10513</v>
      </c>
      <c r="F2014" s="2" t="s">
        <v>4287</v>
      </c>
    </row>
    <row r="2015">
      <c r="A2015" s="2"/>
      <c r="B2015" s="2">
        <v>0.0</v>
      </c>
      <c r="C2015" s="2" t="s">
        <v>4616</v>
      </c>
      <c r="D2015" s="2" t="s">
        <v>11093</v>
      </c>
      <c r="E2015" s="2" t="s">
        <v>10513</v>
      </c>
      <c r="F2015" s="2" t="s">
        <v>4287</v>
      </c>
    </row>
    <row r="2016">
      <c r="A2016" s="2"/>
      <c r="B2016" s="2">
        <v>0.0</v>
      </c>
      <c r="C2016" s="2" t="s">
        <v>4617</v>
      </c>
      <c r="D2016" s="2" t="s">
        <v>11093</v>
      </c>
      <c r="E2016" s="2" t="s">
        <v>10513</v>
      </c>
      <c r="F2016" s="2" t="s">
        <v>4287</v>
      </c>
    </row>
    <row r="2017">
      <c r="A2017" s="2"/>
      <c r="B2017" s="2">
        <v>0.0</v>
      </c>
      <c r="C2017" s="2" t="s">
        <v>4618</v>
      </c>
      <c r="D2017" s="2" t="s">
        <v>11093</v>
      </c>
      <c r="E2017" s="2" t="s">
        <v>10513</v>
      </c>
      <c r="F2017" s="2" t="s">
        <v>4287</v>
      </c>
    </row>
    <row r="2018">
      <c r="A2018" s="2"/>
      <c r="B2018" s="2">
        <v>0.0</v>
      </c>
      <c r="C2018" s="2" t="s">
        <v>4619</v>
      </c>
      <c r="D2018" s="2" t="s">
        <v>11093</v>
      </c>
      <c r="E2018" s="2" t="s">
        <v>10513</v>
      </c>
      <c r="F2018" s="2" t="s">
        <v>4287</v>
      </c>
    </row>
    <row r="2019">
      <c r="A2019" s="2"/>
      <c r="B2019" s="2">
        <v>0.0</v>
      </c>
      <c r="C2019" s="2" t="s">
        <v>4620</v>
      </c>
      <c r="D2019" s="2" t="s">
        <v>11093</v>
      </c>
      <c r="E2019" s="2" t="s">
        <v>10513</v>
      </c>
      <c r="F2019" s="2" t="s">
        <v>4287</v>
      </c>
    </row>
    <row r="2020">
      <c r="A2020" s="2"/>
      <c r="B2020" s="2">
        <v>0.0</v>
      </c>
      <c r="C2020" s="2" t="s">
        <v>4621</v>
      </c>
      <c r="D2020" s="2" t="s">
        <v>11093</v>
      </c>
      <c r="E2020" s="2" t="s">
        <v>10513</v>
      </c>
      <c r="F2020" s="2" t="s">
        <v>4287</v>
      </c>
    </row>
    <row r="2021">
      <c r="A2021" s="2"/>
      <c r="B2021" s="2">
        <v>0.0</v>
      </c>
      <c r="C2021" s="2" t="s">
        <v>4622</v>
      </c>
      <c r="D2021" s="2" t="s">
        <v>11093</v>
      </c>
      <c r="E2021" s="2" t="s">
        <v>10513</v>
      </c>
      <c r="F2021" s="2" t="s">
        <v>4287</v>
      </c>
    </row>
    <row r="2022">
      <c r="A2022" s="2"/>
      <c r="B2022" s="2">
        <v>0.0</v>
      </c>
      <c r="C2022" s="2" t="s">
        <v>4623</v>
      </c>
      <c r="D2022" s="2" t="s">
        <v>11093</v>
      </c>
      <c r="E2022" s="2" t="s">
        <v>10513</v>
      </c>
      <c r="F2022" s="2" t="s">
        <v>4287</v>
      </c>
    </row>
    <row r="2023">
      <c r="A2023" s="2"/>
      <c r="B2023" s="2">
        <v>0.0</v>
      </c>
      <c r="C2023" s="2" t="s">
        <v>4624</v>
      </c>
      <c r="D2023" s="2" t="s">
        <v>11093</v>
      </c>
      <c r="E2023" s="2" t="s">
        <v>10513</v>
      </c>
      <c r="F2023" s="2" t="s">
        <v>4287</v>
      </c>
    </row>
    <row r="2024">
      <c r="A2024" s="2"/>
      <c r="B2024" s="2">
        <v>0.0</v>
      </c>
      <c r="C2024" s="2" t="s">
        <v>4625</v>
      </c>
      <c r="D2024" s="2" t="s">
        <v>11093</v>
      </c>
      <c r="E2024" s="2" t="s">
        <v>10513</v>
      </c>
      <c r="F2024" s="2" t="s">
        <v>4287</v>
      </c>
    </row>
    <row r="2025">
      <c r="A2025" s="2"/>
      <c r="B2025" s="2">
        <v>0.0</v>
      </c>
      <c r="C2025" s="2" t="s">
        <v>4626</v>
      </c>
      <c r="D2025" s="2" t="s">
        <v>11093</v>
      </c>
      <c r="E2025" s="2" t="s">
        <v>10513</v>
      </c>
      <c r="F2025" s="2" t="s">
        <v>4287</v>
      </c>
    </row>
    <row r="2026">
      <c r="A2026" s="2"/>
      <c r="B2026" s="2">
        <v>0.0</v>
      </c>
      <c r="C2026" s="2" t="s">
        <v>4627</v>
      </c>
      <c r="D2026" s="2" t="s">
        <v>11093</v>
      </c>
      <c r="E2026" s="2" t="s">
        <v>10513</v>
      </c>
      <c r="F2026" s="2" t="s">
        <v>4287</v>
      </c>
    </row>
    <row r="2027">
      <c r="A2027" s="2"/>
      <c r="B2027" s="2">
        <v>0.0</v>
      </c>
      <c r="C2027" s="2" t="s">
        <v>4628</v>
      </c>
      <c r="D2027" s="2" t="s">
        <v>11093</v>
      </c>
      <c r="E2027" s="2" t="s">
        <v>10513</v>
      </c>
      <c r="F2027" s="2" t="s">
        <v>4287</v>
      </c>
    </row>
    <row r="2028">
      <c r="A2028" s="2"/>
      <c r="B2028" s="2">
        <v>0.0</v>
      </c>
      <c r="C2028" s="2" t="s">
        <v>4629</v>
      </c>
      <c r="D2028" s="2" t="s">
        <v>11093</v>
      </c>
      <c r="E2028" s="2" t="s">
        <v>10513</v>
      </c>
      <c r="F2028" s="2" t="s">
        <v>4287</v>
      </c>
    </row>
    <row r="2029">
      <c r="A2029" s="2"/>
      <c r="B2029" s="2">
        <v>0.0</v>
      </c>
      <c r="C2029" s="2" t="s">
        <v>4630</v>
      </c>
      <c r="D2029" s="2" t="s">
        <v>11093</v>
      </c>
      <c r="E2029" s="2" t="s">
        <v>10513</v>
      </c>
      <c r="F2029" s="2" t="s">
        <v>4287</v>
      </c>
      <c r="H2029" s="129"/>
    </row>
    <row r="2030">
      <c r="A2030" s="2"/>
      <c r="B2030" s="2">
        <v>0.0</v>
      </c>
      <c r="C2030" s="3" t="s">
        <v>4631</v>
      </c>
      <c r="D2030" s="2" t="s">
        <v>11093</v>
      </c>
      <c r="E2030" s="2" t="s">
        <v>10513</v>
      </c>
      <c r="F2030" s="2" t="s">
        <v>4287</v>
      </c>
      <c r="H2030" s="129"/>
    </row>
    <row r="2031">
      <c r="A2031" s="2"/>
      <c r="B2031" s="2">
        <v>0.0</v>
      </c>
      <c r="C2031" s="3" t="s">
        <v>4632</v>
      </c>
      <c r="D2031" s="2" t="s">
        <v>11093</v>
      </c>
      <c r="E2031" s="2" t="s">
        <v>10513</v>
      </c>
      <c r="F2031" s="2" t="s">
        <v>4287</v>
      </c>
      <c r="H2031" s="3"/>
    </row>
    <row r="2032">
      <c r="A2032" s="2"/>
      <c r="B2032" s="2">
        <v>0.0</v>
      </c>
      <c r="C2032" s="3" t="s">
        <v>4634</v>
      </c>
      <c r="D2032" s="2" t="s">
        <v>11093</v>
      </c>
      <c r="E2032" s="2" t="s">
        <v>10513</v>
      </c>
      <c r="F2032" s="2" t="s">
        <v>4287</v>
      </c>
      <c r="H2032" s="3"/>
    </row>
    <row r="2033">
      <c r="A2033" s="2"/>
      <c r="B2033" s="2">
        <v>0.0</v>
      </c>
      <c r="C2033" s="2" t="s">
        <v>4637</v>
      </c>
      <c r="D2033" s="2" t="s">
        <v>11093</v>
      </c>
      <c r="E2033" s="2" t="s">
        <v>10513</v>
      </c>
      <c r="F2033" s="2" t="s">
        <v>4287</v>
      </c>
    </row>
    <row r="2034">
      <c r="A2034" s="2"/>
      <c r="B2034" s="2">
        <v>0.0</v>
      </c>
      <c r="C2034" s="2" t="s">
        <v>4639</v>
      </c>
      <c r="D2034" s="2" t="s">
        <v>11093</v>
      </c>
      <c r="E2034" s="2" t="s">
        <v>10513</v>
      </c>
      <c r="F2034" s="2" t="s">
        <v>4287</v>
      </c>
    </row>
    <row r="2035">
      <c r="A2035" s="2"/>
      <c r="B2035" s="2">
        <v>0.0</v>
      </c>
      <c r="C2035" s="2" t="s">
        <v>4641</v>
      </c>
      <c r="D2035" s="2" t="s">
        <v>11093</v>
      </c>
      <c r="E2035" s="2" t="s">
        <v>10513</v>
      </c>
      <c r="F2035" s="2" t="s">
        <v>4287</v>
      </c>
    </row>
    <row r="2036">
      <c r="A2036" s="2"/>
      <c r="B2036" s="2">
        <v>0.0</v>
      </c>
      <c r="C2036" s="2" t="s">
        <v>4642</v>
      </c>
      <c r="D2036" s="2" t="s">
        <v>11093</v>
      </c>
      <c r="E2036" s="2" t="s">
        <v>10513</v>
      </c>
      <c r="F2036" s="2" t="s">
        <v>4287</v>
      </c>
    </row>
    <row r="2037">
      <c r="A2037" s="2"/>
      <c r="B2037" s="2">
        <v>0.0</v>
      </c>
      <c r="C2037" s="2" t="s">
        <v>4645</v>
      </c>
      <c r="D2037" s="2" t="s">
        <v>11093</v>
      </c>
      <c r="E2037" s="2" t="s">
        <v>10513</v>
      </c>
      <c r="F2037" s="2" t="s">
        <v>4287</v>
      </c>
    </row>
    <row r="2038">
      <c r="A2038" s="2"/>
      <c r="B2038" s="2">
        <v>0.0</v>
      </c>
      <c r="C2038" s="2" t="s">
        <v>4647</v>
      </c>
      <c r="D2038" s="2" t="s">
        <v>11093</v>
      </c>
      <c r="E2038" s="2" t="s">
        <v>10513</v>
      </c>
      <c r="F2038" s="2" t="s">
        <v>4287</v>
      </c>
    </row>
    <row r="2039">
      <c r="A2039" s="2"/>
      <c r="B2039" s="2">
        <v>0.0</v>
      </c>
      <c r="C2039" s="2" t="s">
        <v>4648</v>
      </c>
      <c r="D2039" s="2" t="s">
        <v>11093</v>
      </c>
      <c r="E2039" s="2" t="s">
        <v>10513</v>
      </c>
      <c r="F2039" s="2" t="s">
        <v>4287</v>
      </c>
    </row>
    <row r="2040">
      <c r="A2040" s="2"/>
      <c r="B2040" s="2">
        <v>0.0</v>
      </c>
      <c r="C2040" s="2" t="s">
        <v>4649</v>
      </c>
      <c r="D2040" s="2" t="s">
        <v>11093</v>
      </c>
      <c r="E2040" s="2" t="s">
        <v>10513</v>
      </c>
      <c r="F2040" s="2" t="s">
        <v>4287</v>
      </c>
    </row>
    <row r="2041">
      <c r="A2041" s="2"/>
      <c r="B2041" s="2">
        <v>0.0</v>
      </c>
      <c r="C2041" s="2" t="s">
        <v>4651</v>
      </c>
      <c r="D2041" s="2" t="s">
        <v>11093</v>
      </c>
      <c r="E2041" s="2" t="s">
        <v>10513</v>
      </c>
      <c r="F2041" s="2" t="s">
        <v>4287</v>
      </c>
    </row>
    <row r="2042">
      <c r="A2042" s="2"/>
      <c r="B2042" s="2">
        <v>0.0</v>
      </c>
      <c r="C2042" s="2" t="s">
        <v>4652</v>
      </c>
      <c r="D2042" s="2" t="s">
        <v>11093</v>
      </c>
      <c r="E2042" s="2" t="s">
        <v>10513</v>
      </c>
      <c r="F2042" s="2" t="s">
        <v>4287</v>
      </c>
    </row>
    <row r="2043">
      <c r="A2043" s="2"/>
      <c r="B2043" s="2">
        <v>0.0</v>
      </c>
      <c r="C2043" s="2" t="s">
        <v>4648</v>
      </c>
      <c r="D2043" s="2" t="s">
        <v>11093</v>
      </c>
      <c r="E2043" s="2" t="s">
        <v>10513</v>
      </c>
      <c r="F2043" s="2" t="s">
        <v>4287</v>
      </c>
    </row>
    <row r="2044">
      <c r="A2044" s="2"/>
      <c r="B2044" s="2">
        <v>0.0</v>
      </c>
      <c r="C2044" s="2" t="s">
        <v>4654</v>
      </c>
      <c r="D2044" s="2" t="s">
        <v>11093</v>
      </c>
      <c r="E2044" s="2" t="s">
        <v>10513</v>
      </c>
      <c r="F2044" s="2" t="s">
        <v>4287</v>
      </c>
    </row>
    <row r="2045">
      <c r="A2045" s="2"/>
      <c r="B2045" s="2">
        <v>0.0</v>
      </c>
      <c r="C2045" s="2" t="s">
        <v>4656</v>
      </c>
      <c r="D2045" s="2" t="s">
        <v>11093</v>
      </c>
      <c r="E2045" s="2" t="s">
        <v>10513</v>
      </c>
      <c r="F2045" s="2" t="s">
        <v>4287</v>
      </c>
    </row>
    <row r="2046">
      <c r="A2046" s="2"/>
      <c r="B2046" s="2">
        <v>0.0</v>
      </c>
      <c r="C2046" s="2" t="s">
        <v>4657</v>
      </c>
      <c r="D2046" s="2" t="s">
        <v>11110</v>
      </c>
      <c r="E2046" s="2" t="s">
        <v>10397</v>
      </c>
      <c r="F2046" s="2" t="s">
        <v>4287</v>
      </c>
    </row>
    <row r="2047">
      <c r="A2047" s="2"/>
      <c r="B2047" s="2">
        <v>0.0</v>
      </c>
      <c r="C2047" s="2" t="s">
        <v>4659</v>
      </c>
      <c r="D2047" s="2" t="s">
        <v>11110</v>
      </c>
      <c r="E2047" s="2" t="s">
        <v>10397</v>
      </c>
      <c r="F2047" s="2" t="s">
        <v>4287</v>
      </c>
    </row>
    <row r="2048">
      <c r="A2048" s="2"/>
      <c r="B2048" s="2">
        <v>0.0</v>
      </c>
      <c r="C2048" s="2" t="s">
        <v>4660</v>
      </c>
      <c r="D2048" s="2" t="s">
        <v>11110</v>
      </c>
      <c r="E2048" s="2" t="s">
        <v>10397</v>
      </c>
      <c r="F2048" s="2" t="s">
        <v>4287</v>
      </c>
    </row>
    <row r="2049">
      <c r="A2049" s="2"/>
      <c r="B2049" s="2">
        <v>0.0</v>
      </c>
      <c r="C2049" s="2" t="s">
        <v>4662</v>
      </c>
      <c r="D2049" s="2" t="s">
        <v>11110</v>
      </c>
      <c r="E2049" s="2" t="s">
        <v>10397</v>
      </c>
      <c r="F2049" s="2" t="s">
        <v>4287</v>
      </c>
    </row>
    <row r="2050">
      <c r="A2050" s="2"/>
      <c r="B2050" s="2">
        <v>0.0</v>
      </c>
      <c r="C2050" s="2" t="s">
        <v>4663</v>
      </c>
      <c r="D2050" s="2" t="s">
        <v>11110</v>
      </c>
      <c r="E2050" s="2" t="s">
        <v>10397</v>
      </c>
      <c r="F2050" s="2" t="s">
        <v>4287</v>
      </c>
    </row>
    <row r="2051">
      <c r="A2051" s="2"/>
      <c r="B2051" s="2">
        <v>0.0</v>
      </c>
      <c r="C2051" s="2" t="s">
        <v>4664</v>
      </c>
      <c r="D2051" s="2" t="s">
        <v>11110</v>
      </c>
      <c r="E2051" s="2" t="s">
        <v>10397</v>
      </c>
      <c r="F2051" s="2" t="s">
        <v>4287</v>
      </c>
    </row>
    <row r="2052">
      <c r="A2052" s="2"/>
      <c r="B2052" s="2">
        <v>0.0</v>
      </c>
      <c r="C2052" s="2" t="s">
        <v>2420</v>
      </c>
      <c r="D2052" s="2" t="s">
        <v>11110</v>
      </c>
      <c r="E2052" s="2" t="s">
        <v>10397</v>
      </c>
      <c r="F2052" s="2" t="s">
        <v>4287</v>
      </c>
    </row>
    <row r="2053">
      <c r="A2053" s="2"/>
      <c r="B2053" s="2">
        <v>0.0</v>
      </c>
      <c r="C2053" s="2" t="s">
        <v>4667</v>
      </c>
      <c r="D2053" s="2" t="s">
        <v>11222</v>
      </c>
      <c r="E2053" s="2" t="s">
        <v>10397</v>
      </c>
      <c r="F2053" s="2" t="s">
        <v>4287</v>
      </c>
    </row>
    <row r="2054">
      <c r="A2054" s="2"/>
      <c r="B2054" s="2">
        <v>0.0</v>
      </c>
      <c r="C2054" s="2" t="s">
        <v>4669</v>
      </c>
      <c r="D2054" s="2" t="s">
        <v>11222</v>
      </c>
      <c r="E2054" s="2" t="s">
        <v>10397</v>
      </c>
      <c r="F2054" s="2" t="s">
        <v>4287</v>
      </c>
    </row>
    <row r="2055">
      <c r="A2055" s="2"/>
      <c r="B2055" s="2">
        <v>0.0</v>
      </c>
      <c r="C2055" s="2" t="s">
        <v>4670</v>
      </c>
      <c r="D2055" s="2" t="s">
        <v>11222</v>
      </c>
      <c r="E2055" s="2" t="s">
        <v>10397</v>
      </c>
      <c r="F2055" s="2" t="s">
        <v>4287</v>
      </c>
    </row>
    <row r="2056">
      <c r="A2056" s="2"/>
      <c r="B2056" s="2">
        <v>0.0</v>
      </c>
      <c r="C2056" s="2" t="s">
        <v>4671</v>
      </c>
      <c r="D2056" s="2" t="s">
        <v>11222</v>
      </c>
      <c r="E2056" s="2" t="s">
        <v>10397</v>
      </c>
      <c r="F2056" s="2" t="s">
        <v>4287</v>
      </c>
    </row>
    <row r="2057">
      <c r="A2057" s="2"/>
      <c r="B2057" s="2">
        <v>0.0</v>
      </c>
      <c r="C2057" s="2" t="s">
        <v>4672</v>
      </c>
      <c r="D2057" s="2" t="s">
        <v>11222</v>
      </c>
      <c r="E2057" s="2" t="s">
        <v>10397</v>
      </c>
      <c r="F2057" s="2" t="s">
        <v>4287</v>
      </c>
    </row>
    <row r="2058">
      <c r="A2058" s="2"/>
      <c r="B2058" s="2">
        <v>0.0</v>
      </c>
      <c r="C2058" s="2" t="s">
        <v>4673</v>
      </c>
      <c r="D2058" s="2" t="s">
        <v>11222</v>
      </c>
      <c r="E2058" s="2" t="s">
        <v>10397</v>
      </c>
      <c r="F2058" s="2" t="s">
        <v>4287</v>
      </c>
    </row>
    <row r="2059">
      <c r="A2059" s="2"/>
      <c r="B2059" s="2">
        <v>0.0</v>
      </c>
      <c r="C2059" s="2" t="s">
        <v>4674</v>
      </c>
      <c r="D2059" s="2" t="s">
        <v>11222</v>
      </c>
      <c r="E2059" s="2" t="s">
        <v>10397</v>
      </c>
      <c r="F2059" s="2" t="s">
        <v>4287</v>
      </c>
    </row>
    <row r="2060">
      <c r="A2060" s="2"/>
      <c r="B2060" s="2">
        <v>0.0</v>
      </c>
      <c r="C2060" s="2" t="s">
        <v>4675</v>
      </c>
      <c r="D2060" s="2" t="s">
        <v>11222</v>
      </c>
      <c r="E2060" s="2" t="s">
        <v>10397</v>
      </c>
      <c r="F2060" s="2" t="s">
        <v>4287</v>
      </c>
    </row>
    <row r="2061">
      <c r="A2061" s="2"/>
      <c r="B2061" s="2">
        <v>0.0</v>
      </c>
      <c r="C2061" s="2" t="s">
        <v>4677</v>
      </c>
      <c r="D2061" s="2" t="s">
        <v>11222</v>
      </c>
      <c r="E2061" s="2" t="s">
        <v>10397</v>
      </c>
      <c r="F2061" s="2" t="s">
        <v>4287</v>
      </c>
    </row>
    <row r="2062">
      <c r="A2062" s="2"/>
      <c r="B2062" s="2">
        <v>0.0</v>
      </c>
      <c r="C2062" s="2" t="s">
        <v>4680</v>
      </c>
      <c r="D2062" s="2" t="s">
        <v>11222</v>
      </c>
      <c r="E2062" s="2" t="s">
        <v>10397</v>
      </c>
      <c r="F2062" s="2" t="s">
        <v>4287</v>
      </c>
    </row>
    <row r="2063">
      <c r="A2063" s="2"/>
      <c r="B2063" s="2">
        <v>0.0</v>
      </c>
      <c r="C2063" s="2" t="s">
        <v>4682</v>
      </c>
      <c r="D2063" s="2" t="s">
        <v>11222</v>
      </c>
      <c r="E2063" s="2" t="s">
        <v>10397</v>
      </c>
      <c r="F2063" s="2" t="s">
        <v>4287</v>
      </c>
    </row>
    <row r="2064">
      <c r="A2064" s="2"/>
      <c r="B2064" s="2">
        <v>0.0</v>
      </c>
      <c r="C2064" s="2" t="s">
        <v>4684</v>
      </c>
      <c r="D2064" s="2" t="s">
        <v>11222</v>
      </c>
      <c r="E2064" s="2" t="s">
        <v>10397</v>
      </c>
      <c r="F2064" s="2" t="s">
        <v>4287</v>
      </c>
    </row>
    <row r="2065">
      <c r="A2065" s="2"/>
      <c r="B2065" s="2">
        <v>0.0</v>
      </c>
      <c r="C2065" s="2" t="s">
        <v>4685</v>
      </c>
      <c r="D2065" s="2" t="s">
        <v>11222</v>
      </c>
      <c r="E2065" s="2" t="s">
        <v>10397</v>
      </c>
      <c r="F2065" s="2" t="s">
        <v>4287</v>
      </c>
    </row>
    <row r="2066">
      <c r="A2066" s="2"/>
      <c r="B2066" s="2">
        <v>0.0</v>
      </c>
      <c r="C2066" s="2" t="s">
        <v>4687</v>
      </c>
      <c r="D2066" s="2" t="s">
        <v>11222</v>
      </c>
      <c r="E2066" s="2" t="s">
        <v>10397</v>
      </c>
      <c r="F2066" s="2" t="s">
        <v>4287</v>
      </c>
    </row>
    <row r="2067">
      <c r="A2067" s="2"/>
      <c r="B2067" s="2">
        <v>0.0</v>
      </c>
      <c r="C2067" s="2" t="s">
        <v>4688</v>
      </c>
      <c r="D2067" s="2" t="s">
        <v>11222</v>
      </c>
      <c r="E2067" s="2" t="s">
        <v>10397</v>
      </c>
      <c r="F2067" s="2" t="s">
        <v>4287</v>
      </c>
    </row>
    <row r="2068">
      <c r="A2068" s="2"/>
      <c r="B2068" s="2">
        <v>0.0</v>
      </c>
      <c r="C2068" s="2" t="s">
        <v>4690</v>
      </c>
      <c r="D2068" s="2" t="s">
        <v>11238</v>
      </c>
      <c r="E2068" s="2" t="s">
        <v>11239</v>
      </c>
      <c r="F2068" s="2" t="s">
        <v>4287</v>
      </c>
    </row>
    <row r="2069">
      <c r="A2069" s="2"/>
      <c r="B2069" s="2">
        <v>0.0</v>
      </c>
      <c r="C2069" s="2" t="s">
        <v>4691</v>
      </c>
      <c r="D2069" s="2" t="s">
        <v>11238</v>
      </c>
      <c r="E2069" s="2" t="s">
        <v>11239</v>
      </c>
      <c r="F2069" s="2" t="s">
        <v>4287</v>
      </c>
    </row>
    <row r="2070">
      <c r="A2070" s="2"/>
      <c r="B2070" s="2">
        <v>0.0</v>
      </c>
      <c r="C2070" s="2" t="s">
        <v>4693</v>
      </c>
      <c r="D2070" s="2" t="s">
        <v>11238</v>
      </c>
      <c r="E2070" s="2" t="s">
        <v>11239</v>
      </c>
      <c r="F2070" s="2" t="s">
        <v>4287</v>
      </c>
    </row>
    <row r="2071">
      <c r="A2071" s="2"/>
      <c r="B2071" s="2">
        <v>0.0</v>
      </c>
      <c r="C2071" s="2" t="s">
        <v>4695</v>
      </c>
      <c r="D2071" s="2" t="s">
        <v>11238</v>
      </c>
      <c r="E2071" s="2" t="s">
        <v>11239</v>
      </c>
      <c r="F2071" s="2" t="s">
        <v>4287</v>
      </c>
    </row>
    <row r="2072">
      <c r="A2072" s="2"/>
      <c r="B2072" s="2">
        <v>0.0</v>
      </c>
      <c r="C2072" s="2" t="s">
        <v>4697</v>
      </c>
      <c r="D2072" s="2" t="s">
        <v>11238</v>
      </c>
      <c r="E2072" s="2" t="s">
        <v>11239</v>
      </c>
      <c r="F2072" s="2" t="s">
        <v>4287</v>
      </c>
    </row>
    <row r="2073">
      <c r="A2073" s="2"/>
      <c r="B2073" s="2">
        <v>0.0</v>
      </c>
      <c r="C2073" s="2" t="s">
        <v>4699</v>
      </c>
      <c r="D2073" s="2" t="s">
        <v>11238</v>
      </c>
      <c r="E2073" s="2" t="s">
        <v>11239</v>
      </c>
      <c r="F2073" s="2" t="s">
        <v>4287</v>
      </c>
    </row>
    <row r="2074">
      <c r="A2074" s="2"/>
      <c r="B2074" s="2">
        <v>0.0</v>
      </c>
      <c r="C2074" s="2" t="s">
        <v>4700</v>
      </c>
      <c r="D2074" s="2" t="s">
        <v>11238</v>
      </c>
      <c r="E2074" s="2" t="s">
        <v>11239</v>
      </c>
      <c r="F2074" s="2" t="s">
        <v>4287</v>
      </c>
    </row>
    <row r="2075">
      <c r="A2075" s="2"/>
      <c r="B2075" s="2">
        <v>0.0</v>
      </c>
      <c r="C2075" s="2" t="s">
        <v>4702</v>
      </c>
      <c r="D2075" s="2" t="s">
        <v>11238</v>
      </c>
      <c r="E2075" s="2" t="s">
        <v>11239</v>
      </c>
      <c r="F2075" s="2" t="s">
        <v>4287</v>
      </c>
    </row>
    <row r="2076">
      <c r="A2076" s="2"/>
      <c r="B2076" s="2">
        <v>0.0</v>
      </c>
      <c r="C2076" s="2" t="s">
        <v>4704</v>
      </c>
      <c r="D2076" s="2" t="s">
        <v>11238</v>
      </c>
      <c r="E2076" s="2" t="s">
        <v>11239</v>
      </c>
      <c r="F2076" s="2" t="s">
        <v>4287</v>
      </c>
    </row>
    <row r="2077">
      <c r="A2077" s="2"/>
      <c r="B2077" s="2">
        <v>0.0</v>
      </c>
      <c r="C2077" s="2" t="s">
        <v>4706</v>
      </c>
      <c r="D2077" s="2" t="s">
        <v>11238</v>
      </c>
      <c r="E2077" s="2" t="s">
        <v>11239</v>
      </c>
      <c r="F2077" s="2" t="s">
        <v>4287</v>
      </c>
    </row>
    <row r="2078">
      <c r="A2078" s="2"/>
      <c r="B2078" s="2">
        <v>0.0</v>
      </c>
      <c r="C2078" s="2" t="s">
        <v>4707</v>
      </c>
      <c r="D2078" s="2" t="s">
        <v>11238</v>
      </c>
      <c r="E2078" s="2" t="s">
        <v>11239</v>
      </c>
      <c r="F2078" s="2" t="s">
        <v>4287</v>
      </c>
    </row>
    <row r="2079">
      <c r="A2079" s="2"/>
      <c r="B2079" s="2">
        <v>0.0</v>
      </c>
      <c r="C2079" s="2" t="s">
        <v>4708</v>
      </c>
      <c r="D2079" s="2" t="s">
        <v>11238</v>
      </c>
      <c r="E2079" s="2" t="s">
        <v>11239</v>
      </c>
      <c r="F2079" s="2" t="s">
        <v>4287</v>
      </c>
    </row>
    <row r="2080">
      <c r="A2080" s="2"/>
      <c r="B2080" s="2">
        <v>0.0</v>
      </c>
      <c r="C2080" s="2" t="s">
        <v>4709</v>
      </c>
      <c r="D2080" s="2" t="s">
        <v>11238</v>
      </c>
      <c r="E2080" s="2" t="s">
        <v>11239</v>
      </c>
      <c r="F2080" s="2" t="s">
        <v>4287</v>
      </c>
    </row>
    <row r="2081">
      <c r="A2081" s="2"/>
      <c r="B2081" s="2">
        <v>0.0</v>
      </c>
      <c r="C2081" s="2" t="s">
        <v>4710</v>
      </c>
      <c r="D2081" s="2" t="s">
        <v>11238</v>
      </c>
      <c r="E2081" s="2" t="s">
        <v>11239</v>
      </c>
      <c r="F2081" s="2" t="s">
        <v>4287</v>
      </c>
    </row>
    <row r="2082">
      <c r="A2082" s="2"/>
      <c r="B2082" s="2">
        <v>0.0</v>
      </c>
      <c r="C2082" s="2" t="s">
        <v>4711</v>
      </c>
      <c r="D2082" s="2" t="s">
        <v>11238</v>
      </c>
      <c r="E2082" s="2" t="s">
        <v>11239</v>
      </c>
      <c r="F2082" s="2" t="s">
        <v>4287</v>
      </c>
    </row>
    <row r="2083">
      <c r="A2083" s="2"/>
      <c r="B2083" s="2">
        <v>0.0</v>
      </c>
      <c r="C2083" s="2" t="s">
        <v>4712</v>
      </c>
      <c r="D2083" s="2" t="s">
        <v>11243</v>
      </c>
      <c r="E2083" s="2" t="s">
        <v>10457</v>
      </c>
      <c r="F2083" s="2" t="s">
        <v>4287</v>
      </c>
    </row>
    <row r="2084">
      <c r="A2084" s="2"/>
      <c r="B2084" s="2">
        <v>0.0</v>
      </c>
      <c r="C2084" s="2" t="s">
        <v>4713</v>
      </c>
      <c r="D2084" s="2" t="s">
        <v>11243</v>
      </c>
      <c r="E2084" s="2" t="s">
        <v>10457</v>
      </c>
      <c r="F2084" s="2" t="s">
        <v>4287</v>
      </c>
    </row>
    <row r="2085">
      <c r="A2085" s="2"/>
      <c r="B2085" s="2">
        <v>0.0</v>
      </c>
      <c r="C2085" s="2" t="s">
        <v>4714</v>
      </c>
      <c r="D2085" s="2" t="s">
        <v>11243</v>
      </c>
      <c r="E2085" s="2" t="s">
        <v>10457</v>
      </c>
      <c r="F2085" s="2" t="s">
        <v>4287</v>
      </c>
    </row>
    <row r="2086">
      <c r="A2086" s="2"/>
      <c r="B2086" s="2">
        <v>0.0</v>
      </c>
      <c r="C2086" s="2" t="s">
        <v>4715</v>
      </c>
      <c r="D2086" s="2" t="s">
        <v>11243</v>
      </c>
      <c r="E2086" s="2" t="s">
        <v>10457</v>
      </c>
      <c r="F2086" s="2" t="s">
        <v>4287</v>
      </c>
    </row>
    <row r="2087">
      <c r="A2087" s="2"/>
      <c r="B2087" s="2">
        <v>0.0</v>
      </c>
      <c r="C2087" s="2" t="s">
        <v>4716</v>
      </c>
      <c r="D2087" s="2" t="s">
        <v>11243</v>
      </c>
      <c r="E2087" s="2" t="s">
        <v>10457</v>
      </c>
      <c r="F2087" s="2" t="s">
        <v>4287</v>
      </c>
    </row>
    <row r="2088">
      <c r="A2088" s="2"/>
      <c r="B2088" s="2">
        <v>0.0</v>
      </c>
      <c r="C2088" s="2" t="s">
        <v>4717</v>
      </c>
      <c r="D2088" s="2" t="s">
        <v>11243</v>
      </c>
      <c r="E2088" s="2" t="s">
        <v>10457</v>
      </c>
      <c r="F2088" s="2" t="s">
        <v>4287</v>
      </c>
    </row>
    <row r="2089">
      <c r="A2089" s="2"/>
      <c r="B2089" s="2">
        <v>0.0</v>
      </c>
      <c r="C2089" s="2" t="s">
        <v>4718</v>
      </c>
      <c r="D2089" s="2" t="s">
        <v>11243</v>
      </c>
      <c r="E2089" s="2" t="s">
        <v>10457</v>
      </c>
      <c r="F2089" s="2" t="s">
        <v>4287</v>
      </c>
    </row>
    <row r="2090">
      <c r="A2090" s="2"/>
      <c r="B2090" s="2">
        <v>0.0</v>
      </c>
      <c r="C2090" s="2" t="s">
        <v>4720</v>
      </c>
      <c r="D2090" s="2" t="s">
        <v>11243</v>
      </c>
      <c r="E2090" s="2" t="s">
        <v>10457</v>
      </c>
      <c r="F2090" s="2" t="s">
        <v>4287</v>
      </c>
    </row>
    <row r="2091">
      <c r="A2091" s="2"/>
      <c r="B2091" s="2">
        <v>0.0</v>
      </c>
      <c r="C2091" s="2" t="s">
        <v>4721</v>
      </c>
      <c r="D2091" s="2" t="s">
        <v>11243</v>
      </c>
      <c r="E2091" s="2" t="s">
        <v>10457</v>
      </c>
      <c r="F2091" s="2" t="s">
        <v>4287</v>
      </c>
    </row>
    <row r="2092">
      <c r="A2092" s="2"/>
      <c r="B2092" s="2">
        <v>0.0</v>
      </c>
      <c r="C2092" s="2" t="s">
        <v>4723</v>
      </c>
      <c r="D2092" s="2" t="s">
        <v>11243</v>
      </c>
      <c r="E2092" s="2" t="s">
        <v>10457</v>
      </c>
      <c r="F2092" s="2" t="s">
        <v>4287</v>
      </c>
    </row>
    <row r="2093">
      <c r="A2093" s="2"/>
      <c r="B2093" s="2">
        <v>0.0</v>
      </c>
      <c r="C2093" s="2" t="s">
        <v>4724</v>
      </c>
      <c r="D2093" s="2" t="s">
        <v>11243</v>
      </c>
      <c r="E2093" s="2" t="s">
        <v>10457</v>
      </c>
      <c r="F2093" s="2" t="s">
        <v>4287</v>
      </c>
    </row>
    <row r="2094">
      <c r="A2094" s="58"/>
      <c r="B2094" s="58">
        <v>1.0</v>
      </c>
      <c r="C2094" s="2" t="s">
        <v>2247</v>
      </c>
      <c r="D2094" s="2" t="s">
        <v>10370</v>
      </c>
      <c r="E2094" s="2" t="s">
        <v>10371</v>
      </c>
      <c r="F2094" s="2" t="s">
        <v>4287</v>
      </c>
      <c r="N2094" s="58"/>
    </row>
    <row r="2095">
      <c r="A2095" s="58"/>
      <c r="B2095" s="58">
        <v>1.0</v>
      </c>
      <c r="C2095" s="2" t="s">
        <v>2250</v>
      </c>
      <c r="D2095" s="2" t="s">
        <v>10370</v>
      </c>
      <c r="E2095" s="2" t="s">
        <v>10371</v>
      </c>
      <c r="F2095" s="2" t="s">
        <v>4287</v>
      </c>
      <c r="N2095" s="58"/>
    </row>
    <row r="2096">
      <c r="A2096" s="58"/>
      <c r="B2096" s="2">
        <v>1.0</v>
      </c>
      <c r="C2096" s="3" t="s">
        <v>2253</v>
      </c>
      <c r="D2096" s="2" t="s">
        <v>10370</v>
      </c>
      <c r="E2096" s="2" t="s">
        <v>10371</v>
      </c>
      <c r="F2096" s="2" t="s">
        <v>4287</v>
      </c>
    </row>
    <row r="2097">
      <c r="A2097" s="58"/>
      <c r="B2097" s="2">
        <v>0.0</v>
      </c>
      <c r="C2097" s="2" t="s">
        <v>2256</v>
      </c>
      <c r="D2097" s="2" t="s">
        <v>10384</v>
      </c>
      <c r="E2097" s="2" t="s">
        <v>10213</v>
      </c>
      <c r="F2097" s="2" t="s">
        <v>4287</v>
      </c>
      <c r="G2097" s="38" t="s">
        <v>10385</v>
      </c>
    </row>
    <row r="2098">
      <c r="A2098" s="58"/>
      <c r="B2098" s="2">
        <v>0.0</v>
      </c>
      <c r="C2098" s="2" t="s">
        <v>2258</v>
      </c>
      <c r="D2098" s="2" t="s">
        <v>10384</v>
      </c>
      <c r="E2098" s="2" t="s">
        <v>10213</v>
      </c>
      <c r="F2098" s="2" t="s">
        <v>4287</v>
      </c>
    </row>
    <row r="2099">
      <c r="A2099" s="2"/>
      <c r="B2099" s="2">
        <v>1.0</v>
      </c>
      <c r="C2099" s="2" t="s">
        <v>2264</v>
      </c>
      <c r="D2099" s="2" t="s">
        <v>10387</v>
      </c>
      <c r="E2099" s="2" t="s">
        <v>10388</v>
      </c>
      <c r="F2099" s="2" t="s">
        <v>4287</v>
      </c>
      <c r="G2099" s="2"/>
    </row>
    <row r="2100">
      <c r="A2100" s="2"/>
      <c r="B2100" s="2">
        <v>0.0</v>
      </c>
      <c r="C2100" s="2" t="s">
        <v>2281</v>
      </c>
      <c r="D2100" s="2" t="s">
        <v>10387</v>
      </c>
      <c r="E2100" s="2" t="s">
        <v>10388</v>
      </c>
      <c r="F2100" s="2" t="s">
        <v>4287</v>
      </c>
    </row>
    <row r="2101">
      <c r="A2101" s="2"/>
      <c r="B2101" s="2">
        <v>1.0</v>
      </c>
      <c r="C2101" s="2" t="s">
        <v>2282</v>
      </c>
      <c r="D2101" s="2" t="s">
        <v>10387</v>
      </c>
      <c r="E2101" s="2" t="s">
        <v>10388</v>
      </c>
      <c r="F2101" s="2" t="s">
        <v>4287</v>
      </c>
    </row>
    <row r="2102">
      <c r="A2102" s="2"/>
      <c r="B2102" s="2">
        <v>1.0</v>
      </c>
      <c r="C2102" s="2" t="s">
        <v>2287</v>
      </c>
      <c r="D2102" s="2" t="s">
        <v>10387</v>
      </c>
      <c r="E2102" s="2" t="s">
        <v>10388</v>
      </c>
      <c r="F2102" s="2" t="s">
        <v>4287</v>
      </c>
    </row>
    <row r="2103">
      <c r="A2103" s="2"/>
      <c r="B2103" s="2">
        <v>1.0</v>
      </c>
      <c r="C2103" s="2" t="s">
        <v>2292</v>
      </c>
      <c r="D2103" s="2" t="s">
        <v>10387</v>
      </c>
      <c r="E2103" s="2" t="s">
        <v>10388</v>
      </c>
      <c r="F2103" s="2" t="s">
        <v>4287</v>
      </c>
    </row>
    <row r="2104">
      <c r="A2104" s="2"/>
      <c r="B2104" s="2">
        <v>0.0</v>
      </c>
      <c r="C2104" s="2" t="s">
        <v>2323</v>
      </c>
      <c r="D2104" s="2" t="s">
        <v>10396</v>
      </c>
      <c r="E2104" s="2" t="s">
        <v>10397</v>
      </c>
      <c r="F2104" s="2" t="s">
        <v>4287</v>
      </c>
    </row>
    <row r="2105">
      <c r="A2105" s="2"/>
      <c r="B2105" s="2">
        <v>1.0</v>
      </c>
      <c r="C2105" s="2" t="s">
        <v>2331</v>
      </c>
      <c r="D2105" s="2" t="s">
        <v>10396</v>
      </c>
      <c r="E2105" s="2" t="s">
        <v>10397</v>
      </c>
      <c r="F2105" s="2" t="s">
        <v>4287</v>
      </c>
    </row>
    <row r="2106">
      <c r="A2106" s="2"/>
      <c r="B2106" s="2">
        <v>1.0</v>
      </c>
      <c r="C2106" s="2" t="s">
        <v>2340</v>
      </c>
      <c r="D2106" s="2" t="s">
        <v>10407</v>
      </c>
      <c r="E2106" s="2" t="s">
        <v>10397</v>
      </c>
      <c r="F2106" s="2" t="s">
        <v>4287</v>
      </c>
    </row>
    <row r="2107">
      <c r="A2107" s="2"/>
      <c r="B2107" s="2">
        <v>1.0</v>
      </c>
      <c r="C2107" s="2" t="s">
        <v>2342</v>
      </c>
      <c r="D2107" s="2" t="s">
        <v>10407</v>
      </c>
      <c r="E2107" s="2" t="s">
        <v>10397</v>
      </c>
      <c r="F2107" s="2" t="s">
        <v>4287</v>
      </c>
    </row>
    <row r="2108">
      <c r="A2108" s="2"/>
      <c r="B2108" s="2">
        <v>0.0</v>
      </c>
      <c r="C2108" s="2" t="s">
        <v>2361</v>
      </c>
      <c r="D2108" s="2" t="s">
        <v>10407</v>
      </c>
      <c r="E2108" s="2" t="s">
        <v>10397</v>
      </c>
      <c r="F2108" s="2" t="s">
        <v>4287</v>
      </c>
    </row>
    <row r="2109">
      <c r="A2109" s="2"/>
      <c r="B2109" s="2">
        <v>0.0</v>
      </c>
      <c r="C2109" s="2" t="s">
        <v>2371</v>
      </c>
      <c r="D2109" s="2" t="s">
        <v>10407</v>
      </c>
      <c r="E2109" s="2" t="s">
        <v>10397</v>
      </c>
      <c r="F2109" s="2" t="s">
        <v>4287</v>
      </c>
    </row>
    <row r="2110">
      <c r="A2110" s="2"/>
      <c r="B2110" s="2">
        <v>0.0</v>
      </c>
      <c r="C2110" s="2" t="s">
        <v>2372</v>
      </c>
      <c r="D2110" s="2" t="s">
        <v>10407</v>
      </c>
      <c r="E2110" s="2" t="s">
        <v>10397</v>
      </c>
      <c r="F2110" s="2" t="s">
        <v>4287</v>
      </c>
    </row>
    <row r="2111">
      <c r="A2111" s="2"/>
      <c r="B2111" s="2">
        <v>0.0</v>
      </c>
      <c r="C2111" s="2" t="s">
        <v>2377</v>
      </c>
      <c r="D2111" s="2" t="s">
        <v>10407</v>
      </c>
      <c r="E2111" s="2" t="s">
        <v>10397</v>
      </c>
      <c r="F2111" s="2" t="s">
        <v>4287</v>
      </c>
    </row>
    <row r="2112">
      <c r="A2112" s="2"/>
      <c r="B2112" s="2">
        <v>0.0</v>
      </c>
      <c r="C2112" s="2" t="s">
        <v>2402</v>
      </c>
      <c r="D2112" s="2" t="s">
        <v>10407</v>
      </c>
      <c r="E2112" s="2" t="s">
        <v>10397</v>
      </c>
      <c r="F2112" s="2" t="s">
        <v>4287</v>
      </c>
    </row>
    <row r="2113">
      <c r="A2113" s="2"/>
      <c r="B2113" s="2">
        <v>1.0</v>
      </c>
      <c r="C2113" s="2" t="s">
        <v>2424</v>
      </c>
      <c r="D2113" s="2" t="s">
        <v>10407</v>
      </c>
      <c r="E2113" s="2" t="s">
        <v>10397</v>
      </c>
      <c r="F2113" s="2" t="s">
        <v>4287</v>
      </c>
    </row>
    <row r="2114">
      <c r="A2114" s="2"/>
      <c r="B2114" s="2">
        <v>1.0</v>
      </c>
      <c r="C2114" s="2" t="s">
        <v>2429</v>
      </c>
      <c r="D2114" s="2" t="s">
        <v>10407</v>
      </c>
      <c r="E2114" s="2" t="s">
        <v>10397</v>
      </c>
      <c r="F2114" s="2" t="s">
        <v>4287</v>
      </c>
    </row>
    <row r="2115">
      <c r="A2115" s="2"/>
      <c r="B2115" s="2">
        <v>1.0</v>
      </c>
      <c r="C2115" s="2" t="s">
        <v>2431</v>
      </c>
      <c r="D2115" s="2" t="s">
        <v>10407</v>
      </c>
      <c r="E2115" s="2" t="s">
        <v>10397</v>
      </c>
      <c r="F2115" s="2" t="s">
        <v>4287</v>
      </c>
    </row>
    <row r="2116">
      <c r="A2116" s="2"/>
      <c r="B2116" s="2">
        <v>1.0</v>
      </c>
      <c r="C2116" s="2" t="s">
        <v>2461</v>
      </c>
      <c r="D2116" s="2" t="s">
        <v>10407</v>
      </c>
      <c r="E2116" s="2" t="s">
        <v>10397</v>
      </c>
      <c r="F2116" s="2" t="s">
        <v>4287</v>
      </c>
    </row>
    <row r="2117">
      <c r="A2117" s="2"/>
      <c r="B2117" s="2">
        <v>1.0</v>
      </c>
      <c r="C2117" s="2" t="s">
        <v>2466</v>
      </c>
      <c r="D2117" s="2" t="s">
        <v>10434</v>
      </c>
      <c r="E2117" s="2" t="s">
        <v>10213</v>
      </c>
      <c r="F2117" s="2" t="s">
        <v>4287</v>
      </c>
    </row>
    <row r="2118">
      <c r="A2118" s="2"/>
      <c r="B2118" s="2">
        <v>1.0</v>
      </c>
      <c r="C2118" s="2" t="s">
        <v>2918</v>
      </c>
      <c r="D2118" s="2" t="s">
        <v>10443</v>
      </c>
      <c r="E2118" s="2" t="s">
        <v>10444</v>
      </c>
      <c r="F2118" s="2" t="s">
        <v>4287</v>
      </c>
    </row>
    <row r="2119">
      <c r="A2119" s="2"/>
      <c r="B2119" s="2">
        <v>-1.0</v>
      </c>
      <c r="C2119" s="2" t="s">
        <v>2920</v>
      </c>
      <c r="D2119" s="2" t="s">
        <v>10443</v>
      </c>
      <c r="E2119" s="2" t="s">
        <v>10444</v>
      </c>
      <c r="F2119" s="2" t="s">
        <v>4287</v>
      </c>
    </row>
    <row r="2120">
      <c r="A2120" s="2"/>
      <c r="B2120" s="2">
        <v>1.0</v>
      </c>
      <c r="C2120" s="2" t="s">
        <v>2947</v>
      </c>
      <c r="D2120" s="2" t="s">
        <v>10456</v>
      </c>
      <c r="E2120" s="2" t="s">
        <v>10457</v>
      </c>
      <c r="F2120" s="2" t="s">
        <v>4287</v>
      </c>
    </row>
    <row r="2121">
      <c r="A2121" s="2"/>
      <c r="B2121" s="2">
        <v>1.0</v>
      </c>
      <c r="C2121" s="2" t="s">
        <v>2949</v>
      </c>
      <c r="D2121" s="2" t="s">
        <v>10456</v>
      </c>
      <c r="E2121" s="2" t="s">
        <v>10457</v>
      </c>
      <c r="F2121" s="2" t="s">
        <v>4287</v>
      </c>
    </row>
    <row r="2122">
      <c r="A2122" s="2"/>
      <c r="B2122" s="2">
        <v>0.0</v>
      </c>
      <c r="C2122" s="2" t="s">
        <v>3003</v>
      </c>
      <c r="D2122" s="2" t="s">
        <v>10460</v>
      </c>
      <c r="E2122" s="2" t="s">
        <v>10213</v>
      </c>
      <c r="F2122" s="2" t="s">
        <v>4287</v>
      </c>
    </row>
    <row r="2123">
      <c r="A2123" s="2"/>
      <c r="B2123" s="2">
        <v>1.0</v>
      </c>
      <c r="C2123" s="2" t="s">
        <v>3009</v>
      </c>
      <c r="D2123" s="2" t="s">
        <v>10460</v>
      </c>
      <c r="E2123" s="2" t="s">
        <v>10213</v>
      </c>
      <c r="F2123" s="2" t="s">
        <v>4287</v>
      </c>
    </row>
    <row r="2124">
      <c r="A2124" s="2"/>
      <c r="B2124" s="2">
        <v>0.0</v>
      </c>
      <c r="C2124" s="2" t="s">
        <v>3040</v>
      </c>
      <c r="D2124" s="2" t="s">
        <v>10473</v>
      </c>
      <c r="E2124" s="2" t="s">
        <v>10474</v>
      </c>
      <c r="F2124" s="2" t="s">
        <v>4287</v>
      </c>
    </row>
    <row r="2125">
      <c r="A2125" s="2"/>
      <c r="B2125" s="2">
        <v>1.0</v>
      </c>
      <c r="C2125" s="2" t="s">
        <v>3047</v>
      </c>
      <c r="D2125" s="2" t="s">
        <v>10473</v>
      </c>
      <c r="E2125" s="2" t="s">
        <v>10474</v>
      </c>
      <c r="F2125" s="2" t="s">
        <v>4287</v>
      </c>
    </row>
    <row r="2126">
      <c r="A2126" s="2"/>
      <c r="B2126" s="2">
        <v>1.0</v>
      </c>
      <c r="C2126" s="2" t="s">
        <v>3465</v>
      </c>
      <c r="D2126" s="2" t="s">
        <v>9354</v>
      </c>
      <c r="E2126" s="2" t="s">
        <v>10492</v>
      </c>
      <c r="F2126" s="2" t="s">
        <v>4287</v>
      </c>
    </row>
    <row r="2127">
      <c r="A2127" s="2"/>
      <c r="B2127" s="2">
        <v>1.0</v>
      </c>
      <c r="C2127" s="2" t="s">
        <v>3471</v>
      </c>
      <c r="D2127" s="2" t="s">
        <v>10497</v>
      </c>
      <c r="E2127" s="2" t="s">
        <v>9426</v>
      </c>
      <c r="F2127" s="2" t="s">
        <v>4287</v>
      </c>
    </row>
    <row r="2128">
      <c r="A2128" s="2"/>
      <c r="B2128" s="2">
        <v>0.0</v>
      </c>
      <c r="C2128" s="2" t="s">
        <v>3491</v>
      </c>
      <c r="D2128" s="2" t="s">
        <v>5749</v>
      </c>
      <c r="E2128" s="2" t="s">
        <v>10513</v>
      </c>
      <c r="F2128" s="2" t="s">
        <v>4287</v>
      </c>
    </row>
    <row r="2129">
      <c r="A2129" s="2"/>
      <c r="B2129" s="2">
        <v>1.0</v>
      </c>
      <c r="C2129" s="2" t="s">
        <v>3492</v>
      </c>
      <c r="D2129" s="2" t="s">
        <v>5749</v>
      </c>
      <c r="E2129" s="2" t="s">
        <v>10513</v>
      </c>
      <c r="F2129" s="2" t="s">
        <v>4287</v>
      </c>
    </row>
    <row r="2130">
      <c r="A2130" s="2"/>
      <c r="B2130" s="2">
        <v>0.0</v>
      </c>
      <c r="C2130" s="2" t="s">
        <v>3495</v>
      </c>
      <c r="D2130" s="2" t="s">
        <v>5749</v>
      </c>
      <c r="E2130" s="2" t="s">
        <v>10513</v>
      </c>
      <c r="F2130" s="2" t="s">
        <v>4287</v>
      </c>
    </row>
    <row r="2131">
      <c r="A2131" s="2"/>
      <c r="B2131" s="2">
        <v>1.0</v>
      </c>
      <c r="C2131" s="2" t="s">
        <v>3498</v>
      </c>
      <c r="D2131" s="2" t="s">
        <v>5749</v>
      </c>
      <c r="E2131" s="2" t="s">
        <v>10513</v>
      </c>
      <c r="F2131" s="2" t="s">
        <v>4287</v>
      </c>
    </row>
    <row r="2132">
      <c r="A2132" s="2"/>
      <c r="B2132" s="2">
        <v>0.0</v>
      </c>
      <c r="C2132" s="2" t="s">
        <v>3499</v>
      </c>
      <c r="D2132" s="2" t="s">
        <v>5749</v>
      </c>
      <c r="E2132" s="2" t="s">
        <v>10513</v>
      </c>
      <c r="F2132" s="2" t="s">
        <v>4287</v>
      </c>
    </row>
    <row r="2133">
      <c r="A2133" s="2"/>
      <c r="B2133" s="2">
        <v>0.0</v>
      </c>
      <c r="C2133" s="2" t="s">
        <v>3516</v>
      </c>
      <c r="D2133" s="2" t="s">
        <v>5805</v>
      </c>
      <c r="E2133" s="2" t="s">
        <v>10513</v>
      </c>
      <c r="F2133" s="2" t="s">
        <v>4287</v>
      </c>
    </row>
    <row r="2134">
      <c r="A2134" s="2"/>
      <c r="B2134" s="2">
        <v>1.0</v>
      </c>
      <c r="C2134" s="3" t="s">
        <v>3528</v>
      </c>
      <c r="D2134" s="2" t="s">
        <v>10531</v>
      </c>
      <c r="E2134" s="2" t="s">
        <v>10532</v>
      </c>
      <c r="F2134" s="2" t="s">
        <v>4287</v>
      </c>
    </row>
    <row r="2135">
      <c r="A2135" s="2"/>
      <c r="B2135" s="2">
        <v>-1.0</v>
      </c>
      <c r="C2135" s="2" t="s">
        <v>3529</v>
      </c>
      <c r="D2135" s="2" t="s">
        <v>10531</v>
      </c>
      <c r="E2135" s="2" t="s">
        <v>10532</v>
      </c>
      <c r="F2135" s="2" t="s">
        <v>4287</v>
      </c>
    </row>
    <row r="2136">
      <c r="A2136" s="2"/>
      <c r="B2136" s="2">
        <v>0.0</v>
      </c>
      <c r="C2136" s="2" t="s">
        <v>3534</v>
      </c>
      <c r="D2136" s="2" t="s">
        <v>10531</v>
      </c>
      <c r="E2136" s="2" t="s">
        <v>10532</v>
      </c>
      <c r="F2136" s="2" t="s">
        <v>4287</v>
      </c>
    </row>
    <row r="2137">
      <c r="A2137" s="2"/>
      <c r="B2137" s="2">
        <v>0.0</v>
      </c>
      <c r="C2137" s="3" t="s">
        <v>3535</v>
      </c>
      <c r="D2137" s="2" t="s">
        <v>10531</v>
      </c>
      <c r="E2137" s="2" t="s">
        <v>10532</v>
      </c>
      <c r="F2137" s="2" t="s">
        <v>4287</v>
      </c>
    </row>
    <row r="2138">
      <c r="A2138" s="2"/>
      <c r="B2138" s="2">
        <v>0.0</v>
      </c>
      <c r="C2138" s="2" t="s">
        <v>3536</v>
      </c>
      <c r="D2138" s="2" t="s">
        <v>10531</v>
      </c>
      <c r="E2138" s="2" t="s">
        <v>10532</v>
      </c>
      <c r="F2138" s="2" t="s">
        <v>4287</v>
      </c>
    </row>
    <row r="2139">
      <c r="A2139" s="2"/>
      <c r="B2139" s="2">
        <v>0.0</v>
      </c>
      <c r="C2139" s="2" t="s">
        <v>3537</v>
      </c>
      <c r="D2139" s="2" t="s">
        <v>10531</v>
      </c>
      <c r="E2139" s="2" t="s">
        <v>10532</v>
      </c>
      <c r="F2139" s="2" t="s">
        <v>4287</v>
      </c>
    </row>
    <row r="2140">
      <c r="A2140" s="2"/>
      <c r="B2140" s="2">
        <v>1.0</v>
      </c>
      <c r="C2140" s="2" t="s">
        <v>3561</v>
      </c>
      <c r="D2140" s="2" t="s">
        <v>9355</v>
      </c>
      <c r="E2140" s="2" t="s">
        <v>9426</v>
      </c>
      <c r="F2140" s="2" t="s">
        <v>4287</v>
      </c>
    </row>
    <row r="2141">
      <c r="A2141" s="2"/>
      <c r="B2141" s="2">
        <v>1.0</v>
      </c>
      <c r="C2141" s="2" t="s">
        <v>3568</v>
      </c>
      <c r="D2141" s="2" t="s">
        <v>9355</v>
      </c>
      <c r="E2141" s="2" t="s">
        <v>9426</v>
      </c>
      <c r="F2141" s="2" t="s">
        <v>4287</v>
      </c>
    </row>
    <row r="2142">
      <c r="A2142" s="2"/>
      <c r="B2142" s="2">
        <v>0.0</v>
      </c>
      <c r="C2142" s="2" t="s">
        <v>3570</v>
      </c>
      <c r="D2142" s="2" t="s">
        <v>9355</v>
      </c>
      <c r="E2142" s="2" t="s">
        <v>9426</v>
      </c>
      <c r="F2142" s="2" t="s">
        <v>4287</v>
      </c>
    </row>
    <row r="2143">
      <c r="A2143" s="2"/>
      <c r="B2143" s="2">
        <v>-1.0</v>
      </c>
      <c r="C2143" s="2" t="s">
        <v>3581</v>
      </c>
      <c r="D2143" s="2" t="s">
        <v>9355</v>
      </c>
      <c r="E2143" s="2" t="s">
        <v>9426</v>
      </c>
      <c r="F2143" s="2" t="s">
        <v>4287</v>
      </c>
    </row>
    <row r="2144">
      <c r="A2144" s="2"/>
      <c r="B2144" s="2">
        <v>1.0</v>
      </c>
      <c r="C2144" s="2" t="s">
        <v>3585</v>
      </c>
      <c r="D2144" s="2" t="s">
        <v>9355</v>
      </c>
      <c r="E2144" s="2" t="s">
        <v>9426</v>
      </c>
      <c r="F2144" s="2" t="s">
        <v>4287</v>
      </c>
    </row>
    <row r="2145">
      <c r="A2145" s="2"/>
      <c r="B2145" s="2">
        <v>0.0</v>
      </c>
      <c r="C2145" s="2" t="s">
        <v>3589</v>
      </c>
      <c r="D2145" s="2" t="s">
        <v>9355</v>
      </c>
      <c r="E2145" s="2" t="s">
        <v>9426</v>
      </c>
      <c r="F2145" s="2" t="s">
        <v>4287</v>
      </c>
    </row>
    <row r="2146">
      <c r="A2146" s="2"/>
      <c r="B2146" s="2">
        <v>-1.0</v>
      </c>
      <c r="C2146" s="2" t="s">
        <v>3595</v>
      </c>
      <c r="D2146" s="2" t="s">
        <v>9355</v>
      </c>
      <c r="E2146" s="2" t="s">
        <v>9426</v>
      </c>
      <c r="F2146" s="2" t="s">
        <v>4287</v>
      </c>
    </row>
    <row r="2147">
      <c r="A2147" s="2"/>
      <c r="B2147" s="2">
        <v>1.0</v>
      </c>
      <c r="C2147" s="2" t="s">
        <v>3597</v>
      </c>
      <c r="D2147" s="2" t="s">
        <v>9355</v>
      </c>
      <c r="E2147" s="2" t="s">
        <v>9426</v>
      </c>
      <c r="F2147" s="2" t="s">
        <v>4287</v>
      </c>
    </row>
    <row r="2148">
      <c r="A2148" s="2"/>
      <c r="B2148" s="2">
        <v>0.0</v>
      </c>
      <c r="C2148" s="2" t="s">
        <v>3602</v>
      </c>
      <c r="D2148" s="2" t="s">
        <v>9355</v>
      </c>
      <c r="E2148" s="2" t="s">
        <v>9426</v>
      </c>
      <c r="F2148" s="2" t="s">
        <v>4287</v>
      </c>
    </row>
    <row r="2149">
      <c r="A2149" s="2"/>
      <c r="B2149" s="2">
        <v>1.0</v>
      </c>
      <c r="C2149" s="2" t="s">
        <v>3604</v>
      </c>
      <c r="D2149" s="2" t="s">
        <v>9355</v>
      </c>
      <c r="E2149" s="2" t="s">
        <v>9426</v>
      </c>
      <c r="F2149" s="2" t="s">
        <v>4287</v>
      </c>
    </row>
    <row r="2150">
      <c r="A2150" s="2"/>
      <c r="B2150" s="2">
        <v>0.0</v>
      </c>
      <c r="C2150" s="2" t="s">
        <v>3616</v>
      </c>
      <c r="D2150" s="2" t="s">
        <v>9355</v>
      </c>
      <c r="E2150" s="2" t="s">
        <v>9426</v>
      </c>
      <c r="F2150" s="2" t="s">
        <v>4287</v>
      </c>
    </row>
    <row r="2151">
      <c r="A2151" s="2"/>
      <c r="B2151" s="2">
        <v>1.0</v>
      </c>
      <c r="C2151" s="2" t="s">
        <v>3621</v>
      </c>
      <c r="D2151" s="2" t="s">
        <v>9355</v>
      </c>
      <c r="E2151" s="2" t="s">
        <v>9426</v>
      </c>
      <c r="F2151" s="2" t="s">
        <v>4287</v>
      </c>
    </row>
    <row r="2152">
      <c r="A2152" s="2"/>
      <c r="B2152" s="2">
        <v>1.0</v>
      </c>
      <c r="C2152" s="2" t="s">
        <v>3622</v>
      </c>
      <c r="D2152" s="2" t="s">
        <v>9355</v>
      </c>
      <c r="E2152" s="2" t="s">
        <v>9426</v>
      </c>
      <c r="F2152" s="2" t="s">
        <v>4287</v>
      </c>
    </row>
    <row r="2153">
      <c r="A2153" s="2"/>
      <c r="B2153" s="2">
        <v>1.0</v>
      </c>
      <c r="C2153" s="2" t="s">
        <v>3628</v>
      </c>
      <c r="D2153" s="2" t="s">
        <v>9355</v>
      </c>
      <c r="E2153" s="2" t="s">
        <v>9426</v>
      </c>
      <c r="F2153" s="2" t="s">
        <v>4287</v>
      </c>
    </row>
    <row r="2154">
      <c r="A2154" s="2"/>
      <c r="B2154" s="2">
        <v>0.0</v>
      </c>
      <c r="C2154" s="2" t="s">
        <v>3632</v>
      </c>
      <c r="D2154" s="2" t="s">
        <v>9355</v>
      </c>
      <c r="E2154" s="2" t="s">
        <v>9426</v>
      </c>
      <c r="F2154" s="2" t="s">
        <v>4287</v>
      </c>
    </row>
    <row r="2155">
      <c r="A2155" s="2"/>
      <c r="B2155" s="2">
        <v>1.0</v>
      </c>
      <c r="C2155" s="2" t="s">
        <v>3635</v>
      </c>
      <c r="D2155" s="2" t="s">
        <v>9355</v>
      </c>
      <c r="E2155" s="2" t="s">
        <v>9426</v>
      </c>
      <c r="F2155" s="2" t="s">
        <v>4287</v>
      </c>
    </row>
    <row r="2156">
      <c r="A2156" s="2"/>
      <c r="B2156" s="2">
        <v>1.0</v>
      </c>
      <c r="C2156" s="2" t="s">
        <v>1089</v>
      </c>
      <c r="D2156" s="10" t="s">
        <v>10570</v>
      </c>
      <c r="E2156" s="10" t="s">
        <v>4292</v>
      </c>
      <c r="F2156" s="10" t="s">
        <v>4287</v>
      </c>
    </row>
    <row r="2157">
      <c r="A2157" s="2"/>
      <c r="B2157" s="2">
        <v>1.0</v>
      </c>
      <c r="C2157" s="2" t="s">
        <v>3645</v>
      </c>
      <c r="D2157" s="10" t="s">
        <v>10570</v>
      </c>
      <c r="E2157" s="10" t="s">
        <v>4292</v>
      </c>
      <c r="F2157" s="10" t="s">
        <v>4287</v>
      </c>
    </row>
    <row r="2158">
      <c r="A2158" s="2"/>
      <c r="B2158" s="2">
        <v>1.0</v>
      </c>
      <c r="C2158" s="2" t="s">
        <v>3646</v>
      </c>
      <c r="D2158" s="10" t="s">
        <v>10570</v>
      </c>
      <c r="E2158" s="10" t="s">
        <v>4292</v>
      </c>
      <c r="F2158" s="10" t="s">
        <v>4287</v>
      </c>
    </row>
    <row r="2159">
      <c r="A2159" s="2"/>
      <c r="B2159" s="2">
        <v>1.0</v>
      </c>
      <c r="C2159" s="2" t="s">
        <v>3651</v>
      </c>
      <c r="D2159" s="10" t="s">
        <v>10570</v>
      </c>
      <c r="E2159" s="10" t="s">
        <v>4292</v>
      </c>
      <c r="F2159" s="10" t="s">
        <v>4287</v>
      </c>
    </row>
    <row r="2160">
      <c r="A2160" s="2"/>
      <c r="B2160" s="2">
        <v>1.0</v>
      </c>
      <c r="C2160" s="2" t="s">
        <v>3662</v>
      </c>
      <c r="D2160" s="10" t="s">
        <v>10570</v>
      </c>
      <c r="E2160" s="10" t="s">
        <v>4292</v>
      </c>
      <c r="F2160" s="10" t="s">
        <v>4287</v>
      </c>
    </row>
    <row r="2161">
      <c r="A2161" s="2"/>
      <c r="B2161" s="2">
        <v>1.0</v>
      </c>
      <c r="C2161" s="2" t="s">
        <v>3669</v>
      </c>
      <c r="D2161" s="2" t="s">
        <v>10588</v>
      </c>
      <c r="E2161" s="2" t="s">
        <v>7605</v>
      </c>
      <c r="F2161" s="2" t="s">
        <v>4287</v>
      </c>
    </row>
    <row r="2162">
      <c r="A2162" s="2"/>
      <c r="B2162" s="2">
        <v>1.0</v>
      </c>
      <c r="C2162" s="2" t="s">
        <v>3670</v>
      </c>
      <c r="D2162" s="2" t="s">
        <v>10588</v>
      </c>
      <c r="E2162" s="2" t="s">
        <v>7605</v>
      </c>
      <c r="F2162" s="2" t="s">
        <v>4287</v>
      </c>
    </row>
    <row r="2163">
      <c r="A2163" s="2"/>
      <c r="B2163" s="2">
        <v>1.0</v>
      </c>
      <c r="C2163" s="2" t="s">
        <v>3671</v>
      </c>
      <c r="D2163" s="2" t="s">
        <v>10588</v>
      </c>
      <c r="E2163" s="2" t="s">
        <v>7605</v>
      </c>
      <c r="F2163" s="2" t="s">
        <v>4287</v>
      </c>
    </row>
    <row r="2164">
      <c r="A2164" s="2"/>
      <c r="B2164" s="2">
        <v>1.0</v>
      </c>
      <c r="C2164" s="2" t="s">
        <v>3672</v>
      </c>
      <c r="D2164" s="2" t="s">
        <v>10588</v>
      </c>
      <c r="E2164" s="2" t="s">
        <v>7605</v>
      </c>
      <c r="F2164" s="2" t="s">
        <v>4287</v>
      </c>
    </row>
    <row r="2165">
      <c r="A2165" s="2"/>
      <c r="B2165" s="2">
        <v>1.0</v>
      </c>
      <c r="C2165" s="2" t="s">
        <v>3674</v>
      </c>
      <c r="D2165" s="2" t="s">
        <v>10588</v>
      </c>
      <c r="E2165" s="2" t="s">
        <v>7605</v>
      </c>
      <c r="F2165" s="2" t="s">
        <v>4287</v>
      </c>
    </row>
    <row r="2166">
      <c r="A2166" s="2"/>
      <c r="B2166" s="2">
        <v>1.0</v>
      </c>
      <c r="C2166" s="2" t="s">
        <v>3675</v>
      </c>
      <c r="D2166" s="2" t="s">
        <v>10588</v>
      </c>
      <c r="E2166" s="2" t="s">
        <v>7605</v>
      </c>
      <c r="F2166" s="2" t="s">
        <v>4287</v>
      </c>
    </row>
    <row r="2167">
      <c r="A2167" s="2"/>
      <c r="B2167" s="2">
        <v>1.0</v>
      </c>
      <c r="C2167" s="2" t="s">
        <v>3678</v>
      </c>
      <c r="D2167" s="2" t="s">
        <v>10588</v>
      </c>
      <c r="E2167" s="2" t="s">
        <v>7605</v>
      </c>
      <c r="F2167" s="2" t="s">
        <v>4287</v>
      </c>
    </row>
    <row r="2168">
      <c r="A2168" s="2"/>
      <c r="B2168" s="2">
        <v>1.0</v>
      </c>
      <c r="C2168" s="2" t="s">
        <v>3684</v>
      </c>
      <c r="D2168" s="2" t="s">
        <v>10588</v>
      </c>
      <c r="E2168" s="2" t="s">
        <v>7605</v>
      </c>
      <c r="F2168" s="2" t="s">
        <v>4287</v>
      </c>
    </row>
    <row r="2169">
      <c r="A2169" s="2"/>
      <c r="B2169" s="2">
        <v>1.0</v>
      </c>
      <c r="C2169" s="2" t="s">
        <v>3699</v>
      </c>
      <c r="D2169" s="2" t="s">
        <v>10595</v>
      </c>
      <c r="E2169" s="2" t="s">
        <v>4301</v>
      </c>
      <c r="F2169" s="2" t="s">
        <v>4287</v>
      </c>
    </row>
    <row r="2170">
      <c r="A2170" s="2"/>
      <c r="B2170" s="2">
        <v>1.0</v>
      </c>
      <c r="C2170" s="2" t="s">
        <v>3700</v>
      </c>
      <c r="D2170" s="2" t="s">
        <v>10595</v>
      </c>
      <c r="E2170" s="2" t="s">
        <v>4301</v>
      </c>
      <c r="F2170" s="2" t="s">
        <v>4287</v>
      </c>
    </row>
    <row r="2171">
      <c r="A2171" s="2"/>
      <c r="B2171" s="2">
        <v>1.0</v>
      </c>
      <c r="C2171" s="2" t="s">
        <v>3704</v>
      </c>
      <c r="D2171" s="2" t="s">
        <v>10595</v>
      </c>
      <c r="E2171" s="2" t="s">
        <v>4301</v>
      </c>
      <c r="F2171" s="2" t="s">
        <v>4287</v>
      </c>
    </row>
    <row r="2172">
      <c r="A2172" s="2"/>
      <c r="B2172" s="2">
        <v>1.0</v>
      </c>
      <c r="C2172" s="2" t="s">
        <v>3706</v>
      </c>
      <c r="D2172" s="2" t="s">
        <v>10595</v>
      </c>
      <c r="E2172" s="2" t="s">
        <v>4301</v>
      </c>
      <c r="F2172" s="2" t="s">
        <v>4287</v>
      </c>
    </row>
    <row r="2173">
      <c r="A2173" s="2"/>
      <c r="B2173" s="2">
        <v>1.0</v>
      </c>
      <c r="C2173" s="2" t="s">
        <v>3712</v>
      </c>
      <c r="D2173" s="2" t="s">
        <v>10595</v>
      </c>
      <c r="E2173" s="2" t="s">
        <v>4301</v>
      </c>
      <c r="F2173" s="2" t="s">
        <v>4287</v>
      </c>
    </row>
    <row r="2174">
      <c r="A2174" s="2"/>
      <c r="B2174" s="2">
        <v>2.0</v>
      </c>
      <c r="C2174" s="2" t="s">
        <v>3714</v>
      </c>
      <c r="D2174" s="2" t="s">
        <v>10595</v>
      </c>
      <c r="E2174" s="2" t="s">
        <v>4301</v>
      </c>
      <c r="F2174" s="2" t="s">
        <v>4287</v>
      </c>
    </row>
    <row r="2175">
      <c r="A2175" s="2"/>
      <c r="B2175" s="2">
        <v>1.0</v>
      </c>
      <c r="C2175" s="2" t="s">
        <v>3719</v>
      </c>
      <c r="D2175" s="2" t="s">
        <v>10595</v>
      </c>
      <c r="E2175" s="2" t="s">
        <v>4301</v>
      </c>
      <c r="F2175" s="2" t="s">
        <v>4287</v>
      </c>
    </row>
    <row r="2176">
      <c r="A2176" s="2"/>
      <c r="B2176" s="2">
        <v>1.0</v>
      </c>
      <c r="C2176" s="2" t="s">
        <v>3720</v>
      </c>
      <c r="D2176" s="2" t="s">
        <v>10595</v>
      </c>
      <c r="E2176" s="2" t="s">
        <v>4301</v>
      </c>
      <c r="F2176" s="2" t="s">
        <v>4287</v>
      </c>
    </row>
    <row r="2177">
      <c r="A2177" s="2"/>
      <c r="B2177" s="2">
        <v>1.0</v>
      </c>
      <c r="C2177" s="2" t="s">
        <v>3721</v>
      </c>
      <c r="D2177" s="2" t="s">
        <v>10608</v>
      </c>
      <c r="E2177" s="2" t="s">
        <v>9426</v>
      </c>
      <c r="F2177" s="2" t="s">
        <v>4287</v>
      </c>
    </row>
    <row r="2178">
      <c r="A2178" s="2"/>
      <c r="B2178" s="2">
        <v>1.0</v>
      </c>
      <c r="C2178" s="2" t="s">
        <v>3722</v>
      </c>
      <c r="D2178" s="2" t="s">
        <v>10608</v>
      </c>
      <c r="E2178" s="2" t="s">
        <v>9426</v>
      </c>
      <c r="F2178" s="2" t="s">
        <v>4287</v>
      </c>
    </row>
    <row r="2179">
      <c r="A2179" s="2"/>
      <c r="B2179" s="2">
        <v>1.0</v>
      </c>
      <c r="C2179" s="2" t="s">
        <v>3727</v>
      </c>
      <c r="D2179" s="2" t="s">
        <v>10608</v>
      </c>
      <c r="E2179" s="2" t="s">
        <v>9426</v>
      </c>
      <c r="F2179" s="2" t="s">
        <v>4287</v>
      </c>
    </row>
    <row r="2180">
      <c r="A2180" s="2"/>
      <c r="B2180" s="2">
        <v>1.0</v>
      </c>
      <c r="C2180" s="2" t="s">
        <v>3728</v>
      </c>
      <c r="D2180" s="2" t="s">
        <v>10608</v>
      </c>
      <c r="E2180" s="2" t="s">
        <v>9426</v>
      </c>
      <c r="F2180" s="2" t="s">
        <v>4287</v>
      </c>
    </row>
    <row r="2181">
      <c r="A2181" s="2"/>
      <c r="B2181" s="2">
        <v>1.0</v>
      </c>
      <c r="C2181" s="2" t="s">
        <v>3729</v>
      </c>
      <c r="D2181" s="2" t="s">
        <v>10608</v>
      </c>
      <c r="E2181" s="2" t="s">
        <v>9426</v>
      </c>
      <c r="F2181" s="2" t="s">
        <v>4287</v>
      </c>
    </row>
    <row r="2182">
      <c r="A2182" s="2"/>
      <c r="B2182" s="2">
        <v>1.0</v>
      </c>
      <c r="C2182" s="2" t="s">
        <v>3731</v>
      </c>
      <c r="D2182" s="2" t="s">
        <v>10608</v>
      </c>
      <c r="E2182" s="2" t="s">
        <v>9426</v>
      </c>
      <c r="F2182" s="2" t="s">
        <v>4287</v>
      </c>
    </row>
    <row r="2183">
      <c r="A2183" s="2"/>
      <c r="B2183" s="2">
        <v>1.0</v>
      </c>
      <c r="C2183" s="2" t="s">
        <v>3732</v>
      </c>
      <c r="D2183" s="2" t="s">
        <v>10608</v>
      </c>
      <c r="E2183" s="2" t="s">
        <v>9426</v>
      </c>
      <c r="F2183" s="2" t="s">
        <v>4287</v>
      </c>
    </row>
    <row r="2184">
      <c r="A2184" s="2"/>
      <c r="B2184" s="2">
        <v>1.0</v>
      </c>
      <c r="C2184" s="2" t="s">
        <v>3736</v>
      </c>
      <c r="D2184" s="2" t="s">
        <v>10608</v>
      </c>
      <c r="E2184" s="2" t="s">
        <v>9426</v>
      </c>
      <c r="F2184" s="2" t="s">
        <v>4287</v>
      </c>
    </row>
    <row r="2185">
      <c r="A2185" s="2"/>
      <c r="B2185" s="2">
        <v>0.0</v>
      </c>
      <c r="C2185" s="2" t="s">
        <v>3737</v>
      </c>
      <c r="D2185" s="2" t="s">
        <v>10608</v>
      </c>
      <c r="E2185" s="2" t="s">
        <v>9426</v>
      </c>
      <c r="F2185" s="2" t="s">
        <v>4287</v>
      </c>
    </row>
    <row r="2186">
      <c r="A2186" s="2"/>
      <c r="B2186" s="2">
        <v>1.0</v>
      </c>
      <c r="C2186" s="2" t="s">
        <v>3741</v>
      </c>
      <c r="D2186" s="2" t="s">
        <v>10618</v>
      </c>
      <c r="E2186" s="2" t="s">
        <v>10619</v>
      </c>
      <c r="F2186" s="2" t="s">
        <v>4287</v>
      </c>
    </row>
    <row r="2187">
      <c r="A2187" s="2"/>
      <c r="B2187" s="2">
        <v>1.0</v>
      </c>
      <c r="C2187" s="2" t="s">
        <v>3744</v>
      </c>
      <c r="D2187" s="2" t="s">
        <v>10618</v>
      </c>
      <c r="E2187" s="2" t="s">
        <v>10619</v>
      </c>
      <c r="F2187" s="2" t="s">
        <v>4287</v>
      </c>
    </row>
    <row r="2188">
      <c r="A2188" s="2"/>
      <c r="B2188" s="2">
        <v>1.0</v>
      </c>
      <c r="C2188" s="2" t="s">
        <v>3750</v>
      </c>
      <c r="D2188" s="2" t="s">
        <v>10618</v>
      </c>
      <c r="E2188" s="2" t="s">
        <v>10619</v>
      </c>
      <c r="F2188" s="2" t="s">
        <v>4287</v>
      </c>
    </row>
    <row r="2189">
      <c r="A2189" s="2"/>
      <c r="B2189" s="2">
        <v>1.0</v>
      </c>
      <c r="C2189" s="2" t="s">
        <v>3753</v>
      </c>
      <c r="D2189" s="2" t="s">
        <v>10618</v>
      </c>
      <c r="E2189" s="2" t="s">
        <v>10619</v>
      </c>
      <c r="F2189" s="2" t="s">
        <v>4287</v>
      </c>
    </row>
    <row r="2190">
      <c r="A2190" s="2"/>
      <c r="B2190" s="2">
        <v>1.0</v>
      </c>
      <c r="C2190" s="2" t="s">
        <v>3758</v>
      </c>
      <c r="D2190" s="2" t="s">
        <v>10618</v>
      </c>
      <c r="E2190" s="2" t="s">
        <v>10619</v>
      </c>
      <c r="F2190" s="2" t="s">
        <v>4287</v>
      </c>
    </row>
    <row r="2191">
      <c r="A2191" s="2"/>
      <c r="B2191" s="2">
        <v>1.0</v>
      </c>
      <c r="C2191" s="2" t="s">
        <v>3760</v>
      </c>
      <c r="D2191" s="2" t="s">
        <v>10618</v>
      </c>
      <c r="E2191" s="2" t="s">
        <v>10619</v>
      </c>
      <c r="F2191" s="2" t="s">
        <v>4287</v>
      </c>
    </row>
    <row r="2192">
      <c r="A2192" s="2"/>
      <c r="B2192" s="2">
        <v>0.0</v>
      </c>
      <c r="C2192" s="2" t="s">
        <v>3764</v>
      </c>
      <c r="D2192" s="2" t="s">
        <v>10618</v>
      </c>
      <c r="E2192" s="2" t="s">
        <v>10619</v>
      </c>
      <c r="F2192" s="2" t="s">
        <v>4287</v>
      </c>
    </row>
    <row r="2193">
      <c r="A2193" s="2"/>
      <c r="B2193" s="2">
        <v>1.0</v>
      </c>
      <c r="C2193" s="2" t="s">
        <v>3765</v>
      </c>
      <c r="D2193" s="2" t="s">
        <v>10618</v>
      </c>
      <c r="E2193" s="2" t="s">
        <v>10619</v>
      </c>
      <c r="F2193" s="2" t="s">
        <v>4287</v>
      </c>
    </row>
    <row r="2194">
      <c r="A2194" s="2"/>
      <c r="B2194" s="2">
        <v>1.0</v>
      </c>
      <c r="C2194" s="2" t="s">
        <v>3767</v>
      </c>
      <c r="D2194" s="2" t="s">
        <v>10618</v>
      </c>
      <c r="E2194" s="2" t="s">
        <v>10619</v>
      </c>
      <c r="F2194" s="2" t="s">
        <v>4287</v>
      </c>
    </row>
    <row r="2195">
      <c r="A2195" s="2"/>
      <c r="B2195" s="2">
        <v>1.0</v>
      </c>
      <c r="C2195" s="2" t="s">
        <v>3772</v>
      </c>
      <c r="D2195" s="2" t="s">
        <v>10618</v>
      </c>
      <c r="E2195" s="2" t="s">
        <v>10619</v>
      </c>
      <c r="F2195" s="2" t="s">
        <v>4287</v>
      </c>
    </row>
    <row r="2196">
      <c r="A2196" s="2"/>
      <c r="B2196" s="2">
        <v>1.0</v>
      </c>
      <c r="C2196" s="2" t="s">
        <v>3777</v>
      </c>
      <c r="D2196" s="2" t="s">
        <v>10633</v>
      </c>
      <c r="E2196" s="2" t="s">
        <v>4301</v>
      </c>
      <c r="F2196" s="2" t="s">
        <v>4287</v>
      </c>
    </row>
    <row r="2197">
      <c r="A2197" s="2"/>
      <c r="B2197" s="2">
        <v>1.0</v>
      </c>
      <c r="C2197" s="2" t="s">
        <v>3787</v>
      </c>
      <c r="D2197" s="2" t="s">
        <v>10633</v>
      </c>
      <c r="E2197" s="2" t="s">
        <v>4301</v>
      </c>
      <c r="F2197" s="2" t="s">
        <v>4287</v>
      </c>
    </row>
    <row r="2198">
      <c r="A2198" s="2"/>
      <c r="B2198" s="2">
        <v>1.0</v>
      </c>
      <c r="C2198" s="2" t="s">
        <v>3788</v>
      </c>
      <c r="D2198" s="2" t="s">
        <v>10633</v>
      </c>
      <c r="E2198" s="2" t="s">
        <v>4301</v>
      </c>
      <c r="F2198" s="2" t="s">
        <v>4287</v>
      </c>
    </row>
    <row r="2199">
      <c r="A2199" s="2"/>
      <c r="B2199" s="2">
        <v>1.0</v>
      </c>
      <c r="C2199" s="2" t="s">
        <v>3792</v>
      </c>
      <c r="D2199" s="2" t="s">
        <v>10633</v>
      </c>
      <c r="E2199" s="2" t="s">
        <v>4301</v>
      </c>
      <c r="F2199" s="2" t="s">
        <v>4287</v>
      </c>
    </row>
    <row r="2200">
      <c r="A2200" s="2"/>
      <c r="B2200" s="2">
        <v>1.0</v>
      </c>
      <c r="C2200" s="2" t="s">
        <v>3799</v>
      </c>
      <c r="D2200" s="2" t="s">
        <v>10648</v>
      </c>
      <c r="E2200" s="2" t="s">
        <v>10649</v>
      </c>
      <c r="F2200" s="2" t="s">
        <v>4287</v>
      </c>
    </row>
    <row r="2201">
      <c r="A2201" s="2"/>
      <c r="B2201" s="2">
        <v>0.0</v>
      </c>
      <c r="C2201" s="2" t="s">
        <v>3803</v>
      </c>
      <c r="D2201" s="2" t="s">
        <v>10648</v>
      </c>
      <c r="E2201" s="2" t="s">
        <v>10649</v>
      </c>
      <c r="F2201" s="2" t="s">
        <v>4287</v>
      </c>
    </row>
    <row r="2202">
      <c r="A2202" s="2"/>
      <c r="B2202" s="2">
        <v>1.0</v>
      </c>
      <c r="C2202" s="2" t="s">
        <v>3806</v>
      </c>
      <c r="D2202" s="2" t="s">
        <v>10648</v>
      </c>
      <c r="E2202" s="2" t="s">
        <v>10649</v>
      </c>
      <c r="F2202" s="2" t="s">
        <v>4287</v>
      </c>
    </row>
    <row r="2203">
      <c r="A2203" s="2"/>
      <c r="B2203" s="2">
        <v>0.0</v>
      </c>
      <c r="C2203" s="2" t="s">
        <v>3809</v>
      </c>
      <c r="D2203" s="2" t="s">
        <v>10648</v>
      </c>
      <c r="E2203" s="2" t="s">
        <v>10649</v>
      </c>
      <c r="F2203" s="2" t="s">
        <v>4287</v>
      </c>
    </row>
    <row r="2204">
      <c r="A2204" s="2"/>
      <c r="B2204" s="2">
        <v>1.0</v>
      </c>
      <c r="C2204" s="2" t="s">
        <v>3813</v>
      </c>
      <c r="D2204" s="2" t="s">
        <v>10648</v>
      </c>
      <c r="E2204" s="2" t="s">
        <v>10649</v>
      </c>
      <c r="F2204" s="2" t="s">
        <v>4287</v>
      </c>
    </row>
    <row r="2205">
      <c r="A2205" s="2"/>
      <c r="B2205" s="2">
        <v>0.0</v>
      </c>
      <c r="C2205" s="3" t="s">
        <v>3817</v>
      </c>
      <c r="D2205" s="2" t="s">
        <v>10648</v>
      </c>
      <c r="E2205" s="2" t="s">
        <v>10649</v>
      </c>
      <c r="F2205" s="2" t="s">
        <v>4287</v>
      </c>
    </row>
    <row r="2206">
      <c r="A2206" s="2"/>
      <c r="B2206" s="2">
        <v>0.0</v>
      </c>
      <c r="C2206" s="2" t="s">
        <v>3818</v>
      </c>
      <c r="D2206" s="2" t="s">
        <v>10648</v>
      </c>
      <c r="E2206" s="2" t="s">
        <v>10649</v>
      </c>
      <c r="F2206" s="2" t="s">
        <v>4287</v>
      </c>
    </row>
    <row r="2207">
      <c r="A2207" s="2"/>
      <c r="B2207" s="2">
        <v>1.0</v>
      </c>
      <c r="C2207" s="2" t="s">
        <v>3820</v>
      </c>
      <c r="D2207" s="2" t="s">
        <v>10648</v>
      </c>
      <c r="E2207" s="2" t="s">
        <v>10649</v>
      </c>
      <c r="F2207" s="2" t="s">
        <v>4287</v>
      </c>
    </row>
    <row r="2208">
      <c r="A2208" s="2"/>
      <c r="B2208" s="2">
        <v>1.0</v>
      </c>
      <c r="C2208" s="2" t="s">
        <v>3825</v>
      </c>
      <c r="D2208" s="2" t="s">
        <v>10648</v>
      </c>
      <c r="E2208" s="2" t="s">
        <v>10649</v>
      </c>
      <c r="F2208" s="2" t="s">
        <v>4287</v>
      </c>
    </row>
    <row r="2209">
      <c r="A2209" s="2"/>
      <c r="B2209" s="2">
        <v>1.0</v>
      </c>
      <c r="C2209" s="2" t="s">
        <v>3826</v>
      </c>
      <c r="D2209" s="2" t="s">
        <v>10648</v>
      </c>
      <c r="E2209" s="2" t="s">
        <v>10649</v>
      </c>
      <c r="F2209" s="2" t="s">
        <v>4287</v>
      </c>
    </row>
    <row r="2210">
      <c r="A2210" s="2"/>
      <c r="B2210" s="2">
        <v>1.0</v>
      </c>
      <c r="C2210" s="2" t="s">
        <v>3827</v>
      </c>
      <c r="D2210" s="2" t="s">
        <v>10648</v>
      </c>
      <c r="E2210" s="2" t="s">
        <v>10649</v>
      </c>
      <c r="F2210" s="2" t="s">
        <v>4287</v>
      </c>
    </row>
    <row r="2211">
      <c r="A2211" s="2"/>
      <c r="B2211" s="2">
        <v>1.0</v>
      </c>
      <c r="C2211" s="2" t="s">
        <v>3828</v>
      </c>
      <c r="D2211" s="2" t="s">
        <v>10648</v>
      </c>
      <c r="E2211" s="2" t="s">
        <v>10649</v>
      </c>
      <c r="F2211" s="2" t="s">
        <v>4287</v>
      </c>
    </row>
    <row r="2212">
      <c r="A2212" s="2"/>
      <c r="B2212" s="2">
        <v>1.0</v>
      </c>
      <c r="C2212" s="2" t="s">
        <v>3830</v>
      </c>
      <c r="D2212" s="2" t="s">
        <v>10648</v>
      </c>
      <c r="E2212" s="2" t="s">
        <v>10649</v>
      </c>
      <c r="F2212" s="2" t="s">
        <v>4287</v>
      </c>
    </row>
    <row r="2213">
      <c r="A2213" s="2"/>
      <c r="B2213" s="2">
        <v>1.0</v>
      </c>
      <c r="C2213" s="2" t="s">
        <v>3835</v>
      </c>
      <c r="D2213" s="2" t="s">
        <v>10648</v>
      </c>
      <c r="E2213" s="2" t="s">
        <v>10649</v>
      </c>
      <c r="F2213" s="2" t="s">
        <v>4287</v>
      </c>
    </row>
    <row r="2214">
      <c r="A2214" s="2"/>
      <c r="B2214" s="2">
        <v>0.0</v>
      </c>
      <c r="C2214" s="2" t="s">
        <v>4210</v>
      </c>
      <c r="D2214" s="2" t="s">
        <v>10648</v>
      </c>
      <c r="E2214" s="2" t="s">
        <v>10649</v>
      </c>
      <c r="F2214" s="2" t="s">
        <v>4287</v>
      </c>
    </row>
    <row r="2215">
      <c r="A2215" s="2"/>
      <c r="B2215" s="2">
        <v>1.0</v>
      </c>
      <c r="C2215" s="2" t="s">
        <v>4211</v>
      </c>
      <c r="D2215" s="2" t="s">
        <v>10648</v>
      </c>
      <c r="E2215" s="2" t="s">
        <v>10649</v>
      </c>
      <c r="F2215" s="2" t="s">
        <v>4287</v>
      </c>
    </row>
    <row r="2216">
      <c r="A2216" s="2"/>
      <c r="B2216" s="2">
        <v>1.0</v>
      </c>
      <c r="C2216" s="2" t="s">
        <v>4213</v>
      </c>
      <c r="D2216" s="2" t="s">
        <v>10664</v>
      </c>
      <c r="E2216" s="2" t="s">
        <v>10213</v>
      </c>
      <c r="F2216" s="2" t="s">
        <v>4287</v>
      </c>
    </row>
    <row r="2217">
      <c r="A2217" s="2"/>
      <c r="B2217" s="2">
        <v>1.0</v>
      </c>
      <c r="C2217" s="2" t="s">
        <v>4214</v>
      </c>
      <c r="D2217" s="2" t="s">
        <v>10664</v>
      </c>
      <c r="E2217" s="2" t="s">
        <v>10213</v>
      </c>
      <c r="F2217" s="2" t="s">
        <v>4287</v>
      </c>
    </row>
    <row r="2218">
      <c r="A2218" s="2"/>
      <c r="B2218" s="2">
        <v>1.0</v>
      </c>
      <c r="C2218" s="2" t="s">
        <v>4215</v>
      </c>
      <c r="D2218" s="2" t="s">
        <v>10664</v>
      </c>
      <c r="E2218" s="2" t="s">
        <v>10213</v>
      </c>
      <c r="F2218" s="2" t="s">
        <v>4287</v>
      </c>
    </row>
    <row r="2219">
      <c r="A2219" s="2"/>
      <c r="B2219" s="2">
        <v>1.0</v>
      </c>
      <c r="C2219" s="2" t="s">
        <v>4216</v>
      </c>
      <c r="D2219" s="2" t="s">
        <v>10664</v>
      </c>
      <c r="E2219" s="2" t="s">
        <v>10213</v>
      </c>
      <c r="F2219" s="2" t="s">
        <v>4287</v>
      </c>
    </row>
    <row r="2220">
      <c r="A2220" s="2"/>
      <c r="B2220" s="2">
        <v>1.0</v>
      </c>
      <c r="C2220" s="2" t="s">
        <v>4217</v>
      </c>
      <c r="D2220" s="2" t="s">
        <v>10664</v>
      </c>
      <c r="E2220" s="2" t="s">
        <v>10213</v>
      </c>
      <c r="F2220" s="2" t="s">
        <v>4287</v>
      </c>
    </row>
    <row r="2221">
      <c r="A2221" s="2"/>
      <c r="B2221" s="2">
        <v>0.0</v>
      </c>
      <c r="C2221" s="2" t="s">
        <v>4218</v>
      </c>
      <c r="D2221" s="2" t="s">
        <v>10664</v>
      </c>
      <c r="E2221" s="2" t="s">
        <v>10213</v>
      </c>
      <c r="F2221" s="2" t="s">
        <v>4287</v>
      </c>
    </row>
    <row r="2222">
      <c r="A2222" s="2"/>
      <c r="B2222" s="2">
        <v>0.0</v>
      </c>
      <c r="C2222" s="2" t="s">
        <v>4219</v>
      </c>
      <c r="D2222" s="2" t="s">
        <v>10664</v>
      </c>
      <c r="E2222" s="2" t="s">
        <v>10213</v>
      </c>
      <c r="F2222" s="2" t="s">
        <v>4287</v>
      </c>
    </row>
    <row r="2223">
      <c r="A2223" s="2"/>
      <c r="B2223" s="2">
        <v>0.0</v>
      </c>
      <c r="C2223" s="2" t="s">
        <v>4220</v>
      </c>
      <c r="D2223" s="2" t="s">
        <v>10664</v>
      </c>
      <c r="E2223" s="2" t="s">
        <v>10213</v>
      </c>
      <c r="F2223" s="2" t="s">
        <v>4287</v>
      </c>
    </row>
    <row r="2224">
      <c r="A2224" s="2"/>
      <c r="B2224" s="2">
        <v>0.0</v>
      </c>
      <c r="C2224" s="2" t="s">
        <v>4221</v>
      </c>
      <c r="D2224" s="2" t="s">
        <v>10664</v>
      </c>
      <c r="E2224" s="2" t="s">
        <v>10213</v>
      </c>
      <c r="F2224" s="2" t="s">
        <v>4287</v>
      </c>
    </row>
    <row r="2225">
      <c r="A2225" s="2"/>
      <c r="B2225" s="2">
        <v>1.0</v>
      </c>
      <c r="C2225" s="2" t="s">
        <v>4222</v>
      </c>
      <c r="D2225" s="2" t="s">
        <v>10664</v>
      </c>
      <c r="E2225" s="2" t="s">
        <v>10213</v>
      </c>
      <c r="F2225" s="2" t="s">
        <v>4287</v>
      </c>
    </row>
    <row r="2226">
      <c r="A2226" s="2"/>
      <c r="B2226" s="2">
        <v>1.0</v>
      </c>
      <c r="C2226" s="2" t="s">
        <v>4223</v>
      </c>
      <c r="D2226" s="2" t="s">
        <v>10664</v>
      </c>
      <c r="E2226" s="2" t="s">
        <v>10213</v>
      </c>
      <c r="F2226" s="2" t="s">
        <v>4287</v>
      </c>
    </row>
    <row r="2227">
      <c r="A2227" s="2"/>
      <c r="B2227" s="2">
        <v>1.0</v>
      </c>
      <c r="C2227" s="2" t="s">
        <v>4224</v>
      </c>
      <c r="D2227" s="2" t="s">
        <v>10664</v>
      </c>
      <c r="E2227" s="2" t="s">
        <v>10213</v>
      </c>
      <c r="F2227" s="2" t="s">
        <v>4287</v>
      </c>
    </row>
    <row r="2228">
      <c r="A2228" s="2"/>
      <c r="B2228" s="2">
        <v>0.0</v>
      </c>
      <c r="C2228" s="2" t="s">
        <v>4225</v>
      </c>
      <c r="D2228" s="2" t="s">
        <v>10664</v>
      </c>
      <c r="E2228" s="2" t="s">
        <v>10213</v>
      </c>
      <c r="F2228" s="2" t="s">
        <v>4287</v>
      </c>
    </row>
    <row r="2229">
      <c r="A2229" s="2"/>
      <c r="B2229" s="2">
        <v>0.0</v>
      </c>
      <c r="C2229" s="2" t="s">
        <v>4226</v>
      </c>
      <c r="D2229" s="2" t="s">
        <v>10664</v>
      </c>
      <c r="E2229" s="2" t="s">
        <v>10213</v>
      </c>
      <c r="F2229" s="2" t="s">
        <v>4287</v>
      </c>
    </row>
    <row r="2230">
      <c r="A2230" s="2"/>
      <c r="B2230" s="2">
        <v>1.0</v>
      </c>
      <c r="C2230" s="2" t="s">
        <v>4227</v>
      </c>
      <c r="D2230" s="2" t="s">
        <v>10664</v>
      </c>
      <c r="E2230" s="2" t="s">
        <v>10213</v>
      </c>
      <c r="F2230" s="2" t="s">
        <v>4287</v>
      </c>
    </row>
    <row r="2231">
      <c r="A2231" s="2"/>
      <c r="B2231" s="2">
        <v>1.0</v>
      </c>
      <c r="C2231" s="2" t="s">
        <v>4228</v>
      </c>
      <c r="D2231" s="2" t="s">
        <v>10664</v>
      </c>
      <c r="E2231" s="2" t="s">
        <v>10213</v>
      </c>
      <c r="F2231" s="2" t="s">
        <v>4287</v>
      </c>
    </row>
    <row r="2232">
      <c r="A2232" s="2"/>
      <c r="B2232" s="2">
        <v>1.0</v>
      </c>
      <c r="C2232" s="2" t="s">
        <v>4230</v>
      </c>
      <c r="D2232" s="2" t="s">
        <v>10664</v>
      </c>
      <c r="E2232" s="2" t="s">
        <v>10213</v>
      </c>
      <c r="F2232" s="2" t="s">
        <v>4287</v>
      </c>
    </row>
    <row r="2233">
      <c r="A2233" s="2"/>
      <c r="B2233" s="2">
        <v>0.0</v>
      </c>
      <c r="C2233" s="2" t="s">
        <v>4232</v>
      </c>
      <c r="D2233" s="2" t="s">
        <v>10664</v>
      </c>
      <c r="E2233" s="2" t="s">
        <v>10213</v>
      </c>
      <c r="F2233" s="2" t="s">
        <v>4287</v>
      </c>
    </row>
    <row r="2234">
      <c r="A2234" s="2"/>
      <c r="B2234" s="2">
        <v>0.0</v>
      </c>
      <c r="C2234" s="2" t="s">
        <v>4233</v>
      </c>
      <c r="D2234" s="2" t="s">
        <v>10664</v>
      </c>
      <c r="E2234" s="2" t="s">
        <v>10213</v>
      </c>
      <c r="F2234" s="2" t="s">
        <v>4287</v>
      </c>
    </row>
    <row r="2235">
      <c r="A2235" s="2"/>
      <c r="B2235" s="2">
        <v>0.0</v>
      </c>
      <c r="C2235" s="2" t="s">
        <v>4234</v>
      </c>
      <c r="D2235" s="2" t="s">
        <v>10664</v>
      </c>
      <c r="E2235" s="2" t="s">
        <v>10213</v>
      </c>
      <c r="F2235" s="2" t="s">
        <v>4287</v>
      </c>
    </row>
    <row r="2236">
      <c r="A2236" s="2"/>
      <c r="B2236" s="2">
        <v>1.0</v>
      </c>
      <c r="C2236" s="2" t="s">
        <v>4236</v>
      </c>
      <c r="D2236" s="2" t="s">
        <v>10664</v>
      </c>
      <c r="E2236" s="2" t="s">
        <v>10213</v>
      </c>
      <c r="F2236" s="2" t="s">
        <v>4287</v>
      </c>
    </row>
    <row r="2237">
      <c r="A2237" s="2"/>
      <c r="B2237" s="2">
        <v>1.0</v>
      </c>
      <c r="C2237" s="2" t="s">
        <v>4237</v>
      </c>
      <c r="D2237" s="2" t="s">
        <v>10664</v>
      </c>
      <c r="E2237" s="2" t="s">
        <v>10213</v>
      </c>
      <c r="F2237" s="2" t="s">
        <v>4287</v>
      </c>
    </row>
    <row r="2238">
      <c r="A2238" s="2"/>
      <c r="B2238" s="2">
        <v>1.0</v>
      </c>
      <c r="C2238" s="2" t="s">
        <v>4238</v>
      </c>
      <c r="D2238" s="2" t="s">
        <v>10664</v>
      </c>
      <c r="E2238" s="2" t="s">
        <v>10213</v>
      </c>
      <c r="F2238" s="2" t="s">
        <v>4287</v>
      </c>
    </row>
    <row r="2239">
      <c r="A2239" s="2"/>
      <c r="B2239" s="2">
        <v>1.0</v>
      </c>
      <c r="C2239" s="2" t="s">
        <v>4239</v>
      </c>
      <c r="D2239" s="2" t="s">
        <v>10664</v>
      </c>
      <c r="E2239" s="2" t="s">
        <v>10213</v>
      </c>
      <c r="F2239" s="2" t="s">
        <v>4287</v>
      </c>
    </row>
    <row r="2240">
      <c r="A2240" s="2"/>
      <c r="B2240" s="2">
        <v>1.0</v>
      </c>
      <c r="C2240" s="2" t="s">
        <v>4240</v>
      </c>
      <c r="D2240" s="2" t="s">
        <v>10664</v>
      </c>
      <c r="E2240" s="2" t="s">
        <v>10213</v>
      </c>
      <c r="F2240" s="2" t="s">
        <v>4287</v>
      </c>
    </row>
    <row r="2241">
      <c r="A2241" s="2"/>
      <c r="B2241" s="2">
        <v>1.0</v>
      </c>
      <c r="C2241" s="3" t="s">
        <v>4243</v>
      </c>
      <c r="D2241" s="2" t="s">
        <v>10690</v>
      </c>
      <c r="E2241" s="2" t="s">
        <v>10691</v>
      </c>
      <c r="F2241" s="2" t="s">
        <v>4287</v>
      </c>
    </row>
    <row r="2242">
      <c r="A2242" s="2"/>
      <c r="B2242" s="2">
        <v>1.0</v>
      </c>
      <c r="C2242" s="2" t="s">
        <v>4244</v>
      </c>
      <c r="D2242" s="2" t="s">
        <v>10690</v>
      </c>
      <c r="E2242" s="2" t="s">
        <v>10691</v>
      </c>
      <c r="F2242" s="2" t="s">
        <v>4287</v>
      </c>
    </row>
    <row r="2243">
      <c r="A2243" s="2"/>
      <c r="B2243" s="2">
        <v>1.0</v>
      </c>
      <c r="C2243" s="2" t="s">
        <v>4248</v>
      </c>
      <c r="D2243" s="2" t="s">
        <v>10690</v>
      </c>
      <c r="E2243" s="2" t="s">
        <v>10691</v>
      </c>
      <c r="F2243" s="2" t="s">
        <v>4287</v>
      </c>
    </row>
    <row r="2244">
      <c r="A2244" s="2"/>
      <c r="B2244" s="2">
        <v>1.0</v>
      </c>
      <c r="C2244" s="3" t="s">
        <v>4249</v>
      </c>
      <c r="D2244" s="2" t="s">
        <v>10701</v>
      </c>
      <c r="E2244" s="2" t="s">
        <v>10702</v>
      </c>
      <c r="F2244" s="2" t="s">
        <v>4287</v>
      </c>
    </row>
    <row r="2245">
      <c r="A2245" s="2"/>
      <c r="B2245" s="2">
        <v>1.0</v>
      </c>
      <c r="C2245" s="2" t="s">
        <v>4250</v>
      </c>
      <c r="D2245" s="2" t="s">
        <v>10701</v>
      </c>
      <c r="E2245" s="2" t="s">
        <v>10702</v>
      </c>
      <c r="F2245" s="2" t="s">
        <v>4287</v>
      </c>
    </row>
    <row r="2246">
      <c r="A2246" s="2"/>
      <c r="B2246" s="2">
        <v>1.0</v>
      </c>
      <c r="C2246" s="2" t="s">
        <v>4253</v>
      </c>
      <c r="D2246" s="2" t="s">
        <v>10712</v>
      </c>
      <c r="E2246" s="2" t="s">
        <v>4287</v>
      </c>
      <c r="F2246" s="2" t="s">
        <v>4287</v>
      </c>
    </row>
    <row r="2247">
      <c r="A2247" s="2"/>
      <c r="B2247" s="2">
        <v>0.0</v>
      </c>
      <c r="C2247" s="2" t="s">
        <v>4255</v>
      </c>
      <c r="D2247" s="2" t="s">
        <v>10712</v>
      </c>
      <c r="E2247" s="2" t="s">
        <v>4287</v>
      </c>
      <c r="F2247" s="2" t="s">
        <v>4287</v>
      </c>
    </row>
    <row r="2248">
      <c r="A2248" s="2"/>
      <c r="B2248" s="2">
        <v>1.0</v>
      </c>
      <c r="C2248" s="2" t="s">
        <v>4256</v>
      </c>
      <c r="D2248" s="2" t="s">
        <v>10712</v>
      </c>
      <c r="E2248" s="2" t="s">
        <v>4287</v>
      </c>
      <c r="F2248" s="2" t="s">
        <v>4287</v>
      </c>
    </row>
    <row r="2249">
      <c r="A2249" s="2"/>
      <c r="B2249" s="2">
        <v>0.0</v>
      </c>
      <c r="C2249" s="2" t="s">
        <v>4257</v>
      </c>
      <c r="D2249" s="2" t="s">
        <v>10712</v>
      </c>
      <c r="E2249" s="2" t="s">
        <v>4287</v>
      </c>
      <c r="F2249" s="2" t="s">
        <v>4287</v>
      </c>
    </row>
    <row r="2250">
      <c r="A2250" s="2"/>
      <c r="B2250" s="2">
        <v>1.0</v>
      </c>
      <c r="C2250" s="2" t="s">
        <v>4258</v>
      </c>
      <c r="D2250" s="2" t="s">
        <v>10712</v>
      </c>
      <c r="E2250" s="2" t="s">
        <v>4287</v>
      </c>
      <c r="F2250" s="2" t="s">
        <v>4287</v>
      </c>
    </row>
    <row r="2251">
      <c r="A2251" s="2"/>
      <c r="B2251" s="2">
        <v>1.0</v>
      </c>
      <c r="C2251" s="2" t="s">
        <v>4259</v>
      </c>
      <c r="D2251" s="2" t="s">
        <v>10712</v>
      </c>
      <c r="E2251" s="2" t="s">
        <v>4287</v>
      </c>
      <c r="F2251" s="2" t="s">
        <v>4287</v>
      </c>
    </row>
    <row r="2252">
      <c r="A2252" s="2"/>
      <c r="B2252" s="2">
        <v>0.0</v>
      </c>
      <c r="C2252" s="2" t="s">
        <v>4260</v>
      </c>
      <c r="D2252" s="2" t="s">
        <v>10712</v>
      </c>
      <c r="E2252" s="2" t="s">
        <v>4287</v>
      </c>
      <c r="F2252" s="2" t="s">
        <v>4287</v>
      </c>
    </row>
    <row r="2253">
      <c r="A2253" s="2"/>
      <c r="B2253" s="2">
        <v>0.0</v>
      </c>
      <c r="C2253" s="2" t="s">
        <v>4262</v>
      </c>
      <c r="D2253" s="2" t="s">
        <v>10712</v>
      </c>
      <c r="E2253" s="2" t="s">
        <v>4287</v>
      </c>
      <c r="F2253" s="2" t="s">
        <v>4287</v>
      </c>
    </row>
    <row r="2254">
      <c r="A2254" s="2"/>
      <c r="B2254" s="2">
        <v>1.0</v>
      </c>
      <c r="C2254" s="2" t="s">
        <v>4265</v>
      </c>
      <c r="D2254" s="2" t="s">
        <v>10712</v>
      </c>
      <c r="E2254" s="2" t="s">
        <v>4287</v>
      </c>
      <c r="F2254" s="2" t="s">
        <v>4287</v>
      </c>
    </row>
    <row r="2255">
      <c r="A2255" s="2"/>
      <c r="B2255" s="2">
        <v>0.0</v>
      </c>
      <c r="C2255" s="2" t="s">
        <v>4266</v>
      </c>
      <c r="D2255" s="2" t="s">
        <v>10712</v>
      </c>
      <c r="E2255" s="2" t="s">
        <v>4287</v>
      </c>
      <c r="F2255" s="2" t="s">
        <v>4287</v>
      </c>
    </row>
    <row r="2256">
      <c r="A2256" s="2"/>
      <c r="B2256" s="2">
        <v>-1.0</v>
      </c>
      <c r="C2256" s="2" t="s">
        <v>4267</v>
      </c>
      <c r="D2256" s="2" t="s">
        <v>10712</v>
      </c>
      <c r="E2256" s="2" t="s">
        <v>4287</v>
      </c>
      <c r="F2256" s="2" t="s">
        <v>4287</v>
      </c>
    </row>
    <row r="2257">
      <c r="A2257" s="2"/>
      <c r="B2257" s="2">
        <v>1.0</v>
      </c>
      <c r="C2257" s="2" t="s">
        <v>4272</v>
      </c>
      <c r="D2257" s="2" t="s">
        <v>10729</v>
      </c>
      <c r="E2257" s="2" t="s">
        <v>10513</v>
      </c>
      <c r="F2257" s="2" t="s">
        <v>4287</v>
      </c>
    </row>
    <row r="2258">
      <c r="B2258" s="2">
        <v>1.0</v>
      </c>
      <c r="C2258" s="2" t="s">
        <v>4273</v>
      </c>
      <c r="D2258" s="2" t="s">
        <v>10729</v>
      </c>
      <c r="E2258" s="2" t="s">
        <v>10513</v>
      </c>
      <c r="F2258" s="2" t="s">
        <v>4287</v>
      </c>
    </row>
    <row r="2259">
      <c r="A2259" s="2"/>
      <c r="B2259" s="2">
        <v>1.0</v>
      </c>
      <c r="C2259" s="2" t="s">
        <v>4276</v>
      </c>
      <c r="D2259" s="2" t="s">
        <v>10729</v>
      </c>
      <c r="E2259" s="2" t="s">
        <v>10513</v>
      </c>
      <c r="F2259" s="2" t="s">
        <v>4287</v>
      </c>
    </row>
    <row r="2260">
      <c r="A2260" s="2"/>
      <c r="B2260" s="2">
        <v>1.0</v>
      </c>
      <c r="C2260" s="2" t="s">
        <v>4277</v>
      </c>
      <c r="D2260" s="2" t="s">
        <v>10729</v>
      </c>
      <c r="E2260" s="2" t="s">
        <v>10513</v>
      </c>
      <c r="F2260" s="2" t="s">
        <v>4287</v>
      </c>
    </row>
    <row r="2261">
      <c r="A2261" s="2"/>
      <c r="B2261" s="2">
        <v>1.0</v>
      </c>
      <c r="C2261" s="2" t="s">
        <v>4279</v>
      </c>
      <c r="D2261" s="2" t="s">
        <v>10729</v>
      </c>
      <c r="E2261" s="2" t="s">
        <v>10513</v>
      </c>
      <c r="F2261" s="2" t="s">
        <v>4287</v>
      </c>
    </row>
    <row r="2262">
      <c r="A2262" s="2"/>
      <c r="B2262" s="2">
        <v>1.0</v>
      </c>
      <c r="C2262" s="2" t="s">
        <v>4280</v>
      </c>
      <c r="D2262" s="2" t="s">
        <v>10729</v>
      </c>
      <c r="E2262" s="2" t="s">
        <v>10513</v>
      </c>
      <c r="F2262" s="2" t="s">
        <v>4287</v>
      </c>
    </row>
    <row r="2263">
      <c r="A2263" s="2"/>
      <c r="B2263" s="2">
        <v>1.0</v>
      </c>
      <c r="C2263" s="2" t="s">
        <v>4281</v>
      </c>
      <c r="D2263" s="2" t="s">
        <v>10729</v>
      </c>
      <c r="E2263" s="2" t="s">
        <v>10513</v>
      </c>
      <c r="F2263" s="2" t="s">
        <v>4287</v>
      </c>
    </row>
    <row r="2264">
      <c r="A2264" s="2"/>
      <c r="B2264" s="2">
        <v>1.0</v>
      </c>
      <c r="C2264" s="2" t="s">
        <v>4282</v>
      </c>
      <c r="D2264" s="2" t="s">
        <v>10729</v>
      </c>
      <c r="E2264" s="2" t="s">
        <v>10513</v>
      </c>
      <c r="F2264" s="2" t="s">
        <v>4287</v>
      </c>
    </row>
    <row r="2265">
      <c r="A2265" s="2"/>
      <c r="B2265" s="2">
        <v>1.0</v>
      </c>
      <c r="C2265" s="2" t="s">
        <v>4284</v>
      </c>
      <c r="D2265" s="2" t="s">
        <v>10729</v>
      </c>
      <c r="E2265" s="2" t="s">
        <v>10513</v>
      </c>
      <c r="F2265" s="2" t="s">
        <v>4287</v>
      </c>
    </row>
    <row r="2266">
      <c r="A2266" s="2"/>
      <c r="B2266" s="2">
        <v>1.0</v>
      </c>
      <c r="C2266" s="2" t="s">
        <v>4285</v>
      </c>
      <c r="D2266" s="2" t="s">
        <v>10729</v>
      </c>
      <c r="E2266" s="2" t="s">
        <v>10513</v>
      </c>
      <c r="F2266" s="2" t="s">
        <v>4287</v>
      </c>
    </row>
    <row r="2267">
      <c r="A2267" s="2"/>
      <c r="B2267" s="2">
        <v>1.0</v>
      </c>
      <c r="C2267" s="2" t="s">
        <v>4286</v>
      </c>
      <c r="D2267" s="2" t="s">
        <v>10729</v>
      </c>
      <c r="E2267" s="2" t="s">
        <v>10513</v>
      </c>
      <c r="F2267" s="2" t="s">
        <v>4287</v>
      </c>
    </row>
    <row r="2268">
      <c r="A2268" s="2"/>
      <c r="B2268" s="2">
        <v>1.0</v>
      </c>
      <c r="C2268" s="2" t="s">
        <v>4289</v>
      </c>
      <c r="D2268" s="2" t="s">
        <v>10729</v>
      </c>
      <c r="E2268" s="2" t="s">
        <v>10513</v>
      </c>
      <c r="F2268" s="2" t="s">
        <v>4287</v>
      </c>
    </row>
    <row r="2269">
      <c r="A2269" s="2"/>
      <c r="B2269" s="2">
        <v>1.0</v>
      </c>
      <c r="C2269" s="2" t="s">
        <v>4290</v>
      </c>
      <c r="D2269" s="2" t="s">
        <v>10729</v>
      </c>
      <c r="E2269" s="2" t="s">
        <v>10513</v>
      </c>
      <c r="F2269" s="2" t="s">
        <v>4287</v>
      </c>
    </row>
    <row r="2270">
      <c r="A2270" s="2"/>
      <c r="B2270" s="2">
        <v>1.0</v>
      </c>
      <c r="C2270" s="2" t="s">
        <v>4291</v>
      </c>
      <c r="D2270" s="2" t="s">
        <v>10729</v>
      </c>
      <c r="E2270" s="2" t="s">
        <v>10513</v>
      </c>
      <c r="F2270" s="2" t="s">
        <v>4287</v>
      </c>
    </row>
    <row r="2271">
      <c r="A2271" s="2"/>
      <c r="B2271" s="2">
        <v>1.0</v>
      </c>
      <c r="C2271" s="2" t="s">
        <v>4293</v>
      </c>
      <c r="D2271" s="2" t="s">
        <v>10729</v>
      </c>
      <c r="E2271" s="2" t="s">
        <v>10513</v>
      </c>
      <c r="F2271" s="2" t="s">
        <v>4287</v>
      </c>
    </row>
    <row r="2272">
      <c r="A2272" s="2"/>
      <c r="B2272" s="2">
        <v>1.0</v>
      </c>
      <c r="C2272" s="2" t="s">
        <v>4294</v>
      </c>
      <c r="D2272" s="2" t="s">
        <v>10729</v>
      </c>
      <c r="E2272" s="2" t="s">
        <v>10513</v>
      </c>
      <c r="F2272" s="2" t="s">
        <v>4287</v>
      </c>
    </row>
    <row r="2273">
      <c r="A2273" s="2"/>
      <c r="B2273" s="2">
        <v>1.0</v>
      </c>
      <c r="C2273" s="2" t="s">
        <v>4296</v>
      </c>
      <c r="D2273" s="2" t="s">
        <v>10729</v>
      </c>
      <c r="E2273" s="2" t="s">
        <v>10513</v>
      </c>
      <c r="F2273" s="2" t="s">
        <v>4287</v>
      </c>
    </row>
    <row r="2274">
      <c r="A2274" s="2"/>
      <c r="B2274" s="2">
        <v>1.0</v>
      </c>
      <c r="C2274" s="2" t="s">
        <v>4297</v>
      </c>
      <c r="D2274" s="2" t="s">
        <v>10729</v>
      </c>
      <c r="E2274" s="2" t="s">
        <v>10513</v>
      </c>
      <c r="F2274" s="2" t="s">
        <v>4287</v>
      </c>
    </row>
    <row r="2275">
      <c r="A2275" s="2"/>
      <c r="B2275" s="2">
        <v>1.0</v>
      </c>
      <c r="C2275" s="2" t="s">
        <v>1007</v>
      </c>
      <c r="D2275" s="2" t="s">
        <v>10759</v>
      </c>
      <c r="E2275" s="2" t="s">
        <v>4287</v>
      </c>
      <c r="F2275" s="2" t="s">
        <v>4287</v>
      </c>
    </row>
    <row r="2276">
      <c r="A2276" s="2"/>
      <c r="B2276" s="2">
        <v>1.0</v>
      </c>
      <c r="C2276" s="2" t="s">
        <v>4303</v>
      </c>
      <c r="D2276" s="2" t="s">
        <v>10759</v>
      </c>
      <c r="E2276" s="2" t="s">
        <v>4287</v>
      </c>
      <c r="F2276" s="2" t="s">
        <v>4287</v>
      </c>
    </row>
    <row r="2277">
      <c r="A2277" s="2"/>
      <c r="B2277" s="2">
        <v>1.0</v>
      </c>
      <c r="C2277" s="2" t="s">
        <v>4305</v>
      </c>
      <c r="D2277" s="2" t="s">
        <v>10759</v>
      </c>
      <c r="E2277" s="2" t="s">
        <v>4287</v>
      </c>
      <c r="F2277" s="2" t="s">
        <v>4287</v>
      </c>
    </row>
    <row r="2278">
      <c r="A2278" s="2"/>
      <c r="B2278" s="2">
        <v>1.0</v>
      </c>
      <c r="C2278" s="2" t="s">
        <v>4306</v>
      </c>
      <c r="D2278" s="2" t="s">
        <v>10759</v>
      </c>
      <c r="E2278" s="2" t="s">
        <v>4287</v>
      </c>
      <c r="F2278" s="2" t="s">
        <v>4287</v>
      </c>
    </row>
    <row r="2279">
      <c r="A2279" s="2"/>
      <c r="B2279" s="2">
        <v>0.0</v>
      </c>
      <c r="C2279" s="2" t="s">
        <v>4307</v>
      </c>
      <c r="D2279" s="2" t="s">
        <v>10759</v>
      </c>
      <c r="E2279" s="2" t="s">
        <v>4287</v>
      </c>
      <c r="F2279" s="2" t="s">
        <v>4287</v>
      </c>
    </row>
    <row r="2280">
      <c r="A2280" s="2"/>
      <c r="B2280" s="2">
        <v>1.0</v>
      </c>
      <c r="C2280" s="2" t="s">
        <v>4309</v>
      </c>
      <c r="D2280" s="2" t="s">
        <v>10759</v>
      </c>
      <c r="E2280" s="2" t="s">
        <v>4287</v>
      </c>
      <c r="F2280" s="2" t="s">
        <v>4287</v>
      </c>
    </row>
    <row r="2281">
      <c r="A2281" s="2"/>
      <c r="B2281" s="2">
        <v>1.0</v>
      </c>
      <c r="C2281" s="2" t="s">
        <v>4310</v>
      </c>
      <c r="D2281" s="2" t="s">
        <v>10759</v>
      </c>
      <c r="E2281" s="2" t="s">
        <v>4287</v>
      </c>
      <c r="F2281" s="2" t="s">
        <v>4287</v>
      </c>
    </row>
    <row r="2282">
      <c r="A2282" s="2"/>
      <c r="B2282" s="2">
        <v>1.0</v>
      </c>
      <c r="C2282" s="2" t="s">
        <v>4312</v>
      </c>
      <c r="D2282" s="2" t="s">
        <v>10759</v>
      </c>
      <c r="E2282" s="2" t="s">
        <v>4287</v>
      </c>
      <c r="F2282" s="2" t="s">
        <v>4287</v>
      </c>
    </row>
    <row r="2283">
      <c r="A2283" s="2"/>
      <c r="B2283" s="2">
        <v>1.0</v>
      </c>
      <c r="C2283" s="2" t="s">
        <v>4319</v>
      </c>
      <c r="D2283" s="2" t="s">
        <v>10759</v>
      </c>
      <c r="E2283" s="2" t="s">
        <v>4287</v>
      </c>
      <c r="F2283" s="2" t="s">
        <v>4287</v>
      </c>
    </row>
    <row r="2284">
      <c r="A2284" s="2"/>
      <c r="B2284" s="2">
        <v>0.0</v>
      </c>
      <c r="C2284" s="2" t="s">
        <v>4320</v>
      </c>
      <c r="D2284" s="2" t="s">
        <v>10759</v>
      </c>
      <c r="E2284" s="2" t="s">
        <v>4287</v>
      </c>
      <c r="F2284" s="2" t="s">
        <v>4287</v>
      </c>
    </row>
    <row r="2285">
      <c r="A2285" s="2"/>
      <c r="B2285" s="2">
        <v>1.0</v>
      </c>
      <c r="C2285" s="2" t="s">
        <v>4321</v>
      </c>
      <c r="D2285" s="2" t="s">
        <v>10759</v>
      </c>
      <c r="E2285" s="2" t="s">
        <v>4287</v>
      </c>
      <c r="F2285" s="2" t="s">
        <v>4287</v>
      </c>
    </row>
    <row r="2286">
      <c r="A2286" s="2"/>
      <c r="B2286" s="2">
        <v>1.0</v>
      </c>
      <c r="C2286" s="2" t="s">
        <v>4322</v>
      </c>
      <c r="D2286" s="2" t="s">
        <v>10759</v>
      </c>
      <c r="E2286" s="2" t="s">
        <v>4287</v>
      </c>
      <c r="F2286" s="2" t="s">
        <v>4287</v>
      </c>
    </row>
    <row r="2287">
      <c r="A2287" s="2"/>
      <c r="B2287" s="2">
        <v>1.0</v>
      </c>
      <c r="C2287" s="2" t="s">
        <v>4323</v>
      </c>
      <c r="D2287" s="2" t="s">
        <v>10759</v>
      </c>
      <c r="E2287" s="2" t="s">
        <v>4287</v>
      </c>
      <c r="F2287" s="2" t="s">
        <v>4287</v>
      </c>
    </row>
    <row r="2288">
      <c r="A2288" s="2"/>
      <c r="B2288" s="2">
        <v>1.0</v>
      </c>
      <c r="C2288" s="2" t="s">
        <v>4328</v>
      </c>
      <c r="D2288" s="2" t="s">
        <v>10790</v>
      </c>
      <c r="E2288" s="2" t="s">
        <v>4301</v>
      </c>
      <c r="F2288" s="2" t="s">
        <v>4287</v>
      </c>
    </row>
    <row r="2289">
      <c r="A2289" s="2"/>
      <c r="B2289" s="2">
        <v>0.0</v>
      </c>
      <c r="C2289" s="2" t="s">
        <v>4329</v>
      </c>
      <c r="D2289" s="2" t="s">
        <v>10790</v>
      </c>
      <c r="E2289" s="2" t="s">
        <v>4301</v>
      </c>
      <c r="F2289" s="2" t="s">
        <v>4287</v>
      </c>
    </row>
    <row r="2290">
      <c r="A2290" s="2"/>
      <c r="B2290" s="2">
        <v>1.0</v>
      </c>
      <c r="C2290" s="2" t="s">
        <v>4332</v>
      </c>
      <c r="D2290" s="2" t="s">
        <v>10790</v>
      </c>
      <c r="E2290" s="2" t="s">
        <v>4301</v>
      </c>
      <c r="F2290" s="2" t="s">
        <v>4287</v>
      </c>
    </row>
    <row r="2291">
      <c r="A2291" s="2"/>
      <c r="B2291" s="2">
        <v>1.0</v>
      </c>
      <c r="C2291" s="2" t="s">
        <v>4334</v>
      </c>
      <c r="D2291" s="2" t="s">
        <v>10790</v>
      </c>
      <c r="E2291" s="2" t="s">
        <v>4301</v>
      </c>
      <c r="F2291" s="2" t="s">
        <v>4287</v>
      </c>
    </row>
    <row r="2292">
      <c r="A2292" s="2"/>
      <c r="B2292" s="2">
        <v>1.0</v>
      </c>
      <c r="C2292" s="2" t="s">
        <v>4335</v>
      </c>
      <c r="D2292" s="2" t="s">
        <v>10805</v>
      </c>
      <c r="E2292" s="2" t="s">
        <v>10649</v>
      </c>
      <c r="F2292" s="2" t="s">
        <v>4287</v>
      </c>
    </row>
    <row r="2293">
      <c r="A2293" s="2"/>
      <c r="B2293" s="2">
        <v>1.0</v>
      </c>
      <c r="C2293" s="2" t="s">
        <v>4337</v>
      </c>
      <c r="D2293" s="2" t="s">
        <v>10805</v>
      </c>
      <c r="E2293" s="2" t="s">
        <v>10649</v>
      </c>
      <c r="F2293" s="2" t="s">
        <v>4287</v>
      </c>
    </row>
    <row r="2294">
      <c r="A2294" s="2"/>
      <c r="B2294" s="2">
        <v>0.0</v>
      </c>
      <c r="C2294" s="2" t="s">
        <v>4338</v>
      </c>
      <c r="D2294" s="2" t="s">
        <v>10805</v>
      </c>
      <c r="E2294" s="2" t="s">
        <v>10649</v>
      </c>
      <c r="F2294" s="2" t="s">
        <v>4287</v>
      </c>
    </row>
    <row r="2295">
      <c r="A2295" s="2"/>
      <c r="B2295" s="2">
        <v>1.0</v>
      </c>
      <c r="C2295" s="2" t="s">
        <v>4339</v>
      </c>
      <c r="D2295" s="2" t="s">
        <v>10805</v>
      </c>
      <c r="E2295" s="2" t="s">
        <v>10649</v>
      </c>
      <c r="F2295" s="2" t="s">
        <v>4287</v>
      </c>
    </row>
    <row r="2296">
      <c r="A2296" s="2"/>
      <c r="B2296" s="2">
        <v>1.0</v>
      </c>
      <c r="C2296" s="2" t="s">
        <v>4340</v>
      </c>
      <c r="D2296" s="2" t="s">
        <v>10805</v>
      </c>
      <c r="E2296" s="2" t="s">
        <v>10649</v>
      </c>
      <c r="F2296" s="2" t="s">
        <v>4287</v>
      </c>
    </row>
    <row r="2297">
      <c r="A2297" s="2"/>
      <c r="B2297" s="2">
        <v>0.0</v>
      </c>
      <c r="C2297" s="2" t="s">
        <v>4341</v>
      </c>
      <c r="D2297" s="2" t="s">
        <v>10805</v>
      </c>
      <c r="E2297" s="2" t="s">
        <v>10649</v>
      </c>
      <c r="F2297" s="2" t="s">
        <v>4287</v>
      </c>
    </row>
    <row r="2298">
      <c r="A2298" s="2"/>
      <c r="B2298" s="2">
        <v>1.0</v>
      </c>
      <c r="C2298" s="2" t="s">
        <v>4342</v>
      </c>
      <c r="D2298" s="2" t="s">
        <v>10805</v>
      </c>
      <c r="E2298" s="2" t="s">
        <v>10649</v>
      </c>
      <c r="F2298" s="2" t="s">
        <v>4287</v>
      </c>
    </row>
    <row r="2299">
      <c r="A2299" s="2"/>
      <c r="B2299" s="2">
        <v>1.0</v>
      </c>
      <c r="C2299" s="2" t="s">
        <v>4343</v>
      </c>
      <c r="D2299" s="2" t="s">
        <v>10805</v>
      </c>
      <c r="E2299" s="2" t="s">
        <v>10649</v>
      </c>
      <c r="F2299" s="2" t="s">
        <v>4287</v>
      </c>
    </row>
    <row r="2300">
      <c r="A2300" s="2"/>
      <c r="B2300" s="2">
        <v>1.0</v>
      </c>
      <c r="C2300" s="2" t="s">
        <v>4344</v>
      </c>
      <c r="D2300" s="2" t="s">
        <v>10805</v>
      </c>
      <c r="E2300" s="2" t="s">
        <v>10649</v>
      </c>
      <c r="F2300" s="2" t="s">
        <v>4287</v>
      </c>
    </row>
    <row r="2301">
      <c r="A2301" s="2"/>
      <c r="B2301" s="2">
        <v>1.0</v>
      </c>
      <c r="C2301" s="2" t="s">
        <v>4346</v>
      </c>
      <c r="D2301" s="2" t="s">
        <v>10805</v>
      </c>
      <c r="E2301" s="2" t="s">
        <v>10649</v>
      </c>
      <c r="F2301" s="2" t="s">
        <v>4287</v>
      </c>
    </row>
    <row r="2302">
      <c r="A2302" s="2"/>
      <c r="B2302" s="2">
        <v>1.0</v>
      </c>
      <c r="C2302" s="2" t="s">
        <v>4348</v>
      </c>
      <c r="D2302" s="2" t="s">
        <v>10805</v>
      </c>
      <c r="E2302" s="2" t="s">
        <v>10649</v>
      </c>
      <c r="F2302" s="2" t="s">
        <v>4287</v>
      </c>
    </row>
    <row r="2303">
      <c r="A2303" s="2"/>
      <c r="B2303" s="2">
        <v>1.0</v>
      </c>
      <c r="C2303" s="2" t="s">
        <v>4350</v>
      </c>
      <c r="D2303" s="2" t="s">
        <v>10805</v>
      </c>
      <c r="E2303" s="2" t="s">
        <v>10649</v>
      </c>
      <c r="F2303" s="2" t="s">
        <v>4287</v>
      </c>
    </row>
    <row r="2304">
      <c r="A2304" s="2"/>
      <c r="B2304" s="2">
        <v>1.0</v>
      </c>
      <c r="C2304" s="2" t="s">
        <v>4351</v>
      </c>
      <c r="D2304" s="2" t="s">
        <v>10805</v>
      </c>
      <c r="E2304" s="2" t="s">
        <v>10649</v>
      </c>
      <c r="F2304" s="2" t="s">
        <v>4287</v>
      </c>
    </row>
    <row r="2305">
      <c r="A2305" s="2"/>
      <c r="B2305" s="2">
        <v>1.0</v>
      </c>
      <c r="C2305" s="2" t="s">
        <v>4352</v>
      </c>
      <c r="D2305" s="2" t="s">
        <v>10805</v>
      </c>
      <c r="E2305" s="2" t="s">
        <v>10649</v>
      </c>
      <c r="F2305" s="2" t="s">
        <v>4287</v>
      </c>
    </row>
    <row r="2306">
      <c r="A2306" s="2"/>
      <c r="B2306" s="2">
        <v>1.0</v>
      </c>
      <c r="C2306" s="2" t="s">
        <v>4353</v>
      </c>
      <c r="D2306" s="2" t="s">
        <v>10805</v>
      </c>
      <c r="E2306" s="2" t="s">
        <v>10649</v>
      </c>
      <c r="F2306" s="2" t="s">
        <v>4287</v>
      </c>
    </row>
    <row r="2307">
      <c r="A2307" s="2"/>
      <c r="B2307" s="2">
        <v>1.0</v>
      </c>
      <c r="C2307" s="2" t="s">
        <v>4635</v>
      </c>
      <c r="D2307" s="2" t="s">
        <v>10805</v>
      </c>
      <c r="E2307" s="2" t="s">
        <v>10649</v>
      </c>
      <c r="F2307" s="2" t="s">
        <v>4287</v>
      </c>
    </row>
    <row r="2308">
      <c r="A2308" s="2"/>
      <c r="B2308" s="2">
        <v>1.0</v>
      </c>
      <c r="C2308" s="2" t="s">
        <v>4638</v>
      </c>
      <c r="D2308" s="2" t="s">
        <v>10805</v>
      </c>
      <c r="E2308" s="2" t="s">
        <v>10649</v>
      </c>
      <c r="F2308" s="2" t="s">
        <v>4287</v>
      </c>
    </row>
    <row r="2309">
      <c r="A2309" s="2"/>
      <c r="B2309" s="2">
        <v>0.0</v>
      </c>
      <c r="C2309" s="2" t="s">
        <v>4640</v>
      </c>
      <c r="D2309" s="2" t="s">
        <v>10805</v>
      </c>
      <c r="E2309" s="2" t="s">
        <v>10649</v>
      </c>
      <c r="F2309" s="2" t="s">
        <v>4287</v>
      </c>
    </row>
    <row r="2310">
      <c r="A2310" s="2"/>
      <c r="B2310" s="2">
        <v>0.0</v>
      </c>
      <c r="C2310" s="2" t="s">
        <v>4643</v>
      </c>
      <c r="D2310" s="2" t="s">
        <v>10805</v>
      </c>
      <c r="E2310" s="2" t="s">
        <v>10649</v>
      </c>
      <c r="F2310" s="2" t="s">
        <v>4287</v>
      </c>
    </row>
    <row r="2311">
      <c r="A2311" s="2"/>
      <c r="B2311" s="2">
        <v>1.0</v>
      </c>
      <c r="C2311" s="2" t="s">
        <v>4650</v>
      </c>
      <c r="D2311" s="2" t="s">
        <v>10805</v>
      </c>
      <c r="E2311" s="2" t="s">
        <v>10649</v>
      </c>
      <c r="F2311" s="2" t="s">
        <v>4287</v>
      </c>
    </row>
    <row r="2312">
      <c r="A2312" s="2"/>
      <c r="B2312" s="2">
        <v>1.0</v>
      </c>
      <c r="C2312" s="2" t="s">
        <v>4653</v>
      </c>
      <c r="D2312" s="2" t="s">
        <v>10805</v>
      </c>
      <c r="E2312" s="2" t="s">
        <v>10649</v>
      </c>
      <c r="F2312" s="2" t="s">
        <v>4287</v>
      </c>
    </row>
    <row r="2313">
      <c r="A2313" s="2"/>
      <c r="B2313" s="2">
        <v>1.0</v>
      </c>
      <c r="C2313" s="3" t="s">
        <v>4655</v>
      </c>
      <c r="D2313" s="2" t="s">
        <v>10805</v>
      </c>
      <c r="E2313" s="2" t="s">
        <v>10649</v>
      </c>
      <c r="F2313" s="2" t="s">
        <v>4287</v>
      </c>
    </row>
    <row r="2314">
      <c r="A2314" s="2"/>
      <c r="B2314" s="2">
        <v>1.0</v>
      </c>
      <c r="C2314" s="2" t="s">
        <v>4661</v>
      </c>
      <c r="D2314" s="2" t="s">
        <v>10805</v>
      </c>
      <c r="E2314" s="2" t="s">
        <v>10649</v>
      </c>
      <c r="F2314" s="2" t="s">
        <v>4287</v>
      </c>
    </row>
    <row r="2315">
      <c r="A2315" s="2"/>
      <c r="B2315" s="2">
        <v>0.0</v>
      </c>
      <c r="C2315" s="2" t="s">
        <v>4666</v>
      </c>
      <c r="D2315" s="2" t="s">
        <v>10805</v>
      </c>
      <c r="E2315" s="2" t="s">
        <v>10649</v>
      </c>
      <c r="F2315" s="2" t="s">
        <v>4287</v>
      </c>
    </row>
    <row r="2316">
      <c r="A2316" s="2"/>
      <c r="B2316" s="2">
        <v>1.0</v>
      </c>
      <c r="C2316" s="2" t="s">
        <v>4676</v>
      </c>
      <c r="D2316" s="2" t="s">
        <v>10805</v>
      </c>
      <c r="E2316" s="2" t="s">
        <v>10649</v>
      </c>
      <c r="F2316" s="2" t="s">
        <v>4287</v>
      </c>
    </row>
    <row r="2317">
      <c r="A2317" s="2"/>
      <c r="B2317" s="2">
        <v>1.0</v>
      </c>
      <c r="C2317" s="2" t="s">
        <v>4678</v>
      </c>
      <c r="D2317" s="2" t="s">
        <v>10805</v>
      </c>
      <c r="E2317" s="2" t="s">
        <v>10649</v>
      </c>
      <c r="F2317" s="2" t="s">
        <v>4287</v>
      </c>
    </row>
    <row r="2318">
      <c r="A2318" s="2"/>
      <c r="B2318" s="2">
        <v>1.0</v>
      </c>
      <c r="C2318" s="2" t="s">
        <v>4681</v>
      </c>
      <c r="D2318" s="2" t="s">
        <v>10805</v>
      </c>
      <c r="E2318" s="2" t="s">
        <v>10649</v>
      </c>
      <c r="F2318" s="2" t="s">
        <v>4287</v>
      </c>
    </row>
    <row r="2319">
      <c r="A2319" s="2"/>
      <c r="B2319" s="2">
        <v>1.0</v>
      </c>
      <c r="C2319" s="2" t="s">
        <v>4683</v>
      </c>
      <c r="D2319" s="2" t="s">
        <v>10805</v>
      </c>
      <c r="E2319" s="2" t="s">
        <v>10649</v>
      </c>
      <c r="F2319" s="2" t="s">
        <v>4287</v>
      </c>
    </row>
    <row r="2320">
      <c r="A2320" s="2"/>
      <c r="B2320" s="2">
        <v>0.0</v>
      </c>
      <c r="C2320" s="2" t="s">
        <v>4686</v>
      </c>
      <c r="D2320" s="2" t="s">
        <v>10805</v>
      </c>
      <c r="E2320" s="2" t="s">
        <v>10649</v>
      </c>
      <c r="F2320" s="2" t="s">
        <v>4287</v>
      </c>
    </row>
    <row r="2321">
      <c r="A2321" s="2"/>
      <c r="B2321" s="2">
        <v>1.0</v>
      </c>
      <c r="C2321" s="2" t="s">
        <v>4689</v>
      </c>
      <c r="D2321" s="2" t="s">
        <v>10805</v>
      </c>
      <c r="E2321" s="2" t="s">
        <v>10649</v>
      </c>
      <c r="F2321" s="2" t="s">
        <v>4287</v>
      </c>
    </row>
    <row r="2322">
      <c r="A2322" s="2"/>
      <c r="B2322" s="2">
        <v>1.0</v>
      </c>
      <c r="C2322" s="2" t="s">
        <v>4692</v>
      </c>
      <c r="D2322" s="2" t="s">
        <v>10805</v>
      </c>
      <c r="E2322" s="2" t="s">
        <v>10649</v>
      </c>
      <c r="F2322" s="2" t="s">
        <v>4287</v>
      </c>
    </row>
    <row r="2323">
      <c r="A2323" s="2"/>
      <c r="B2323" s="2">
        <v>1.0</v>
      </c>
      <c r="C2323" s="2" t="s">
        <v>4694</v>
      </c>
      <c r="D2323" s="2" t="s">
        <v>10805</v>
      </c>
      <c r="E2323" s="2" t="s">
        <v>10649</v>
      </c>
      <c r="F2323" s="2" t="s">
        <v>4287</v>
      </c>
    </row>
    <row r="2324">
      <c r="A2324" s="2"/>
      <c r="B2324" s="2">
        <v>1.0</v>
      </c>
      <c r="C2324" s="2" t="s">
        <v>4696</v>
      </c>
      <c r="D2324" s="2" t="s">
        <v>10805</v>
      </c>
      <c r="E2324" s="2" t="s">
        <v>10649</v>
      </c>
      <c r="F2324" s="2" t="s">
        <v>4287</v>
      </c>
    </row>
    <row r="2325">
      <c r="A2325" s="2"/>
      <c r="B2325" s="2">
        <v>1.0</v>
      </c>
      <c r="C2325" s="2" t="s">
        <v>4698</v>
      </c>
      <c r="D2325" s="2" t="s">
        <v>10805</v>
      </c>
      <c r="E2325" s="2" t="s">
        <v>10649</v>
      </c>
      <c r="F2325" s="2" t="s">
        <v>4287</v>
      </c>
    </row>
    <row r="2326">
      <c r="A2326" s="2"/>
      <c r="B2326" s="2">
        <v>1.0</v>
      </c>
      <c r="C2326" s="2" t="s">
        <v>4703</v>
      </c>
      <c r="D2326" s="2" t="s">
        <v>10805</v>
      </c>
      <c r="E2326" s="2" t="s">
        <v>10649</v>
      </c>
      <c r="F2326" s="2" t="s">
        <v>4287</v>
      </c>
    </row>
    <row r="2327">
      <c r="A2327" s="2"/>
      <c r="B2327" s="2">
        <v>1.0</v>
      </c>
      <c r="C2327" s="2" t="s">
        <v>4705</v>
      </c>
      <c r="D2327" s="2" t="s">
        <v>10805</v>
      </c>
      <c r="E2327" s="2" t="s">
        <v>10649</v>
      </c>
      <c r="F2327" s="2" t="s">
        <v>4287</v>
      </c>
    </row>
    <row r="2328">
      <c r="A2328" s="2"/>
      <c r="B2328" s="2">
        <v>1.0</v>
      </c>
      <c r="C2328" s="2" t="s">
        <v>4719</v>
      </c>
      <c r="D2328" s="2" t="s">
        <v>10805</v>
      </c>
      <c r="E2328" s="2" t="s">
        <v>10649</v>
      </c>
      <c r="F2328" s="2" t="s">
        <v>4287</v>
      </c>
    </row>
    <row r="2329">
      <c r="A2329" s="2"/>
      <c r="B2329" s="2">
        <v>1.0</v>
      </c>
      <c r="C2329" s="2" t="s">
        <v>4722</v>
      </c>
      <c r="D2329" s="2" t="s">
        <v>10805</v>
      </c>
      <c r="E2329" s="2" t="s">
        <v>10649</v>
      </c>
      <c r="F2329" s="2" t="s">
        <v>4287</v>
      </c>
    </row>
    <row r="2330">
      <c r="A2330" s="2"/>
      <c r="B2330" s="2">
        <v>1.0</v>
      </c>
      <c r="C2330" s="2" t="s">
        <v>4728</v>
      </c>
      <c r="D2330" s="2" t="s">
        <v>10857</v>
      </c>
      <c r="E2330" s="2" t="s">
        <v>10858</v>
      </c>
      <c r="F2330" s="2" t="s">
        <v>4287</v>
      </c>
    </row>
    <row r="2331">
      <c r="A2331" s="2"/>
      <c r="B2331" s="2">
        <v>1.0</v>
      </c>
      <c r="C2331" s="2" t="s">
        <v>4729</v>
      </c>
      <c r="D2331" s="2" t="s">
        <v>10857</v>
      </c>
      <c r="E2331" s="2" t="s">
        <v>10858</v>
      </c>
      <c r="F2331" s="2" t="s">
        <v>4287</v>
      </c>
    </row>
    <row r="2332">
      <c r="A2332" s="2"/>
      <c r="B2332" s="2">
        <v>1.0</v>
      </c>
      <c r="C2332" s="2" t="s">
        <v>4731</v>
      </c>
      <c r="D2332" s="104" t="s">
        <v>10857</v>
      </c>
      <c r="E2332" s="104" t="s">
        <v>10858</v>
      </c>
      <c r="F2332" s="104" t="s">
        <v>4287</v>
      </c>
    </row>
    <row r="2333">
      <c r="A2333" s="2"/>
      <c r="B2333" s="2">
        <v>1.0</v>
      </c>
      <c r="C2333" s="2" t="s">
        <v>4732</v>
      </c>
      <c r="D2333" s="2" t="s">
        <v>10857</v>
      </c>
      <c r="E2333" s="2" t="s">
        <v>10858</v>
      </c>
      <c r="F2333" s="2" t="s">
        <v>4287</v>
      </c>
    </row>
    <row r="2334">
      <c r="A2334" s="2"/>
      <c r="B2334" s="2">
        <v>1.0</v>
      </c>
      <c r="C2334" s="2" t="s">
        <v>4733</v>
      </c>
      <c r="D2334" s="2" t="s">
        <v>10857</v>
      </c>
      <c r="E2334" s="2" t="s">
        <v>10858</v>
      </c>
      <c r="F2334" s="2" t="s">
        <v>4287</v>
      </c>
    </row>
    <row r="2335">
      <c r="A2335" s="2"/>
      <c r="B2335" s="2">
        <v>0.0</v>
      </c>
      <c r="C2335" s="2" t="s">
        <v>4742</v>
      </c>
      <c r="D2335" s="2" t="s">
        <v>10873</v>
      </c>
      <c r="E2335" s="2" t="s">
        <v>4287</v>
      </c>
      <c r="F2335" s="2" t="s">
        <v>4287</v>
      </c>
    </row>
    <row r="2336">
      <c r="A2336" s="2"/>
      <c r="B2336" s="2">
        <v>0.0</v>
      </c>
      <c r="C2336" s="2" t="s">
        <v>4743</v>
      </c>
      <c r="D2336" s="2" t="s">
        <v>10873</v>
      </c>
      <c r="E2336" s="2" t="s">
        <v>4287</v>
      </c>
      <c r="F2336" s="2" t="s">
        <v>4287</v>
      </c>
    </row>
    <row r="2337">
      <c r="A2337" s="2"/>
      <c r="B2337" s="2">
        <v>1.0</v>
      </c>
      <c r="C2337" s="2" t="s">
        <v>4752</v>
      </c>
      <c r="D2337" s="2" t="s">
        <v>10914</v>
      </c>
      <c r="E2337" s="2" t="s">
        <v>10513</v>
      </c>
      <c r="F2337" s="2" t="s">
        <v>4287</v>
      </c>
    </row>
    <row r="2338">
      <c r="A2338" s="2"/>
      <c r="B2338" s="2">
        <v>1.0</v>
      </c>
      <c r="C2338" s="2" t="s">
        <v>4754</v>
      </c>
      <c r="D2338" s="2" t="s">
        <v>10914</v>
      </c>
      <c r="E2338" s="2" t="s">
        <v>10513</v>
      </c>
      <c r="F2338" s="2" t="s">
        <v>4287</v>
      </c>
    </row>
    <row r="2339">
      <c r="A2339" s="2"/>
      <c r="B2339" s="2">
        <v>1.0</v>
      </c>
      <c r="C2339" s="2" t="s">
        <v>4755</v>
      </c>
      <c r="D2339" s="2" t="s">
        <v>10914</v>
      </c>
      <c r="E2339" s="2" t="s">
        <v>10513</v>
      </c>
      <c r="F2339" s="2" t="s">
        <v>4287</v>
      </c>
    </row>
    <row r="2340">
      <c r="A2340" s="2"/>
      <c r="B2340" s="2">
        <v>1.0</v>
      </c>
      <c r="C2340" s="2" t="s">
        <v>4756</v>
      </c>
      <c r="D2340" s="2" t="s">
        <v>10918</v>
      </c>
      <c r="E2340" s="2" t="s">
        <v>10388</v>
      </c>
      <c r="F2340" s="2" t="s">
        <v>4287</v>
      </c>
    </row>
    <row r="2341">
      <c r="A2341" s="2"/>
      <c r="B2341" s="2">
        <v>1.0</v>
      </c>
      <c r="C2341" s="2" t="s">
        <v>4758</v>
      </c>
      <c r="D2341" s="2" t="s">
        <v>9362</v>
      </c>
      <c r="E2341" s="2" t="s">
        <v>10923</v>
      </c>
      <c r="F2341" s="2" t="s">
        <v>4287</v>
      </c>
    </row>
    <row r="2342">
      <c r="A2342" s="2"/>
      <c r="B2342" s="2">
        <v>1.0</v>
      </c>
      <c r="C2342" s="2" t="s">
        <v>4759</v>
      </c>
      <c r="D2342" s="2" t="s">
        <v>9362</v>
      </c>
      <c r="E2342" s="2" t="s">
        <v>10923</v>
      </c>
      <c r="F2342" s="2" t="s">
        <v>4287</v>
      </c>
    </row>
    <row r="2343">
      <c r="A2343" s="2"/>
      <c r="B2343" s="2">
        <v>1.0</v>
      </c>
      <c r="C2343" s="2" t="s">
        <v>4760</v>
      </c>
      <c r="D2343" s="2" t="s">
        <v>9362</v>
      </c>
      <c r="E2343" s="2" t="s">
        <v>10923</v>
      </c>
      <c r="F2343" s="2" t="s">
        <v>4287</v>
      </c>
    </row>
    <row r="2344">
      <c r="A2344" s="2"/>
      <c r="B2344" s="2">
        <v>1.0</v>
      </c>
      <c r="C2344" s="2" t="s">
        <v>4761</v>
      </c>
      <c r="D2344" s="2" t="s">
        <v>9362</v>
      </c>
      <c r="E2344" s="2" t="s">
        <v>10923</v>
      </c>
      <c r="F2344" s="2" t="s">
        <v>4287</v>
      </c>
    </row>
    <row r="2345">
      <c r="A2345" s="2"/>
      <c r="B2345" s="2">
        <v>1.0</v>
      </c>
      <c r="C2345" s="2" t="s">
        <v>4762</v>
      </c>
      <c r="D2345" s="2" t="s">
        <v>9362</v>
      </c>
      <c r="E2345" s="2" t="s">
        <v>10923</v>
      </c>
      <c r="F2345" s="2" t="s">
        <v>4287</v>
      </c>
    </row>
    <row r="2346">
      <c r="A2346" s="2"/>
      <c r="B2346" s="2">
        <v>1.0</v>
      </c>
      <c r="C2346" s="2" t="s">
        <v>4763</v>
      </c>
      <c r="D2346" s="2" t="s">
        <v>9362</v>
      </c>
      <c r="E2346" s="2" t="s">
        <v>10923</v>
      </c>
      <c r="F2346" s="2" t="s">
        <v>4287</v>
      </c>
    </row>
    <row r="2347">
      <c r="A2347" s="2"/>
      <c r="B2347" s="2">
        <v>1.0</v>
      </c>
      <c r="C2347" s="2" t="s">
        <v>4765</v>
      </c>
      <c r="D2347" s="2" t="s">
        <v>10936</v>
      </c>
      <c r="E2347" s="2" t="s">
        <v>10937</v>
      </c>
      <c r="F2347" s="2" t="s">
        <v>4287</v>
      </c>
    </row>
    <row r="2348">
      <c r="A2348" s="2"/>
      <c r="B2348" s="2">
        <v>1.0</v>
      </c>
      <c r="C2348" s="2" t="s">
        <v>4768</v>
      </c>
      <c r="D2348" s="2" t="s">
        <v>10936</v>
      </c>
      <c r="E2348" s="2" t="s">
        <v>10937</v>
      </c>
      <c r="F2348" s="2" t="s">
        <v>4287</v>
      </c>
    </row>
    <row r="2349">
      <c r="A2349" s="2"/>
      <c r="B2349" s="2">
        <v>1.0</v>
      </c>
      <c r="C2349" s="2" t="s">
        <v>4769</v>
      </c>
      <c r="D2349" s="2" t="s">
        <v>9354</v>
      </c>
      <c r="E2349" s="2" t="s">
        <v>4292</v>
      </c>
      <c r="F2349" s="2" t="s">
        <v>4287</v>
      </c>
    </row>
    <row r="2350">
      <c r="A2350" s="2"/>
      <c r="B2350" s="2">
        <v>1.0</v>
      </c>
      <c r="C2350" s="2" t="s">
        <v>4770</v>
      </c>
      <c r="D2350" s="2" t="s">
        <v>9354</v>
      </c>
      <c r="E2350" s="2" t="s">
        <v>4292</v>
      </c>
      <c r="F2350" s="2" t="s">
        <v>4287</v>
      </c>
    </row>
    <row r="2351">
      <c r="A2351" s="2"/>
      <c r="B2351" s="2">
        <v>1.0</v>
      </c>
      <c r="C2351" s="2" t="s">
        <v>4772</v>
      </c>
      <c r="D2351" s="2" t="s">
        <v>9354</v>
      </c>
      <c r="E2351" s="2" t="s">
        <v>4292</v>
      </c>
      <c r="F2351" s="2" t="s">
        <v>4287</v>
      </c>
    </row>
    <row r="2352">
      <c r="A2352" s="2"/>
      <c r="B2352" s="2">
        <v>1.0</v>
      </c>
      <c r="C2352" s="2" t="s">
        <v>4773</v>
      </c>
      <c r="D2352" s="2" t="s">
        <v>9354</v>
      </c>
      <c r="E2352" s="2" t="s">
        <v>4292</v>
      </c>
      <c r="F2352" s="2" t="s">
        <v>4287</v>
      </c>
    </row>
    <row r="2353">
      <c r="A2353" s="2"/>
      <c r="B2353" s="2">
        <v>1.0</v>
      </c>
      <c r="C2353" s="2" t="s">
        <v>4774</v>
      </c>
      <c r="D2353" s="2" t="s">
        <v>10961</v>
      </c>
      <c r="E2353" s="2" t="s">
        <v>4287</v>
      </c>
      <c r="F2353" s="2" t="s">
        <v>4287</v>
      </c>
    </row>
    <row r="2354">
      <c r="A2354" s="2"/>
      <c r="B2354" s="2">
        <v>1.0</v>
      </c>
      <c r="C2354" s="2" t="s">
        <v>4775</v>
      </c>
      <c r="D2354" s="2" t="s">
        <v>10961</v>
      </c>
      <c r="E2354" s="2" t="s">
        <v>4287</v>
      </c>
      <c r="F2354" s="2" t="s">
        <v>4287</v>
      </c>
    </row>
    <row r="2355">
      <c r="A2355" s="2"/>
      <c r="B2355" s="2">
        <v>1.0</v>
      </c>
      <c r="C2355" s="2" t="s">
        <v>4776</v>
      </c>
      <c r="D2355" s="2" t="s">
        <v>10961</v>
      </c>
      <c r="E2355" s="2" t="s">
        <v>4287</v>
      </c>
      <c r="F2355" s="2" t="s">
        <v>4287</v>
      </c>
    </row>
    <row r="2356">
      <c r="A2356" s="2"/>
      <c r="B2356" s="2">
        <v>1.0</v>
      </c>
      <c r="C2356" s="2" t="s">
        <v>4777</v>
      </c>
      <c r="D2356" s="2" t="s">
        <v>10961</v>
      </c>
      <c r="E2356" s="2" t="s">
        <v>4287</v>
      </c>
      <c r="F2356" s="2" t="s">
        <v>4287</v>
      </c>
    </row>
    <row r="2357">
      <c r="A2357" s="2"/>
      <c r="B2357" s="2">
        <v>1.0</v>
      </c>
      <c r="C2357" s="2" t="s">
        <v>4778</v>
      </c>
      <c r="D2357" s="2" t="s">
        <v>10961</v>
      </c>
      <c r="E2357" s="2" t="s">
        <v>4287</v>
      </c>
      <c r="F2357" s="2" t="s">
        <v>4287</v>
      </c>
    </row>
    <row r="2358">
      <c r="A2358" s="2"/>
      <c r="B2358" s="2">
        <v>1.0</v>
      </c>
      <c r="C2358" s="2" t="s">
        <v>4779</v>
      </c>
      <c r="D2358" s="2" t="s">
        <v>11003</v>
      </c>
      <c r="E2358" s="2" t="s">
        <v>11005</v>
      </c>
      <c r="F2358" s="2" t="s">
        <v>4287</v>
      </c>
    </row>
    <row r="2359">
      <c r="A2359" s="2"/>
      <c r="B2359" s="2">
        <v>1.0</v>
      </c>
      <c r="C2359" s="2" t="s">
        <v>4780</v>
      </c>
      <c r="D2359" s="2" t="s">
        <v>11003</v>
      </c>
      <c r="E2359" s="2" t="s">
        <v>11005</v>
      </c>
      <c r="F2359" s="2" t="s">
        <v>4287</v>
      </c>
    </row>
    <row r="2360">
      <c r="A2360" s="2"/>
      <c r="B2360" s="2">
        <v>1.0</v>
      </c>
      <c r="C2360" s="2" t="s">
        <v>4781</v>
      </c>
      <c r="D2360" s="2" t="s">
        <v>11003</v>
      </c>
      <c r="E2360" s="2" t="s">
        <v>11005</v>
      </c>
      <c r="F2360" s="2" t="s">
        <v>4287</v>
      </c>
    </row>
    <row r="2361">
      <c r="A2361" s="2"/>
      <c r="B2361" s="2">
        <v>1.0</v>
      </c>
      <c r="C2361" s="2" t="s">
        <v>4782</v>
      </c>
      <c r="D2361" s="2" t="s">
        <v>11003</v>
      </c>
      <c r="E2361" s="2" t="s">
        <v>11005</v>
      </c>
      <c r="F2361" s="2" t="s">
        <v>4287</v>
      </c>
    </row>
    <row r="2362">
      <c r="A2362" s="2"/>
      <c r="B2362" s="2">
        <v>1.0</v>
      </c>
      <c r="C2362" s="2" t="s">
        <v>4783</v>
      </c>
      <c r="D2362" s="2" t="s">
        <v>11003</v>
      </c>
      <c r="E2362" s="2" t="s">
        <v>11005</v>
      </c>
      <c r="F2362" s="2" t="s">
        <v>4287</v>
      </c>
    </row>
    <row r="2363">
      <c r="A2363" s="2"/>
      <c r="B2363" s="2">
        <v>1.0</v>
      </c>
      <c r="C2363" s="2" t="s">
        <v>4784</v>
      </c>
      <c r="D2363" s="2" t="s">
        <v>11003</v>
      </c>
      <c r="E2363" s="2" t="s">
        <v>11005</v>
      </c>
      <c r="F2363" s="2" t="s">
        <v>4287</v>
      </c>
    </row>
    <row r="2364">
      <c r="A2364" s="2"/>
      <c r="B2364" s="2">
        <v>1.0</v>
      </c>
      <c r="C2364" s="2" t="s">
        <v>4785</v>
      </c>
      <c r="D2364" s="2" t="s">
        <v>11093</v>
      </c>
      <c r="E2364" s="2" t="s">
        <v>10513</v>
      </c>
      <c r="F2364" s="2" t="s">
        <v>4287</v>
      </c>
    </row>
    <row r="2365">
      <c r="A2365" s="2"/>
      <c r="B2365" s="2">
        <v>1.0</v>
      </c>
      <c r="C2365" s="2" t="s">
        <v>4786</v>
      </c>
      <c r="D2365" s="2" t="s">
        <v>11093</v>
      </c>
      <c r="E2365" s="2" t="s">
        <v>10513</v>
      </c>
      <c r="F2365" s="2" t="s">
        <v>4287</v>
      </c>
    </row>
    <row r="2366">
      <c r="A2366" s="2"/>
      <c r="B2366" s="2">
        <v>1.0</v>
      </c>
      <c r="C2366" s="2" t="s">
        <v>4787</v>
      </c>
      <c r="D2366" s="2" t="s">
        <v>11110</v>
      </c>
      <c r="E2366" s="2" t="s">
        <v>10397</v>
      </c>
      <c r="F2366" s="2" t="s">
        <v>4287</v>
      </c>
    </row>
    <row r="2367">
      <c r="A2367" s="2"/>
      <c r="B2367" s="2">
        <v>1.0</v>
      </c>
      <c r="C2367" s="2" t="s">
        <v>4789</v>
      </c>
      <c r="D2367" s="2" t="s">
        <v>11222</v>
      </c>
      <c r="E2367" s="2" t="s">
        <v>10397</v>
      </c>
      <c r="F2367" s="2" t="s">
        <v>4287</v>
      </c>
      <c r="G2367" s="38" t="s">
        <v>11223</v>
      </c>
    </row>
    <row r="2368">
      <c r="A2368" s="2"/>
      <c r="B2368" s="2">
        <v>1.0</v>
      </c>
      <c r="C2368" s="2" t="s">
        <v>4790</v>
      </c>
      <c r="D2368" s="2" t="s">
        <v>11222</v>
      </c>
      <c r="E2368" s="2" t="s">
        <v>10397</v>
      </c>
      <c r="F2368" s="2" t="s">
        <v>4287</v>
      </c>
    </row>
    <row r="2369">
      <c r="A2369" s="2"/>
      <c r="B2369" s="2">
        <v>0.0</v>
      </c>
      <c r="C2369" s="2" t="s">
        <v>4791</v>
      </c>
      <c r="D2369" s="2" t="s">
        <v>11222</v>
      </c>
      <c r="E2369" s="2" t="s">
        <v>10397</v>
      </c>
      <c r="F2369" s="2" t="s">
        <v>4287</v>
      </c>
    </row>
    <row r="2370">
      <c r="A2370" s="2"/>
      <c r="B2370" s="2">
        <v>1.0</v>
      </c>
      <c r="C2370" s="2" t="s">
        <v>4792</v>
      </c>
      <c r="D2370" s="2" t="s">
        <v>11222</v>
      </c>
      <c r="E2370" s="2" t="s">
        <v>10397</v>
      </c>
      <c r="F2370" s="2" t="s">
        <v>4287</v>
      </c>
    </row>
    <row r="2371">
      <c r="A2371" s="2"/>
      <c r="B2371" s="2">
        <v>1.0</v>
      </c>
      <c r="C2371" s="2" t="s">
        <v>4794</v>
      </c>
      <c r="D2371" s="2" t="s">
        <v>11222</v>
      </c>
      <c r="E2371" s="2" t="s">
        <v>10397</v>
      </c>
      <c r="F2371" s="2" t="s">
        <v>4287</v>
      </c>
    </row>
    <row r="2372">
      <c r="A2372" s="2"/>
      <c r="B2372" s="2">
        <v>1.0</v>
      </c>
      <c r="C2372" s="2" t="s">
        <v>4795</v>
      </c>
      <c r="D2372" s="2" t="s">
        <v>11222</v>
      </c>
      <c r="E2372" s="2" t="s">
        <v>10397</v>
      </c>
      <c r="F2372" s="2" t="s">
        <v>4287</v>
      </c>
    </row>
    <row r="2373">
      <c r="A2373" s="2"/>
      <c r="B2373" s="2">
        <v>1.0</v>
      </c>
      <c r="C2373" s="2" t="s">
        <v>4796</v>
      </c>
      <c r="D2373" s="2" t="s">
        <v>11222</v>
      </c>
      <c r="E2373" s="2" t="s">
        <v>10397</v>
      </c>
      <c r="F2373" s="2" t="s">
        <v>4287</v>
      </c>
    </row>
    <row r="2374">
      <c r="A2374" s="2"/>
      <c r="B2374" s="2">
        <v>1.0</v>
      </c>
      <c r="C2374" s="2" t="s">
        <v>4797</v>
      </c>
      <c r="D2374" s="2" t="s">
        <v>11238</v>
      </c>
      <c r="E2374" s="2" t="s">
        <v>11239</v>
      </c>
      <c r="F2374" s="2" t="s">
        <v>4287</v>
      </c>
    </row>
    <row r="2375">
      <c r="A2375" s="2"/>
      <c r="B2375" s="2">
        <v>1.0</v>
      </c>
      <c r="C2375" s="2" t="s">
        <v>4798</v>
      </c>
      <c r="D2375" s="2" t="s">
        <v>11243</v>
      </c>
      <c r="E2375" s="2" t="s">
        <v>10457</v>
      </c>
      <c r="F2375" s="2" t="s">
        <v>4287</v>
      </c>
    </row>
    <row r="2376">
      <c r="A2376" s="2"/>
      <c r="B2376" s="2">
        <v>2.0</v>
      </c>
      <c r="C2376" s="2" t="s">
        <v>2299</v>
      </c>
      <c r="D2376" s="2" t="s">
        <v>10387</v>
      </c>
      <c r="E2376" s="2" t="s">
        <v>10388</v>
      </c>
      <c r="F2376" s="2" t="s">
        <v>4287</v>
      </c>
    </row>
    <row r="2377">
      <c r="A2377" s="2"/>
      <c r="B2377" s="2">
        <v>2.0</v>
      </c>
      <c r="C2377" s="2" t="s">
        <v>2305</v>
      </c>
      <c r="D2377" s="2" t="s">
        <v>10396</v>
      </c>
      <c r="E2377" s="2" t="s">
        <v>10397</v>
      </c>
      <c r="F2377" s="2" t="s">
        <v>4287</v>
      </c>
    </row>
    <row r="2378">
      <c r="A2378" s="2"/>
      <c r="B2378" s="2">
        <v>2.0</v>
      </c>
      <c r="C2378" s="2" t="s">
        <v>2345</v>
      </c>
      <c r="D2378" s="2" t="s">
        <v>10407</v>
      </c>
      <c r="E2378" s="2" t="s">
        <v>10397</v>
      </c>
      <c r="F2378" s="2" t="s">
        <v>4287</v>
      </c>
    </row>
    <row r="2379">
      <c r="A2379" s="2"/>
      <c r="B2379" s="2">
        <v>2.0</v>
      </c>
      <c r="C2379" s="2" t="s">
        <v>2351</v>
      </c>
      <c r="D2379" s="2" t="s">
        <v>10407</v>
      </c>
      <c r="E2379" s="2" t="s">
        <v>10397</v>
      </c>
      <c r="F2379" s="2" t="s">
        <v>4287</v>
      </c>
    </row>
    <row r="2380">
      <c r="A2380" s="2"/>
      <c r="B2380" s="2">
        <v>2.0</v>
      </c>
      <c r="C2380" s="2" t="s">
        <v>2465</v>
      </c>
      <c r="D2380" s="2" t="s">
        <v>10434</v>
      </c>
      <c r="E2380" s="2" t="s">
        <v>10213</v>
      </c>
      <c r="F2380" s="2" t="s">
        <v>4287</v>
      </c>
    </row>
    <row r="2381">
      <c r="A2381" s="2"/>
      <c r="B2381" s="2">
        <v>2.0</v>
      </c>
      <c r="C2381" s="2" t="s">
        <v>3446</v>
      </c>
      <c r="D2381" s="2" t="s">
        <v>9353</v>
      </c>
      <c r="E2381" s="2" t="s">
        <v>10488</v>
      </c>
      <c r="F2381" s="2" t="s">
        <v>4287</v>
      </c>
    </row>
    <row r="2382">
      <c r="A2382" s="2"/>
      <c r="B2382" s="2">
        <v>2.0</v>
      </c>
      <c r="C2382" s="2" t="s">
        <v>3450</v>
      </c>
      <c r="D2382" s="2" t="s">
        <v>9354</v>
      </c>
      <c r="E2382" s="2" t="s">
        <v>10492</v>
      </c>
      <c r="F2382" s="2" t="s">
        <v>4287</v>
      </c>
    </row>
    <row r="2383">
      <c r="A2383" s="2"/>
      <c r="B2383" s="2">
        <v>2.0</v>
      </c>
      <c r="C2383" s="2" t="s">
        <v>3464</v>
      </c>
      <c r="D2383" s="2" t="s">
        <v>9354</v>
      </c>
      <c r="E2383" s="2" t="s">
        <v>10492</v>
      </c>
      <c r="F2383" s="2" t="s">
        <v>4287</v>
      </c>
    </row>
    <row r="2384">
      <c r="A2384" s="2"/>
      <c r="B2384" s="2">
        <v>2.0</v>
      </c>
      <c r="C2384" s="2" t="s">
        <v>3472</v>
      </c>
      <c r="D2384" s="2" t="s">
        <v>10497</v>
      </c>
      <c r="E2384" s="2" t="s">
        <v>9426</v>
      </c>
      <c r="F2384" s="2" t="s">
        <v>4287</v>
      </c>
    </row>
    <row r="2385">
      <c r="A2385" s="2"/>
      <c r="B2385" s="2">
        <v>2.0</v>
      </c>
      <c r="C2385" s="2" t="s">
        <v>3504</v>
      </c>
      <c r="D2385" s="2" t="s">
        <v>5749</v>
      </c>
      <c r="E2385" s="2" t="s">
        <v>10513</v>
      </c>
      <c r="F2385" s="2" t="s">
        <v>4287</v>
      </c>
    </row>
    <row r="2386">
      <c r="A2386" s="2"/>
      <c r="B2386" s="2">
        <v>2.0</v>
      </c>
      <c r="C2386" s="2" t="s">
        <v>3560</v>
      </c>
      <c r="D2386" s="2" t="s">
        <v>9355</v>
      </c>
      <c r="E2386" s="2" t="s">
        <v>9426</v>
      </c>
      <c r="F2386" s="2" t="s">
        <v>4287</v>
      </c>
    </row>
    <row r="2387">
      <c r="A2387" s="2"/>
      <c r="B2387" s="2">
        <v>2.0</v>
      </c>
      <c r="C2387" s="2" t="s">
        <v>3562</v>
      </c>
      <c r="D2387" s="2" t="s">
        <v>9355</v>
      </c>
      <c r="E2387" s="2" t="s">
        <v>9426</v>
      </c>
      <c r="F2387" s="2" t="s">
        <v>4287</v>
      </c>
    </row>
    <row r="2388">
      <c r="A2388" s="2"/>
      <c r="B2388" s="2">
        <v>2.0</v>
      </c>
      <c r="C2388" s="2" t="s">
        <v>3566</v>
      </c>
      <c r="D2388" s="2" t="s">
        <v>9355</v>
      </c>
      <c r="E2388" s="2" t="s">
        <v>9426</v>
      </c>
      <c r="F2388" s="2" t="s">
        <v>4287</v>
      </c>
    </row>
    <row r="2389">
      <c r="A2389" s="2"/>
      <c r="B2389" s="2">
        <v>2.0</v>
      </c>
      <c r="C2389" s="2" t="s">
        <v>3567</v>
      </c>
      <c r="D2389" s="2" t="s">
        <v>9355</v>
      </c>
      <c r="E2389" s="2" t="s">
        <v>9426</v>
      </c>
      <c r="F2389" s="2" t="s">
        <v>4287</v>
      </c>
    </row>
    <row r="2390">
      <c r="A2390" s="2"/>
      <c r="B2390" s="2">
        <v>2.0</v>
      </c>
      <c r="C2390" s="2" t="s">
        <v>3577</v>
      </c>
      <c r="D2390" s="2" t="s">
        <v>9355</v>
      </c>
      <c r="E2390" s="2" t="s">
        <v>9426</v>
      </c>
      <c r="F2390" s="2" t="s">
        <v>4287</v>
      </c>
    </row>
    <row r="2391">
      <c r="A2391" s="2"/>
      <c r="B2391" s="2">
        <v>2.0</v>
      </c>
      <c r="C2391" s="2" t="s">
        <v>3579</v>
      </c>
      <c r="D2391" s="2" t="s">
        <v>9355</v>
      </c>
      <c r="E2391" s="2" t="s">
        <v>9426</v>
      </c>
      <c r="F2391" s="2" t="s">
        <v>4287</v>
      </c>
    </row>
    <row r="2392">
      <c r="A2392" s="2"/>
      <c r="B2392" s="2">
        <v>2.0</v>
      </c>
      <c r="C2392" s="2" t="s">
        <v>3591</v>
      </c>
      <c r="D2392" s="2" t="s">
        <v>9355</v>
      </c>
      <c r="E2392" s="2" t="s">
        <v>9426</v>
      </c>
      <c r="F2392" s="2" t="s">
        <v>4287</v>
      </c>
    </row>
    <row r="2393">
      <c r="A2393" s="2"/>
      <c r="B2393" s="2">
        <v>2.0</v>
      </c>
      <c r="C2393" s="2" t="s">
        <v>3596</v>
      </c>
      <c r="D2393" s="2" t="s">
        <v>9355</v>
      </c>
      <c r="E2393" s="2" t="s">
        <v>9426</v>
      </c>
      <c r="F2393" s="2" t="s">
        <v>4287</v>
      </c>
    </row>
    <row r="2394">
      <c r="A2394" s="2"/>
      <c r="B2394" s="2">
        <v>2.0</v>
      </c>
      <c r="C2394" s="2" t="s">
        <v>3599</v>
      </c>
      <c r="D2394" s="2" t="s">
        <v>9355</v>
      </c>
      <c r="E2394" s="2" t="s">
        <v>9426</v>
      </c>
      <c r="F2394" s="2" t="s">
        <v>4287</v>
      </c>
    </row>
    <row r="2395">
      <c r="A2395" s="2"/>
      <c r="B2395" s="2">
        <v>2.0</v>
      </c>
      <c r="C2395" s="2" t="s">
        <v>3601</v>
      </c>
      <c r="D2395" s="2" t="s">
        <v>9355</v>
      </c>
      <c r="E2395" s="2" t="s">
        <v>9426</v>
      </c>
      <c r="F2395" s="2" t="s">
        <v>4287</v>
      </c>
    </row>
    <row r="2396">
      <c r="A2396" s="2"/>
      <c r="B2396" s="2">
        <v>2.0</v>
      </c>
      <c r="C2396" s="2" t="s">
        <v>3603</v>
      </c>
      <c r="D2396" s="2" t="s">
        <v>9355</v>
      </c>
      <c r="E2396" s="2" t="s">
        <v>9426</v>
      </c>
      <c r="F2396" s="2" t="s">
        <v>4287</v>
      </c>
    </row>
    <row r="2397">
      <c r="A2397" s="2"/>
      <c r="B2397" s="2">
        <v>2.0</v>
      </c>
      <c r="C2397" s="2" t="s">
        <v>3605</v>
      </c>
      <c r="D2397" s="2" t="s">
        <v>9355</v>
      </c>
      <c r="E2397" s="2" t="s">
        <v>9426</v>
      </c>
      <c r="F2397" s="2" t="s">
        <v>4287</v>
      </c>
    </row>
    <row r="2398">
      <c r="A2398" s="2"/>
      <c r="B2398" s="2">
        <v>2.0</v>
      </c>
      <c r="C2398" s="2" t="s">
        <v>3606</v>
      </c>
      <c r="D2398" s="2" t="s">
        <v>9355</v>
      </c>
      <c r="E2398" s="2" t="s">
        <v>9426</v>
      </c>
      <c r="F2398" s="2" t="s">
        <v>4287</v>
      </c>
    </row>
    <row r="2399">
      <c r="A2399" s="2"/>
      <c r="B2399" s="2">
        <v>2.0</v>
      </c>
      <c r="C2399" s="3" t="s">
        <v>3607</v>
      </c>
      <c r="D2399" s="2" t="s">
        <v>9355</v>
      </c>
      <c r="E2399" s="2" t="s">
        <v>9426</v>
      </c>
      <c r="F2399" s="2" t="s">
        <v>4287</v>
      </c>
    </row>
    <row r="2400">
      <c r="A2400" s="2"/>
      <c r="B2400" s="2">
        <v>2.0</v>
      </c>
      <c r="C2400" s="2" t="s">
        <v>3608</v>
      </c>
      <c r="D2400" s="2" t="s">
        <v>9355</v>
      </c>
      <c r="E2400" s="2" t="s">
        <v>9426</v>
      </c>
      <c r="F2400" s="2" t="s">
        <v>4287</v>
      </c>
    </row>
    <row r="2401">
      <c r="A2401" s="2"/>
      <c r="B2401" s="2">
        <v>2.0</v>
      </c>
      <c r="C2401" s="2" t="s">
        <v>3609</v>
      </c>
      <c r="D2401" s="2" t="s">
        <v>9355</v>
      </c>
      <c r="E2401" s="2" t="s">
        <v>9426</v>
      </c>
      <c r="F2401" s="2" t="s">
        <v>4287</v>
      </c>
    </row>
    <row r="2402">
      <c r="A2402" s="2"/>
      <c r="B2402" s="2">
        <v>2.0</v>
      </c>
      <c r="C2402" s="2" t="s">
        <v>3612</v>
      </c>
      <c r="D2402" s="2" t="s">
        <v>9355</v>
      </c>
      <c r="E2402" s="2" t="s">
        <v>9426</v>
      </c>
      <c r="F2402" s="2" t="s">
        <v>4287</v>
      </c>
    </row>
    <row r="2403">
      <c r="A2403" s="2"/>
      <c r="B2403" s="2">
        <v>2.0</v>
      </c>
      <c r="C2403" s="2" t="s">
        <v>3614</v>
      </c>
      <c r="D2403" s="2" t="s">
        <v>9355</v>
      </c>
      <c r="E2403" s="2" t="s">
        <v>9426</v>
      </c>
      <c r="F2403" s="2" t="s">
        <v>4287</v>
      </c>
    </row>
    <row r="2404">
      <c r="A2404" s="2"/>
      <c r="B2404" s="2">
        <v>2.0</v>
      </c>
      <c r="C2404" s="2" t="s">
        <v>3615</v>
      </c>
      <c r="D2404" s="2" t="s">
        <v>9355</v>
      </c>
      <c r="E2404" s="2" t="s">
        <v>9426</v>
      </c>
      <c r="F2404" s="2" t="s">
        <v>4287</v>
      </c>
    </row>
    <row r="2405">
      <c r="A2405" s="2"/>
      <c r="B2405" s="2">
        <v>2.0</v>
      </c>
      <c r="C2405" s="2" t="s">
        <v>3618</v>
      </c>
      <c r="D2405" s="2" t="s">
        <v>9355</v>
      </c>
      <c r="E2405" s="2" t="s">
        <v>9426</v>
      </c>
      <c r="F2405" s="2" t="s">
        <v>4287</v>
      </c>
    </row>
    <row r="2406">
      <c r="A2406" s="2"/>
      <c r="B2406" s="2">
        <v>2.0</v>
      </c>
      <c r="C2406" s="2" t="s">
        <v>3619</v>
      </c>
      <c r="D2406" s="2" t="s">
        <v>9355</v>
      </c>
      <c r="E2406" s="2" t="s">
        <v>9426</v>
      </c>
      <c r="F2406" s="2" t="s">
        <v>4287</v>
      </c>
    </row>
    <row r="2407">
      <c r="A2407" s="2"/>
      <c r="B2407" s="2">
        <v>2.0</v>
      </c>
      <c r="C2407" s="2" t="s">
        <v>3627</v>
      </c>
      <c r="D2407" s="2" t="s">
        <v>9355</v>
      </c>
      <c r="E2407" s="2" t="s">
        <v>9426</v>
      </c>
      <c r="F2407" s="2" t="s">
        <v>4287</v>
      </c>
    </row>
    <row r="2408">
      <c r="A2408" s="2"/>
      <c r="B2408" s="2">
        <v>2.0</v>
      </c>
      <c r="C2408" s="2" t="s">
        <v>3629</v>
      </c>
      <c r="D2408" s="2" t="s">
        <v>9355</v>
      </c>
      <c r="E2408" s="2" t="s">
        <v>9426</v>
      </c>
      <c r="F2408" s="2" t="s">
        <v>4287</v>
      </c>
    </row>
    <row r="2409">
      <c r="A2409" s="2"/>
      <c r="B2409" s="2">
        <v>2.0</v>
      </c>
      <c r="C2409" s="2" t="s">
        <v>3631</v>
      </c>
      <c r="D2409" s="2" t="s">
        <v>9355</v>
      </c>
      <c r="E2409" s="2" t="s">
        <v>9426</v>
      </c>
      <c r="F2409" s="2" t="s">
        <v>4287</v>
      </c>
    </row>
    <row r="2410">
      <c r="A2410" s="2"/>
      <c r="B2410" s="2">
        <v>2.0</v>
      </c>
      <c r="C2410" s="2" t="s">
        <v>3638</v>
      </c>
      <c r="D2410" s="2" t="s">
        <v>9355</v>
      </c>
      <c r="E2410" s="2" t="s">
        <v>9426</v>
      </c>
      <c r="F2410" s="2" t="s">
        <v>4287</v>
      </c>
    </row>
    <row r="2411">
      <c r="A2411" s="2"/>
      <c r="B2411" s="2">
        <v>2.0</v>
      </c>
      <c r="C2411" s="2" t="s">
        <v>3639</v>
      </c>
      <c r="D2411" s="2" t="s">
        <v>9355</v>
      </c>
      <c r="E2411" s="2" t="s">
        <v>9426</v>
      </c>
      <c r="F2411" s="2" t="s">
        <v>4287</v>
      </c>
    </row>
    <row r="2412">
      <c r="A2412" s="2"/>
      <c r="B2412" s="2">
        <v>2.0</v>
      </c>
      <c r="C2412" s="2" t="s">
        <v>3641</v>
      </c>
      <c r="D2412" s="10" t="s">
        <v>10570</v>
      </c>
      <c r="E2412" s="10" t="s">
        <v>4292</v>
      </c>
      <c r="F2412" s="10" t="s">
        <v>4287</v>
      </c>
    </row>
    <row r="2413">
      <c r="A2413" s="2"/>
      <c r="B2413" s="2">
        <v>2.0</v>
      </c>
      <c r="C2413" s="2" t="s">
        <v>3663</v>
      </c>
      <c r="D2413" s="10" t="s">
        <v>10570</v>
      </c>
      <c r="E2413" s="10" t="s">
        <v>4292</v>
      </c>
      <c r="F2413" s="10" t="s">
        <v>4287</v>
      </c>
    </row>
    <row r="2414">
      <c r="A2414" s="2"/>
      <c r="B2414" s="2">
        <v>2.0</v>
      </c>
      <c r="C2414" s="2" t="s">
        <v>3685</v>
      </c>
      <c r="D2414" s="2" t="s">
        <v>10595</v>
      </c>
      <c r="E2414" s="2" t="s">
        <v>4301</v>
      </c>
      <c r="F2414" s="2" t="s">
        <v>4287</v>
      </c>
      <c r="G2414" s="38" t="s">
        <v>10596</v>
      </c>
    </row>
    <row r="2415">
      <c r="A2415" s="2"/>
      <c r="B2415" s="2">
        <v>2.0</v>
      </c>
      <c r="C2415" s="2" t="s">
        <v>3686</v>
      </c>
      <c r="D2415" s="2" t="s">
        <v>10595</v>
      </c>
      <c r="E2415" s="2" t="s">
        <v>4301</v>
      </c>
      <c r="F2415" s="2" t="s">
        <v>4287</v>
      </c>
    </row>
    <row r="2416">
      <c r="A2416" s="2"/>
      <c r="B2416" s="2">
        <v>2.0</v>
      </c>
      <c r="C2416" s="2" t="s">
        <v>3689</v>
      </c>
      <c r="D2416" s="2" t="s">
        <v>10595</v>
      </c>
      <c r="E2416" s="2" t="s">
        <v>4301</v>
      </c>
      <c r="F2416" s="2" t="s">
        <v>4287</v>
      </c>
    </row>
    <row r="2417">
      <c r="A2417" s="2"/>
      <c r="B2417" s="2">
        <v>2.0</v>
      </c>
      <c r="C2417" s="2" t="s">
        <v>3742</v>
      </c>
      <c r="D2417" s="2" t="s">
        <v>10618</v>
      </c>
      <c r="E2417" s="2" t="s">
        <v>10619</v>
      </c>
      <c r="F2417" s="2" t="s">
        <v>4287</v>
      </c>
    </row>
    <row r="2418">
      <c r="A2418" s="2"/>
      <c r="B2418" s="2">
        <v>2.0</v>
      </c>
      <c r="C2418" s="2" t="s">
        <v>3773</v>
      </c>
      <c r="D2418" s="2" t="s">
        <v>10633</v>
      </c>
      <c r="E2418" s="2" t="s">
        <v>4301</v>
      </c>
      <c r="F2418" s="2" t="s">
        <v>4287</v>
      </c>
      <c r="G2418" s="38" t="s">
        <v>10634</v>
      </c>
    </row>
    <row r="2419">
      <c r="A2419" s="2"/>
      <c r="B2419" s="2">
        <v>2.0</v>
      </c>
      <c r="C2419" s="2" t="s">
        <v>3774</v>
      </c>
      <c r="D2419" s="2" t="s">
        <v>10633</v>
      </c>
      <c r="E2419" s="2" t="s">
        <v>4301</v>
      </c>
      <c r="F2419" s="2" t="s">
        <v>4287</v>
      </c>
    </row>
    <row r="2420">
      <c r="A2420" s="2"/>
      <c r="B2420" s="2">
        <v>2.0</v>
      </c>
      <c r="C2420" s="2" t="s">
        <v>3775</v>
      </c>
      <c r="D2420" s="2" t="s">
        <v>10633</v>
      </c>
      <c r="E2420" s="2" t="s">
        <v>4301</v>
      </c>
      <c r="F2420" s="2" t="s">
        <v>4287</v>
      </c>
    </row>
    <row r="2421">
      <c r="A2421" s="2"/>
      <c r="B2421" s="2">
        <v>2.0</v>
      </c>
      <c r="C2421" s="2" t="s">
        <v>3781</v>
      </c>
      <c r="D2421" s="2" t="s">
        <v>10633</v>
      </c>
      <c r="E2421" s="2" t="s">
        <v>4301</v>
      </c>
      <c r="F2421" s="2" t="s">
        <v>4287</v>
      </c>
    </row>
    <row r="2422">
      <c r="A2422" s="2"/>
      <c r="B2422" s="2">
        <v>2.0</v>
      </c>
      <c r="C2422" s="2" t="s">
        <v>3791</v>
      </c>
      <c r="D2422" s="2" t="s">
        <v>10633</v>
      </c>
      <c r="E2422" s="2" t="s">
        <v>4301</v>
      </c>
      <c r="F2422" s="2" t="s">
        <v>4287</v>
      </c>
    </row>
    <row r="2423">
      <c r="A2423" s="2"/>
      <c r="B2423" s="2">
        <v>2.0</v>
      </c>
      <c r="C2423" s="2" t="s">
        <v>3798</v>
      </c>
      <c r="D2423" s="2" t="s">
        <v>10648</v>
      </c>
      <c r="E2423" s="2" t="s">
        <v>10649</v>
      </c>
      <c r="F2423" s="2" t="s">
        <v>4287</v>
      </c>
    </row>
    <row r="2424">
      <c r="A2424" s="2"/>
      <c r="B2424" s="2">
        <v>2.0</v>
      </c>
      <c r="C2424" s="2" t="s">
        <v>3801</v>
      </c>
      <c r="D2424" s="2" t="s">
        <v>10648</v>
      </c>
      <c r="E2424" s="2" t="s">
        <v>10649</v>
      </c>
      <c r="F2424" s="2" t="s">
        <v>4287</v>
      </c>
    </row>
    <row r="2425">
      <c r="A2425" s="2"/>
      <c r="B2425" s="2">
        <v>2.0</v>
      </c>
      <c r="C2425" s="2" t="s">
        <v>3804</v>
      </c>
      <c r="D2425" s="2" t="s">
        <v>10648</v>
      </c>
      <c r="E2425" s="2" t="s">
        <v>10649</v>
      </c>
      <c r="F2425" s="2" t="s">
        <v>4287</v>
      </c>
    </row>
    <row r="2426">
      <c r="A2426" s="2"/>
      <c r="B2426" s="2">
        <v>2.0</v>
      </c>
      <c r="C2426" s="2" t="s">
        <v>3812</v>
      </c>
      <c r="D2426" s="2" t="s">
        <v>10648</v>
      </c>
      <c r="E2426" s="2" t="s">
        <v>10649</v>
      </c>
      <c r="F2426" s="2" t="s">
        <v>4287</v>
      </c>
    </row>
    <row r="2427">
      <c r="A2427" s="2"/>
      <c r="B2427" s="2">
        <v>2.0</v>
      </c>
      <c r="C2427" s="2" t="s">
        <v>3821</v>
      </c>
      <c r="D2427" s="2" t="s">
        <v>10648</v>
      </c>
      <c r="E2427" s="2" t="s">
        <v>10649</v>
      </c>
      <c r="F2427" s="2" t="s">
        <v>4287</v>
      </c>
    </row>
    <row r="2428">
      <c r="A2428" s="2"/>
      <c r="B2428" s="2">
        <v>2.0</v>
      </c>
      <c r="C2428" s="2" t="s">
        <v>3822</v>
      </c>
      <c r="D2428" s="2" t="s">
        <v>10648</v>
      </c>
      <c r="E2428" s="2" t="s">
        <v>10649</v>
      </c>
      <c r="F2428" s="2" t="s">
        <v>4287</v>
      </c>
    </row>
    <row r="2429">
      <c r="A2429" s="2"/>
      <c r="B2429" s="2">
        <v>2.0</v>
      </c>
      <c r="C2429" s="2" t="s">
        <v>3823</v>
      </c>
      <c r="D2429" s="2" t="s">
        <v>10648</v>
      </c>
      <c r="E2429" s="2" t="s">
        <v>10649</v>
      </c>
      <c r="F2429" s="2" t="s">
        <v>4287</v>
      </c>
    </row>
    <row r="2430">
      <c r="A2430" s="2"/>
      <c r="B2430" s="2">
        <v>2.0</v>
      </c>
      <c r="C2430" s="2" t="s">
        <v>3829</v>
      </c>
      <c r="D2430" s="2" t="s">
        <v>10648</v>
      </c>
      <c r="E2430" s="2" t="s">
        <v>10649</v>
      </c>
      <c r="F2430" s="2" t="s">
        <v>4287</v>
      </c>
    </row>
    <row r="2431">
      <c r="A2431" s="2"/>
      <c r="B2431" s="2">
        <v>2.0</v>
      </c>
      <c r="C2431" s="2" t="s">
        <v>4212</v>
      </c>
      <c r="D2431" s="2" t="s">
        <v>10664</v>
      </c>
      <c r="E2431" s="2" t="s">
        <v>10213</v>
      </c>
      <c r="F2431" s="2" t="s">
        <v>4287</v>
      </c>
      <c r="G2431" s="38" t="s">
        <v>10665</v>
      </c>
    </row>
    <row r="2432">
      <c r="A2432" s="2"/>
      <c r="B2432" s="2">
        <v>2.0</v>
      </c>
      <c r="C2432" s="2" t="s">
        <v>4229</v>
      </c>
      <c r="D2432" s="2" t="s">
        <v>10664</v>
      </c>
      <c r="E2432" s="2" t="s">
        <v>10213</v>
      </c>
      <c r="F2432" s="2" t="s">
        <v>4287</v>
      </c>
    </row>
    <row r="2433">
      <c r="A2433" s="2"/>
      <c r="B2433" s="2">
        <v>2.0</v>
      </c>
      <c r="C2433" s="2" t="s">
        <v>4231</v>
      </c>
      <c r="D2433" s="2" t="s">
        <v>10664</v>
      </c>
      <c r="E2433" s="2" t="s">
        <v>10213</v>
      </c>
      <c r="F2433" s="2" t="s">
        <v>4287</v>
      </c>
    </row>
    <row r="2434">
      <c r="A2434" s="2"/>
      <c r="B2434" s="2">
        <v>2.0</v>
      </c>
      <c r="C2434" s="2" t="s">
        <v>4235</v>
      </c>
      <c r="D2434" s="2" t="s">
        <v>10664</v>
      </c>
      <c r="E2434" s="2" t="s">
        <v>10213</v>
      </c>
      <c r="F2434" s="2" t="s">
        <v>4287</v>
      </c>
    </row>
    <row r="2435">
      <c r="A2435" s="2"/>
      <c r="B2435" s="2">
        <v>2.0</v>
      </c>
      <c r="C2435" s="2" t="s">
        <v>4241</v>
      </c>
      <c r="D2435" s="2" t="s">
        <v>10690</v>
      </c>
      <c r="E2435" s="2" t="s">
        <v>10691</v>
      </c>
      <c r="F2435" s="2" t="s">
        <v>4287</v>
      </c>
    </row>
    <row r="2436">
      <c r="A2436" s="2"/>
      <c r="B2436" s="2">
        <v>2.0</v>
      </c>
      <c r="C2436" s="2" t="s">
        <v>4242</v>
      </c>
      <c r="D2436" s="2" t="s">
        <v>10690</v>
      </c>
      <c r="E2436" s="2" t="s">
        <v>10691</v>
      </c>
      <c r="F2436" s="2" t="s">
        <v>4287</v>
      </c>
    </row>
    <row r="2437">
      <c r="A2437" s="2"/>
      <c r="B2437" s="2">
        <v>2.0</v>
      </c>
      <c r="C2437" s="2" t="s">
        <v>4245</v>
      </c>
      <c r="D2437" s="2" t="s">
        <v>10690</v>
      </c>
      <c r="E2437" s="2" t="s">
        <v>10691</v>
      </c>
      <c r="F2437" s="2" t="s">
        <v>4287</v>
      </c>
    </row>
    <row r="2438">
      <c r="A2438" s="2"/>
      <c r="B2438" s="2">
        <v>2.0</v>
      </c>
      <c r="C2438" s="2" t="s">
        <v>4246</v>
      </c>
      <c r="D2438" s="2" t="s">
        <v>10690</v>
      </c>
      <c r="E2438" s="2" t="s">
        <v>10691</v>
      </c>
      <c r="F2438" s="2" t="s">
        <v>4287</v>
      </c>
    </row>
    <row r="2439">
      <c r="A2439" s="2"/>
      <c r="B2439" s="2">
        <v>2.0</v>
      </c>
      <c r="C2439" s="2" t="s">
        <v>4247</v>
      </c>
      <c r="D2439" s="2" t="s">
        <v>10690</v>
      </c>
      <c r="E2439" s="2" t="s">
        <v>10691</v>
      </c>
      <c r="F2439" s="2" t="s">
        <v>4287</v>
      </c>
    </row>
    <row r="2440">
      <c r="A2440" s="2"/>
      <c r="B2440" s="2">
        <v>2.0</v>
      </c>
      <c r="C2440" s="2" t="s">
        <v>4251</v>
      </c>
      <c r="D2440" s="2" t="s">
        <v>10712</v>
      </c>
      <c r="E2440" s="2" t="s">
        <v>4287</v>
      </c>
      <c r="F2440" s="2" t="s">
        <v>4287</v>
      </c>
    </row>
    <row r="2441">
      <c r="A2441" s="2"/>
      <c r="B2441" s="2">
        <v>2.0</v>
      </c>
      <c r="C2441" s="2" t="s">
        <v>4252</v>
      </c>
      <c r="D2441" s="2" t="s">
        <v>10712</v>
      </c>
      <c r="E2441" s="2" t="s">
        <v>4287</v>
      </c>
      <c r="F2441" s="2" t="s">
        <v>4287</v>
      </c>
    </row>
    <row r="2442">
      <c r="A2442" s="2"/>
      <c r="B2442" s="2">
        <v>2.0</v>
      </c>
      <c r="C2442" s="2" t="s">
        <v>4254</v>
      </c>
      <c r="D2442" s="2" t="s">
        <v>10712</v>
      </c>
      <c r="E2442" s="2" t="s">
        <v>4287</v>
      </c>
      <c r="F2442" s="2" t="s">
        <v>4287</v>
      </c>
    </row>
    <row r="2443">
      <c r="A2443" s="2"/>
      <c r="B2443" s="2">
        <v>2.0</v>
      </c>
      <c r="C2443" s="2" t="s">
        <v>4261</v>
      </c>
      <c r="D2443" s="2" t="s">
        <v>10712</v>
      </c>
      <c r="E2443" s="2" t="s">
        <v>4287</v>
      </c>
      <c r="F2443" s="2" t="s">
        <v>4287</v>
      </c>
    </row>
    <row r="2444">
      <c r="A2444" s="2"/>
      <c r="B2444" s="2">
        <v>2.0</v>
      </c>
      <c r="C2444" s="2" t="s">
        <v>4263</v>
      </c>
      <c r="D2444" s="2" t="s">
        <v>10712</v>
      </c>
      <c r="E2444" s="2" t="s">
        <v>4287</v>
      </c>
      <c r="F2444" s="2" t="s">
        <v>4287</v>
      </c>
    </row>
    <row r="2445">
      <c r="A2445" s="2"/>
      <c r="B2445" s="2">
        <v>2.0</v>
      </c>
      <c r="C2445" s="2" t="s">
        <v>4264</v>
      </c>
      <c r="D2445" s="2" t="s">
        <v>10712</v>
      </c>
      <c r="E2445" s="2" t="s">
        <v>4287</v>
      </c>
      <c r="F2445" s="2" t="s">
        <v>4287</v>
      </c>
    </row>
    <row r="2446">
      <c r="A2446" s="2"/>
      <c r="B2446" s="2">
        <v>2.0</v>
      </c>
      <c r="C2446" s="2" t="s">
        <v>4268</v>
      </c>
      <c r="D2446" s="2" t="s">
        <v>10729</v>
      </c>
      <c r="E2446" s="2" t="s">
        <v>10513</v>
      </c>
      <c r="F2446" s="2" t="s">
        <v>4287</v>
      </c>
    </row>
    <row r="2447">
      <c r="A2447" s="2"/>
      <c r="B2447" s="2">
        <v>2.0</v>
      </c>
      <c r="C2447" s="2" t="s">
        <v>4269</v>
      </c>
      <c r="D2447" s="2" t="s">
        <v>10729</v>
      </c>
      <c r="E2447" s="2" t="s">
        <v>10513</v>
      </c>
      <c r="F2447" s="2" t="s">
        <v>4287</v>
      </c>
    </row>
    <row r="2448">
      <c r="A2448" s="2"/>
      <c r="B2448" s="2">
        <v>2.0</v>
      </c>
      <c r="C2448" s="2" t="s">
        <v>4274</v>
      </c>
      <c r="D2448" s="2" t="s">
        <v>10729</v>
      </c>
      <c r="E2448" s="2" t="s">
        <v>10513</v>
      </c>
      <c r="F2448" s="2" t="s">
        <v>4287</v>
      </c>
    </row>
    <row r="2449">
      <c r="A2449" s="2"/>
      <c r="B2449" s="2">
        <v>2.0</v>
      </c>
      <c r="C2449" s="2" t="s">
        <v>4275</v>
      </c>
      <c r="D2449" s="2" t="s">
        <v>10729</v>
      </c>
      <c r="E2449" s="2" t="s">
        <v>10513</v>
      </c>
      <c r="F2449" s="2" t="s">
        <v>4287</v>
      </c>
    </row>
    <row r="2450">
      <c r="A2450" s="2"/>
      <c r="B2450" s="2">
        <v>2.0</v>
      </c>
      <c r="C2450" s="2" t="s">
        <v>4278</v>
      </c>
      <c r="D2450" s="2" t="s">
        <v>10729</v>
      </c>
      <c r="E2450" s="2" t="s">
        <v>10513</v>
      </c>
      <c r="F2450" s="2" t="s">
        <v>4287</v>
      </c>
    </row>
    <row r="2451">
      <c r="A2451" s="2"/>
      <c r="B2451" s="2">
        <v>2.0</v>
      </c>
      <c r="C2451" s="2" t="s">
        <v>4283</v>
      </c>
      <c r="D2451" s="2" t="s">
        <v>10729</v>
      </c>
      <c r="E2451" s="2" t="s">
        <v>10513</v>
      </c>
      <c r="F2451" s="2" t="s">
        <v>4287</v>
      </c>
    </row>
    <row r="2452">
      <c r="A2452" s="2"/>
      <c r="B2452" s="2">
        <v>2.0</v>
      </c>
      <c r="C2452" s="2" t="s">
        <v>4288</v>
      </c>
      <c r="D2452" s="2" t="s">
        <v>10729</v>
      </c>
      <c r="E2452" s="2" t="s">
        <v>10513</v>
      </c>
      <c r="F2452" s="2" t="s">
        <v>4287</v>
      </c>
    </row>
    <row r="2453">
      <c r="A2453" s="2"/>
      <c r="B2453" s="2">
        <v>2.0</v>
      </c>
      <c r="C2453" s="2" t="s">
        <v>4295</v>
      </c>
      <c r="D2453" s="2" t="s">
        <v>10729</v>
      </c>
      <c r="E2453" s="2" t="s">
        <v>10513</v>
      </c>
      <c r="F2453" s="2" t="s">
        <v>4287</v>
      </c>
    </row>
    <row r="2454">
      <c r="A2454" s="2"/>
      <c r="B2454" s="2">
        <v>2.0</v>
      </c>
      <c r="C2454" s="2" t="s">
        <v>4239</v>
      </c>
      <c r="D2454" s="2" t="s">
        <v>10729</v>
      </c>
      <c r="E2454" s="2" t="s">
        <v>10513</v>
      </c>
      <c r="F2454" s="2" t="s">
        <v>4287</v>
      </c>
    </row>
    <row r="2455">
      <c r="A2455" s="2"/>
      <c r="B2455" s="2">
        <v>2.0</v>
      </c>
      <c r="C2455" s="2" t="s">
        <v>4298</v>
      </c>
      <c r="D2455" s="2" t="s">
        <v>10729</v>
      </c>
      <c r="E2455" s="2" t="s">
        <v>10513</v>
      </c>
      <c r="F2455" s="2" t="s">
        <v>4287</v>
      </c>
    </row>
    <row r="2456">
      <c r="A2456" s="2"/>
      <c r="B2456" s="2">
        <v>2.0</v>
      </c>
      <c r="C2456" s="2" t="s">
        <v>4299</v>
      </c>
      <c r="D2456" s="2" t="s">
        <v>10759</v>
      </c>
      <c r="E2456" s="2" t="s">
        <v>4287</v>
      </c>
      <c r="F2456" s="2" t="s">
        <v>4287</v>
      </c>
    </row>
    <row r="2457">
      <c r="A2457" s="2"/>
      <c r="B2457" s="2">
        <v>2.0</v>
      </c>
      <c r="C2457" s="2" t="s">
        <v>4300</v>
      </c>
      <c r="D2457" s="2" t="s">
        <v>10759</v>
      </c>
      <c r="E2457" s="2" t="s">
        <v>4287</v>
      </c>
      <c r="F2457" s="2" t="s">
        <v>4287</v>
      </c>
    </row>
    <row r="2458">
      <c r="A2458" s="2"/>
      <c r="B2458" s="2">
        <v>2.0</v>
      </c>
      <c r="C2458" s="2" t="s">
        <v>4302</v>
      </c>
      <c r="D2458" s="2" t="s">
        <v>10759</v>
      </c>
      <c r="E2458" s="2" t="s">
        <v>4287</v>
      </c>
      <c r="F2458" s="2" t="s">
        <v>4287</v>
      </c>
    </row>
    <row r="2459">
      <c r="A2459" s="2"/>
      <c r="B2459" s="2">
        <v>2.0</v>
      </c>
      <c r="C2459" s="2" t="s">
        <v>4313</v>
      </c>
      <c r="D2459" s="2" t="s">
        <v>10759</v>
      </c>
      <c r="E2459" s="2" t="s">
        <v>4287</v>
      </c>
      <c r="F2459" s="2" t="s">
        <v>4287</v>
      </c>
    </row>
    <row r="2460">
      <c r="A2460" s="2"/>
      <c r="B2460" s="2">
        <v>2.0</v>
      </c>
      <c r="C2460" s="2" t="s">
        <v>4317</v>
      </c>
      <c r="D2460" s="2" t="s">
        <v>10759</v>
      </c>
      <c r="E2460" s="2" t="s">
        <v>4287</v>
      </c>
      <c r="F2460" s="2" t="s">
        <v>4287</v>
      </c>
    </row>
    <row r="2461">
      <c r="A2461" s="2"/>
      <c r="B2461" s="2">
        <v>2.0</v>
      </c>
      <c r="C2461" s="3" t="s">
        <v>4324</v>
      </c>
      <c r="D2461" s="2" t="s">
        <v>10790</v>
      </c>
      <c r="E2461" s="2" t="s">
        <v>4301</v>
      </c>
      <c r="F2461" s="2" t="s">
        <v>4287</v>
      </c>
    </row>
    <row r="2462">
      <c r="A2462" s="2"/>
      <c r="B2462" s="2">
        <v>2.0</v>
      </c>
      <c r="C2462" s="2" t="s">
        <v>4325</v>
      </c>
      <c r="D2462" s="2" t="s">
        <v>10790</v>
      </c>
      <c r="E2462" s="2" t="s">
        <v>4301</v>
      </c>
      <c r="F2462" s="2" t="s">
        <v>4287</v>
      </c>
    </row>
    <row r="2463">
      <c r="A2463" s="2"/>
      <c r="B2463" s="2">
        <v>2.0</v>
      </c>
      <c r="C2463" s="2" t="s">
        <v>4326</v>
      </c>
      <c r="D2463" s="2" t="s">
        <v>10790</v>
      </c>
      <c r="E2463" s="2" t="s">
        <v>4301</v>
      </c>
      <c r="F2463" s="2" t="s">
        <v>4287</v>
      </c>
    </row>
    <row r="2464">
      <c r="A2464" s="2"/>
      <c r="B2464" s="2">
        <v>2.0</v>
      </c>
      <c r="C2464" s="2" t="s">
        <v>4330</v>
      </c>
      <c r="D2464" s="2" t="s">
        <v>10790</v>
      </c>
      <c r="E2464" s="2" t="s">
        <v>4301</v>
      </c>
      <c r="F2464" s="2" t="s">
        <v>4287</v>
      </c>
    </row>
    <row r="2465">
      <c r="A2465" s="2"/>
      <c r="B2465" s="2">
        <v>2.0</v>
      </c>
      <c r="C2465" s="2" t="s">
        <v>4331</v>
      </c>
      <c r="D2465" s="2" t="s">
        <v>10790</v>
      </c>
      <c r="E2465" s="2" t="s">
        <v>4301</v>
      </c>
      <c r="F2465" s="2" t="s">
        <v>4287</v>
      </c>
    </row>
    <row r="2466">
      <c r="A2466" s="2"/>
      <c r="B2466" s="2">
        <v>2.0</v>
      </c>
      <c r="C2466" s="2" t="s">
        <v>4333</v>
      </c>
      <c r="D2466" s="2" t="s">
        <v>10790</v>
      </c>
      <c r="E2466" s="2" t="s">
        <v>4301</v>
      </c>
      <c r="F2466" s="2" t="s">
        <v>4287</v>
      </c>
    </row>
    <row r="2467">
      <c r="A2467" s="2"/>
      <c r="B2467" s="2">
        <v>2.0</v>
      </c>
      <c r="C2467" s="2" t="s">
        <v>4336</v>
      </c>
      <c r="D2467" s="2" t="s">
        <v>10805</v>
      </c>
      <c r="E2467" s="2" t="s">
        <v>10649</v>
      </c>
      <c r="F2467" s="2" t="s">
        <v>4287</v>
      </c>
    </row>
    <row r="2468">
      <c r="A2468" s="2"/>
      <c r="B2468" s="2">
        <v>2.0</v>
      </c>
      <c r="C2468" s="2" t="s">
        <v>4345</v>
      </c>
      <c r="D2468" s="2" t="s">
        <v>10805</v>
      </c>
      <c r="E2468" s="2" t="s">
        <v>10649</v>
      </c>
      <c r="F2468" s="2" t="s">
        <v>4287</v>
      </c>
    </row>
    <row r="2469">
      <c r="A2469" s="2"/>
      <c r="B2469" s="2">
        <v>2.0</v>
      </c>
      <c r="C2469" s="2" t="s">
        <v>4347</v>
      </c>
      <c r="D2469" s="2" t="s">
        <v>10805</v>
      </c>
      <c r="E2469" s="2" t="s">
        <v>10649</v>
      </c>
      <c r="F2469" s="2" t="s">
        <v>4287</v>
      </c>
    </row>
    <row r="2470">
      <c r="A2470" s="2"/>
      <c r="B2470" s="2">
        <v>2.0</v>
      </c>
      <c r="C2470" s="2" t="s">
        <v>4349</v>
      </c>
      <c r="D2470" s="2" t="s">
        <v>10805</v>
      </c>
      <c r="E2470" s="2" t="s">
        <v>10649</v>
      </c>
      <c r="F2470" s="2" t="s">
        <v>4287</v>
      </c>
    </row>
    <row r="2471">
      <c r="A2471" s="2"/>
      <c r="B2471" s="2">
        <v>2.0</v>
      </c>
      <c r="C2471" s="2" t="s">
        <v>4636</v>
      </c>
      <c r="D2471" s="2" t="s">
        <v>10805</v>
      </c>
      <c r="E2471" s="2" t="s">
        <v>10649</v>
      </c>
      <c r="F2471" s="2" t="s">
        <v>4287</v>
      </c>
    </row>
    <row r="2472">
      <c r="A2472" s="2"/>
      <c r="B2472" s="2">
        <v>2.0</v>
      </c>
      <c r="C2472" s="2" t="s">
        <v>4644</v>
      </c>
      <c r="D2472" s="2" t="s">
        <v>10805</v>
      </c>
      <c r="E2472" s="2" t="s">
        <v>10649</v>
      </c>
      <c r="F2472" s="2" t="s">
        <v>4287</v>
      </c>
    </row>
    <row r="2473">
      <c r="A2473" s="2"/>
      <c r="B2473" s="2">
        <v>2.0</v>
      </c>
      <c r="C2473" s="2" t="s">
        <v>4646</v>
      </c>
      <c r="D2473" s="2" t="s">
        <v>10805</v>
      </c>
      <c r="E2473" s="2" t="s">
        <v>10649</v>
      </c>
      <c r="F2473" s="2" t="s">
        <v>4287</v>
      </c>
    </row>
    <row r="2474">
      <c r="A2474" s="2"/>
      <c r="B2474" s="2">
        <v>2.0</v>
      </c>
      <c r="C2474" s="2" t="s">
        <v>4665</v>
      </c>
      <c r="D2474" s="2" t="s">
        <v>10805</v>
      </c>
      <c r="E2474" s="2" t="s">
        <v>10649</v>
      </c>
      <c r="F2474" s="2" t="s">
        <v>4287</v>
      </c>
    </row>
    <row r="2475">
      <c r="A2475" s="2"/>
      <c r="B2475" s="2">
        <v>2.0</v>
      </c>
      <c r="C2475" s="2" t="s">
        <v>4668</v>
      </c>
      <c r="D2475" s="2" t="s">
        <v>10805</v>
      </c>
      <c r="E2475" s="2" t="s">
        <v>10649</v>
      </c>
      <c r="F2475" s="2" t="s">
        <v>4287</v>
      </c>
    </row>
    <row r="2476">
      <c r="A2476" s="2"/>
      <c r="B2476" s="2">
        <v>2.0</v>
      </c>
      <c r="C2476" s="2" t="s">
        <v>4726</v>
      </c>
      <c r="D2476" s="2" t="s">
        <v>10805</v>
      </c>
      <c r="E2476" s="2" t="s">
        <v>10649</v>
      </c>
      <c r="F2476" s="2" t="s">
        <v>4287</v>
      </c>
    </row>
    <row r="2477">
      <c r="A2477" s="2"/>
      <c r="B2477" s="2">
        <v>2.0</v>
      </c>
      <c r="C2477" s="2" t="s">
        <v>4727</v>
      </c>
      <c r="D2477" s="2" t="s">
        <v>10805</v>
      </c>
      <c r="E2477" s="2" t="s">
        <v>10649</v>
      </c>
      <c r="F2477" s="2" t="s">
        <v>4287</v>
      </c>
    </row>
    <row r="2478">
      <c r="A2478" s="2"/>
      <c r="B2478" s="2">
        <v>2.0</v>
      </c>
      <c r="C2478" s="2" t="s">
        <v>4735</v>
      </c>
      <c r="D2478" s="2" t="s">
        <v>10867</v>
      </c>
      <c r="E2478" s="2" t="s">
        <v>9426</v>
      </c>
      <c r="F2478" s="2" t="s">
        <v>4287</v>
      </c>
    </row>
    <row r="2479">
      <c r="A2479" s="2"/>
      <c r="B2479" s="2">
        <v>2.0</v>
      </c>
      <c r="C2479" s="2" t="s">
        <v>4736</v>
      </c>
      <c r="D2479" s="2" t="s">
        <v>10867</v>
      </c>
      <c r="E2479" s="2" t="s">
        <v>9426</v>
      </c>
      <c r="F2479" s="2" t="s">
        <v>4287</v>
      </c>
    </row>
    <row r="2480">
      <c r="A2480" s="2"/>
      <c r="B2480" s="2">
        <v>2.0</v>
      </c>
      <c r="C2480" s="2" t="s">
        <v>4737</v>
      </c>
      <c r="D2480" s="2" t="s">
        <v>10867</v>
      </c>
      <c r="E2480" s="2" t="s">
        <v>9426</v>
      </c>
      <c r="F2480" s="2" t="s">
        <v>4287</v>
      </c>
    </row>
    <row r="2481">
      <c r="A2481" s="2"/>
      <c r="B2481" s="2">
        <v>2.0</v>
      </c>
      <c r="C2481" s="2" t="s">
        <v>4738</v>
      </c>
      <c r="D2481" s="2" t="s">
        <v>10873</v>
      </c>
      <c r="E2481" s="2" t="s">
        <v>4287</v>
      </c>
      <c r="F2481" s="2" t="s">
        <v>4287</v>
      </c>
    </row>
    <row r="2482">
      <c r="A2482" s="2"/>
      <c r="B2482" s="2">
        <v>2.0</v>
      </c>
      <c r="C2482" s="2" t="s">
        <v>4739</v>
      </c>
      <c r="D2482" s="2" t="s">
        <v>10873</v>
      </c>
      <c r="E2482" s="2" t="s">
        <v>4287</v>
      </c>
      <c r="F2482" s="2" t="s">
        <v>4287</v>
      </c>
    </row>
    <row r="2483">
      <c r="A2483" s="2"/>
      <c r="B2483" s="2">
        <v>2.0</v>
      </c>
      <c r="C2483" s="2" t="s">
        <v>4744</v>
      </c>
      <c r="D2483" s="2" t="s">
        <v>10873</v>
      </c>
      <c r="E2483" s="2" t="s">
        <v>4287</v>
      </c>
      <c r="F2483" s="2" t="s">
        <v>4287</v>
      </c>
    </row>
    <row r="2484">
      <c r="A2484" s="2"/>
      <c r="B2484" s="2">
        <v>2.0</v>
      </c>
      <c r="C2484" s="2" t="s">
        <v>4745</v>
      </c>
      <c r="D2484" s="2" t="s">
        <v>10873</v>
      </c>
      <c r="E2484" s="2" t="s">
        <v>4287</v>
      </c>
      <c r="F2484" s="2" t="s">
        <v>4287</v>
      </c>
    </row>
    <row r="2485">
      <c r="A2485" s="2"/>
      <c r="B2485" s="2">
        <v>2.0</v>
      </c>
      <c r="C2485" s="2" t="s">
        <v>4748</v>
      </c>
      <c r="D2485" s="2" t="s">
        <v>10888</v>
      </c>
      <c r="E2485" s="2" t="s">
        <v>10474</v>
      </c>
      <c r="F2485" s="2" t="s">
        <v>4287</v>
      </c>
    </row>
    <row r="2486">
      <c r="A2486" s="2"/>
      <c r="B2486" s="2">
        <v>2.0</v>
      </c>
      <c r="C2486" s="2" t="s">
        <v>4750</v>
      </c>
      <c r="D2486" s="104" t="s">
        <v>10906</v>
      </c>
      <c r="E2486" s="104" t="s">
        <v>10397</v>
      </c>
      <c r="F2486" s="104" t="s">
        <v>4287</v>
      </c>
      <c r="G2486" s="2"/>
    </row>
    <row r="2487">
      <c r="A2487" s="2"/>
      <c r="B2487" s="2">
        <v>2.0</v>
      </c>
      <c r="C2487" s="2" t="s">
        <v>4771</v>
      </c>
      <c r="D2487" s="2" t="s">
        <v>9354</v>
      </c>
      <c r="E2487" s="2" t="s">
        <v>4292</v>
      </c>
      <c r="F2487" s="2" t="s">
        <v>4287</v>
      </c>
    </row>
    <row r="2488">
      <c r="A2488" s="2"/>
      <c r="B2488" s="2">
        <v>2.0</v>
      </c>
      <c r="C2488" s="2" t="s">
        <v>4793</v>
      </c>
      <c r="D2488" s="2" t="s">
        <v>9354</v>
      </c>
      <c r="E2488" s="2" t="s">
        <v>4292</v>
      </c>
      <c r="F2488" s="2" t="s">
        <v>4287</v>
      </c>
    </row>
    <row r="2489">
      <c r="A2489" s="2"/>
      <c r="B2489" s="2">
        <v>2.0</v>
      </c>
      <c r="C2489" s="2" t="s">
        <v>4800</v>
      </c>
      <c r="D2489" s="2" t="s">
        <v>9354</v>
      </c>
      <c r="E2489" s="2" t="s">
        <v>4292</v>
      </c>
      <c r="F2489" s="2" t="s">
        <v>4287</v>
      </c>
    </row>
    <row r="2490">
      <c r="A2490" s="2"/>
      <c r="B2490" s="2">
        <v>2.0</v>
      </c>
      <c r="C2490" s="2" t="s">
        <v>4801</v>
      </c>
      <c r="D2490" s="2" t="s">
        <v>9354</v>
      </c>
      <c r="E2490" s="2" t="s">
        <v>4292</v>
      </c>
      <c r="F2490" s="2" t="s">
        <v>4287</v>
      </c>
    </row>
    <row r="2491">
      <c r="A2491" s="2"/>
      <c r="B2491" s="2">
        <v>2.0</v>
      </c>
      <c r="C2491" s="2" t="s">
        <v>4803</v>
      </c>
      <c r="D2491" s="2" t="s">
        <v>10961</v>
      </c>
      <c r="E2491" s="2" t="s">
        <v>4287</v>
      </c>
      <c r="F2491" s="2" t="s">
        <v>4287</v>
      </c>
    </row>
    <row r="2492">
      <c r="A2492" s="2"/>
      <c r="B2492" s="2">
        <v>2.0</v>
      </c>
      <c r="C2492" s="2" t="s">
        <v>4806</v>
      </c>
      <c r="D2492" s="2" t="s">
        <v>10961</v>
      </c>
      <c r="E2492" s="2" t="s">
        <v>4287</v>
      </c>
      <c r="F2492" s="2" t="s">
        <v>4287</v>
      </c>
    </row>
    <row r="2493">
      <c r="A2493" s="2"/>
      <c r="B2493" s="2">
        <v>2.0</v>
      </c>
      <c r="C2493" s="2" t="s">
        <v>4808</v>
      </c>
      <c r="D2493" s="2" t="s">
        <v>10961</v>
      </c>
      <c r="E2493" s="2" t="s">
        <v>4287</v>
      </c>
      <c r="F2493" s="2" t="s">
        <v>4287</v>
      </c>
    </row>
    <row r="2494">
      <c r="A2494" s="2"/>
      <c r="B2494" s="2">
        <v>2.0</v>
      </c>
      <c r="C2494" s="2" t="s">
        <v>4810</v>
      </c>
      <c r="D2494" s="2" t="s">
        <v>11003</v>
      </c>
      <c r="E2494" s="2" t="s">
        <v>11005</v>
      </c>
      <c r="F2494" s="2" t="s">
        <v>4287</v>
      </c>
    </row>
    <row r="2495">
      <c r="A2495" s="2"/>
      <c r="B2495" s="2">
        <v>2.0</v>
      </c>
      <c r="C2495" s="2" t="s">
        <v>4811</v>
      </c>
      <c r="D2495" s="2" t="s">
        <v>11003</v>
      </c>
      <c r="E2495" s="2" t="s">
        <v>11005</v>
      </c>
      <c r="F2495" s="2" t="s">
        <v>4287</v>
      </c>
    </row>
    <row r="2496">
      <c r="A2496" s="2"/>
      <c r="B2496" s="2">
        <v>2.0</v>
      </c>
      <c r="C2496" s="2" t="s">
        <v>4812</v>
      </c>
      <c r="D2496" s="2" t="s">
        <v>11082</v>
      </c>
      <c r="E2496" s="2" t="s">
        <v>10513</v>
      </c>
      <c r="F2496" s="2" t="s">
        <v>4287</v>
      </c>
    </row>
    <row r="2497">
      <c r="A2497" s="2"/>
      <c r="B2497" s="2">
        <v>2.0</v>
      </c>
      <c r="C2497" s="2" t="s">
        <v>4813</v>
      </c>
      <c r="D2497" s="2" t="s">
        <v>11093</v>
      </c>
      <c r="E2497" s="2" t="s">
        <v>10513</v>
      </c>
      <c r="F2497" s="2" t="s">
        <v>4287</v>
      </c>
    </row>
    <row r="2498">
      <c r="A2498" s="2"/>
      <c r="B2498" s="2">
        <v>2.0</v>
      </c>
      <c r="C2498" s="2" t="s">
        <v>4814</v>
      </c>
      <c r="D2498" s="2" t="s">
        <v>11093</v>
      </c>
      <c r="E2498" s="2" t="s">
        <v>10513</v>
      </c>
      <c r="F2498" s="2" t="s">
        <v>4287</v>
      </c>
    </row>
    <row r="2499">
      <c r="A2499" s="2"/>
      <c r="B2499" s="2">
        <v>2.0</v>
      </c>
      <c r="C2499" s="2" t="s">
        <v>4815</v>
      </c>
      <c r="D2499" s="2" t="s">
        <v>11110</v>
      </c>
      <c r="E2499" s="2" t="s">
        <v>10397</v>
      </c>
      <c r="F2499" s="2" t="s">
        <v>4287</v>
      </c>
      <c r="G2499" s="38" t="s">
        <v>11112</v>
      </c>
    </row>
    <row r="2500">
      <c r="A2500" s="2"/>
      <c r="B2500" s="2">
        <v>2.0</v>
      </c>
      <c r="C2500" s="2" t="s">
        <v>4816</v>
      </c>
      <c r="D2500" s="2" t="s">
        <v>11110</v>
      </c>
      <c r="E2500" s="2" t="s">
        <v>10397</v>
      </c>
      <c r="F2500" s="2" t="s">
        <v>4287</v>
      </c>
    </row>
    <row r="2501">
      <c r="A2501" s="2"/>
      <c r="B2501" s="2">
        <v>2.0</v>
      </c>
      <c r="C2501" s="2" t="s">
        <v>4817</v>
      </c>
      <c r="D2501" s="2" t="s">
        <v>11110</v>
      </c>
      <c r="E2501" s="2" t="s">
        <v>10397</v>
      </c>
      <c r="F2501" s="2" t="s">
        <v>4287</v>
      </c>
    </row>
    <row r="2502">
      <c r="A2502" s="2"/>
      <c r="B2502" s="2">
        <v>2.0</v>
      </c>
      <c r="C2502" s="2" t="s">
        <v>4819</v>
      </c>
      <c r="D2502" s="2" t="s">
        <v>11222</v>
      </c>
      <c r="E2502" s="2" t="s">
        <v>10397</v>
      </c>
      <c r="F2502" s="2" t="s">
        <v>4287</v>
      </c>
    </row>
    <row r="2503">
      <c r="A2503" s="2"/>
      <c r="B2503" s="2">
        <v>2.0</v>
      </c>
      <c r="C2503" s="2" t="s">
        <v>4820</v>
      </c>
      <c r="D2503" s="2" t="s">
        <v>11222</v>
      </c>
      <c r="E2503" s="2" t="s">
        <v>10397</v>
      </c>
      <c r="F2503" s="2" t="s">
        <v>4287</v>
      </c>
    </row>
    <row r="2504">
      <c r="A2504" s="2"/>
      <c r="B2504" s="2">
        <v>2.0</v>
      </c>
      <c r="C2504" s="2" t="s">
        <v>4821</v>
      </c>
      <c r="D2504" s="2" t="s">
        <v>11222</v>
      </c>
      <c r="E2504" s="2" t="s">
        <v>10397</v>
      </c>
      <c r="F2504" s="2" t="s">
        <v>4287</v>
      </c>
    </row>
    <row r="2505">
      <c r="N2505" s="2"/>
    </row>
    <row r="2506">
      <c r="C2506" s="2"/>
      <c r="D2506" s="2"/>
      <c r="E2506" s="2"/>
      <c r="F2506" s="2"/>
    </row>
    <row r="2507">
      <c r="C2507" s="2"/>
      <c r="D2507" s="2"/>
      <c r="E2507" s="2"/>
      <c r="F2507" s="2"/>
    </row>
    <row r="2508">
      <c r="C2508" s="2"/>
      <c r="D2508" s="2"/>
      <c r="E2508" s="2"/>
      <c r="F2508" s="2"/>
    </row>
    <row r="2509">
      <c r="C2509" s="2"/>
      <c r="D2509" s="2"/>
      <c r="E2509" s="2"/>
      <c r="F2509" s="2"/>
    </row>
    <row r="2510">
      <c r="C2510" s="2"/>
      <c r="D2510" s="2"/>
      <c r="E2510" s="2"/>
      <c r="F2510" s="2"/>
    </row>
    <row r="2511">
      <c r="C2511" s="2"/>
      <c r="D2511" s="2"/>
      <c r="E2511" s="2"/>
      <c r="F2511" s="2"/>
    </row>
    <row r="2512">
      <c r="C2512" s="2"/>
      <c r="D2512" s="2"/>
      <c r="E2512" s="2"/>
      <c r="F2512" s="2"/>
    </row>
    <row r="2513">
      <c r="C2513" s="2"/>
      <c r="D2513" s="2"/>
      <c r="E2513" s="2"/>
      <c r="F2513" s="2"/>
    </row>
    <row r="2514">
      <c r="C2514" s="2"/>
      <c r="D2514" s="2"/>
      <c r="E2514" s="2"/>
      <c r="F2514" s="2"/>
    </row>
    <row r="2515">
      <c r="C2515" s="2"/>
      <c r="D2515" s="2"/>
      <c r="E2515" s="2"/>
      <c r="F2515" s="2"/>
    </row>
    <row r="2516">
      <c r="C2516" s="2"/>
      <c r="D2516" s="2"/>
      <c r="E2516" s="2"/>
      <c r="F2516" s="2"/>
    </row>
    <row r="2517">
      <c r="C2517" s="2"/>
      <c r="D2517" s="2"/>
      <c r="E2517" s="2"/>
      <c r="F2517" s="2"/>
    </row>
    <row r="2518">
      <c r="C2518" s="2"/>
      <c r="D2518" s="2"/>
      <c r="E2518" s="2"/>
      <c r="F2518" s="2"/>
    </row>
    <row r="2519">
      <c r="C2519" s="2"/>
      <c r="D2519" s="2"/>
      <c r="E2519" s="2"/>
      <c r="F2519" s="2"/>
    </row>
    <row r="2520">
      <c r="C2520" s="2"/>
      <c r="D2520" s="2"/>
      <c r="E2520" s="2"/>
      <c r="F2520" s="2"/>
    </row>
    <row r="2521">
      <c r="C2521" s="2"/>
      <c r="D2521" s="2"/>
      <c r="E2521" s="2"/>
      <c r="F2521" s="2"/>
    </row>
    <row r="2522">
      <c r="C2522" s="2"/>
      <c r="D2522" s="2"/>
      <c r="E2522" s="2"/>
      <c r="F2522" s="2"/>
    </row>
    <row r="2523">
      <c r="C2523" s="2"/>
      <c r="D2523" s="2"/>
      <c r="E2523" s="2"/>
      <c r="F2523" s="2"/>
    </row>
    <row r="2524">
      <c r="C2524" s="2"/>
      <c r="D2524" s="2"/>
      <c r="E2524" s="2"/>
      <c r="F2524" s="2"/>
    </row>
    <row r="2525">
      <c r="C2525" s="2"/>
      <c r="D2525" s="2"/>
      <c r="E2525" s="2"/>
      <c r="F2525" s="2"/>
    </row>
    <row r="2526">
      <c r="C2526" s="2"/>
      <c r="D2526" s="2"/>
      <c r="E2526" s="2"/>
      <c r="F2526" s="2"/>
    </row>
    <row r="2527">
      <c r="C2527" s="2"/>
      <c r="D2527" s="2"/>
      <c r="E2527" s="2"/>
      <c r="F2527" s="2"/>
    </row>
    <row r="2528">
      <c r="C2528" s="2"/>
      <c r="D2528" s="2"/>
      <c r="E2528" s="2"/>
      <c r="F2528" s="2"/>
    </row>
    <row r="2529">
      <c r="C2529" s="2"/>
      <c r="D2529" s="2"/>
      <c r="E2529" s="2"/>
      <c r="F2529" s="2"/>
    </row>
    <row r="2530">
      <c r="C2530" s="2"/>
      <c r="D2530" s="2"/>
      <c r="E2530" s="2"/>
      <c r="F2530" s="2"/>
    </row>
    <row r="2531">
      <c r="C2531" s="2"/>
      <c r="D2531" s="2"/>
      <c r="E2531" s="2"/>
      <c r="F2531" s="2"/>
    </row>
    <row r="2532">
      <c r="C2532" s="2"/>
      <c r="D2532" s="2"/>
      <c r="E2532" s="2"/>
      <c r="F2532" s="2"/>
    </row>
    <row r="2533">
      <c r="C2533" s="2"/>
      <c r="D2533" s="2"/>
      <c r="E2533" s="2"/>
      <c r="F2533" s="2"/>
    </row>
    <row r="2534">
      <c r="C2534" s="2"/>
      <c r="D2534" s="2"/>
      <c r="E2534" s="2"/>
      <c r="F2534" s="2"/>
    </row>
    <row r="2535">
      <c r="C2535" s="2"/>
      <c r="D2535" s="2"/>
      <c r="E2535" s="2"/>
      <c r="F2535" s="2"/>
    </row>
    <row r="2536">
      <c r="C2536" s="2"/>
      <c r="D2536" s="2"/>
      <c r="E2536" s="2"/>
      <c r="F2536" s="2"/>
    </row>
    <row r="2537">
      <c r="C2537" s="2"/>
      <c r="D2537" s="2"/>
      <c r="E2537" s="2"/>
      <c r="F2537" s="2"/>
    </row>
    <row r="2538">
      <c r="C2538" s="2"/>
      <c r="D2538" s="2"/>
      <c r="E2538" s="2"/>
      <c r="F2538" s="2"/>
    </row>
    <row r="2539">
      <c r="C2539" s="2"/>
      <c r="D2539" s="2"/>
      <c r="E2539" s="2"/>
      <c r="F2539" s="2"/>
    </row>
    <row r="2540">
      <c r="C2540" s="2"/>
      <c r="D2540" s="2"/>
      <c r="E2540" s="2"/>
      <c r="F2540" s="2"/>
    </row>
    <row r="2541">
      <c r="C2541" s="2"/>
      <c r="D2541" s="2"/>
      <c r="E2541" s="2"/>
      <c r="F2541" s="2"/>
    </row>
    <row r="2542">
      <c r="C2542" s="2"/>
      <c r="D2542" s="2"/>
      <c r="E2542" s="2"/>
      <c r="F2542" s="2"/>
    </row>
    <row r="2543">
      <c r="C2543" s="2"/>
      <c r="D2543" s="2"/>
      <c r="E2543" s="2"/>
      <c r="F2543" s="2"/>
    </row>
    <row r="2544">
      <c r="C2544" s="2"/>
      <c r="D2544" s="2"/>
      <c r="E2544" s="2"/>
      <c r="F2544" s="2"/>
    </row>
    <row r="2545">
      <c r="C2545" s="2"/>
      <c r="D2545" s="2"/>
      <c r="E2545" s="2"/>
      <c r="F2545" s="2"/>
    </row>
    <row r="2546">
      <c r="C2546" s="2"/>
      <c r="D2546" s="2"/>
      <c r="E2546" s="2"/>
      <c r="F2546" s="2"/>
    </row>
    <row r="2547">
      <c r="C2547" s="2"/>
      <c r="D2547" s="2"/>
      <c r="E2547" s="2"/>
      <c r="F2547" s="2"/>
    </row>
    <row r="2548">
      <c r="C2548" s="2"/>
      <c r="D2548" s="2"/>
      <c r="E2548" s="2"/>
      <c r="F2548" s="2"/>
    </row>
    <row r="2549">
      <c r="C2549" s="2"/>
      <c r="D2549" s="2"/>
      <c r="E2549" s="2"/>
      <c r="F2549" s="2"/>
    </row>
    <row r="2550">
      <c r="C2550" s="2"/>
      <c r="D2550" s="2"/>
      <c r="E2550" s="2"/>
      <c r="F2550" s="2"/>
    </row>
    <row r="2551">
      <c r="C2551" s="2"/>
      <c r="D2551" s="2"/>
      <c r="E2551" s="2"/>
      <c r="F2551" s="2"/>
    </row>
    <row r="2552">
      <c r="C2552" s="2"/>
      <c r="D2552" s="2"/>
      <c r="E2552" s="2"/>
      <c r="F2552" s="2"/>
    </row>
    <row r="2553">
      <c r="C2553" s="2"/>
      <c r="D2553" s="2"/>
      <c r="E2553" s="2"/>
      <c r="F2553" s="2"/>
    </row>
    <row r="2554">
      <c r="C2554" s="2"/>
      <c r="D2554" s="2"/>
      <c r="E2554" s="2"/>
      <c r="F2554" s="2"/>
    </row>
    <row r="2555">
      <c r="C2555" s="2"/>
      <c r="D2555" s="2"/>
      <c r="E2555" s="2"/>
      <c r="F2555" s="2"/>
    </row>
    <row r="2556">
      <c r="C2556" s="2"/>
      <c r="D2556" s="2"/>
      <c r="E2556" s="2"/>
      <c r="F2556" s="2"/>
    </row>
    <row r="2557">
      <c r="C2557" s="2"/>
      <c r="D2557" s="2"/>
      <c r="E2557" s="2"/>
      <c r="F2557" s="2"/>
    </row>
    <row r="2558">
      <c r="C2558" s="2"/>
      <c r="D2558" s="2"/>
      <c r="E2558" s="2"/>
      <c r="F2558" s="2"/>
    </row>
    <row r="2559">
      <c r="C2559" s="2"/>
      <c r="D2559" s="2"/>
      <c r="E2559" s="2"/>
      <c r="F2559" s="2"/>
    </row>
    <row r="2560">
      <c r="C2560" s="2"/>
      <c r="D2560" s="2"/>
      <c r="E2560" s="2"/>
      <c r="F2560" s="2"/>
    </row>
    <row r="2561">
      <c r="C2561" s="2"/>
      <c r="D2561" s="2"/>
      <c r="E2561" s="2"/>
      <c r="F2561" s="2"/>
    </row>
    <row r="2562">
      <c r="C2562" s="2"/>
      <c r="D2562" s="2"/>
      <c r="E2562" s="2"/>
      <c r="F2562" s="2"/>
    </row>
    <row r="2563">
      <c r="C2563" s="2"/>
      <c r="D2563" s="2"/>
      <c r="E2563" s="2"/>
      <c r="F2563" s="2"/>
    </row>
    <row r="2564">
      <c r="C2564" s="2"/>
      <c r="D2564" s="2"/>
      <c r="E2564" s="2"/>
      <c r="F2564" s="2"/>
    </row>
    <row r="2565">
      <c r="C2565" s="2"/>
      <c r="D2565" s="2"/>
      <c r="E2565" s="2"/>
      <c r="F2565" s="2"/>
    </row>
    <row r="2566">
      <c r="C2566" s="2"/>
      <c r="D2566" s="2"/>
      <c r="E2566" s="2"/>
      <c r="F2566" s="2"/>
    </row>
    <row r="2567">
      <c r="C2567" s="2"/>
      <c r="D2567" s="2"/>
      <c r="E2567" s="2"/>
      <c r="F2567" s="2"/>
    </row>
    <row r="2568">
      <c r="C2568" s="2"/>
      <c r="D2568" s="2"/>
      <c r="E2568" s="2"/>
      <c r="F2568" s="2"/>
    </row>
    <row r="2569">
      <c r="C2569" s="2"/>
      <c r="D2569" s="2"/>
      <c r="E2569" s="2"/>
      <c r="F2569" s="2"/>
    </row>
    <row r="2570">
      <c r="C2570" s="2"/>
      <c r="D2570" s="2"/>
      <c r="E2570" s="2"/>
      <c r="F2570" s="2"/>
    </row>
    <row r="2571">
      <c r="C2571" s="2"/>
      <c r="D2571" s="2"/>
      <c r="E2571" s="2"/>
      <c r="F2571" s="2"/>
    </row>
    <row r="2572">
      <c r="C2572" s="2"/>
      <c r="D2572" s="2"/>
      <c r="E2572" s="2"/>
      <c r="F2572" s="2"/>
    </row>
    <row r="2573">
      <c r="C2573" s="2"/>
      <c r="D2573" s="2"/>
      <c r="E2573" s="2"/>
      <c r="F2573" s="2"/>
    </row>
    <row r="2574">
      <c r="C2574" s="2"/>
      <c r="D2574" s="2"/>
      <c r="E2574" s="2"/>
      <c r="F2574" s="2"/>
    </row>
    <row r="2575">
      <c r="C2575" s="2"/>
      <c r="D2575" s="2"/>
      <c r="E2575" s="2"/>
      <c r="F2575" s="2"/>
    </row>
    <row r="2576">
      <c r="C2576" s="2"/>
      <c r="D2576" s="2"/>
      <c r="E2576" s="2"/>
      <c r="F2576" s="2"/>
    </row>
    <row r="2577">
      <c r="C2577" s="2"/>
      <c r="D2577" s="2"/>
      <c r="E2577" s="2"/>
      <c r="F2577" s="2"/>
    </row>
    <row r="2578">
      <c r="C2578" s="2"/>
      <c r="D2578" s="2"/>
      <c r="E2578" s="2"/>
      <c r="F2578" s="2"/>
    </row>
    <row r="2579">
      <c r="C2579" s="2"/>
      <c r="D2579" s="2"/>
      <c r="E2579" s="2"/>
      <c r="F2579" s="2"/>
    </row>
    <row r="2580">
      <c r="C2580" s="2"/>
      <c r="D2580" s="2"/>
      <c r="E2580" s="2"/>
      <c r="F2580" s="2"/>
    </row>
    <row r="2581">
      <c r="C2581" s="2"/>
      <c r="D2581" s="2"/>
      <c r="E2581" s="2"/>
      <c r="F2581" s="2"/>
    </row>
    <row r="2582">
      <c r="C2582" s="2"/>
      <c r="D2582" s="2"/>
      <c r="E2582" s="2"/>
      <c r="F2582" s="2"/>
    </row>
    <row r="2583">
      <c r="C2583" s="2"/>
      <c r="D2583" s="2"/>
      <c r="E2583" s="2"/>
      <c r="F2583" s="2"/>
    </row>
    <row r="2584">
      <c r="C2584" s="2"/>
      <c r="D2584" s="2"/>
      <c r="E2584" s="2"/>
      <c r="F2584" s="2"/>
    </row>
    <row r="2585">
      <c r="C2585" s="2"/>
      <c r="D2585" s="2"/>
      <c r="E2585" s="2"/>
      <c r="F2585" s="2"/>
    </row>
    <row r="2586">
      <c r="C2586" s="2"/>
      <c r="D2586" s="2"/>
      <c r="E2586" s="2"/>
      <c r="F2586" s="2"/>
    </row>
    <row r="2587">
      <c r="C2587" s="2"/>
      <c r="D2587" s="2"/>
      <c r="E2587" s="2"/>
      <c r="F2587" s="2"/>
    </row>
    <row r="2588">
      <c r="C2588" s="2"/>
      <c r="D2588" s="2"/>
      <c r="E2588" s="2"/>
      <c r="F2588" s="2"/>
    </row>
    <row r="2589">
      <c r="C2589" s="2"/>
      <c r="D2589" s="2"/>
      <c r="E2589" s="2"/>
      <c r="F2589" s="2"/>
    </row>
    <row r="2590">
      <c r="C2590" s="2"/>
      <c r="D2590" s="2"/>
      <c r="E2590" s="2"/>
      <c r="F2590" s="2"/>
    </row>
    <row r="2591">
      <c r="C2591" s="2"/>
      <c r="D2591" s="2"/>
      <c r="E2591" s="2"/>
      <c r="F2591" s="2"/>
    </row>
    <row r="2592">
      <c r="C2592" s="2"/>
      <c r="D2592" s="2"/>
      <c r="E2592" s="2"/>
      <c r="F2592" s="2"/>
    </row>
    <row r="2593">
      <c r="C2593" s="2"/>
      <c r="D2593" s="2"/>
      <c r="E2593" s="2"/>
      <c r="F2593" s="2"/>
    </row>
    <row r="2594">
      <c r="C2594" s="2"/>
      <c r="D2594" s="2"/>
      <c r="E2594" s="2"/>
      <c r="F2594" s="2"/>
    </row>
    <row r="2595">
      <c r="C2595" s="2"/>
      <c r="D2595" s="2"/>
      <c r="E2595" s="2"/>
      <c r="F2595" s="2"/>
    </row>
    <row r="2596">
      <c r="C2596" s="2"/>
      <c r="D2596" s="2"/>
      <c r="E2596" s="2"/>
      <c r="F2596" s="2"/>
    </row>
    <row r="2597">
      <c r="C2597" s="2"/>
      <c r="D2597" s="2"/>
      <c r="E2597" s="2"/>
      <c r="F2597" s="2"/>
    </row>
    <row r="2598">
      <c r="C2598" s="2"/>
      <c r="D2598" s="2"/>
      <c r="E2598" s="2"/>
      <c r="F2598" s="2"/>
    </row>
    <row r="2599">
      <c r="C2599" s="2"/>
      <c r="D2599" s="2"/>
      <c r="E2599" s="2"/>
      <c r="F2599" s="2"/>
    </row>
    <row r="2600">
      <c r="C2600" s="2"/>
      <c r="D2600" s="2"/>
      <c r="E2600" s="2"/>
      <c r="F2600" s="2"/>
    </row>
    <row r="2601">
      <c r="C2601" s="2"/>
      <c r="D2601" s="2"/>
      <c r="E2601" s="2"/>
      <c r="F2601" s="2"/>
    </row>
    <row r="2602">
      <c r="C2602" s="2"/>
      <c r="D2602" s="2"/>
      <c r="E2602" s="2"/>
      <c r="F2602" s="2"/>
    </row>
    <row r="2603">
      <c r="C2603" s="2"/>
      <c r="D2603" s="2"/>
      <c r="E2603" s="2"/>
      <c r="F2603" s="2"/>
    </row>
    <row r="2604">
      <c r="C2604" s="2"/>
      <c r="D2604" s="2"/>
      <c r="E2604" s="2"/>
      <c r="F2604" s="2"/>
    </row>
    <row r="2605">
      <c r="C2605" s="2"/>
      <c r="D2605" s="2"/>
      <c r="E2605" s="2"/>
      <c r="F2605" s="2"/>
    </row>
    <row r="2606">
      <c r="C2606" s="2"/>
      <c r="D2606" s="2"/>
      <c r="E2606" s="2"/>
      <c r="F2606" s="2"/>
    </row>
    <row r="2607">
      <c r="C2607" s="2"/>
      <c r="D2607" s="2"/>
      <c r="E2607" s="2"/>
      <c r="F2607" s="2"/>
    </row>
    <row r="2608">
      <c r="C2608" s="2"/>
      <c r="D2608" s="2"/>
      <c r="E2608" s="2"/>
      <c r="F2608" s="2"/>
    </row>
    <row r="2609">
      <c r="C2609" s="2"/>
      <c r="D2609" s="2"/>
      <c r="E2609" s="2"/>
      <c r="F2609" s="2"/>
    </row>
    <row r="2610">
      <c r="C2610" s="2"/>
      <c r="D2610" s="2"/>
      <c r="E2610" s="2"/>
      <c r="F2610" s="2"/>
    </row>
    <row r="2611">
      <c r="C2611" s="2"/>
      <c r="D2611" s="2"/>
      <c r="E2611" s="2"/>
      <c r="F2611" s="2"/>
    </row>
    <row r="2612">
      <c r="C2612" s="2"/>
      <c r="D2612" s="2"/>
      <c r="E2612" s="2"/>
      <c r="F2612" s="2"/>
    </row>
    <row r="2613">
      <c r="C2613" s="2"/>
      <c r="D2613" s="2"/>
      <c r="E2613" s="2"/>
      <c r="F2613" s="2"/>
    </row>
    <row r="2614">
      <c r="C2614" s="2"/>
      <c r="D2614" s="2"/>
      <c r="E2614" s="2"/>
      <c r="F2614" s="2"/>
    </row>
    <row r="2615">
      <c r="C2615" s="2"/>
      <c r="D2615" s="2"/>
      <c r="E2615" s="2"/>
      <c r="F2615" s="2"/>
    </row>
    <row r="2616">
      <c r="C2616" s="2"/>
      <c r="D2616" s="2"/>
      <c r="E2616" s="2"/>
      <c r="F2616" s="2"/>
    </row>
    <row r="2617">
      <c r="C2617" s="2"/>
      <c r="D2617" s="2"/>
      <c r="E2617" s="2"/>
      <c r="F2617" s="2"/>
    </row>
    <row r="2618">
      <c r="C2618" s="2"/>
      <c r="D2618" s="2"/>
      <c r="E2618" s="2"/>
      <c r="F2618" s="2"/>
    </row>
    <row r="2619">
      <c r="C2619" s="2"/>
      <c r="D2619" s="2"/>
      <c r="E2619" s="2"/>
      <c r="F2619" s="2"/>
    </row>
    <row r="2620">
      <c r="C2620" s="2"/>
      <c r="D2620" s="2"/>
      <c r="E2620" s="2"/>
      <c r="F2620" s="2"/>
    </row>
    <row r="2621">
      <c r="C2621" s="2"/>
      <c r="D2621" s="2"/>
      <c r="E2621" s="2"/>
      <c r="F2621" s="2"/>
    </row>
    <row r="2622">
      <c r="C2622" s="2"/>
      <c r="D2622" s="2"/>
      <c r="E2622" s="2"/>
      <c r="F2622" s="2"/>
    </row>
    <row r="2623">
      <c r="C2623" s="2"/>
      <c r="D2623" s="2"/>
      <c r="E2623" s="2"/>
      <c r="F2623" s="2"/>
    </row>
    <row r="2624">
      <c r="C2624" s="2"/>
      <c r="D2624" s="2"/>
      <c r="E2624" s="2"/>
      <c r="F2624" s="2"/>
    </row>
    <row r="2625">
      <c r="C2625" s="2"/>
      <c r="D2625" s="2"/>
      <c r="E2625" s="2"/>
      <c r="F2625" s="2"/>
    </row>
    <row r="2626">
      <c r="C2626" s="2"/>
      <c r="D2626" s="2"/>
      <c r="E2626" s="2"/>
      <c r="F2626" s="2"/>
    </row>
    <row r="2627">
      <c r="C2627" s="2"/>
      <c r="D2627" s="2"/>
      <c r="E2627" s="2"/>
      <c r="F2627" s="2"/>
    </row>
    <row r="2628">
      <c r="C2628" s="2"/>
      <c r="D2628" s="2"/>
      <c r="E2628" s="2"/>
      <c r="F2628" s="2"/>
    </row>
    <row r="2629">
      <c r="C2629" s="2"/>
      <c r="D2629" s="2"/>
      <c r="E2629" s="2"/>
      <c r="F2629" s="2"/>
    </row>
    <row r="2630">
      <c r="C2630" s="2"/>
      <c r="D2630" s="2"/>
      <c r="E2630" s="2"/>
      <c r="F2630" s="2"/>
    </row>
    <row r="2631">
      <c r="C2631" s="2"/>
      <c r="D2631" s="2"/>
      <c r="E2631" s="2"/>
      <c r="F2631" s="2"/>
    </row>
    <row r="2632">
      <c r="C2632" s="2"/>
      <c r="D2632" s="2"/>
      <c r="E2632" s="2"/>
      <c r="F2632" s="2"/>
    </row>
    <row r="2633">
      <c r="C2633" s="2"/>
      <c r="D2633" s="2"/>
      <c r="E2633" s="2"/>
      <c r="F2633" s="2"/>
    </row>
    <row r="2634">
      <c r="C2634" s="2"/>
      <c r="D2634" s="2"/>
      <c r="E2634" s="2"/>
      <c r="F2634" s="2"/>
    </row>
    <row r="2635">
      <c r="C2635" s="2"/>
      <c r="D2635" s="2"/>
      <c r="E2635" s="2"/>
      <c r="F2635" s="2"/>
    </row>
    <row r="2636">
      <c r="C2636" s="2"/>
      <c r="D2636" s="2"/>
      <c r="E2636" s="2"/>
      <c r="F2636" s="2"/>
    </row>
    <row r="2637">
      <c r="C2637" s="2"/>
      <c r="D2637" s="2"/>
      <c r="E2637" s="2"/>
      <c r="F2637" s="2"/>
    </row>
    <row r="2638">
      <c r="C2638" s="2"/>
      <c r="D2638" s="2"/>
      <c r="E2638" s="2"/>
      <c r="F2638" s="2"/>
    </row>
    <row r="2639">
      <c r="C2639" s="2"/>
      <c r="D2639" s="2"/>
      <c r="E2639" s="2"/>
      <c r="F2639" s="2"/>
    </row>
    <row r="2640">
      <c r="C2640" s="2"/>
      <c r="D2640" s="2"/>
      <c r="E2640" s="2"/>
      <c r="F2640" s="2"/>
    </row>
    <row r="2641">
      <c r="C2641" s="2"/>
      <c r="D2641" s="2"/>
      <c r="E2641" s="2"/>
      <c r="F2641" s="2"/>
    </row>
    <row r="2642">
      <c r="C2642" s="2"/>
      <c r="D2642" s="2"/>
      <c r="E2642" s="2"/>
      <c r="F2642" s="2"/>
    </row>
    <row r="2643">
      <c r="C2643" s="2"/>
      <c r="D2643" s="2"/>
      <c r="E2643" s="2"/>
      <c r="F2643" s="2"/>
    </row>
    <row r="2644">
      <c r="C2644" s="2"/>
      <c r="D2644" s="2"/>
      <c r="E2644" s="2"/>
      <c r="F2644" s="2"/>
    </row>
    <row r="2645">
      <c r="C2645" s="2"/>
      <c r="D2645" s="2"/>
      <c r="E2645" s="2"/>
      <c r="F2645" s="2"/>
    </row>
    <row r="2646">
      <c r="C2646" s="2"/>
      <c r="D2646" s="2"/>
      <c r="E2646" s="2"/>
      <c r="F2646" s="2"/>
    </row>
    <row r="2647">
      <c r="C2647" s="2"/>
      <c r="D2647" s="2"/>
      <c r="E2647" s="2"/>
      <c r="F2647" s="2"/>
    </row>
    <row r="2648">
      <c r="C2648" s="2"/>
      <c r="D2648" s="2"/>
      <c r="E2648" s="2"/>
      <c r="F2648" s="2"/>
    </row>
    <row r="2649">
      <c r="C2649" s="2"/>
      <c r="D2649" s="2"/>
      <c r="E2649" s="2"/>
      <c r="F2649" s="2"/>
    </row>
    <row r="2650">
      <c r="C2650" s="2"/>
      <c r="D2650" s="2"/>
      <c r="E2650" s="2"/>
      <c r="F2650" s="2"/>
    </row>
    <row r="2651">
      <c r="C2651" s="2"/>
      <c r="D2651" s="2"/>
      <c r="E2651" s="2"/>
      <c r="F2651" s="2"/>
    </row>
    <row r="2652">
      <c r="C2652" s="2"/>
      <c r="D2652" s="2"/>
      <c r="E2652" s="2"/>
      <c r="F2652" s="2"/>
    </row>
    <row r="2653">
      <c r="C2653" s="2"/>
      <c r="D2653" s="2"/>
      <c r="E2653" s="2"/>
      <c r="F2653" s="2"/>
    </row>
    <row r="2654">
      <c r="C2654" s="2"/>
      <c r="D2654" s="2"/>
      <c r="E2654" s="2"/>
      <c r="F2654" s="2"/>
    </row>
    <row r="2655">
      <c r="C2655" s="2"/>
      <c r="D2655" s="2"/>
      <c r="E2655" s="2"/>
      <c r="F2655" s="2"/>
    </row>
    <row r="2656">
      <c r="C2656" s="2"/>
      <c r="D2656" s="2"/>
      <c r="E2656" s="2"/>
      <c r="F2656" s="2"/>
    </row>
    <row r="2657">
      <c r="C2657" s="2"/>
      <c r="D2657" s="2"/>
      <c r="E2657" s="2"/>
      <c r="F2657" s="2"/>
    </row>
    <row r="2658">
      <c r="C2658" s="2"/>
      <c r="D2658" s="2"/>
      <c r="E2658" s="2"/>
      <c r="F2658" s="2"/>
    </row>
    <row r="2659">
      <c r="C2659" s="2"/>
      <c r="D2659" s="2"/>
      <c r="E2659" s="2"/>
      <c r="F2659" s="2"/>
    </row>
    <row r="2660">
      <c r="C2660" s="2"/>
      <c r="D2660" s="2"/>
      <c r="E2660" s="2"/>
      <c r="F2660" s="2"/>
    </row>
    <row r="2661">
      <c r="C2661" s="2"/>
      <c r="D2661" s="2"/>
      <c r="E2661" s="2"/>
      <c r="F2661" s="2"/>
    </row>
    <row r="2662">
      <c r="C2662" s="2"/>
      <c r="D2662" s="2"/>
      <c r="E2662" s="2"/>
      <c r="F2662" s="2"/>
    </row>
    <row r="2663">
      <c r="C2663" s="2"/>
      <c r="D2663" s="2"/>
      <c r="E2663" s="2"/>
      <c r="F2663" s="2"/>
    </row>
    <row r="2664">
      <c r="C2664" s="2"/>
      <c r="D2664" s="2"/>
      <c r="E2664" s="2"/>
      <c r="F2664" s="2"/>
    </row>
    <row r="2665">
      <c r="C2665" s="2"/>
      <c r="D2665" s="2"/>
      <c r="E2665" s="2"/>
      <c r="F2665" s="2"/>
    </row>
    <row r="2666">
      <c r="C2666" s="2"/>
      <c r="D2666" s="2"/>
      <c r="E2666" s="2"/>
      <c r="F2666" s="2"/>
    </row>
    <row r="2667">
      <c r="C2667" s="2"/>
      <c r="D2667" s="2"/>
      <c r="E2667" s="2"/>
      <c r="F2667" s="2"/>
    </row>
    <row r="2668">
      <c r="C2668" s="2"/>
      <c r="D2668" s="2"/>
      <c r="E2668" s="2"/>
      <c r="F2668" s="2"/>
    </row>
    <row r="2669">
      <c r="C2669" s="2"/>
      <c r="D2669" s="2"/>
      <c r="E2669" s="2"/>
      <c r="F2669" s="2"/>
    </row>
    <row r="2670">
      <c r="C2670" s="2"/>
      <c r="D2670" s="2"/>
      <c r="E2670" s="2"/>
      <c r="F2670" s="2"/>
    </row>
    <row r="2671">
      <c r="C2671" s="2"/>
      <c r="D2671" s="2"/>
      <c r="E2671" s="2"/>
      <c r="F2671" s="2"/>
    </row>
    <row r="2672">
      <c r="C2672" s="2"/>
      <c r="D2672" s="2"/>
      <c r="E2672" s="2"/>
      <c r="F2672" s="2"/>
    </row>
    <row r="2673">
      <c r="C2673" s="2"/>
      <c r="D2673" s="2"/>
      <c r="E2673" s="2"/>
      <c r="F2673" s="2"/>
    </row>
    <row r="2674">
      <c r="C2674" s="2"/>
      <c r="D2674" s="2"/>
      <c r="E2674" s="2"/>
      <c r="F2674" s="2"/>
    </row>
    <row r="2675">
      <c r="C2675" s="2"/>
      <c r="D2675" s="2"/>
      <c r="E2675" s="2"/>
      <c r="F2675" s="2"/>
    </row>
    <row r="2676">
      <c r="C2676" s="2"/>
      <c r="D2676" s="2"/>
      <c r="E2676" s="2"/>
      <c r="F2676" s="2"/>
    </row>
    <row r="2677">
      <c r="C2677" s="2"/>
      <c r="D2677" s="2"/>
      <c r="E2677" s="2"/>
      <c r="F2677" s="2"/>
    </row>
    <row r="2678">
      <c r="C2678" s="2"/>
      <c r="D2678" s="2"/>
      <c r="E2678" s="2"/>
      <c r="F2678" s="2"/>
    </row>
    <row r="2679">
      <c r="C2679" s="2"/>
      <c r="D2679" s="2"/>
      <c r="E2679" s="2"/>
      <c r="F2679" s="2"/>
    </row>
    <row r="2680">
      <c r="C2680" s="2"/>
      <c r="D2680" s="2"/>
      <c r="E2680" s="2"/>
      <c r="F2680" s="2"/>
    </row>
    <row r="2681">
      <c r="C2681" s="2"/>
      <c r="D2681" s="2"/>
      <c r="E2681" s="2"/>
      <c r="F2681" s="2"/>
    </row>
    <row r="2682">
      <c r="C2682" s="2"/>
      <c r="D2682" s="2"/>
      <c r="E2682" s="2"/>
      <c r="F2682" s="2"/>
    </row>
    <row r="2683">
      <c r="C2683" s="2"/>
      <c r="D2683" s="2"/>
      <c r="E2683" s="2"/>
      <c r="F2683" s="2"/>
    </row>
    <row r="2684">
      <c r="C2684" s="2"/>
      <c r="D2684" s="2"/>
      <c r="E2684" s="2"/>
      <c r="F2684" s="2"/>
    </row>
    <row r="2685">
      <c r="C2685" s="2"/>
      <c r="D2685" s="2"/>
      <c r="E2685" s="2"/>
      <c r="F2685" s="2"/>
    </row>
    <row r="2686">
      <c r="C2686" s="2"/>
      <c r="D2686" s="2"/>
      <c r="E2686" s="2"/>
      <c r="F2686" s="2"/>
    </row>
    <row r="2687">
      <c r="C2687" s="2"/>
      <c r="D2687" s="2"/>
      <c r="E2687" s="2"/>
      <c r="F2687" s="2"/>
    </row>
    <row r="2688">
      <c r="C2688" s="2"/>
      <c r="D2688" s="2"/>
      <c r="E2688" s="2"/>
      <c r="F2688" s="2"/>
    </row>
    <row r="2689">
      <c r="C2689" s="2"/>
      <c r="D2689" s="2"/>
      <c r="E2689" s="2"/>
      <c r="F2689" s="2"/>
    </row>
    <row r="2690">
      <c r="C2690" s="2"/>
      <c r="D2690" s="2"/>
      <c r="E2690" s="2"/>
      <c r="F2690" s="2"/>
    </row>
    <row r="2691">
      <c r="C2691" s="2"/>
      <c r="D2691" s="2"/>
      <c r="E2691" s="2"/>
      <c r="F2691" s="2"/>
    </row>
    <row r="2692">
      <c r="C2692" s="2"/>
      <c r="D2692" s="2"/>
      <c r="E2692" s="2"/>
      <c r="F2692" s="2"/>
    </row>
    <row r="2693">
      <c r="C2693" s="2"/>
      <c r="D2693" s="2"/>
      <c r="E2693" s="2"/>
      <c r="F2693" s="2"/>
    </row>
    <row r="2694">
      <c r="C2694" s="2"/>
      <c r="D2694" s="2"/>
      <c r="E2694" s="2"/>
      <c r="F2694" s="2"/>
    </row>
    <row r="2695">
      <c r="C2695" s="2"/>
      <c r="D2695" s="2"/>
      <c r="E2695" s="2"/>
      <c r="F2695" s="2"/>
    </row>
    <row r="2696">
      <c r="C2696" s="2"/>
      <c r="D2696" s="2"/>
      <c r="E2696" s="2"/>
      <c r="F2696" s="2"/>
    </row>
    <row r="2697">
      <c r="C2697" s="2"/>
      <c r="D2697" s="2"/>
      <c r="E2697" s="2"/>
      <c r="F2697" s="2"/>
    </row>
    <row r="2698">
      <c r="C2698" s="2"/>
      <c r="D2698" s="2"/>
      <c r="E2698" s="2"/>
      <c r="F2698" s="2"/>
    </row>
    <row r="2699">
      <c r="C2699" s="2"/>
      <c r="D2699" s="2"/>
      <c r="E2699" s="2"/>
      <c r="F2699" s="2"/>
    </row>
    <row r="2700">
      <c r="C2700" s="2"/>
      <c r="D2700" s="2"/>
      <c r="E2700" s="2"/>
      <c r="F2700" s="2"/>
    </row>
    <row r="2701">
      <c r="C2701" s="2"/>
      <c r="D2701" s="2"/>
      <c r="E2701" s="2"/>
      <c r="F2701" s="2"/>
    </row>
    <row r="2702">
      <c r="C2702" s="2"/>
      <c r="D2702" s="2"/>
      <c r="E2702" s="2"/>
      <c r="F2702" s="2"/>
    </row>
    <row r="2703">
      <c r="C2703" s="2"/>
      <c r="D2703" s="2"/>
      <c r="E2703" s="2"/>
      <c r="F2703" s="2"/>
    </row>
    <row r="2704">
      <c r="C2704" s="2"/>
      <c r="D2704" s="2"/>
      <c r="E2704" s="2"/>
      <c r="F2704" s="2"/>
    </row>
    <row r="2705">
      <c r="C2705" s="2"/>
      <c r="D2705" s="2"/>
      <c r="E2705" s="2"/>
      <c r="F2705" s="2"/>
    </row>
    <row r="2706">
      <c r="C2706" s="2"/>
      <c r="D2706" s="2"/>
      <c r="E2706" s="2"/>
      <c r="F2706" s="2"/>
    </row>
    <row r="2707">
      <c r="C2707" s="2"/>
      <c r="D2707" s="2"/>
      <c r="E2707" s="2"/>
      <c r="F2707" s="2"/>
    </row>
    <row r="2708">
      <c r="C2708" s="2"/>
      <c r="D2708" s="2"/>
      <c r="E2708" s="2"/>
      <c r="F2708" s="2"/>
    </row>
    <row r="2709">
      <c r="C2709" s="2"/>
      <c r="D2709" s="2"/>
      <c r="E2709" s="2"/>
      <c r="F2709" s="2"/>
    </row>
    <row r="2710">
      <c r="C2710" s="2"/>
      <c r="D2710" s="2"/>
      <c r="E2710" s="2"/>
      <c r="F2710" s="2"/>
    </row>
    <row r="2711">
      <c r="C2711" s="2"/>
      <c r="D2711" s="2"/>
      <c r="E2711" s="2"/>
      <c r="F2711" s="2"/>
    </row>
    <row r="2712">
      <c r="C2712" s="2"/>
      <c r="D2712" s="2"/>
      <c r="E2712" s="2"/>
      <c r="F2712" s="2"/>
    </row>
    <row r="2713">
      <c r="C2713" s="2"/>
      <c r="D2713" s="2"/>
      <c r="E2713" s="2"/>
      <c r="F2713" s="2"/>
    </row>
    <row r="2714">
      <c r="C2714" s="2"/>
      <c r="D2714" s="2"/>
      <c r="E2714" s="2"/>
      <c r="F2714" s="2"/>
    </row>
    <row r="2715">
      <c r="C2715" s="2"/>
      <c r="D2715" s="2"/>
      <c r="E2715" s="2"/>
      <c r="F2715" s="2"/>
    </row>
    <row r="2716">
      <c r="C2716" s="2"/>
      <c r="D2716" s="2"/>
      <c r="E2716" s="2"/>
      <c r="F2716" s="2"/>
    </row>
    <row r="2717">
      <c r="C2717" s="2"/>
      <c r="D2717" s="2"/>
      <c r="E2717" s="2"/>
      <c r="F2717" s="2"/>
    </row>
    <row r="2718">
      <c r="C2718" s="2"/>
      <c r="D2718" s="2"/>
      <c r="E2718" s="2"/>
      <c r="F2718" s="2"/>
    </row>
    <row r="2719">
      <c r="C2719" s="2"/>
      <c r="D2719" s="2"/>
      <c r="E2719" s="2"/>
      <c r="F2719" s="2"/>
    </row>
    <row r="2720">
      <c r="C2720" s="2"/>
      <c r="D2720" s="2"/>
      <c r="E2720" s="2"/>
      <c r="F2720" s="2"/>
    </row>
    <row r="2721">
      <c r="C2721" s="2"/>
      <c r="D2721" s="2"/>
      <c r="E2721" s="2"/>
      <c r="F2721" s="2"/>
    </row>
    <row r="2722">
      <c r="C2722" s="2"/>
      <c r="D2722" s="2"/>
      <c r="E2722" s="2"/>
      <c r="F2722" s="2"/>
    </row>
    <row r="2723">
      <c r="C2723" s="2"/>
      <c r="D2723" s="2"/>
      <c r="E2723" s="2"/>
      <c r="F2723" s="2"/>
    </row>
    <row r="2724">
      <c r="C2724" s="2"/>
      <c r="D2724" s="2"/>
      <c r="E2724" s="2"/>
      <c r="F2724" s="2"/>
    </row>
    <row r="2725">
      <c r="C2725" s="2"/>
      <c r="D2725" s="2"/>
      <c r="E2725" s="2"/>
      <c r="F2725" s="2"/>
    </row>
    <row r="2726">
      <c r="C2726" s="2"/>
      <c r="D2726" s="2"/>
      <c r="E2726" s="2"/>
      <c r="F2726" s="2"/>
    </row>
    <row r="2727">
      <c r="C2727" s="2"/>
      <c r="D2727" s="2"/>
      <c r="E2727" s="2"/>
      <c r="F2727" s="2"/>
    </row>
    <row r="2728">
      <c r="C2728" s="2"/>
      <c r="D2728" s="2"/>
      <c r="E2728" s="2"/>
      <c r="F2728" s="2"/>
    </row>
    <row r="2729">
      <c r="C2729" s="2"/>
      <c r="D2729" s="2"/>
      <c r="E2729" s="2"/>
      <c r="F2729" s="2"/>
    </row>
    <row r="2730">
      <c r="C2730" s="2"/>
      <c r="D2730" s="2"/>
      <c r="E2730" s="2"/>
      <c r="F2730" s="2"/>
    </row>
    <row r="2731">
      <c r="C2731" s="2"/>
      <c r="D2731" s="2"/>
      <c r="E2731" s="2"/>
      <c r="F2731" s="2"/>
    </row>
    <row r="2732">
      <c r="C2732" s="2"/>
      <c r="D2732" s="2"/>
      <c r="E2732" s="2"/>
      <c r="F2732" s="2"/>
    </row>
    <row r="2733">
      <c r="C2733" s="2"/>
      <c r="D2733" s="2"/>
      <c r="E2733" s="2"/>
      <c r="F2733" s="2"/>
    </row>
    <row r="2734">
      <c r="C2734" s="2"/>
      <c r="D2734" s="2"/>
      <c r="E2734" s="2"/>
      <c r="F2734" s="2"/>
    </row>
    <row r="2735">
      <c r="C2735" s="2"/>
      <c r="D2735" s="2"/>
      <c r="E2735" s="2"/>
      <c r="F2735" s="2"/>
    </row>
    <row r="2736">
      <c r="C2736" s="2"/>
      <c r="D2736" s="2"/>
      <c r="E2736" s="2"/>
      <c r="F2736" s="2"/>
    </row>
    <row r="2737">
      <c r="C2737" s="2"/>
      <c r="D2737" s="2"/>
      <c r="E2737" s="2"/>
      <c r="F2737" s="2"/>
    </row>
    <row r="2738">
      <c r="C2738" s="2"/>
      <c r="D2738" s="2"/>
      <c r="E2738" s="2"/>
      <c r="F2738" s="2"/>
    </row>
    <row r="2739">
      <c r="C2739" s="2"/>
      <c r="D2739" s="2"/>
      <c r="E2739" s="2"/>
      <c r="F2739" s="2"/>
    </row>
    <row r="2740">
      <c r="C2740" s="2"/>
      <c r="D2740" s="2"/>
      <c r="E2740" s="2"/>
      <c r="F2740" s="2"/>
    </row>
    <row r="2741">
      <c r="C2741" s="2"/>
      <c r="D2741" s="2"/>
      <c r="E2741" s="2"/>
      <c r="F2741" s="2"/>
    </row>
    <row r="2742">
      <c r="C2742" s="2"/>
      <c r="D2742" s="2"/>
      <c r="E2742" s="2"/>
      <c r="F2742" s="2"/>
    </row>
    <row r="2743">
      <c r="C2743" s="2"/>
      <c r="D2743" s="2"/>
      <c r="E2743" s="2"/>
      <c r="F2743" s="2"/>
    </row>
    <row r="2744">
      <c r="C2744" s="2"/>
      <c r="D2744" s="2"/>
      <c r="E2744" s="2"/>
      <c r="F2744" s="2"/>
    </row>
    <row r="2745">
      <c r="C2745" s="2"/>
      <c r="D2745" s="2"/>
      <c r="E2745" s="2"/>
      <c r="F2745" s="2"/>
    </row>
    <row r="2746">
      <c r="C2746" s="2"/>
      <c r="D2746" s="2"/>
      <c r="E2746" s="2"/>
      <c r="F2746" s="2"/>
    </row>
    <row r="2747">
      <c r="C2747" s="2"/>
      <c r="D2747" s="2"/>
      <c r="E2747" s="2"/>
      <c r="F2747" s="2"/>
    </row>
    <row r="2748">
      <c r="C2748" s="2"/>
      <c r="D2748" s="2"/>
      <c r="E2748" s="2"/>
      <c r="F2748" s="2"/>
    </row>
    <row r="2749">
      <c r="C2749" s="2"/>
      <c r="D2749" s="2"/>
      <c r="E2749" s="2"/>
      <c r="F2749" s="2"/>
    </row>
    <row r="2750">
      <c r="C2750" s="2"/>
      <c r="D2750" s="2"/>
      <c r="E2750" s="2"/>
      <c r="F2750" s="2"/>
    </row>
    <row r="2751">
      <c r="C2751" s="2"/>
      <c r="D2751" s="2"/>
      <c r="E2751" s="2"/>
      <c r="F2751" s="2"/>
    </row>
    <row r="2752">
      <c r="C2752" s="2"/>
      <c r="D2752" s="2"/>
      <c r="E2752" s="2"/>
      <c r="F2752" s="2"/>
    </row>
    <row r="2753">
      <c r="C2753" s="2"/>
      <c r="D2753" s="2"/>
      <c r="E2753" s="2"/>
      <c r="F2753" s="2"/>
    </row>
    <row r="2754">
      <c r="C2754" s="2"/>
      <c r="D2754" s="2"/>
      <c r="E2754" s="2"/>
      <c r="F2754" s="2"/>
    </row>
    <row r="2755">
      <c r="C2755" s="2"/>
      <c r="D2755" s="2"/>
      <c r="E2755" s="2"/>
      <c r="F2755" s="2"/>
    </row>
    <row r="2756">
      <c r="C2756" s="2"/>
      <c r="D2756" s="2"/>
      <c r="E2756" s="2"/>
      <c r="F2756" s="2"/>
    </row>
    <row r="2757">
      <c r="C2757" s="2"/>
      <c r="D2757" s="2"/>
      <c r="E2757" s="2"/>
      <c r="F2757" s="2"/>
    </row>
    <row r="2758">
      <c r="C2758" s="2"/>
      <c r="D2758" s="2"/>
      <c r="E2758" s="2"/>
      <c r="F2758" s="2"/>
    </row>
    <row r="2759">
      <c r="C2759" s="2"/>
      <c r="D2759" s="2"/>
      <c r="E2759" s="2"/>
      <c r="F2759" s="2"/>
    </row>
    <row r="2760">
      <c r="C2760" s="2"/>
      <c r="D2760" s="2"/>
      <c r="E2760" s="2"/>
      <c r="F2760" s="2"/>
    </row>
    <row r="2761">
      <c r="C2761" s="2"/>
      <c r="D2761" s="2"/>
      <c r="E2761" s="2"/>
      <c r="F2761" s="2"/>
    </row>
    <row r="2762">
      <c r="C2762" s="2"/>
      <c r="D2762" s="2"/>
      <c r="E2762" s="2"/>
      <c r="F2762" s="2"/>
    </row>
    <row r="2763">
      <c r="C2763" s="2"/>
      <c r="D2763" s="2"/>
      <c r="E2763" s="2"/>
      <c r="F2763" s="2"/>
    </row>
    <row r="2764">
      <c r="C2764" s="2"/>
      <c r="D2764" s="2"/>
      <c r="E2764" s="2"/>
      <c r="F2764" s="2"/>
    </row>
    <row r="2765">
      <c r="C2765" s="2"/>
      <c r="D2765" s="2"/>
      <c r="E2765" s="2"/>
      <c r="F2765" s="2"/>
    </row>
    <row r="2766">
      <c r="C2766" s="2"/>
      <c r="D2766" s="2"/>
      <c r="E2766" s="2"/>
      <c r="F2766" s="2"/>
    </row>
    <row r="2767">
      <c r="C2767" s="2"/>
      <c r="D2767" s="2"/>
      <c r="E2767" s="2"/>
      <c r="F2767" s="2"/>
    </row>
    <row r="2768">
      <c r="C2768" s="2"/>
      <c r="D2768" s="2"/>
      <c r="E2768" s="2"/>
      <c r="F2768" s="2"/>
    </row>
    <row r="2769">
      <c r="C2769" s="2"/>
      <c r="D2769" s="2"/>
      <c r="E2769" s="2"/>
      <c r="F2769" s="2"/>
    </row>
    <row r="2770">
      <c r="C2770" s="2"/>
      <c r="D2770" s="2"/>
      <c r="E2770" s="2"/>
      <c r="F2770" s="2"/>
    </row>
    <row r="2771">
      <c r="C2771" s="2"/>
      <c r="D2771" s="2"/>
      <c r="E2771" s="2"/>
      <c r="F2771" s="2"/>
    </row>
    <row r="2772">
      <c r="C2772" s="2"/>
      <c r="D2772" s="2"/>
      <c r="E2772" s="2"/>
      <c r="F2772" s="2"/>
    </row>
    <row r="2773">
      <c r="C2773" s="2"/>
      <c r="D2773" s="2"/>
      <c r="E2773" s="2"/>
      <c r="F2773" s="2"/>
    </row>
    <row r="2774">
      <c r="C2774" s="2"/>
      <c r="D2774" s="2"/>
      <c r="E2774" s="2"/>
      <c r="F2774" s="2"/>
    </row>
    <row r="2775">
      <c r="C2775" s="2"/>
      <c r="D2775" s="2"/>
      <c r="E2775" s="2"/>
      <c r="F2775" s="2"/>
    </row>
    <row r="2776">
      <c r="C2776" s="2"/>
      <c r="D2776" s="2"/>
      <c r="E2776" s="2"/>
      <c r="F2776" s="2"/>
    </row>
    <row r="2777">
      <c r="C2777" s="2"/>
      <c r="D2777" s="2"/>
      <c r="E2777" s="2"/>
      <c r="F2777" s="2"/>
    </row>
    <row r="2778">
      <c r="C2778" s="2"/>
      <c r="D2778" s="2"/>
      <c r="E2778" s="2"/>
      <c r="F2778" s="2"/>
    </row>
    <row r="2779">
      <c r="C2779" s="2"/>
      <c r="D2779" s="2"/>
      <c r="E2779" s="2"/>
      <c r="F2779" s="2"/>
    </row>
    <row r="2780">
      <c r="C2780" s="2"/>
      <c r="D2780" s="2"/>
      <c r="E2780" s="2"/>
      <c r="F2780" s="2"/>
    </row>
    <row r="2781">
      <c r="C2781" s="2"/>
      <c r="D2781" s="2"/>
      <c r="E2781" s="2"/>
      <c r="F2781" s="2"/>
    </row>
    <row r="2782">
      <c r="C2782" s="2"/>
      <c r="D2782" s="2"/>
      <c r="E2782" s="2"/>
      <c r="F2782" s="2"/>
    </row>
    <row r="2783">
      <c r="C2783" s="2"/>
      <c r="D2783" s="2"/>
      <c r="E2783" s="2"/>
      <c r="F2783" s="2"/>
    </row>
    <row r="2784">
      <c r="C2784" s="2"/>
      <c r="D2784" s="2"/>
      <c r="E2784" s="2"/>
      <c r="F2784" s="2"/>
    </row>
    <row r="2785">
      <c r="C2785" s="2"/>
      <c r="D2785" s="2"/>
      <c r="E2785" s="2"/>
      <c r="F2785" s="2"/>
    </row>
    <row r="2786">
      <c r="C2786" s="2"/>
      <c r="D2786" s="2"/>
      <c r="E2786" s="2"/>
      <c r="F2786" s="2"/>
    </row>
    <row r="2787">
      <c r="C2787" s="2"/>
      <c r="D2787" s="2"/>
      <c r="E2787" s="2"/>
      <c r="F2787" s="2"/>
    </row>
    <row r="2788">
      <c r="C2788" s="2"/>
      <c r="D2788" s="2"/>
      <c r="E2788" s="2"/>
      <c r="F2788" s="2"/>
    </row>
    <row r="2789">
      <c r="C2789" s="2"/>
      <c r="D2789" s="2"/>
      <c r="E2789" s="2"/>
      <c r="F2789" s="2"/>
    </row>
    <row r="2790">
      <c r="C2790" s="2"/>
      <c r="D2790" s="2"/>
      <c r="E2790" s="2"/>
      <c r="F2790" s="2"/>
    </row>
    <row r="2791">
      <c r="C2791" s="2"/>
      <c r="D2791" s="2"/>
      <c r="E2791" s="2"/>
      <c r="F2791" s="2"/>
    </row>
    <row r="2792">
      <c r="C2792" s="2"/>
      <c r="D2792" s="2"/>
      <c r="E2792" s="2"/>
      <c r="F2792" s="2"/>
    </row>
    <row r="2793">
      <c r="C2793" s="2"/>
      <c r="D2793" s="2"/>
      <c r="E2793" s="2"/>
      <c r="F2793" s="2"/>
    </row>
    <row r="2794">
      <c r="C2794" s="2"/>
      <c r="D2794" s="2"/>
      <c r="E2794" s="2"/>
      <c r="F2794" s="2"/>
    </row>
    <row r="2795">
      <c r="C2795" s="2"/>
      <c r="D2795" s="2"/>
      <c r="E2795" s="2"/>
      <c r="F2795" s="2"/>
    </row>
    <row r="2796">
      <c r="C2796" s="2"/>
      <c r="D2796" s="2"/>
      <c r="E2796" s="2"/>
      <c r="F2796" s="2"/>
    </row>
    <row r="2797">
      <c r="C2797" s="2"/>
      <c r="D2797" s="2"/>
      <c r="E2797" s="2"/>
      <c r="F2797" s="2"/>
    </row>
    <row r="2798">
      <c r="C2798" s="2"/>
      <c r="D2798" s="2"/>
      <c r="E2798" s="2"/>
      <c r="F2798" s="2"/>
    </row>
    <row r="2799">
      <c r="C2799" s="2"/>
      <c r="D2799" s="2"/>
      <c r="E2799" s="2"/>
      <c r="F2799" s="2"/>
    </row>
    <row r="2800">
      <c r="C2800" s="2"/>
      <c r="D2800" s="2"/>
      <c r="E2800" s="2"/>
      <c r="F2800" s="2"/>
    </row>
    <row r="2801">
      <c r="C2801" s="2"/>
      <c r="D2801" s="2"/>
      <c r="E2801" s="2"/>
      <c r="F2801" s="2"/>
    </row>
    <row r="2802">
      <c r="C2802" s="2"/>
      <c r="D2802" s="2"/>
      <c r="E2802" s="2"/>
      <c r="F2802" s="2"/>
    </row>
    <row r="2803">
      <c r="C2803" s="2"/>
      <c r="D2803" s="2"/>
      <c r="E2803" s="2"/>
      <c r="F2803" s="2"/>
    </row>
    <row r="2804">
      <c r="C2804" s="2"/>
      <c r="D2804" s="2"/>
      <c r="E2804" s="2"/>
      <c r="F2804" s="2"/>
    </row>
    <row r="2805">
      <c r="C2805" s="2"/>
      <c r="D2805" s="2"/>
      <c r="E2805" s="2"/>
      <c r="F2805" s="2"/>
    </row>
    <row r="2806">
      <c r="C2806" s="2"/>
      <c r="D2806" s="2"/>
      <c r="E2806" s="2"/>
      <c r="F2806" s="2"/>
    </row>
    <row r="2807">
      <c r="C2807" s="2"/>
      <c r="D2807" s="2"/>
      <c r="E2807" s="2"/>
      <c r="F2807" s="2"/>
    </row>
    <row r="2808">
      <c r="C2808" s="2"/>
      <c r="D2808" s="2"/>
      <c r="E2808" s="2"/>
      <c r="F2808" s="2"/>
    </row>
    <row r="2809">
      <c r="C2809" s="2"/>
      <c r="D2809" s="2"/>
      <c r="E2809" s="2"/>
      <c r="F2809" s="2"/>
    </row>
    <row r="2810">
      <c r="C2810" s="2"/>
      <c r="D2810" s="2"/>
      <c r="E2810" s="2"/>
      <c r="F2810" s="2"/>
    </row>
    <row r="2811">
      <c r="C2811" s="2"/>
      <c r="D2811" s="2"/>
      <c r="E2811" s="2"/>
      <c r="F2811" s="2"/>
    </row>
    <row r="2812">
      <c r="C2812" s="2"/>
      <c r="D2812" s="2"/>
      <c r="E2812" s="2"/>
      <c r="F2812" s="2"/>
    </row>
    <row r="2813">
      <c r="C2813" s="2"/>
      <c r="D2813" s="2"/>
      <c r="E2813" s="2"/>
      <c r="F2813" s="2"/>
    </row>
    <row r="2814">
      <c r="C2814" s="2"/>
      <c r="D2814" s="2"/>
      <c r="E2814" s="2"/>
      <c r="F2814" s="2"/>
    </row>
    <row r="2815">
      <c r="C2815" s="2"/>
      <c r="D2815" s="2"/>
      <c r="E2815" s="2"/>
      <c r="F2815" s="2"/>
    </row>
    <row r="2816">
      <c r="C2816" s="2"/>
      <c r="D2816" s="2"/>
      <c r="E2816" s="2"/>
      <c r="F2816" s="2"/>
    </row>
    <row r="2817">
      <c r="C2817" s="2"/>
      <c r="D2817" s="2"/>
      <c r="E2817" s="2"/>
      <c r="F2817" s="2"/>
    </row>
    <row r="2818">
      <c r="C2818" s="2"/>
      <c r="D2818" s="2"/>
      <c r="E2818" s="2"/>
      <c r="F2818" s="2"/>
    </row>
    <row r="2819">
      <c r="C2819" s="2"/>
      <c r="D2819" s="2"/>
      <c r="E2819" s="2"/>
      <c r="F2819" s="2"/>
    </row>
    <row r="2820">
      <c r="C2820" s="2"/>
      <c r="D2820" s="2"/>
      <c r="E2820" s="2"/>
      <c r="F2820" s="2"/>
    </row>
    <row r="2821">
      <c r="C2821" s="2"/>
      <c r="D2821" s="2"/>
      <c r="E2821" s="2"/>
      <c r="F2821" s="2"/>
    </row>
    <row r="2822">
      <c r="C2822" s="2"/>
      <c r="D2822" s="2"/>
      <c r="E2822" s="2"/>
      <c r="F2822" s="2"/>
    </row>
    <row r="2823">
      <c r="C2823" s="2"/>
      <c r="D2823" s="2"/>
      <c r="E2823" s="2"/>
      <c r="F2823" s="2"/>
    </row>
    <row r="2824">
      <c r="C2824" s="2"/>
      <c r="D2824" s="2"/>
      <c r="E2824" s="2"/>
      <c r="F2824" s="2"/>
    </row>
    <row r="2825">
      <c r="C2825" s="2"/>
      <c r="D2825" s="2"/>
      <c r="E2825" s="2"/>
      <c r="F2825" s="2"/>
    </row>
    <row r="2826">
      <c r="C2826" s="2"/>
      <c r="D2826" s="2"/>
      <c r="E2826" s="2"/>
      <c r="F2826" s="2"/>
    </row>
    <row r="2827">
      <c r="C2827" s="2"/>
      <c r="D2827" s="2"/>
      <c r="E2827" s="2"/>
      <c r="F2827" s="2"/>
    </row>
    <row r="2828">
      <c r="C2828" s="2"/>
      <c r="D2828" s="2"/>
      <c r="E2828" s="2"/>
      <c r="F2828" s="2"/>
    </row>
    <row r="2829">
      <c r="C2829" s="2"/>
      <c r="D2829" s="2"/>
      <c r="E2829" s="2"/>
      <c r="F2829" s="2"/>
    </row>
    <row r="2830">
      <c r="C2830" s="2"/>
      <c r="D2830" s="2"/>
      <c r="E2830" s="2"/>
      <c r="F2830" s="2"/>
    </row>
    <row r="2831">
      <c r="C2831" s="2"/>
      <c r="D2831" s="2"/>
      <c r="E2831" s="2"/>
      <c r="F2831" s="2"/>
    </row>
    <row r="2832">
      <c r="C2832" s="2"/>
      <c r="D2832" s="2"/>
      <c r="E2832" s="2"/>
      <c r="F2832" s="2"/>
    </row>
    <row r="2833">
      <c r="C2833" s="2"/>
      <c r="D2833" s="2"/>
      <c r="E2833" s="2"/>
      <c r="F2833" s="2"/>
    </row>
    <row r="2834">
      <c r="C2834" s="2"/>
      <c r="D2834" s="2"/>
      <c r="E2834" s="2"/>
      <c r="F2834" s="2"/>
    </row>
    <row r="2835">
      <c r="C2835" s="2"/>
      <c r="D2835" s="2"/>
      <c r="E2835" s="2"/>
      <c r="F2835" s="2"/>
    </row>
    <row r="2836">
      <c r="C2836" s="2"/>
      <c r="D2836" s="2"/>
      <c r="E2836" s="2"/>
      <c r="F2836" s="2"/>
    </row>
    <row r="2837">
      <c r="C2837" s="2"/>
      <c r="D2837" s="2"/>
      <c r="E2837" s="2"/>
      <c r="F2837" s="2"/>
    </row>
    <row r="2838">
      <c r="C2838" s="2"/>
      <c r="D2838" s="2"/>
      <c r="E2838" s="2"/>
      <c r="F2838" s="2"/>
    </row>
    <row r="2839">
      <c r="C2839" s="2"/>
      <c r="D2839" s="2"/>
      <c r="E2839" s="2"/>
      <c r="F2839" s="2"/>
    </row>
    <row r="2840">
      <c r="C2840" s="2"/>
      <c r="D2840" s="2"/>
      <c r="E2840" s="2"/>
      <c r="F2840" s="2"/>
    </row>
    <row r="2841">
      <c r="C2841" s="2"/>
      <c r="D2841" s="2"/>
      <c r="E2841" s="2"/>
      <c r="F2841" s="2"/>
    </row>
    <row r="2842">
      <c r="C2842" s="2"/>
      <c r="D2842" s="2"/>
      <c r="E2842" s="2"/>
      <c r="F2842" s="2"/>
    </row>
    <row r="2843">
      <c r="C2843" s="2"/>
      <c r="D2843" s="2"/>
      <c r="E2843" s="2"/>
      <c r="F2843" s="2"/>
    </row>
    <row r="2844">
      <c r="C2844" s="2"/>
      <c r="D2844" s="2"/>
      <c r="E2844" s="2"/>
      <c r="F2844" s="2"/>
    </row>
    <row r="2845">
      <c r="C2845" s="2"/>
      <c r="D2845" s="2"/>
      <c r="E2845" s="2"/>
      <c r="F2845" s="2"/>
    </row>
    <row r="2846">
      <c r="C2846" s="2"/>
      <c r="D2846" s="2"/>
      <c r="E2846" s="2"/>
      <c r="F2846" s="2"/>
    </row>
    <row r="2847">
      <c r="C2847" s="2"/>
      <c r="D2847" s="2"/>
      <c r="E2847" s="2"/>
      <c r="F2847" s="2"/>
    </row>
    <row r="2848">
      <c r="C2848" s="2"/>
      <c r="D2848" s="2"/>
      <c r="E2848" s="2"/>
      <c r="F2848" s="2"/>
    </row>
    <row r="2849">
      <c r="C2849" s="2"/>
      <c r="D2849" s="2"/>
      <c r="E2849" s="2"/>
      <c r="F2849" s="2"/>
    </row>
    <row r="2850">
      <c r="C2850" s="2"/>
      <c r="D2850" s="2"/>
      <c r="E2850" s="2"/>
      <c r="F2850" s="2"/>
    </row>
    <row r="2851">
      <c r="C2851" s="2"/>
      <c r="D2851" s="2"/>
      <c r="E2851" s="2"/>
      <c r="F2851" s="2"/>
    </row>
    <row r="2852">
      <c r="C2852" s="2"/>
      <c r="D2852" s="2"/>
      <c r="E2852" s="2"/>
      <c r="F2852" s="2"/>
    </row>
    <row r="2853">
      <c r="C2853" s="2"/>
      <c r="D2853" s="2"/>
      <c r="E2853" s="2"/>
      <c r="F2853" s="2"/>
    </row>
    <row r="2854">
      <c r="C2854" s="2"/>
      <c r="D2854" s="2"/>
      <c r="E2854" s="2"/>
      <c r="F2854" s="2"/>
    </row>
    <row r="2855">
      <c r="C2855" s="2"/>
      <c r="D2855" s="2"/>
      <c r="E2855" s="2"/>
      <c r="F2855" s="2"/>
    </row>
    <row r="2856">
      <c r="C2856" s="2"/>
      <c r="D2856" s="2"/>
      <c r="E2856" s="2"/>
      <c r="F2856" s="2"/>
    </row>
    <row r="2857">
      <c r="C2857" s="2"/>
      <c r="D2857" s="2"/>
      <c r="E2857" s="2"/>
      <c r="F2857" s="2"/>
    </row>
    <row r="2858">
      <c r="C2858" s="2"/>
      <c r="D2858" s="2"/>
      <c r="E2858" s="2"/>
      <c r="F2858" s="2"/>
    </row>
    <row r="2859">
      <c r="C2859" s="2"/>
      <c r="D2859" s="2"/>
      <c r="E2859" s="2"/>
      <c r="F2859" s="2"/>
    </row>
    <row r="2860">
      <c r="C2860" s="2"/>
      <c r="D2860" s="2"/>
      <c r="E2860" s="2"/>
      <c r="F2860" s="2"/>
    </row>
    <row r="2861">
      <c r="C2861" s="2"/>
      <c r="D2861" s="2"/>
      <c r="E2861" s="2"/>
      <c r="F2861" s="2"/>
    </row>
    <row r="2862">
      <c r="C2862" s="2"/>
      <c r="D2862" s="2"/>
      <c r="E2862" s="2"/>
      <c r="F2862" s="2"/>
    </row>
    <row r="2863">
      <c r="C2863" s="2"/>
      <c r="D2863" s="2"/>
      <c r="E2863" s="2"/>
      <c r="F2863" s="2"/>
    </row>
    <row r="2864">
      <c r="C2864" s="2"/>
      <c r="D2864" s="2"/>
      <c r="E2864" s="2"/>
      <c r="F2864" s="2"/>
    </row>
    <row r="2865">
      <c r="C2865" s="2"/>
      <c r="D2865" s="2"/>
      <c r="E2865" s="2"/>
      <c r="F2865" s="2"/>
    </row>
    <row r="2866">
      <c r="C2866" s="2"/>
      <c r="D2866" s="2"/>
      <c r="E2866" s="2"/>
      <c r="F2866" s="2"/>
    </row>
    <row r="2867">
      <c r="C2867" s="2"/>
      <c r="D2867" s="2"/>
      <c r="E2867" s="2"/>
      <c r="F2867" s="2"/>
    </row>
    <row r="2868">
      <c r="C2868" s="2"/>
      <c r="D2868" s="2"/>
      <c r="E2868" s="2"/>
      <c r="F2868" s="2"/>
    </row>
    <row r="2869">
      <c r="C2869" s="2"/>
      <c r="D2869" s="2"/>
      <c r="E2869" s="2"/>
      <c r="F2869" s="2"/>
    </row>
    <row r="2870">
      <c r="C2870" s="2"/>
      <c r="D2870" s="2"/>
      <c r="E2870" s="2"/>
      <c r="F2870" s="2"/>
    </row>
    <row r="2871">
      <c r="C2871" s="2"/>
      <c r="D2871" s="2"/>
      <c r="E2871" s="2"/>
      <c r="F2871" s="2"/>
    </row>
    <row r="2872">
      <c r="C2872" s="2"/>
      <c r="D2872" s="2"/>
      <c r="E2872" s="2"/>
      <c r="F2872" s="2"/>
    </row>
    <row r="2873">
      <c r="C2873" s="2"/>
      <c r="D2873" s="2"/>
      <c r="E2873" s="2"/>
      <c r="F2873" s="2"/>
    </row>
    <row r="2874">
      <c r="C2874" s="2"/>
      <c r="D2874" s="2"/>
      <c r="E2874" s="2"/>
      <c r="F2874" s="2"/>
    </row>
    <row r="2875">
      <c r="C2875" s="2"/>
      <c r="D2875" s="2"/>
      <c r="E2875" s="2"/>
      <c r="F2875" s="2"/>
    </row>
    <row r="2876">
      <c r="C2876" s="2"/>
      <c r="D2876" s="2"/>
      <c r="E2876" s="2"/>
      <c r="F2876" s="2"/>
    </row>
    <row r="2877">
      <c r="C2877" s="2"/>
      <c r="D2877" s="2"/>
      <c r="E2877" s="2"/>
      <c r="F2877" s="2"/>
    </row>
    <row r="2878">
      <c r="C2878" s="2"/>
      <c r="D2878" s="2"/>
      <c r="E2878" s="2"/>
      <c r="F2878" s="2"/>
    </row>
    <row r="2879">
      <c r="C2879" s="2"/>
      <c r="D2879" s="2"/>
      <c r="E2879" s="2"/>
      <c r="F2879" s="2"/>
    </row>
    <row r="2880">
      <c r="C2880" s="2"/>
      <c r="D2880" s="2"/>
      <c r="E2880" s="2"/>
      <c r="F2880" s="2"/>
    </row>
    <row r="2881">
      <c r="C2881" s="2"/>
      <c r="D2881" s="2"/>
      <c r="E2881" s="2"/>
      <c r="F2881" s="2"/>
    </row>
    <row r="2882">
      <c r="C2882" s="2"/>
      <c r="D2882" s="2"/>
      <c r="E2882" s="2"/>
      <c r="F2882" s="2"/>
    </row>
    <row r="2883">
      <c r="C2883" s="2"/>
      <c r="D2883" s="2"/>
      <c r="E2883" s="2"/>
      <c r="F2883" s="2"/>
    </row>
    <row r="2884">
      <c r="C2884" s="2"/>
      <c r="D2884" s="2"/>
      <c r="E2884" s="2"/>
      <c r="F2884" s="2"/>
    </row>
    <row r="2885">
      <c r="C2885" s="2"/>
      <c r="D2885" s="2"/>
      <c r="E2885" s="2"/>
      <c r="F2885" s="2"/>
    </row>
    <row r="2886">
      <c r="C2886" s="2"/>
      <c r="D2886" s="2"/>
      <c r="E2886" s="2"/>
      <c r="F2886" s="2"/>
    </row>
    <row r="2887">
      <c r="C2887" s="2"/>
      <c r="D2887" s="2"/>
      <c r="E2887" s="2"/>
      <c r="F2887" s="2"/>
    </row>
    <row r="2888">
      <c r="C2888" s="2"/>
      <c r="D2888" s="2"/>
      <c r="E2888" s="2"/>
      <c r="F2888" s="2"/>
    </row>
    <row r="2889">
      <c r="C2889" s="2"/>
      <c r="D2889" s="2"/>
      <c r="E2889" s="2"/>
      <c r="F2889" s="2"/>
    </row>
    <row r="2890">
      <c r="C2890" s="2"/>
      <c r="D2890" s="2"/>
      <c r="E2890" s="2"/>
      <c r="F2890" s="2"/>
    </row>
    <row r="2891">
      <c r="C2891" s="2"/>
      <c r="D2891" s="2"/>
      <c r="E2891" s="2"/>
      <c r="F2891" s="2"/>
    </row>
    <row r="2892">
      <c r="C2892" s="2"/>
      <c r="D2892" s="2"/>
      <c r="E2892" s="2"/>
      <c r="F2892" s="2"/>
    </row>
    <row r="2893">
      <c r="C2893" s="2"/>
      <c r="D2893" s="2"/>
      <c r="E2893" s="2"/>
      <c r="F2893" s="2"/>
    </row>
    <row r="2894">
      <c r="C2894" s="2"/>
      <c r="D2894" s="2"/>
      <c r="E2894" s="2"/>
      <c r="F2894" s="2"/>
    </row>
    <row r="2895">
      <c r="C2895" s="2"/>
      <c r="D2895" s="2"/>
      <c r="E2895" s="2"/>
      <c r="F2895" s="2"/>
    </row>
    <row r="2896">
      <c r="C2896" s="2"/>
      <c r="D2896" s="2"/>
      <c r="E2896" s="2"/>
      <c r="F2896" s="2"/>
    </row>
    <row r="2897">
      <c r="C2897" s="2"/>
      <c r="D2897" s="2"/>
      <c r="E2897" s="2"/>
      <c r="F2897" s="2"/>
    </row>
    <row r="2898">
      <c r="C2898" s="2"/>
      <c r="D2898" s="2"/>
      <c r="E2898" s="2"/>
      <c r="F2898" s="2"/>
    </row>
    <row r="2899">
      <c r="C2899" s="2"/>
      <c r="D2899" s="2"/>
      <c r="E2899" s="2"/>
      <c r="F2899" s="2"/>
    </row>
    <row r="2900">
      <c r="C2900" s="2"/>
      <c r="D2900" s="2"/>
      <c r="E2900" s="2"/>
      <c r="F2900" s="2"/>
    </row>
    <row r="2901">
      <c r="C2901" s="2"/>
      <c r="D2901" s="2"/>
      <c r="E2901" s="2"/>
      <c r="F2901" s="2"/>
    </row>
    <row r="2902">
      <c r="C2902" s="2"/>
      <c r="D2902" s="2"/>
      <c r="E2902" s="2"/>
      <c r="F2902" s="2"/>
    </row>
    <row r="2903">
      <c r="C2903" s="2"/>
      <c r="D2903" s="2"/>
      <c r="E2903" s="2"/>
      <c r="F2903" s="2"/>
    </row>
    <row r="2904">
      <c r="C2904" s="2"/>
      <c r="D2904" s="2"/>
      <c r="E2904" s="2"/>
      <c r="F2904" s="2"/>
    </row>
    <row r="2905">
      <c r="C2905" s="2"/>
      <c r="D2905" s="2"/>
      <c r="E2905" s="2"/>
      <c r="F2905" s="2"/>
    </row>
    <row r="2906">
      <c r="C2906" s="2"/>
      <c r="D2906" s="2"/>
      <c r="E2906" s="2"/>
      <c r="F2906" s="2"/>
    </row>
    <row r="2907">
      <c r="C2907" s="2"/>
      <c r="D2907" s="2"/>
      <c r="E2907" s="2"/>
      <c r="F2907" s="2"/>
    </row>
    <row r="2908">
      <c r="C2908" s="2"/>
      <c r="D2908" s="2"/>
      <c r="E2908" s="2"/>
      <c r="F2908" s="2"/>
    </row>
    <row r="2909">
      <c r="C2909" s="2"/>
      <c r="D2909" s="2"/>
      <c r="E2909" s="2"/>
      <c r="F2909" s="2"/>
    </row>
    <row r="2910">
      <c r="C2910" s="2"/>
      <c r="D2910" s="2"/>
      <c r="E2910" s="2"/>
      <c r="F2910" s="2"/>
    </row>
    <row r="2911">
      <c r="C2911" s="2"/>
      <c r="D2911" s="2"/>
      <c r="E2911" s="2"/>
      <c r="F2911" s="2"/>
    </row>
    <row r="2912">
      <c r="C2912" s="2"/>
      <c r="D2912" s="2"/>
      <c r="E2912" s="2"/>
      <c r="F2912" s="2"/>
    </row>
    <row r="2913">
      <c r="C2913" s="2"/>
      <c r="D2913" s="2"/>
      <c r="E2913" s="2"/>
      <c r="F2913" s="2"/>
    </row>
    <row r="2914">
      <c r="C2914" s="2"/>
      <c r="D2914" s="2"/>
      <c r="E2914" s="2"/>
      <c r="F2914" s="2"/>
    </row>
    <row r="2915">
      <c r="C2915" s="2"/>
      <c r="D2915" s="2"/>
      <c r="E2915" s="2"/>
      <c r="F2915" s="2"/>
    </row>
    <row r="2916">
      <c r="C2916" s="2"/>
      <c r="D2916" s="2"/>
      <c r="E2916" s="2"/>
      <c r="F2916" s="2"/>
    </row>
    <row r="2917">
      <c r="C2917" s="2"/>
      <c r="D2917" s="2"/>
      <c r="E2917" s="2"/>
      <c r="F2917" s="2"/>
    </row>
    <row r="2918">
      <c r="C2918" s="2"/>
      <c r="D2918" s="2"/>
      <c r="E2918" s="2"/>
      <c r="F2918" s="2"/>
    </row>
    <row r="2919">
      <c r="C2919" s="2"/>
      <c r="D2919" s="2"/>
      <c r="E2919" s="2"/>
      <c r="F2919" s="2"/>
    </row>
    <row r="2920">
      <c r="C2920" s="2"/>
      <c r="D2920" s="2"/>
      <c r="E2920" s="2"/>
      <c r="F2920" s="2"/>
    </row>
    <row r="2921">
      <c r="C2921" s="2"/>
      <c r="D2921" s="2"/>
      <c r="E2921" s="2"/>
      <c r="F2921" s="2"/>
    </row>
    <row r="2922">
      <c r="C2922" s="2"/>
      <c r="D2922" s="2"/>
      <c r="E2922" s="2"/>
      <c r="F2922" s="2"/>
    </row>
    <row r="2923">
      <c r="C2923" s="2"/>
      <c r="D2923" s="2"/>
      <c r="E2923" s="2"/>
      <c r="F2923" s="2"/>
    </row>
    <row r="2924">
      <c r="C2924" s="2"/>
      <c r="D2924" s="2"/>
      <c r="E2924" s="2"/>
      <c r="F2924" s="2"/>
    </row>
    <row r="2925">
      <c r="C2925" s="2"/>
      <c r="D2925" s="2"/>
      <c r="E2925" s="2"/>
      <c r="F2925" s="2"/>
    </row>
    <row r="2926">
      <c r="C2926" s="2"/>
      <c r="D2926" s="2"/>
      <c r="E2926" s="2"/>
      <c r="F2926" s="2"/>
    </row>
    <row r="2927">
      <c r="C2927" s="2"/>
      <c r="D2927" s="2"/>
      <c r="E2927" s="2"/>
      <c r="F2927" s="2"/>
    </row>
    <row r="2928">
      <c r="C2928" s="2"/>
      <c r="D2928" s="2"/>
      <c r="E2928" s="2"/>
      <c r="F2928" s="2"/>
    </row>
    <row r="2929">
      <c r="C2929" s="2"/>
      <c r="D2929" s="2"/>
      <c r="E2929" s="2"/>
      <c r="F2929" s="2"/>
    </row>
    <row r="2930">
      <c r="C2930" s="2"/>
      <c r="D2930" s="2"/>
      <c r="E2930" s="2"/>
      <c r="F2930" s="2"/>
    </row>
    <row r="2931">
      <c r="C2931" s="2"/>
      <c r="D2931" s="2"/>
      <c r="E2931" s="2"/>
      <c r="F2931" s="2"/>
    </row>
    <row r="2932">
      <c r="C2932" s="2"/>
      <c r="D2932" s="2"/>
      <c r="E2932" s="2"/>
      <c r="F2932" s="2"/>
    </row>
    <row r="2933">
      <c r="C2933" s="2"/>
      <c r="D2933" s="2"/>
      <c r="E2933" s="2"/>
      <c r="F2933" s="2"/>
    </row>
    <row r="2934">
      <c r="C2934" s="2"/>
      <c r="D2934" s="2"/>
      <c r="E2934" s="2"/>
      <c r="F2934" s="2"/>
    </row>
    <row r="2935">
      <c r="C2935" s="2"/>
      <c r="D2935" s="2"/>
      <c r="E2935" s="2"/>
      <c r="F2935" s="2"/>
    </row>
    <row r="2936">
      <c r="C2936" s="2"/>
      <c r="D2936" s="2"/>
      <c r="E2936" s="2"/>
      <c r="F2936" s="2"/>
    </row>
    <row r="2937">
      <c r="C2937" s="2"/>
      <c r="D2937" s="2"/>
      <c r="E2937" s="2"/>
      <c r="F2937" s="2"/>
    </row>
    <row r="2938">
      <c r="C2938" s="2"/>
      <c r="D2938" s="2"/>
      <c r="E2938" s="2"/>
      <c r="F2938" s="2"/>
    </row>
    <row r="2939">
      <c r="C2939" s="2"/>
      <c r="D2939" s="2"/>
      <c r="E2939" s="2"/>
      <c r="F2939" s="2"/>
    </row>
    <row r="2940">
      <c r="C2940" s="2"/>
      <c r="D2940" s="2"/>
      <c r="E2940" s="2"/>
      <c r="F2940" s="2"/>
    </row>
    <row r="2941">
      <c r="C2941" s="2"/>
      <c r="D2941" s="2"/>
      <c r="E2941" s="2"/>
      <c r="F2941" s="2"/>
    </row>
    <row r="2942">
      <c r="C2942" s="2"/>
      <c r="D2942" s="2"/>
      <c r="E2942" s="2"/>
      <c r="F2942" s="2"/>
    </row>
    <row r="2943">
      <c r="C2943" s="2"/>
      <c r="D2943" s="2"/>
      <c r="E2943" s="2"/>
      <c r="F2943" s="2"/>
    </row>
    <row r="2944">
      <c r="C2944" s="2"/>
      <c r="D2944" s="2"/>
      <c r="E2944" s="2"/>
      <c r="F2944" s="2"/>
    </row>
    <row r="2945">
      <c r="C2945" s="2"/>
      <c r="D2945" s="2"/>
      <c r="E2945" s="2"/>
      <c r="F2945" s="2"/>
    </row>
    <row r="2946">
      <c r="C2946" s="2"/>
      <c r="D2946" s="2"/>
      <c r="E2946" s="2"/>
      <c r="F2946" s="2"/>
    </row>
    <row r="2947">
      <c r="C2947" s="2"/>
      <c r="D2947" s="2"/>
      <c r="E2947" s="2"/>
      <c r="F2947" s="2"/>
    </row>
    <row r="2948">
      <c r="C2948" s="2"/>
      <c r="D2948" s="2"/>
      <c r="E2948" s="2"/>
      <c r="F2948" s="2"/>
    </row>
    <row r="2949">
      <c r="C2949" s="2"/>
      <c r="D2949" s="2"/>
      <c r="E2949" s="2"/>
      <c r="F2949" s="2"/>
    </row>
    <row r="2950">
      <c r="C2950" s="2"/>
      <c r="D2950" s="2"/>
      <c r="E2950" s="2"/>
      <c r="F2950" s="2"/>
    </row>
    <row r="2951">
      <c r="C2951" s="2"/>
      <c r="D2951" s="2"/>
      <c r="E2951" s="2"/>
      <c r="F2951" s="2"/>
    </row>
    <row r="2952">
      <c r="C2952" s="2"/>
      <c r="D2952" s="2"/>
      <c r="E2952" s="2"/>
      <c r="F2952" s="2"/>
    </row>
    <row r="2953">
      <c r="C2953" s="2"/>
      <c r="D2953" s="2"/>
      <c r="E2953" s="2"/>
      <c r="F2953" s="2"/>
    </row>
    <row r="2954">
      <c r="C2954" s="2"/>
      <c r="D2954" s="2"/>
      <c r="E2954" s="2"/>
      <c r="F2954" s="2"/>
    </row>
    <row r="2955">
      <c r="C2955" s="2"/>
      <c r="D2955" s="2"/>
      <c r="E2955" s="2"/>
      <c r="F2955" s="2"/>
    </row>
    <row r="2956">
      <c r="C2956" s="2"/>
      <c r="D2956" s="2"/>
      <c r="E2956" s="2"/>
      <c r="F2956" s="2"/>
    </row>
    <row r="2957">
      <c r="C2957" s="2"/>
      <c r="D2957" s="2"/>
      <c r="E2957" s="2"/>
      <c r="F2957" s="2"/>
    </row>
    <row r="2958">
      <c r="C2958" s="2"/>
      <c r="D2958" s="2"/>
      <c r="E2958" s="2"/>
      <c r="F2958" s="2"/>
    </row>
    <row r="2959">
      <c r="C2959" s="2"/>
      <c r="D2959" s="2"/>
      <c r="E2959" s="2"/>
      <c r="F2959" s="2"/>
    </row>
    <row r="2960">
      <c r="C2960" s="2"/>
      <c r="D2960" s="2"/>
      <c r="E2960" s="2"/>
      <c r="F2960" s="2"/>
    </row>
    <row r="2961">
      <c r="C2961" s="2"/>
      <c r="D2961" s="2"/>
      <c r="E2961" s="2"/>
      <c r="F2961" s="2"/>
    </row>
    <row r="2962">
      <c r="C2962" s="2"/>
      <c r="D2962" s="2"/>
      <c r="E2962" s="2"/>
      <c r="F2962" s="2"/>
    </row>
    <row r="2963">
      <c r="C2963" s="2"/>
      <c r="D2963" s="2"/>
      <c r="E2963" s="2"/>
      <c r="F2963" s="2"/>
    </row>
    <row r="2964">
      <c r="C2964" s="2"/>
      <c r="D2964" s="2"/>
      <c r="E2964" s="2"/>
      <c r="F2964" s="2"/>
    </row>
    <row r="2965">
      <c r="C2965" s="2"/>
      <c r="D2965" s="2"/>
      <c r="E2965" s="2"/>
      <c r="F2965" s="2"/>
    </row>
    <row r="2966">
      <c r="C2966" s="2"/>
      <c r="D2966" s="2"/>
      <c r="E2966" s="2"/>
      <c r="F2966" s="2"/>
    </row>
    <row r="2967">
      <c r="C2967" s="2"/>
      <c r="D2967" s="2"/>
      <c r="E2967" s="2"/>
      <c r="F2967" s="2"/>
    </row>
    <row r="2968">
      <c r="C2968" s="2"/>
      <c r="D2968" s="2"/>
      <c r="E2968" s="2"/>
      <c r="F2968" s="2"/>
    </row>
    <row r="2969">
      <c r="C2969" s="2"/>
      <c r="D2969" s="2"/>
      <c r="E2969" s="2"/>
      <c r="F2969" s="2"/>
    </row>
    <row r="2970">
      <c r="C2970" s="2"/>
      <c r="D2970" s="2"/>
      <c r="E2970" s="2"/>
      <c r="F2970" s="2"/>
    </row>
    <row r="2971">
      <c r="C2971" s="2"/>
      <c r="D2971" s="2"/>
      <c r="E2971" s="2"/>
      <c r="F2971" s="2"/>
    </row>
    <row r="2972">
      <c r="C2972" s="2"/>
      <c r="D2972" s="2"/>
      <c r="E2972" s="2"/>
      <c r="F2972" s="2"/>
    </row>
    <row r="2973">
      <c r="C2973" s="2"/>
      <c r="D2973" s="2"/>
      <c r="E2973" s="2"/>
      <c r="F2973" s="2"/>
    </row>
    <row r="2974">
      <c r="C2974" s="2"/>
      <c r="D2974" s="2"/>
      <c r="E2974" s="2"/>
      <c r="F2974" s="2"/>
    </row>
    <row r="2975">
      <c r="C2975" s="2"/>
      <c r="D2975" s="2"/>
      <c r="E2975" s="2"/>
      <c r="F2975" s="2"/>
    </row>
    <row r="2976">
      <c r="C2976" s="2"/>
      <c r="D2976" s="2"/>
      <c r="E2976" s="2"/>
      <c r="F2976" s="2"/>
    </row>
    <row r="2977">
      <c r="C2977" s="2"/>
      <c r="D2977" s="2"/>
      <c r="E2977" s="2"/>
      <c r="F2977" s="2"/>
    </row>
    <row r="2978">
      <c r="C2978" s="2"/>
      <c r="D2978" s="2"/>
      <c r="E2978" s="2"/>
      <c r="F2978" s="2"/>
    </row>
    <row r="2979">
      <c r="C2979" s="2"/>
      <c r="D2979" s="2"/>
      <c r="E2979" s="2"/>
      <c r="F2979" s="2"/>
    </row>
    <row r="2980">
      <c r="C2980" s="2"/>
      <c r="D2980" s="2"/>
      <c r="E2980" s="2"/>
      <c r="F2980" s="2"/>
    </row>
    <row r="2981">
      <c r="C2981" s="2"/>
      <c r="D2981" s="2"/>
      <c r="E2981" s="2"/>
      <c r="F2981" s="2"/>
    </row>
    <row r="2982">
      <c r="C2982" s="2"/>
      <c r="D2982" s="2"/>
      <c r="E2982" s="2"/>
      <c r="F2982" s="2"/>
    </row>
    <row r="2983">
      <c r="C2983" s="2"/>
      <c r="D2983" s="2"/>
      <c r="E2983" s="2"/>
      <c r="F2983" s="2"/>
    </row>
    <row r="2984">
      <c r="C2984" s="2"/>
      <c r="D2984" s="2"/>
      <c r="E2984" s="2"/>
      <c r="F2984" s="2"/>
    </row>
    <row r="2985">
      <c r="C2985" s="2"/>
      <c r="D2985" s="2"/>
      <c r="E2985" s="2"/>
      <c r="F2985" s="2"/>
    </row>
    <row r="2986">
      <c r="C2986" s="2"/>
      <c r="D2986" s="2"/>
      <c r="E2986" s="2"/>
      <c r="F2986" s="2"/>
    </row>
    <row r="2987">
      <c r="C2987" s="2"/>
      <c r="D2987" s="2"/>
      <c r="E2987" s="2"/>
      <c r="F2987" s="2"/>
    </row>
    <row r="2988">
      <c r="C2988" s="2"/>
      <c r="D2988" s="2"/>
      <c r="E2988" s="2"/>
      <c r="F2988" s="2"/>
    </row>
    <row r="2989">
      <c r="C2989" s="2"/>
      <c r="D2989" s="2"/>
      <c r="E2989" s="2"/>
      <c r="F2989" s="2"/>
    </row>
    <row r="2990">
      <c r="C2990" s="2"/>
      <c r="D2990" s="2"/>
      <c r="E2990" s="2"/>
      <c r="F2990" s="2"/>
    </row>
    <row r="2991">
      <c r="C2991" s="2"/>
      <c r="D2991" s="2"/>
      <c r="E2991" s="2"/>
      <c r="F2991" s="2"/>
    </row>
    <row r="2992">
      <c r="C2992" s="2"/>
      <c r="D2992" s="2"/>
      <c r="E2992" s="2"/>
      <c r="F2992" s="2"/>
    </row>
    <row r="2993">
      <c r="C2993" s="2"/>
      <c r="D2993" s="2"/>
      <c r="E2993" s="2"/>
      <c r="F2993" s="2"/>
    </row>
    <row r="2994">
      <c r="C2994" s="2"/>
      <c r="D2994" s="2"/>
      <c r="E2994" s="2"/>
      <c r="F2994" s="2"/>
    </row>
    <row r="2995">
      <c r="C2995" s="2"/>
      <c r="D2995" s="2"/>
      <c r="E2995" s="2"/>
      <c r="F2995" s="2"/>
    </row>
    <row r="2996">
      <c r="C2996" s="2"/>
      <c r="D2996" s="2"/>
      <c r="E2996" s="2"/>
      <c r="F2996" s="2"/>
    </row>
    <row r="2997">
      <c r="C2997" s="2"/>
      <c r="D2997" s="2"/>
      <c r="E2997" s="2"/>
      <c r="F2997" s="2"/>
    </row>
    <row r="2998">
      <c r="C2998" s="2"/>
      <c r="D2998" s="2"/>
      <c r="E2998" s="2"/>
      <c r="F2998" s="2"/>
    </row>
    <row r="2999">
      <c r="C2999" s="2"/>
      <c r="D2999" s="2"/>
      <c r="E2999" s="2"/>
      <c r="F2999" s="2"/>
    </row>
    <row r="3000">
      <c r="C3000" s="2"/>
      <c r="D3000" s="2"/>
      <c r="E3000" s="2"/>
      <c r="F3000" s="2"/>
    </row>
    <row r="3001">
      <c r="C3001" s="2"/>
      <c r="D3001" s="2"/>
      <c r="E3001" s="2"/>
      <c r="F3001" s="2"/>
    </row>
    <row r="3002">
      <c r="C3002" s="2"/>
      <c r="D3002" s="2"/>
      <c r="E3002" s="2"/>
      <c r="F3002" s="2"/>
    </row>
    <row r="3003">
      <c r="C3003" s="2"/>
      <c r="D3003" s="2"/>
      <c r="E3003" s="2"/>
      <c r="F3003" s="2"/>
    </row>
    <row r="3004">
      <c r="C3004" s="2"/>
      <c r="D3004" s="2"/>
      <c r="E3004" s="2"/>
      <c r="F3004" s="2"/>
    </row>
    <row r="3005">
      <c r="C3005" s="2"/>
      <c r="D3005" s="2"/>
      <c r="E3005" s="2"/>
      <c r="F3005" s="2"/>
    </row>
    <row r="3006">
      <c r="C3006" s="2"/>
      <c r="D3006" s="2"/>
      <c r="E3006" s="2"/>
      <c r="F3006" s="2"/>
    </row>
    <row r="3007">
      <c r="C3007" s="2"/>
      <c r="D3007" s="2"/>
      <c r="E3007" s="2"/>
      <c r="F3007" s="2"/>
    </row>
    <row r="3008">
      <c r="C3008" s="2"/>
      <c r="D3008" s="2"/>
      <c r="E3008" s="2"/>
      <c r="F3008" s="2"/>
    </row>
    <row r="3009">
      <c r="C3009" s="2"/>
      <c r="D3009" s="2"/>
      <c r="E3009" s="2"/>
      <c r="F3009" s="2"/>
    </row>
    <row r="3010">
      <c r="C3010" s="2"/>
      <c r="D3010" s="2"/>
      <c r="E3010" s="2"/>
      <c r="F3010" s="2"/>
    </row>
    <row r="3011">
      <c r="C3011" s="2"/>
      <c r="D3011" s="2"/>
      <c r="E3011" s="2"/>
      <c r="F3011" s="2"/>
    </row>
    <row r="3012">
      <c r="C3012" s="2"/>
      <c r="D3012" s="2"/>
      <c r="E3012" s="2"/>
      <c r="F3012" s="2"/>
    </row>
    <row r="3013">
      <c r="C3013" s="2"/>
      <c r="D3013" s="2"/>
      <c r="E3013" s="2"/>
      <c r="F3013" s="2"/>
    </row>
    <row r="3014">
      <c r="C3014" s="2"/>
      <c r="D3014" s="2"/>
      <c r="E3014" s="2"/>
      <c r="F3014" s="2"/>
    </row>
    <row r="3015">
      <c r="C3015" s="2"/>
      <c r="D3015" s="2"/>
      <c r="E3015" s="2"/>
      <c r="F3015" s="2"/>
    </row>
    <row r="3016">
      <c r="C3016" s="2"/>
      <c r="D3016" s="2"/>
      <c r="E3016" s="2"/>
      <c r="F3016" s="2"/>
    </row>
    <row r="3017">
      <c r="C3017" s="2"/>
      <c r="D3017" s="2"/>
      <c r="E3017" s="2"/>
      <c r="F3017" s="2"/>
    </row>
    <row r="3018">
      <c r="C3018" s="2"/>
      <c r="D3018" s="2"/>
      <c r="E3018" s="2"/>
      <c r="F3018" s="2"/>
    </row>
    <row r="3019">
      <c r="C3019" s="2"/>
      <c r="D3019" s="2"/>
      <c r="E3019" s="2"/>
      <c r="F3019" s="2"/>
    </row>
    <row r="3020">
      <c r="C3020" s="2"/>
      <c r="D3020" s="2"/>
      <c r="E3020" s="2"/>
      <c r="F3020" s="2"/>
    </row>
    <row r="3021">
      <c r="C3021" s="2"/>
      <c r="D3021" s="2"/>
      <c r="E3021" s="2"/>
      <c r="F3021" s="2"/>
    </row>
    <row r="3022">
      <c r="C3022" s="2"/>
      <c r="D3022" s="2"/>
      <c r="E3022" s="2"/>
      <c r="F3022" s="2"/>
    </row>
    <row r="3023">
      <c r="C3023" s="2"/>
      <c r="D3023" s="2"/>
      <c r="E3023" s="2"/>
      <c r="F3023" s="2"/>
    </row>
    <row r="3024">
      <c r="C3024" s="2"/>
      <c r="D3024" s="2"/>
      <c r="E3024" s="2"/>
      <c r="F3024" s="2"/>
    </row>
    <row r="3025">
      <c r="C3025" s="2"/>
      <c r="D3025" s="2"/>
      <c r="E3025" s="2"/>
      <c r="F3025" s="2"/>
    </row>
    <row r="3026">
      <c r="C3026" s="2"/>
      <c r="D3026" s="2"/>
      <c r="E3026" s="2"/>
      <c r="F3026" s="2"/>
    </row>
    <row r="3027">
      <c r="C3027" s="2"/>
      <c r="D3027" s="2"/>
      <c r="E3027" s="2"/>
      <c r="F3027" s="2"/>
    </row>
    <row r="3028">
      <c r="C3028" s="2"/>
      <c r="D3028" s="2"/>
      <c r="E3028" s="2"/>
      <c r="F3028" s="2"/>
    </row>
    <row r="3029">
      <c r="C3029" s="2"/>
      <c r="D3029" s="2"/>
      <c r="E3029" s="2"/>
      <c r="F3029" s="2"/>
    </row>
    <row r="3030">
      <c r="C3030" s="2"/>
      <c r="D3030" s="2"/>
      <c r="E3030" s="2"/>
      <c r="F3030" s="2"/>
    </row>
    <row r="3031">
      <c r="C3031" s="2"/>
      <c r="D3031" s="2"/>
      <c r="E3031" s="2"/>
      <c r="F3031" s="2"/>
    </row>
    <row r="3032">
      <c r="C3032" s="2"/>
      <c r="D3032" s="2"/>
      <c r="E3032" s="2"/>
      <c r="F3032" s="2"/>
    </row>
    <row r="3033">
      <c r="C3033" s="2"/>
      <c r="D3033" s="2"/>
      <c r="E3033" s="2"/>
      <c r="F3033" s="2"/>
    </row>
    <row r="3034">
      <c r="C3034" s="2"/>
      <c r="D3034" s="2"/>
      <c r="E3034" s="2"/>
      <c r="F3034" s="2"/>
    </row>
    <row r="3035">
      <c r="C3035" s="2"/>
      <c r="D3035" s="2"/>
      <c r="E3035" s="2"/>
      <c r="F3035" s="2"/>
    </row>
    <row r="3036">
      <c r="C3036" s="2"/>
      <c r="D3036" s="2"/>
      <c r="E3036" s="2"/>
      <c r="F3036" s="2"/>
    </row>
    <row r="3037">
      <c r="C3037" s="2"/>
      <c r="D3037" s="2"/>
      <c r="E3037" s="2"/>
      <c r="F3037" s="2"/>
    </row>
    <row r="3038">
      <c r="C3038" s="2"/>
      <c r="D3038" s="2"/>
      <c r="E3038" s="2"/>
      <c r="F3038" s="2"/>
    </row>
    <row r="3039">
      <c r="C3039" s="2"/>
      <c r="D3039" s="2"/>
      <c r="E3039" s="2"/>
      <c r="F3039" s="2"/>
    </row>
    <row r="3040">
      <c r="C3040" s="2"/>
      <c r="D3040" s="2"/>
      <c r="E3040" s="2"/>
      <c r="F3040" s="2"/>
    </row>
    <row r="3041">
      <c r="C3041" s="2"/>
      <c r="D3041" s="2"/>
      <c r="E3041" s="2"/>
      <c r="F3041" s="2"/>
    </row>
    <row r="3042">
      <c r="C3042" s="2"/>
      <c r="D3042" s="2"/>
      <c r="E3042" s="2"/>
      <c r="F3042" s="2"/>
    </row>
    <row r="3043">
      <c r="C3043" s="2"/>
      <c r="D3043" s="2"/>
      <c r="E3043" s="2"/>
      <c r="F3043" s="2"/>
    </row>
    <row r="3044">
      <c r="C3044" s="2"/>
      <c r="D3044" s="2"/>
      <c r="E3044" s="2"/>
      <c r="F3044" s="2"/>
    </row>
    <row r="3045">
      <c r="C3045" s="2"/>
      <c r="D3045" s="2"/>
      <c r="E3045" s="2"/>
      <c r="F3045" s="2"/>
    </row>
    <row r="3046">
      <c r="C3046" s="2"/>
      <c r="D3046" s="2"/>
      <c r="E3046" s="2"/>
      <c r="F3046" s="2"/>
    </row>
    <row r="3047">
      <c r="C3047" s="2"/>
      <c r="D3047" s="2"/>
      <c r="E3047" s="2"/>
      <c r="F3047" s="2"/>
    </row>
    <row r="3048">
      <c r="C3048" s="2"/>
      <c r="D3048" s="2"/>
      <c r="E3048" s="2"/>
      <c r="F3048" s="2"/>
    </row>
    <row r="3049">
      <c r="C3049" s="2"/>
      <c r="D3049" s="2"/>
      <c r="E3049" s="2"/>
      <c r="F3049" s="2"/>
    </row>
    <row r="3050">
      <c r="C3050" s="2"/>
      <c r="D3050" s="2"/>
      <c r="E3050" s="2"/>
      <c r="F3050" s="2"/>
    </row>
    <row r="3051">
      <c r="C3051" s="2"/>
      <c r="D3051" s="2"/>
      <c r="E3051" s="2"/>
      <c r="F3051" s="2"/>
    </row>
    <row r="3052">
      <c r="C3052" s="2"/>
      <c r="D3052" s="2"/>
      <c r="E3052" s="2"/>
      <c r="F3052" s="2"/>
    </row>
    <row r="3053">
      <c r="C3053" s="2"/>
      <c r="D3053" s="2"/>
      <c r="E3053" s="2"/>
      <c r="F3053" s="2"/>
    </row>
    <row r="3054">
      <c r="C3054" s="2"/>
      <c r="D3054" s="2"/>
      <c r="E3054" s="2"/>
      <c r="F3054" s="2"/>
    </row>
    <row r="3055">
      <c r="C3055" s="2"/>
      <c r="D3055" s="2"/>
      <c r="E3055" s="2"/>
      <c r="F3055" s="2"/>
    </row>
    <row r="3056">
      <c r="C3056" s="2"/>
      <c r="D3056" s="2"/>
      <c r="E3056" s="2"/>
      <c r="F3056" s="2"/>
    </row>
    <row r="3057">
      <c r="C3057" s="2"/>
      <c r="D3057" s="2"/>
      <c r="E3057" s="2"/>
      <c r="F3057" s="2"/>
    </row>
    <row r="3058">
      <c r="C3058" s="2"/>
      <c r="D3058" s="2"/>
      <c r="E3058" s="2"/>
      <c r="F3058" s="2"/>
    </row>
    <row r="3059">
      <c r="C3059" s="2"/>
      <c r="D3059" s="2"/>
      <c r="E3059" s="2"/>
      <c r="F3059" s="2"/>
    </row>
    <row r="3060">
      <c r="C3060" s="2"/>
      <c r="D3060" s="2"/>
      <c r="E3060" s="2"/>
      <c r="F3060" s="2"/>
    </row>
    <row r="3061">
      <c r="C3061" s="2"/>
      <c r="D3061" s="2"/>
      <c r="E3061" s="2"/>
      <c r="F3061" s="2"/>
    </row>
    <row r="3062">
      <c r="C3062" s="2"/>
      <c r="D3062" s="2"/>
      <c r="E3062" s="2"/>
      <c r="F3062" s="2"/>
    </row>
    <row r="3063">
      <c r="C3063" s="2"/>
      <c r="D3063" s="2"/>
      <c r="E3063" s="2"/>
      <c r="F3063" s="2"/>
    </row>
    <row r="3064">
      <c r="C3064" s="2"/>
      <c r="D3064" s="2"/>
      <c r="E3064" s="2"/>
      <c r="F3064" s="2"/>
    </row>
    <row r="3065">
      <c r="C3065" s="2"/>
      <c r="D3065" s="2"/>
      <c r="E3065" s="2"/>
      <c r="F3065" s="2"/>
    </row>
    <row r="3066">
      <c r="C3066" s="2"/>
      <c r="D3066" s="2"/>
      <c r="E3066" s="2"/>
      <c r="F3066" s="2"/>
    </row>
    <row r="3067">
      <c r="C3067" s="2"/>
      <c r="D3067" s="2"/>
      <c r="E3067" s="2"/>
      <c r="F3067" s="2"/>
    </row>
    <row r="3068">
      <c r="C3068" s="2"/>
      <c r="D3068" s="2"/>
      <c r="E3068" s="2"/>
      <c r="F3068" s="2"/>
    </row>
    <row r="3069">
      <c r="C3069" s="2"/>
      <c r="D3069" s="2"/>
      <c r="E3069" s="2"/>
      <c r="F3069" s="2"/>
    </row>
    <row r="3070">
      <c r="C3070" s="2"/>
      <c r="D3070" s="2"/>
      <c r="E3070" s="2"/>
      <c r="F3070" s="2"/>
    </row>
    <row r="3071">
      <c r="C3071" s="2"/>
      <c r="D3071" s="2"/>
      <c r="E3071" s="2"/>
      <c r="F3071" s="2"/>
    </row>
    <row r="3072">
      <c r="C3072" s="2"/>
      <c r="D3072" s="2"/>
      <c r="E3072" s="2"/>
      <c r="F3072" s="2"/>
    </row>
    <row r="3073">
      <c r="C3073" s="2"/>
      <c r="D3073" s="2"/>
      <c r="E3073" s="2"/>
      <c r="F3073" s="2"/>
    </row>
    <row r="3074">
      <c r="C3074" s="2"/>
      <c r="D3074" s="2"/>
      <c r="E3074" s="2"/>
      <c r="F3074" s="2"/>
    </row>
    <row r="3075">
      <c r="C3075" s="2"/>
      <c r="D3075" s="2"/>
      <c r="E3075" s="2"/>
      <c r="F3075" s="2"/>
    </row>
    <row r="3076">
      <c r="C3076" s="2"/>
      <c r="D3076" s="2"/>
      <c r="E3076" s="2"/>
      <c r="F3076" s="2"/>
    </row>
    <row r="3077">
      <c r="C3077" s="2"/>
      <c r="D3077" s="2"/>
      <c r="E3077" s="2"/>
      <c r="F3077" s="2"/>
    </row>
    <row r="3078">
      <c r="C3078" s="2"/>
      <c r="D3078" s="2"/>
      <c r="E3078" s="2"/>
      <c r="F3078" s="2"/>
    </row>
    <row r="3079">
      <c r="C3079" s="2"/>
      <c r="D3079" s="2"/>
      <c r="E3079" s="2"/>
      <c r="F3079" s="2"/>
    </row>
    <row r="3080">
      <c r="C3080" s="2"/>
      <c r="D3080" s="2"/>
      <c r="E3080" s="2"/>
      <c r="F3080" s="2"/>
    </row>
    <row r="3081">
      <c r="C3081" s="2"/>
      <c r="D3081" s="2"/>
      <c r="E3081" s="2"/>
      <c r="F3081" s="2"/>
    </row>
    <row r="3082">
      <c r="C3082" s="2"/>
      <c r="D3082" s="2"/>
      <c r="E3082" s="2"/>
      <c r="F3082" s="2"/>
    </row>
    <row r="3083">
      <c r="C3083" s="2"/>
      <c r="D3083" s="2"/>
      <c r="E3083" s="2"/>
      <c r="F3083" s="2"/>
    </row>
    <row r="3084">
      <c r="C3084" s="2"/>
      <c r="D3084" s="2"/>
      <c r="E3084" s="2"/>
      <c r="F3084" s="2"/>
    </row>
    <row r="3085">
      <c r="C3085" s="2"/>
      <c r="D3085" s="2"/>
      <c r="E3085" s="2"/>
      <c r="F3085" s="2"/>
    </row>
    <row r="3086">
      <c r="C3086" s="2"/>
      <c r="D3086" s="2"/>
      <c r="E3086" s="2"/>
      <c r="F3086" s="2"/>
    </row>
    <row r="3087">
      <c r="C3087" s="2"/>
      <c r="D3087" s="2"/>
      <c r="E3087" s="2"/>
      <c r="F3087" s="2"/>
    </row>
    <row r="3088">
      <c r="C3088" s="2"/>
      <c r="D3088" s="2"/>
      <c r="E3088" s="2"/>
      <c r="F3088" s="2"/>
    </row>
    <row r="3089">
      <c r="C3089" s="2"/>
      <c r="D3089" s="2"/>
      <c r="E3089" s="2"/>
      <c r="F3089" s="2"/>
    </row>
    <row r="3090">
      <c r="C3090" s="2"/>
      <c r="D3090" s="2"/>
      <c r="E3090" s="2"/>
      <c r="F3090" s="2"/>
    </row>
    <row r="3091">
      <c r="C3091" s="2"/>
      <c r="D3091" s="2"/>
      <c r="E3091" s="2"/>
      <c r="F3091" s="2"/>
    </row>
    <row r="3092">
      <c r="C3092" s="2"/>
      <c r="D3092" s="2"/>
      <c r="E3092" s="2"/>
      <c r="F3092" s="2"/>
    </row>
    <row r="3093">
      <c r="C3093" s="2"/>
      <c r="D3093" s="2"/>
      <c r="E3093" s="2"/>
      <c r="F3093" s="2"/>
    </row>
    <row r="3094">
      <c r="C3094" s="2"/>
      <c r="D3094" s="2"/>
      <c r="E3094" s="2"/>
      <c r="F3094" s="2"/>
    </row>
    <row r="3095">
      <c r="C3095" s="2"/>
      <c r="D3095" s="2"/>
      <c r="E3095" s="2"/>
      <c r="F3095" s="2"/>
    </row>
    <row r="3096">
      <c r="C3096" s="2"/>
      <c r="D3096" s="2"/>
      <c r="E3096" s="2"/>
      <c r="F3096" s="2"/>
    </row>
    <row r="3097">
      <c r="C3097" s="2"/>
      <c r="D3097" s="2"/>
      <c r="E3097" s="2"/>
      <c r="F3097" s="2"/>
    </row>
    <row r="3098">
      <c r="C3098" s="2"/>
      <c r="D3098" s="2"/>
      <c r="E3098" s="2"/>
      <c r="F3098" s="2"/>
    </row>
    <row r="3099">
      <c r="C3099" s="2"/>
      <c r="D3099" s="2"/>
      <c r="E3099" s="2"/>
      <c r="F3099" s="2"/>
    </row>
    <row r="3100">
      <c r="C3100" s="2"/>
      <c r="D3100" s="2"/>
      <c r="E3100" s="2"/>
      <c r="F3100" s="2"/>
    </row>
    <row r="3101">
      <c r="C3101" s="2"/>
      <c r="D3101" s="2"/>
      <c r="E3101" s="2"/>
      <c r="F3101" s="2"/>
    </row>
    <row r="3102">
      <c r="C3102" s="2"/>
      <c r="D3102" s="2"/>
      <c r="E3102" s="2"/>
      <c r="F3102" s="2"/>
    </row>
    <row r="3103">
      <c r="C3103" s="2"/>
      <c r="D3103" s="2"/>
      <c r="E3103" s="2"/>
      <c r="F3103" s="2"/>
    </row>
    <row r="3104">
      <c r="C3104" s="2"/>
      <c r="D3104" s="2"/>
      <c r="E3104" s="2"/>
      <c r="F3104" s="2"/>
    </row>
    <row r="3105">
      <c r="C3105" s="2"/>
      <c r="D3105" s="2"/>
      <c r="E3105" s="2"/>
      <c r="F3105" s="2"/>
    </row>
    <row r="3106">
      <c r="C3106" s="2"/>
      <c r="D3106" s="2"/>
      <c r="E3106" s="2"/>
      <c r="F3106" s="2"/>
    </row>
    <row r="3107">
      <c r="C3107" s="2"/>
      <c r="D3107" s="2"/>
      <c r="E3107" s="2"/>
      <c r="F3107" s="2"/>
    </row>
    <row r="3108">
      <c r="C3108" s="2"/>
      <c r="D3108" s="2"/>
      <c r="E3108" s="2"/>
      <c r="F3108" s="2"/>
    </row>
    <row r="3109">
      <c r="C3109" s="2"/>
      <c r="D3109" s="2"/>
      <c r="E3109" s="2"/>
      <c r="F3109" s="2"/>
    </row>
    <row r="3110">
      <c r="C3110" s="2"/>
      <c r="D3110" s="2"/>
      <c r="E3110" s="2"/>
      <c r="F3110" s="2"/>
    </row>
    <row r="3111">
      <c r="C3111" s="2"/>
      <c r="D3111" s="2"/>
      <c r="E3111" s="2"/>
      <c r="F3111" s="2"/>
    </row>
    <row r="3112">
      <c r="C3112" s="2"/>
      <c r="D3112" s="2"/>
      <c r="E3112" s="2"/>
      <c r="F3112" s="2"/>
    </row>
    <row r="3113">
      <c r="C3113" s="2"/>
      <c r="D3113" s="2"/>
      <c r="E3113" s="2"/>
      <c r="F3113" s="2"/>
    </row>
    <row r="3114">
      <c r="C3114" s="2"/>
      <c r="D3114" s="2"/>
      <c r="E3114" s="2"/>
      <c r="F3114" s="2"/>
    </row>
    <row r="3115">
      <c r="C3115" s="2"/>
      <c r="D3115" s="2"/>
      <c r="E3115" s="2"/>
      <c r="F3115" s="2"/>
    </row>
    <row r="3116">
      <c r="C3116" s="2"/>
      <c r="D3116" s="2"/>
      <c r="E3116" s="2"/>
      <c r="F3116" s="2"/>
    </row>
    <row r="3117">
      <c r="C3117" s="2"/>
      <c r="D3117" s="2"/>
      <c r="E3117" s="2"/>
      <c r="F3117" s="2"/>
    </row>
    <row r="3118">
      <c r="C3118" s="2"/>
      <c r="D3118" s="2"/>
      <c r="E3118" s="2"/>
      <c r="F3118" s="2"/>
    </row>
    <row r="3119">
      <c r="C3119" s="2"/>
      <c r="D3119" s="2"/>
      <c r="E3119" s="2"/>
      <c r="F3119" s="2"/>
    </row>
    <row r="3120">
      <c r="C3120" s="2"/>
      <c r="D3120" s="2"/>
      <c r="E3120" s="2"/>
      <c r="F3120" s="2"/>
    </row>
    <row r="3121">
      <c r="C3121" s="2"/>
      <c r="D3121" s="2"/>
      <c r="E3121" s="2"/>
      <c r="F3121" s="2"/>
    </row>
    <row r="3122">
      <c r="C3122" s="2"/>
      <c r="D3122" s="2"/>
      <c r="E3122" s="2"/>
      <c r="F3122" s="2"/>
    </row>
    <row r="3123">
      <c r="C3123" s="2"/>
      <c r="D3123" s="2"/>
      <c r="E3123" s="2"/>
      <c r="F3123" s="2"/>
    </row>
    <row r="3124">
      <c r="C3124" s="2"/>
      <c r="D3124" s="2"/>
      <c r="E3124" s="2"/>
      <c r="F3124" s="2"/>
    </row>
    <row r="3125">
      <c r="C3125" s="2"/>
      <c r="D3125" s="2"/>
      <c r="E3125" s="2"/>
      <c r="F3125" s="2"/>
    </row>
    <row r="3126">
      <c r="C3126" s="2"/>
      <c r="D3126" s="2"/>
      <c r="E3126" s="2"/>
      <c r="F3126" s="2"/>
    </row>
    <row r="3127">
      <c r="C3127" s="2"/>
      <c r="D3127" s="2"/>
      <c r="E3127" s="2"/>
      <c r="F3127" s="2"/>
    </row>
    <row r="3128">
      <c r="C3128" s="2"/>
      <c r="D3128" s="2"/>
      <c r="E3128" s="2"/>
      <c r="F3128" s="2"/>
    </row>
    <row r="3129">
      <c r="C3129" s="2"/>
      <c r="D3129" s="2"/>
      <c r="E3129" s="2"/>
      <c r="F3129" s="2"/>
    </row>
    <row r="3130">
      <c r="C3130" s="2"/>
      <c r="D3130" s="2"/>
      <c r="E3130" s="2"/>
      <c r="F3130" s="2"/>
    </row>
    <row r="3131">
      <c r="C3131" s="2"/>
      <c r="D3131" s="2"/>
      <c r="E3131" s="2"/>
      <c r="F3131" s="2"/>
    </row>
    <row r="3132">
      <c r="C3132" s="2"/>
      <c r="D3132" s="2"/>
      <c r="E3132" s="2"/>
      <c r="F3132" s="2"/>
    </row>
    <row r="3133">
      <c r="C3133" s="2"/>
      <c r="D3133" s="2"/>
      <c r="E3133" s="2"/>
      <c r="F3133" s="2"/>
    </row>
    <row r="3134">
      <c r="C3134" s="2"/>
      <c r="D3134" s="2"/>
      <c r="E3134" s="2"/>
      <c r="F3134" s="2"/>
    </row>
    <row r="3135">
      <c r="C3135" s="2"/>
      <c r="D3135" s="2"/>
      <c r="E3135" s="2"/>
      <c r="F3135" s="2"/>
    </row>
    <row r="3136">
      <c r="C3136" s="2"/>
      <c r="D3136" s="2"/>
      <c r="E3136" s="2"/>
      <c r="F3136" s="2"/>
    </row>
    <row r="3137">
      <c r="C3137" s="2"/>
      <c r="D3137" s="2"/>
      <c r="E3137" s="2"/>
      <c r="F3137" s="2"/>
    </row>
    <row r="3138">
      <c r="C3138" s="2"/>
      <c r="D3138" s="2"/>
      <c r="E3138" s="2"/>
      <c r="F3138" s="2"/>
    </row>
    <row r="3139">
      <c r="C3139" s="2"/>
      <c r="D3139" s="2"/>
      <c r="E3139" s="2"/>
      <c r="F3139" s="2"/>
    </row>
    <row r="3140">
      <c r="C3140" s="2"/>
      <c r="D3140" s="2"/>
      <c r="E3140" s="2"/>
      <c r="F3140" s="2"/>
    </row>
    <row r="3141">
      <c r="C3141" s="2"/>
      <c r="D3141" s="2"/>
      <c r="E3141" s="2"/>
      <c r="F3141" s="2"/>
    </row>
    <row r="3142">
      <c r="C3142" s="2"/>
      <c r="D3142" s="2"/>
      <c r="E3142" s="2"/>
      <c r="F3142" s="2"/>
    </row>
    <row r="3143">
      <c r="C3143" s="2"/>
      <c r="D3143" s="2"/>
      <c r="E3143" s="2"/>
      <c r="F3143" s="2"/>
    </row>
    <row r="3144">
      <c r="C3144" s="2"/>
      <c r="D3144" s="2"/>
      <c r="E3144" s="2"/>
      <c r="F3144" s="2"/>
    </row>
    <row r="3145">
      <c r="C3145" s="2"/>
      <c r="D3145" s="2"/>
      <c r="E3145" s="2"/>
      <c r="F3145" s="2"/>
    </row>
    <row r="3146">
      <c r="C3146" s="2"/>
      <c r="D3146" s="2"/>
      <c r="E3146" s="2"/>
      <c r="F3146" s="2"/>
    </row>
    <row r="3147">
      <c r="C3147" s="2"/>
      <c r="D3147" s="2"/>
      <c r="E3147" s="2"/>
      <c r="F3147" s="2"/>
    </row>
    <row r="3148">
      <c r="C3148" s="2"/>
      <c r="D3148" s="2"/>
      <c r="E3148" s="2"/>
      <c r="F3148" s="2"/>
    </row>
    <row r="3149">
      <c r="C3149" s="2"/>
      <c r="D3149" s="2"/>
      <c r="E3149" s="2"/>
      <c r="F3149" s="2"/>
    </row>
    <row r="3150">
      <c r="C3150" s="2"/>
      <c r="D3150" s="2"/>
      <c r="E3150" s="2"/>
      <c r="F3150" s="2"/>
    </row>
    <row r="3151">
      <c r="C3151" s="2"/>
      <c r="D3151" s="2"/>
      <c r="E3151" s="2"/>
      <c r="F3151" s="2"/>
    </row>
    <row r="3152">
      <c r="C3152" s="2"/>
      <c r="D3152" s="2"/>
      <c r="E3152" s="2"/>
      <c r="F3152" s="2"/>
    </row>
    <row r="3153">
      <c r="C3153" s="2"/>
      <c r="D3153" s="2"/>
      <c r="E3153" s="2"/>
      <c r="F3153" s="2"/>
    </row>
    <row r="3154">
      <c r="C3154" s="2"/>
      <c r="D3154" s="2"/>
      <c r="E3154" s="2"/>
      <c r="F3154" s="2"/>
    </row>
    <row r="3155">
      <c r="C3155" s="2"/>
      <c r="D3155" s="2"/>
      <c r="E3155" s="2"/>
      <c r="F3155" s="2"/>
    </row>
    <row r="3156">
      <c r="C3156" s="2"/>
      <c r="D3156" s="2"/>
      <c r="E3156" s="2"/>
      <c r="F3156" s="2"/>
    </row>
    <row r="3157">
      <c r="C3157" s="2"/>
      <c r="D3157" s="2"/>
      <c r="E3157" s="2"/>
      <c r="F3157" s="2"/>
    </row>
    <row r="3158">
      <c r="C3158" s="2"/>
      <c r="D3158" s="2"/>
      <c r="E3158" s="2"/>
      <c r="F3158" s="2"/>
    </row>
    <row r="3159">
      <c r="C3159" s="2"/>
      <c r="D3159" s="2"/>
      <c r="E3159" s="2"/>
      <c r="F3159" s="2"/>
    </row>
    <row r="3160">
      <c r="C3160" s="2"/>
      <c r="D3160" s="2"/>
      <c r="E3160" s="2"/>
      <c r="F3160" s="2"/>
    </row>
    <row r="3161">
      <c r="C3161" s="2"/>
      <c r="D3161" s="2"/>
      <c r="E3161" s="2"/>
      <c r="F3161" s="2"/>
    </row>
    <row r="3162">
      <c r="C3162" s="2"/>
      <c r="D3162" s="2"/>
      <c r="E3162" s="2"/>
      <c r="F3162" s="2"/>
    </row>
    <row r="3163">
      <c r="C3163" s="2"/>
      <c r="D3163" s="2"/>
      <c r="E3163" s="2"/>
      <c r="F3163" s="2"/>
    </row>
    <row r="3164">
      <c r="C3164" s="2"/>
      <c r="D3164" s="2"/>
      <c r="E3164" s="2"/>
      <c r="F3164" s="2"/>
    </row>
    <row r="3165">
      <c r="C3165" s="2"/>
      <c r="D3165" s="2"/>
      <c r="E3165" s="2"/>
      <c r="F3165" s="2"/>
    </row>
    <row r="3166">
      <c r="C3166" s="2"/>
      <c r="D3166" s="2"/>
      <c r="E3166" s="2"/>
      <c r="F3166" s="2"/>
    </row>
    <row r="3167">
      <c r="C3167" s="2"/>
      <c r="D3167" s="2"/>
      <c r="E3167" s="2"/>
      <c r="F3167" s="2"/>
    </row>
    <row r="3168">
      <c r="C3168" s="2"/>
      <c r="D3168" s="2"/>
      <c r="E3168" s="2"/>
      <c r="F3168" s="2"/>
    </row>
    <row r="3169">
      <c r="C3169" s="2"/>
      <c r="D3169" s="2"/>
      <c r="E3169" s="2"/>
      <c r="F3169" s="2"/>
    </row>
    <row r="3170">
      <c r="C3170" s="2"/>
      <c r="D3170" s="2"/>
      <c r="E3170" s="2"/>
      <c r="F3170" s="2"/>
    </row>
    <row r="3171">
      <c r="C3171" s="2"/>
      <c r="D3171" s="2"/>
      <c r="E3171" s="2"/>
      <c r="F3171" s="2"/>
    </row>
    <row r="3172">
      <c r="C3172" s="2"/>
      <c r="D3172" s="2"/>
      <c r="E3172" s="2"/>
      <c r="F3172" s="2"/>
    </row>
    <row r="3173">
      <c r="C3173" s="2"/>
      <c r="D3173" s="2"/>
      <c r="E3173" s="2"/>
      <c r="F3173" s="2"/>
    </row>
    <row r="3174">
      <c r="C3174" s="2"/>
      <c r="D3174" s="2"/>
      <c r="E3174" s="2"/>
      <c r="F3174" s="2"/>
    </row>
    <row r="3175">
      <c r="C3175" s="2"/>
      <c r="D3175" s="2"/>
      <c r="E3175" s="2"/>
      <c r="F3175" s="2"/>
    </row>
    <row r="3176">
      <c r="C3176" s="2"/>
      <c r="D3176" s="2"/>
      <c r="E3176" s="2"/>
      <c r="F3176" s="2"/>
    </row>
    <row r="3177">
      <c r="C3177" s="2"/>
      <c r="D3177" s="2"/>
      <c r="E3177" s="2"/>
      <c r="F3177" s="2"/>
    </row>
    <row r="3178">
      <c r="C3178" s="2"/>
      <c r="D3178" s="2"/>
      <c r="E3178" s="2"/>
      <c r="F3178" s="2"/>
    </row>
    <row r="3179">
      <c r="C3179" s="2"/>
      <c r="D3179" s="2"/>
      <c r="E3179" s="2"/>
      <c r="F3179" s="2"/>
    </row>
    <row r="3180">
      <c r="C3180" s="2"/>
      <c r="D3180" s="2"/>
      <c r="E3180" s="2"/>
      <c r="F3180" s="2"/>
    </row>
    <row r="3181">
      <c r="C3181" s="2"/>
      <c r="D3181" s="2"/>
      <c r="E3181" s="2"/>
      <c r="F3181" s="2"/>
    </row>
    <row r="3182">
      <c r="C3182" s="2"/>
      <c r="D3182" s="2"/>
      <c r="E3182" s="2"/>
      <c r="F3182" s="2"/>
    </row>
    <row r="3183">
      <c r="C3183" s="2"/>
      <c r="D3183" s="2"/>
      <c r="E3183" s="2"/>
      <c r="F3183" s="2"/>
    </row>
    <row r="3184">
      <c r="C3184" s="2"/>
      <c r="D3184" s="2"/>
      <c r="E3184" s="2"/>
      <c r="F3184" s="2"/>
    </row>
    <row r="3185">
      <c r="C3185" s="2"/>
      <c r="D3185" s="2"/>
      <c r="E3185" s="2"/>
      <c r="F3185" s="2"/>
    </row>
    <row r="3186">
      <c r="C3186" s="2"/>
      <c r="D3186" s="2"/>
      <c r="E3186" s="2"/>
      <c r="F3186" s="2"/>
    </row>
    <row r="3187">
      <c r="C3187" s="2"/>
      <c r="D3187" s="2"/>
      <c r="E3187" s="2"/>
      <c r="F3187" s="2"/>
    </row>
    <row r="3188">
      <c r="C3188" s="2"/>
      <c r="D3188" s="2"/>
      <c r="E3188" s="2"/>
      <c r="F3188" s="2"/>
    </row>
    <row r="3189">
      <c r="C3189" s="2"/>
      <c r="D3189" s="2"/>
      <c r="E3189" s="2"/>
      <c r="F3189" s="2"/>
    </row>
    <row r="3190">
      <c r="C3190" s="2"/>
      <c r="D3190" s="2"/>
      <c r="E3190" s="2"/>
      <c r="F3190" s="2"/>
    </row>
    <row r="3191">
      <c r="C3191" s="2"/>
      <c r="D3191" s="2"/>
      <c r="E3191" s="2"/>
      <c r="F3191" s="2"/>
    </row>
    <row r="3192">
      <c r="C3192" s="2"/>
      <c r="D3192" s="2"/>
      <c r="E3192" s="2"/>
      <c r="F3192" s="2"/>
    </row>
    <row r="3193">
      <c r="C3193" s="2"/>
      <c r="D3193" s="2"/>
      <c r="E3193" s="2"/>
      <c r="F3193" s="2"/>
    </row>
    <row r="3194">
      <c r="C3194" s="2"/>
      <c r="D3194" s="2"/>
      <c r="E3194" s="2"/>
      <c r="F3194" s="2"/>
    </row>
    <row r="3195">
      <c r="C3195" s="2"/>
      <c r="D3195" s="2"/>
      <c r="E3195" s="2"/>
      <c r="F3195" s="2"/>
    </row>
    <row r="3196">
      <c r="C3196" s="2"/>
      <c r="D3196" s="2"/>
      <c r="E3196" s="2"/>
      <c r="F3196" s="2"/>
    </row>
    <row r="3197">
      <c r="C3197" s="2"/>
      <c r="D3197" s="2"/>
      <c r="E3197" s="2"/>
      <c r="F3197" s="2"/>
    </row>
    <row r="3198">
      <c r="C3198" s="2"/>
      <c r="D3198" s="2"/>
      <c r="E3198" s="2"/>
      <c r="F3198" s="2"/>
    </row>
    <row r="3199">
      <c r="C3199" s="2"/>
      <c r="D3199" s="2"/>
      <c r="E3199" s="2"/>
      <c r="F3199" s="2"/>
    </row>
    <row r="3200">
      <c r="C3200" s="2"/>
      <c r="D3200" s="2"/>
      <c r="E3200" s="2"/>
      <c r="F3200" s="2"/>
    </row>
    <row r="3201">
      <c r="C3201" s="2"/>
      <c r="D3201" s="2"/>
      <c r="E3201" s="2"/>
      <c r="F3201" s="2"/>
    </row>
    <row r="3202">
      <c r="C3202" s="2"/>
      <c r="D3202" s="2"/>
      <c r="E3202" s="2"/>
      <c r="F3202" s="2"/>
    </row>
    <row r="3203">
      <c r="C3203" s="2"/>
      <c r="D3203" s="2"/>
      <c r="E3203" s="2"/>
      <c r="F3203" s="2"/>
    </row>
    <row r="3204">
      <c r="C3204" s="2"/>
      <c r="D3204" s="2"/>
      <c r="E3204" s="2"/>
      <c r="F3204" s="2"/>
    </row>
    <row r="3205">
      <c r="C3205" s="2"/>
      <c r="D3205" s="2"/>
      <c r="E3205" s="2"/>
      <c r="F3205" s="2"/>
    </row>
    <row r="3206">
      <c r="C3206" s="2"/>
      <c r="D3206" s="2"/>
      <c r="E3206" s="2"/>
      <c r="F3206" s="2"/>
    </row>
    <row r="3207">
      <c r="C3207" s="2"/>
      <c r="D3207" s="2"/>
      <c r="E3207" s="2"/>
      <c r="F3207" s="2"/>
    </row>
    <row r="3208">
      <c r="C3208" s="2"/>
      <c r="D3208" s="2"/>
      <c r="E3208" s="2"/>
      <c r="F3208" s="2"/>
    </row>
    <row r="3209">
      <c r="C3209" s="2"/>
      <c r="D3209" s="2"/>
      <c r="E3209" s="2"/>
      <c r="F3209" s="2"/>
    </row>
    <row r="3210">
      <c r="C3210" s="2"/>
      <c r="D3210" s="2"/>
      <c r="E3210" s="2"/>
      <c r="F3210" s="2"/>
    </row>
    <row r="3211">
      <c r="C3211" s="2"/>
      <c r="D3211" s="2"/>
      <c r="E3211" s="2"/>
      <c r="F3211" s="2"/>
    </row>
    <row r="3212">
      <c r="C3212" s="2"/>
      <c r="D3212" s="2"/>
      <c r="E3212" s="2"/>
      <c r="F3212" s="2"/>
    </row>
    <row r="3213">
      <c r="C3213" s="2"/>
      <c r="D3213" s="2"/>
      <c r="E3213" s="2"/>
      <c r="F3213" s="2"/>
    </row>
    <row r="3214">
      <c r="C3214" s="2"/>
      <c r="D3214" s="2"/>
      <c r="E3214" s="2"/>
      <c r="F3214" s="2"/>
    </row>
    <row r="3215">
      <c r="C3215" s="2"/>
      <c r="D3215" s="2"/>
      <c r="E3215" s="2"/>
      <c r="F3215" s="2"/>
    </row>
    <row r="3216">
      <c r="C3216" s="2"/>
      <c r="D3216" s="2"/>
      <c r="E3216" s="2"/>
      <c r="F3216" s="2"/>
    </row>
    <row r="3217">
      <c r="C3217" s="2"/>
      <c r="D3217" s="2"/>
      <c r="E3217" s="2"/>
      <c r="F3217" s="2"/>
    </row>
    <row r="3218">
      <c r="C3218" s="2"/>
      <c r="D3218" s="2"/>
      <c r="E3218" s="2"/>
      <c r="F3218" s="2"/>
    </row>
    <row r="3219">
      <c r="C3219" s="2"/>
      <c r="D3219" s="2"/>
      <c r="E3219" s="2"/>
      <c r="F3219" s="2"/>
    </row>
    <row r="3220">
      <c r="C3220" s="2"/>
      <c r="D3220" s="2"/>
      <c r="E3220" s="2"/>
      <c r="F3220" s="2"/>
    </row>
    <row r="3221">
      <c r="C3221" s="2"/>
      <c r="D3221" s="2"/>
      <c r="E3221" s="2"/>
      <c r="F3221" s="2"/>
    </row>
    <row r="3222">
      <c r="C3222" s="2"/>
      <c r="D3222" s="2"/>
      <c r="E3222" s="2"/>
      <c r="F3222" s="2"/>
    </row>
    <row r="3223">
      <c r="C3223" s="2"/>
      <c r="D3223" s="2"/>
      <c r="E3223" s="2"/>
      <c r="F3223" s="2"/>
    </row>
    <row r="3224">
      <c r="C3224" s="2"/>
      <c r="D3224" s="2"/>
      <c r="E3224" s="2"/>
      <c r="F3224" s="2"/>
    </row>
    <row r="3225">
      <c r="C3225" s="2"/>
      <c r="D3225" s="2"/>
      <c r="E3225" s="2"/>
      <c r="F3225" s="2"/>
    </row>
  </sheetData>
  <hyperlinks>
    <hyperlink r:id="rId1" ref="G1"/>
    <hyperlink r:id="rId2" ref="G13"/>
    <hyperlink r:id="rId3" ref="C31"/>
    <hyperlink r:id="rId4" ref="G97"/>
    <hyperlink r:id="rId5" ref="G202"/>
    <hyperlink r:id="rId6" ref="G222"/>
    <hyperlink r:id="rId7" ref="G266"/>
    <hyperlink r:id="rId8" ref="G290"/>
    <hyperlink r:id="rId9" ref="G302"/>
    <hyperlink r:id="rId10" ref="G313"/>
    <hyperlink r:id="rId11" ref="G395"/>
    <hyperlink r:id="rId12" ref="G464"/>
    <hyperlink r:id="rId13" ref="G504"/>
    <hyperlink r:id="rId14" ref="G518"/>
    <hyperlink r:id="rId15" ref="G601"/>
    <hyperlink r:id="rId16" ref="G627"/>
    <hyperlink r:id="rId17" ref="G657"/>
    <hyperlink r:id="rId18" ref="G700"/>
    <hyperlink r:id="rId19" ref="G774"/>
    <hyperlink r:id="rId20" ref="G785"/>
    <hyperlink r:id="rId21" ref="G832"/>
    <hyperlink r:id="rId22" ref="G838"/>
    <hyperlink r:id="rId23" ref="G945"/>
    <hyperlink r:id="rId24" ref="G1135"/>
    <hyperlink r:id="rId25" ref="G1143"/>
    <hyperlink r:id="rId26" ref="G1196"/>
    <hyperlink r:id="rId27" ref="G1279"/>
    <hyperlink r:id="rId28" ref="G1301"/>
    <hyperlink r:id="rId29" ref="G1504"/>
    <hyperlink r:id="rId30" ref="G1661"/>
    <hyperlink r:id="rId31" ref="G1755"/>
    <hyperlink r:id="rId32" ref="G1782"/>
    <hyperlink r:id="rId33" ref="G1798"/>
    <hyperlink r:id="rId34" ref="G1816"/>
    <hyperlink r:id="rId35" ref="G1846"/>
    <hyperlink r:id="rId36" ref="G1871"/>
    <hyperlink r:id="rId37" ref="G1944"/>
    <hyperlink r:id="rId38" ref="G1999"/>
    <hyperlink r:id="rId39" ref="G2011"/>
    <hyperlink r:id="rId40" ref="G2097"/>
    <hyperlink r:id="rId41" ref="G2367"/>
    <hyperlink r:id="rId42" ref="G2414"/>
    <hyperlink r:id="rId43" ref="G2418"/>
    <hyperlink r:id="rId44" ref="G2431"/>
    <hyperlink r:id="rId45" ref="G2499"/>
  </hyperlinks>
  <drawing r:id="rId46"/>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4.43" defaultRowHeight="15.75"/>
  <cols>
    <col customWidth="1" min="1" max="1" width="77.57"/>
    <col customWidth="1" min="2" max="2" width="14.14"/>
    <col customWidth="1" min="3" max="3" width="150.57"/>
  </cols>
  <sheetData>
    <row r="1">
      <c r="A1" s="114"/>
      <c r="B1" s="78">
        <v>0.0</v>
      </c>
      <c r="C1" s="79" t="s">
        <v>4823</v>
      </c>
      <c r="D1" s="2"/>
      <c r="E1" s="2"/>
    </row>
    <row r="2">
      <c r="B2" s="2">
        <v>-1.0</v>
      </c>
      <c r="C2" s="2" t="s">
        <v>4982</v>
      </c>
      <c r="D2" s="38" t="s">
        <v>13342</v>
      </c>
    </row>
    <row r="3">
      <c r="B3" s="2">
        <v>0.0</v>
      </c>
      <c r="C3" s="82" t="s">
        <v>5697</v>
      </c>
      <c r="D3" s="115" t="s">
        <v>13344</v>
      </c>
    </row>
    <row r="4">
      <c r="B4" s="2">
        <v>0.0</v>
      </c>
      <c r="C4" s="82" t="s">
        <v>6065</v>
      </c>
      <c r="D4" s="38" t="s">
        <v>13344</v>
      </c>
    </row>
    <row r="5">
      <c r="B5" s="2">
        <v>0.0</v>
      </c>
      <c r="C5" s="82" t="s">
        <v>5698</v>
      </c>
      <c r="D5" s="115" t="s">
        <v>13345</v>
      </c>
    </row>
    <row r="6">
      <c r="B6" s="2">
        <v>2.0</v>
      </c>
      <c r="C6" s="82" t="s">
        <v>5699</v>
      </c>
      <c r="D6" s="115" t="s">
        <v>13346</v>
      </c>
    </row>
    <row r="7">
      <c r="B7" s="2">
        <v>0.0</v>
      </c>
      <c r="C7" s="82" t="s">
        <v>5700</v>
      </c>
      <c r="D7" s="115" t="s">
        <v>13347</v>
      </c>
    </row>
    <row r="8">
      <c r="B8" s="2">
        <v>-1.0</v>
      </c>
      <c r="C8" s="82" t="s">
        <v>5210</v>
      </c>
      <c r="D8" s="115" t="s">
        <v>13348</v>
      </c>
    </row>
    <row r="9">
      <c r="B9" s="2">
        <v>-1.0</v>
      </c>
      <c r="C9" s="82" t="s">
        <v>5211</v>
      </c>
      <c r="D9" s="115" t="s">
        <v>13349</v>
      </c>
    </row>
    <row r="10">
      <c r="B10" s="2">
        <v>0.0</v>
      </c>
      <c r="C10" s="82" t="s">
        <v>5703</v>
      </c>
      <c r="D10" s="115" t="s">
        <v>13350</v>
      </c>
    </row>
    <row r="11">
      <c r="B11" s="2">
        <v>0.0</v>
      </c>
      <c r="C11" s="82" t="s">
        <v>5704</v>
      </c>
      <c r="D11" s="115" t="s">
        <v>13351</v>
      </c>
    </row>
    <row r="12">
      <c r="B12" s="2">
        <v>0.0</v>
      </c>
      <c r="C12" s="82" t="s">
        <v>5705</v>
      </c>
      <c r="D12" s="115" t="s">
        <v>13352</v>
      </c>
    </row>
    <row r="13">
      <c r="B13" s="2">
        <v>-1.0</v>
      </c>
      <c r="C13" s="82" t="s">
        <v>4943</v>
      </c>
      <c r="D13" s="115" t="s">
        <v>13353</v>
      </c>
    </row>
    <row r="14">
      <c r="B14" s="2">
        <v>-1.0</v>
      </c>
      <c r="C14" s="82" t="s">
        <v>4952</v>
      </c>
      <c r="D14" s="115" t="s">
        <v>13354</v>
      </c>
    </row>
    <row r="15">
      <c r="B15" s="2">
        <v>0.0</v>
      </c>
      <c r="C15" s="82" t="s">
        <v>5707</v>
      </c>
      <c r="D15" s="115" t="s">
        <v>13355</v>
      </c>
    </row>
    <row r="16">
      <c r="B16" s="2">
        <v>0.0</v>
      </c>
      <c r="C16" s="82" t="s">
        <v>5709</v>
      </c>
      <c r="D16" s="115" t="s">
        <v>13356</v>
      </c>
    </row>
    <row r="17">
      <c r="B17" s="2">
        <v>0.0</v>
      </c>
      <c r="C17" s="82" t="s">
        <v>5438</v>
      </c>
      <c r="D17" s="115" t="s">
        <v>13357</v>
      </c>
    </row>
    <row r="18">
      <c r="B18" s="2">
        <v>-2.0</v>
      </c>
      <c r="C18" s="82" t="s">
        <v>4865</v>
      </c>
      <c r="D18" s="115" t="s">
        <v>13358</v>
      </c>
    </row>
    <row r="19">
      <c r="B19" s="2">
        <v>-2.0</v>
      </c>
      <c r="C19" s="82" t="s">
        <v>4866</v>
      </c>
      <c r="D19" s="115" t="s">
        <v>13359</v>
      </c>
    </row>
    <row r="20">
      <c r="B20" s="2">
        <v>0.0</v>
      </c>
      <c r="C20" s="82" t="s">
        <v>5714</v>
      </c>
      <c r="D20" s="115" t="s">
        <v>13360</v>
      </c>
    </row>
    <row r="21">
      <c r="B21" s="2">
        <v>0.0</v>
      </c>
      <c r="C21" s="82" t="s">
        <v>5717</v>
      </c>
      <c r="D21" s="115" t="s">
        <v>13361</v>
      </c>
    </row>
    <row r="22">
      <c r="B22" s="2">
        <v>-1.0</v>
      </c>
      <c r="C22" s="82" t="s">
        <v>4947</v>
      </c>
      <c r="D22" s="115" t="s">
        <v>13362</v>
      </c>
    </row>
    <row r="23">
      <c r="B23" s="2">
        <v>-1.0</v>
      </c>
      <c r="C23" s="82" t="s">
        <v>5213</v>
      </c>
      <c r="D23" s="115" t="s">
        <v>13363</v>
      </c>
    </row>
    <row r="24">
      <c r="B24" s="2">
        <v>-2.0</v>
      </c>
      <c r="C24" s="82" t="s">
        <v>4867</v>
      </c>
      <c r="D24" s="115" t="s">
        <v>13364</v>
      </c>
    </row>
    <row r="25">
      <c r="B25" s="2">
        <v>-1.0</v>
      </c>
      <c r="C25" s="22" t="s">
        <v>5215</v>
      </c>
      <c r="D25" s="115" t="s">
        <v>13365</v>
      </c>
    </row>
    <row r="26">
      <c r="B26" s="2">
        <v>1.0</v>
      </c>
      <c r="C26" s="82" t="s">
        <v>5721</v>
      </c>
      <c r="D26" s="115" t="s">
        <v>13366</v>
      </c>
    </row>
    <row r="27">
      <c r="B27" s="2">
        <v>-1.0</v>
      </c>
      <c r="C27" s="82" t="s">
        <v>5216</v>
      </c>
      <c r="D27" s="115" t="s">
        <v>13367</v>
      </c>
    </row>
    <row r="28">
      <c r="B28" s="2">
        <v>-1.0</v>
      </c>
      <c r="C28" s="82" t="s">
        <v>5218</v>
      </c>
      <c r="D28" s="115" t="s">
        <v>13368</v>
      </c>
    </row>
    <row r="29">
      <c r="B29" s="2">
        <v>-1.0</v>
      </c>
      <c r="C29" s="82" t="s">
        <v>4937</v>
      </c>
      <c r="D29" s="115" t="s">
        <v>13369</v>
      </c>
    </row>
    <row r="30">
      <c r="B30" s="2">
        <v>0.0</v>
      </c>
      <c r="C30" s="82" t="s">
        <v>5728</v>
      </c>
      <c r="D30" s="115" t="s">
        <v>13370</v>
      </c>
    </row>
    <row r="31">
      <c r="B31" s="2">
        <v>2.0</v>
      </c>
      <c r="C31" s="82" t="s">
        <v>5730</v>
      </c>
      <c r="D31" s="115" t="s">
        <v>13371</v>
      </c>
    </row>
    <row r="32">
      <c r="B32" s="2">
        <v>0.0</v>
      </c>
      <c r="C32" s="82" t="s">
        <v>5732</v>
      </c>
      <c r="D32" s="115" t="s">
        <v>13372</v>
      </c>
    </row>
    <row r="33">
      <c r="B33" s="2">
        <v>-1.0</v>
      </c>
      <c r="C33" s="82" t="s">
        <v>5221</v>
      </c>
      <c r="D33" s="115" t="s">
        <v>13373</v>
      </c>
    </row>
    <row r="34">
      <c r="B34" s="2">
        <v>1.0</v>
      </c>
      <c r="C34" s="82" t="s">
        <v>5736</v>
      </c>
      <c r="D34" s="115" t="s">
        <v>13374</v>
      </c>
    </row>
    <row r="35">
      <c r="B35" s="2">
        <v>0.0</v>
      </c>
      <c r="C35" s="82" t="s">
        <v>5739</v>
      </c>
      <c r="D35" s="115" t="s">
        <v>13375</v>
      </c>
    </row>
    <row r="36">
      <c r="B36" s="2">
        <v>2.0</v>
      </c>
      <c r="C36" s="82" t="s">
        <v>5741</v>
      </c>
      <c r="D36" s="115" t="s">
        <v>13376</v>
      </c>
    </row>
    <row r="37">
      <c r="B37" s="2">
        <v>0.0</v>
      </c>
      <c r="C37" s="82" t="s">
        <v>5744</v>
      </c>
      <c r="D37" s="115" t="s">
        <v>13377</v>
      </c>
    </row>
    <row r="38">
      <c r="B38" s="2">
        <v>0.0</v>
      </c>
      <c r="C38" s="82" t="s">
        <v>5746</v>
      </c>
      <c r="D38" s="115" t="s">
        <v>13378</v>
      </c>
    </row>
    <row r="39">
      <c r="B39" s="2">
        <v>0.0</v>
      </c>
      <c r="C39" s="82" t="s">
        <v>5748</v>
      </c>
      <c r="D39" s="115" t="s">
        <v>13379</v>
      </c>
    </row>
    <row r="40">
      <c r="B40" s="2">
        <v>0.0</v>
      </c>
      <c r="C40" s="82" t="s">
        <v>5724</v>
      </c>
      <c r="D40" s="115" t="s">
        <v>13380</v>
      </c>
    </row>
    <row r="41">
      <c r="B41" s="2">
        <v>0.0</v>
      </c>
      <c r="C41" s="82" t="s">
        <v>5751</v>
      </c>
      <c r="D41" s="115" t="s">
        <v>13381</v>
      </c>
    </row>
    <row r="42">
      <c r="B42" s="2">
        <v>-2.0</v>
      </c>
      <c r="C42" s="82" t="s">
        <v>4868</v>
      </c>
      <c r="D42" s="115" t="s">
        <v>13382</v>
      </c>
    </row>
    <row r="43">
      <c r="B43" s="2">
        <v>-1.0</v>
      </c>
      <c r="C43" s="82" t="s">
        <v>5222</v>
      </c>
      <c r="D43" s="115" t="s">
        <v>13383</v>
      </c>
    </row>
    <row r="44">
      <c r="B44" s="2">
        <v>2.0</v>
      </c>
      <c r="C44" s="82" t="s">
        <v>5753</v>
      </c>
      <c r="D44" s="115" t="s">
        <v>13384</v>
      </c>
    </row>
    <row r="45">
      <c r="B45" s="2">
        <v>0.0</v>
      </c>
      <c r="C45" s="82" t="s">
        <v>5755</v>
      </c>
      <c r="D45" s="115" t="s">
        <v>13385</v>
      </c>
    </row>
    <row r="46">
      <c r="B46" s="2">
        <v>-1.0</v>
      </c>
      <c r="C46" s="82" t="s">
        <v>5224</v>
      </c>
      <c r="D46" s="115" t="s">
        <v>13386</v>
      </c>
    </row>
    <row r="47">
      <c r="B47" s="2">
        <v>0.0</v>
      </c>
      <c r="C47" s="82" t="s">
        <v>5758</v>
      </c>
      <c r="D47" s="115" t="s">
        <v>13387</v>
      </c>
    </row>
    <row r="48">
      <c r="B48" s="2">
        <v>0.0</v>
      </c>
      <c r="C48" s="82" t="s">
        <v>5760</v>
      </c>
      <c r="D48" s="115" t="s">
        <v>13388</v>
      </c>
    </row>
    <row r="49">
      <c r="B49" s="2">
        <v>2.0</v>
      </c>
      <c r="C49" s="82" t="s">
        <v>5762</v>
      </c>
      <c r="D49" s="115" t="s">
        <v>13389</v>
      </c>
    </row>
    <row r="50">
      <c r="B50" s="2">
        <v>0.0</v>
      </c>
      <c r="C50" s="82" t="s">
        <v>5764</v>
      </c>
      <c r="D50" s="115" t="s">
        <v>13390</v>
      </c>
    </row>
    <row r="51">
      <c r="B51" s="2">
        <v>0.0</v>
      </c>
      <c r="C51" s="82" t="s">
        <v>5766</v>
      </c>
      <c r="D51" s="115" t="s">
        <v>13391</v>
      </c>
    </row>
    <row r="52">
      <c r="B52" s="2">
        <v>0.0</v>
      </c>
      <c r="C52" s="82" t="s">
        <v>5768</v>
      </c>
      <c r="D52" s="115" t="s">
        <v>13392</v>
      </c>
    </row>
    <row r="53">
      <c r="B53" s="2">
        <v>2.0</v>
      </c>
      <c r="C53" s="82" t="s">
        <v>5771</v>
      </c>
      <c r="D53" s="115" t="s">
        <v>13393</v>
      </c>
    </row>
    <row r="54">
      <c r="B54" s="2">
        <v>0.0</v>
      </c>
      <c r="C54" s="82" t="s">
        <v>5773</v>
      </c>
      <c r="D54" s="115" t="s">
        <v>13394</v>
      </c>
    </row>
    <row r="55">
      <c r="B55" s="2">
        <v>-1.0</v>
      </c>
      <c r="C55" s="22" t="s">
        <v>5226</v>
      </c>
      <c r="D55" s="115" t="s">
        <v>13395</v>
      </c>
    </row>
    <row r="56">
      <c r="B56" s="2">
        <v>-1.0</v>
      </c>
      <c r="C56" s="22" t="s">
        <v>5227</v>
      </c>
      <c r="D56" s="115" t="s">
        <v>13396</v>
      </c>
    </row>
    <row r="57">
      <c r="B57" s="2">
        <v>2.0</v>
      </c>
      <c r="C57" s="22" t="s">
        <v>5779</v>
      </c>
      <c r="D57" s="115" t="s">
        <v>13397</v>
      </c>
    </row>
    <row r="58">
      <c r="B58" s="2">
        <v>-1.0</v>
      </c>
      <c r="C58" s="82" t="s">
        <v>5229</v>
      </c>
      <c r="D58" s="115" t="s">
        <v>13398</v>
      </c>
    </row>
    <row r="59">
      <c r="B59" s="2">
        <v>0.0</v>
      </c>
      <c r="C59" s="82" t="s">
        <v>5783</v>
      </c>
      <c r="D59" s="115" t="s">
        <v>13399</v>
      </c>
    </row>
    <row r="60">
      <c r="B60" s="2">
        <v>-1.0</v>
      </c>
      <c r="C60" s="82" t="s">
        <v>5231</v>
      </c>
      <c r="D60" s="115" t="s">
        <v>13400</v>
      </c>
    </row>
    <row r="61">
      <c r="B61" s="2">
        <v>0.0</v>
      </c>
      <c r="C61" s="82" t="s">
        <v>5785</v>
      </c>
      <c r="D61" s="115" t="s">
        <v>13401</v>
      </c>
    </row>
    <row r="62">
      <c r="B62" s="2">
        <v>-1.0</v>
      </c>
      <c r="C62" s="82" t="s">
        <v>5233</v>
      </c>
      <c r="D62" s="115" t="s">
        <v>13402</v>
      </c>
    </row>
    <row r="63">
      <c r="B63" s="2">
        <v>-1.0</v>
      </c>
      <c r="C63" s="82" t="s">
        <v>5234</v>
      </c>
      <c r="D63" s="115" t="s">
        <v>13403</v>
      </c>
    </row>
    <row r="64">
      <c r="B64" s="2">
        <v>-1.0</v>
      </c>
      <c r="C64" s="82" t="s">
        <v>5236</v>
      </c>
      <c r="D64" s="115" t="s">
        <v>13404</v>
      </c>
    </row>
    <row r="65">
      <c r="B65" s="2">
        <v>-1.0</v>
      </c>
      <c r="C65" s="82" t="s">
        <v>5237</v>
      </c>
      <c r="D65" s="115" t="s">
        <v>13405</v>
      </c>
    </row>
    <row r="66">
      <c r="B66" s="2">
        <v>-1.0</v>
      </c>
      <c r="C66" s="82" t="s">
        <v>5239</v>
      </c>
      <c r="D66" s="115" t="s">
        <v>13406</v>
      </c>
    </row>
    <row r="67">
      <c r="B67" s="2">
        <v>0.0</v>
      </c>
      <c r="C67" s="82" t="s">
        <v>5793</v>
      </c>
      <c r="D67" s="115" t="s">
        <v>13407</v>
      </c>
    </row>
    <row r="68">
      <c r="B68" s="2">
        <v>0.0</v>
      </c>
      <c r="C68" s="82" t="s">
        <v>5796</v>
      </c>
      <c r="D68" s="115" t="s">
        <v>13408</v>
      </c>
    </row>
    <row r="69">
      <c r="B69" s="2">
        <v>2.0</v>
      </c>
      <c r="C69" s="82" t="s">
        <v>5798</v>
      </c>
      <c r="D69" s="115" t="s">
        <v>13409</v>
      </c>
    </row>
    <row r="70">
      <c r="B70" s="2">
        <v>2.0</v>
      </c>
      <c r="C70" s="82" t="s">
        <v>5799</v>
      </c>
      <c r="D70" s="115" t="s">
        <v>13410</v>
      </c>
    </row>
    <row r="71">
      <c r="B71" s="2">
        <v>-1.0</v>
      </c>
      <c r="C71" s="82" t="s">
        <v>5241</v>
      </c>
      <c r="D71" s="115" t="s">
        <v>13411</v>
      </c>
    </row>
    <row r="72">
      <c r="B72" s="2">
        <v>-1.0</v>
      </c>
      <c r="C72" s="82" t="s">
        <v>5242</v>
      </c>
      <c r="D72" s="115" t="s">
        <v>13412</v>
      </c>
    </row>
    <row r="73">
      <c r="B73" s="2">
        <v>0.0</v>
      </c>
      <c r="C73" s="82" t="s">
        <v>5800</v>
      </c>
      <c r="D73" s="115" t="s">
        <v>13413</v>
      </c>
    </row>
    <row r="74">
      <c r="B74" s="2">
        <v>-1.0</v>
      </c>
      <c r="C74" s="82" t="s">
        <v>5244</v>
      </c>
      <c r="D74" s="115" t="s">
        <v>13414</v>
      </c>
    </row>
    <row r="75">
      <c r="B75" s="2">
        <v>-1.0</v>
      </c>
      <c r="C75" s="82" t="s">
        <v>5246</v>
      </c>
      <c r="D75" s="115" t="s">
        <v>13415</v>
      </c>
    </row>
    <row r="76">
      <c r="B76" s="2">
        <v>0.0</v>
      </c>
      <c r="C76" s="82" t="s">
        <v>5803</v>
      </c>
      <c r="D76" s="115" t="s">
        <v>13416</v>
      </c>
    </row>
    <row r="77">
      <c r="B77" s="2">
        <v>2.0</v>
      </c>
      <c r="C77" s="82" t="s">
        <v>5804</v>
      </c>
      <c r="D77" s="115" t="s">
        <v>13417</v>
      </c>
    </row>
    <row r="78">
      <c r="B78" s="2">
        <v>0.0</v>
      </c>
      <c r="C78" s="82" t="s">
        <v>5706</v>
      </c>
      <c r="D78" s="115" t="s">
        <v>13418</v>
      </c>
    </row>
    <row r="79">
      <c r="B79" s="2">
        <v>0.0</v>
      </c>
      <c r="C79" s="82" t="s">
        <v>5807</v>
      </c>
      <c r="D79" s="115" t="s">
        <v>13419</v>
      </c>
    </row>
    <row r="80">
      <c r="B80" s="2">
        <v>0.0</v>
      </c>
      <c r="C80" s="82" t="s">
        <v>5808</v>
      </c>
      <c r="D80" s="115" t="s">
        <v>13420</v>
      </c>
    </row>
    <row r="81">
      <c r="B81" s="2">
        <v>1.0</v>
      </c>
      <c r="C81" s="82" t="s">
        <v>5809</v>
      </c>
      <c r="D81" s="115" t="s">
        <v>13421</v>
      </c>
    </row>
    <row r="82">
      <c r="B82" s="2">
        <v>0.0</v>
      </c>
      <c r="C82" s="82" t="s">
        <v>5810</v>
      </c>
      <c r="D82" s="115" t="s">
        <v>13422</v>
      </c>
    </row>
    <row r="83">
      <c r="B83" s="2">
        <v>-1.0</v>
      </c>
      <c r="C83" s="82" t="s">
        <v>5247</v>
      </c>
      <c r="D83" s="115" t="s">
        <v>13423</v>
      </c>
    </row>
    <row r="84">
      <c r="B84" s="2">
        <v>-1.0</v>
      </c>
      <c r="C84" s="82" t="s">
        <v>5248</v>
      </c>
      <c r="D84" s="115" t="s">
        <v>13424</v>
      </c>
    </row>
    <row r="85">
      <c r="B85" s="2">
        <v>0.0</v>
      </c>
      <c r="C85" s="82" t="s">
        <v>5811</v>
      </c>
      <c r="D85" s="115" t="s">
        <v>13425</v>
      </c>
    </row>
    <row r="86">
      <c r="B86" s="2">
        <v>-2.0</v>
      </c>
      <c r="C86" s="82" t="s">
        <v>4869</v>
      </c>
      <c r="D86" s="115" t="s">
        <v>13426</v>
      </c>
    </row>
    <row r="87">
      <c r="B87" s="2">
        <v>0.0</v>
      </c>
      <c r="C87" s="82" t="s">
        <v>5438</v>
      </c>
      <c r="D87" s="115" t="s">
        <v>13427</v>
      </c>
    </row>
    <row r="88">
      <c r="B88" s="2">
        <v>-1.0</v>
      </c>
      <c r="C88" s="82" t="s">
        <v>5250</v>
      </c>
      <c r="D88" s="115" t="s">
        <v>13428</v>
      </c>
    </row>
    <row r="89">
      <c r="B89" s="2">
        <v>-1.0</v>
      </c>
      <c r="C89" s="82" t="s">
        <v>5252</v>
      </c>
      <c r="D89" s="115" t="s">
        <v>13429</v>
      </c>
    </row>
    <row r="90">
      <c r="B90" s="2">
        <v>0.0</v>
      </c>
      <c r="C90" s="82" t="s">
        <v>5812</v>
      </c>
      <c r="D90" s="115" t="s">
        <v>13430</v>
      </c>
    </row>
    <row r="91">
      <c r="B91" s="2">
        <v>0.0</v>
      </c>
      <c r="C91" s="82" t="s">
        <v>5813</v>
      </c>
      <c r="D91" s="115" t="s">
        <v>13431</v>
      </c>
    </row>
    <row r="92">
      <c r="B92" s="2">
        <v>0.0</v>
      </c>
      <c r="C92" s="82" t="s">
        <v>5815</v>
      </c>
      <c r="D92" s="115" t="s">
        <v>13432</v>
      </c>
    </row>
    <row r="93">
      <c r="B93" s="2">
        <v>-1.0</v>
      </c>
      <c r="C93" s="82" t="s">
        <v>5254</v>
      </c>
      <c r="D93" s="115" t="s">
        <v>13433</v>
      </c>
    </row>
    <row r="94">
      <c r="B94" s="2">
        <v>-2.0</v>
      </c>
      <c r="C94" s="82" t="s">
        <v>4870</v>
      </c>
      <c r="D94" s="115" t="s">
        <v>13434</v>
      </c>
    </row>
    <row r="95">
      <c r="B95" s="2">
        <v>-1.0</v>
      </c>
      <c r="C95" s="82" t="s">
        <v>4979</v>
      </c>
      <c r="D95" s="115" t="s">
        <v>13435</v>
      </c>
    </row>
    <row r="96">
      <c r="B96" s="2">
        <v>-2.0</v>
      </c>
      <c r="C96" s="82" t="s">
        <v>4871</v>
      </c>
      <c r="D96" s="115" t="s">
        <v>13436</v>
      </c>
    </row>
    <row r="97">
      <c r="B97" s="2">
        <v>0.0</v>
      </c>
      <c r="C97" s="82" t="s">
        <v>5816</v>
      </c>
      <c r="D97" s="115" t="s">
        <v>13437</v>
      </c>
    </row>
    <row r="98">
      <c r="B98" s="2">
        <v>0.0</v>
      </c>
      <c r="C98" s="82" t="s">
        <v>5817</v>
      </c>
      <c r="D98" s="115" t="s">
        <v>13438</v>
      </c>
    </row>
    <row r="99">
      <c r="B99" s="2">
        <v>0.0</v>
      </c>
      <c r="C99" s="82" t="s">
        <v>5818</v>
      </c>
      <c r="D99" s="115" t="s">
        <v>13439</v>
      </c>
    </row>
    <row r="100">
      <c r="B100" s="2">
        <v>0.0</v>
      </c>
      <c r="C100" s="82" t="s">
        <v>5819</v>
      </c>
      <c r="D100" s="115" t="s">
        <v>13440</v>
      </c>
    </row>
    <row r="101">
      <c r="B101" s="2">
        <v>0.0</v>
      </c>
      <c r="C101" s="82" t="s">
        <v>5820</v>
      </c>
      <c r="D101" s="115" t="s">
        <v>13441</v>
      </c>
    </row>
    <row r="102">
      <c r="B102" s="2">
        <v>0.0</v>
      </c>
      <c r="C102" s="82" t="s">
        <v>5821</v>
      </c>
      <c r="D102" s="115" t="s">
        <v>13442</v>
      </c>
    </row>
    <row r="103">
      <c r="B103" s="2">
        <v>0.0</v>
      </c>
      <c r="C103" s="82" t="s">
        <v>5822</v>
      </c>
      <c r="D103" s="115" t="s">
        <v>13443</v>
      </c>
    </row>
    <row r="104">
      <c r="B104" s="2">
        <v>0.0</v>
      </c>
      <c r="C104" s="82" t="s">
        <v>5823</v>
      </c>
      <c r="D104" s="115" t="s">
        <v>13444</v>
      </c>
    </row>
    <row r="105">
      <c r="B105" s="2">
        <v>0.0</v>
      </c>
      <c r="C105" s="82" t="s">
        <v>5824</v>
      </c>
      <c r="D105" s="115" t="s">
        <v>13445</v>
      </c>
    </row>
    <row r="106">
      <c r="B106" s="2">
        <v>0.0</v>
      </c>
      <c r="C106" s="82" t="s">
        <v>5825</v>
      </c>
      <c r="D106" s="115" t="s">
        <v>13446</v>
      </c>
    </row>
    <row r="107">
      <c r="B107" s="2">
        <v>0.0</v>
      </c>
      <c r="C107" s="82" t="s">
        <v>5826</v>
      </c>
      <c r="D107" s="115" t="s">
        <v>13447</v>
      </c>
    </row>
    <row r="108">
      <c r="B108" s="2">
        <v>0.0</v>
      </c>
      <c r="C108" s="82" t="s">
        <v>5827</v>
      </c>
      <c r="D108" s="115" t="s">
        <v>13448</v>
      </c>
    </row>
    <row r="109">
      <c r="B109" s="2">
        <v>0.0</v>
      </c>
      <c r="C109" s="82" t="s">
        <v>5828</v>
      </c>
      <c r="D109" s="115" t="s">
        <v>13449</v>
      </c>
    </row>
    <row r="110">
      <c r="B110" s="2">
        <v>0.0</v>
      </c>
      <c r="C110" s="82" t="s">
        <v>5829</v>
      </c>
      <c r="D110" s="115" t="s">
        <v>13450</v>
      </c>
    </row>
    <row r="111">
      <c r="B111" s="2">
        <v>0.0</v>
      </c>
      <c r="C111" s="82" t="s">
        <v>5831</v>
      </c>
      <c r="D111" s="115" t="s">
        <v>13451</v>
      </c>
    </row>
    <row r="112">
      <c r="B112" s="2">
        <v>0.0</v>
      </c>
      <c r="C112" s="82" t="s">
        <v>5832</v>
      </c>
      <c r="D112" s="115" t="s">
        <v>13452</v>
      </c>
    </row>
    <row r="113">
      <c r="B113" s="2">
        <v>0.0</v>
      </c>
      <c r="C113" s="82" t="s">
        <v>5833</v>
      </c>
      <c r="D113" s="115" t="s">
        <v>13453</v>
      </c>
    </row>
    <row r="114">
      <c r="B114" s="2">
        <v>-1.0</v>
      </c>
      <c r="C114" s="82" t="s">
        <v>5255</v>
      </c>
      <c r="D114" s="115" t="s">
        <v>13454</v>
      </c>
    </row>
    <row r="115">
      <c r="B115" s="2">
        <v>2.0</v>
      </c>
      <c r="C115" s="82" t="s">
        <v>5834</v>
      </c>
      <c r="D115" s="115" t="s">
        <v>13455</v>
      </c>
    </row>
    <row r="116">
      <c r="B116" s="2">
        <v>-2.0</v>
      </c>
      <c r="C116" s="82" t="s">
        <v>4872</v>
      </c>
      <c r="D116" s="115" t="s">
        <v>13456</v>
      </c>
    </row>
    <row r="117">
      <c r="B117" s="2">
        <v>0.0</v>
      </c>
      <c r="C117" s="22" t="s">
        <v>5835</v>
      </c>
      <c r="D117" s="115" t="s">
        <v>13457</v>
      </c>
    </row>
    <row r="118">
      <c r="B118" s="2">
        <v>0.0</v>
      </c>
      <c r="C118" s="22" t="s">
        <v>5836</v>
      </c>
      <c r="D118" s="115" t="s">
        <v>13458</v>
      </c>
    </row>
    <row r="119">
      <c r="B119" s="2">
        <v>0.0</v>
      </c>
      <c r="C119" s="82" t="s">
        <v>5837</v>
      </c>
      <c r="D119" s="115" t="s">
        <v>13459</v>
      </c>
    </row>
    <row r="120">
      <c r="B120" s="2">
        <v>0.0</v>
      </c>
      <c r="C120" s="82" t="s">
        <v>5838</v>
      </c>
      <c r="D120" s="115" t="s">
        <v>13460</v>
      </c>
    </row>
    <row r="121">
      <c r="B121" s="2">
        <v>0.0</v>
      </c>
      <c r="C121" s="82" t="s">
        <v>5839</v>
      </c>
      <c r="D121" s="115" t="s">
        <v>13461</v>
      </c>
    </row>
    <row r="122">
      <c r="B122" s="2">
        <v>0.0</v>
      </c>
      <c r="C122" s="82" t="s">
        <v>5840</v>
      </c>
      <c r="D122" s="115" t="s">
        <v>13462</v>
      </c>
    </row>
    <row r="123">
      <c r="B123" s="2">
        <v>0.0</v>
      </c>
      <c r="C123" s="82" t="s">
        <v>5841</v>
      </c>
      <c r="D123" s="115" t="s">
        <v>13463</v>
      </c>
    </row>
    <row r="124">
      <c r="B124" s="2">
        <v>-1.0</v>
      </c>
      <c r="C124" s="82" t="s">
        <v>5257</v>
      </c>
      <c r="D124" s="115" t="s">
        <v>13464</v>
      </c>
    </row>
    <row r="125">
      <c r="B125" s="2">
        <v>-2.0</v>
      </c>
      <c r="C125" s="82" t="s">
        <v>4873</v>
      </c>
      <c r="D125" s="115" t="s">
        <v>13465</v>
      </c>
    </row>
    <row r="126">
      <c r="B126" s="2">
        <v>0.0</v>
      </c>
      <c r="C126" s="82" t="s">
        <v>5843</v>
      </c>
      <c r="D126" s="115" t="s">
        <v>13466</v>
      </c>
    </row>
    <row r="127">
      <c r="B127" s="2">
        <v>0.0</v>
      </c>
      <c r="C127" s="82" t="s">
        <v>5844</v>
      </c>
      <c r="D127" s="115" t="s">
        <v>13467</v>
      </c>
    </row>
    <row r="128">
      <c r="B128" s="2">
        <v>1.0</v>
      </c>
      <c r="C128" s="82" t="s">
        <v>5845</v>
      </c>
      <c r="D128" s="115" t="s">
        <v>13468</v>
      </c>
    </row>
    <row r="129">
      <c r="B129" s="2">
        <v>-1.0</v>
      </c>
      <c r="C129" s="82" t="s">
        <v>5258</v>
      </c>
      <c r="D129" s="115" t="s">
        <v>13469</v>
      </c>
    </row>
    <row r="130">
      <c r="B130" s="2">
        <v>0.0</v>
      </c>
      <c r="C130" s="82" t="s">
        <v>5846</v>
      </c>
      <c r="D130" s="115" t="s">
        <v>13470</v>
      </c>
    </row>
    <row r="131">
      <c r="B131" s="2">
        <v>-1.0</v>
      </c>
      <c r="C131" s="82" t="s">
        <v>5259</v>
      </c>
      <c r="D131" s="115" t="s">
        <v>13471</v>
      </c>
    </row>
    <row r="132">
      <c r="B132" s="2">
        <v>0.0</v>
      </c>
      <c r="C132" s="82" t="s">
        <v>5847</v>
      </c>
      <c r="D132" s="115" t="s">
        <v>13472</v>
      </c>
    </row>
    <row r="133">
      <c r="B133" s="2">
        <v>0.0</v>
      </c>
      <c r="C133" s="82" t="s">
        <v>5726</v>
      </c>
      <c r="D133" s="115" t="s">
        <v>13473</v>
      </c>
    </row>
    <row r="134">
      <c r="B134" s="2">
        <v>0.0</v>
      </c>
      <c r="C134" s="82" t="s">
        <v>5849</v>
      </c>
      <c r="D134" s="115" t="s">
        <v>13474</v>
      </c>
    </row>
    <row r="135">
      <c r="B135" s="2">
        <v>0.0</v>
      </c>
      <c r="C135" s="82" t="s">
        <v>5850</v>
      </c>
      <c r="D135" s="115" t="s">
        <v>13475</v>
      </c>
    </row>
    <row r="136">
      <c r="B136" s="2">
        <v>-1.0</v>
      </c>
      <c r="C136" s="82" t="s">
        <v>5261</v>
      </c>
      <c r="D136" s="115" t="s">
        <v>13476</v>
      </c>
    </row>
    <row r="137">
      <c r="B137" s="2">
        <v>0.0</v>
      </c>
      <c r="C137" s="82" t="s">
        <v>5851</v>
      </c>
      <c r="D137" s="115" t="s">
        <v>13477</v>
      </c>
    </row>
    <row r="138">
      <c r="B138" s="2">
        <v>0.0</v>
      </c>
      <c r="C138" s="82" t="s">
        <v>5852</v>
      </c>
      <c r="D138" s="115" t="s">
        <v>13478</v>
      </c>
    </row>
    <row r="139">
      <c r="B139" s="2">
        <v>2.0</v>
      </c>
      <c r="C139" s="82" t="s">
        <v>5853</v>
      </c>
      <c r="D139" s="115" t="s">
        <v>13479</v>
      </c>
    </row>
    <row r="140">
      <c r="B140" s="2">
        <v>-1.0</v>
      </c>
      <c r="C140" s="82" t="s">
        <v>5263</v>
      </c>
      <c r="D140" s="115" t="s">
        <v>13480</v>
      </c>
    </row>
    <row r="141">
      <c r="B141" s="2">
        <v>0.0</v>
      </c>
      <c r="C141" s="82" t="s">
        <v>5856</v>
      </c>
      <c r="D141" s="115" t="s">
        <v>13481</v>
      </c>
    </row>
    <row r="142">
      <c r="B142" s="2">
        <v>1.0</v>
      </c>
      <c r="C142" s="82" t="s">
        <v>6787</v>
      </c>
      <c r="D142" s="115" t="s">
        <v>13482</v>
      </c>
    </row>
    <row r="143">
      <c r="B143" s="2">
        <v>0.0</v>
      </c>
      <c r="C143" s="82" t="s">
        <v>5858</v>
      </c>
      <c r="D143" s="115" t="s">
        <v>13483</v>
      </c>
    </row>
    <row r="144">
      <c r="B144" s="2">
        <v>0.0</v>
      </c>
      <c r="C144" s="82" t="s">
        <v>5860</v>
      </c>
      <c r="D144" s="115" t="s">
        <v>13484</v>
      </c>
    </row>
    <row r="145">
      <c r="B145" s="2">
        <v>-2.0</v>
      </c>
      <c r="C145" s="82" t="s">
        <v>4874</v>
      </c>
      <c r="D145" s="115" t="s">
        <v>13485</v>
      </c>
    </row>
    <row r="146">
      <c r="B146" s="2">
        <v>0.0</v>
      </c>
      <c r="C146" s="82" t="s">
        <v>5861</v>
      </c>
      <c r="D146" s="115" t="s">
        <v>13486</v>
      </c>
    </row>
    <row r="147">
      <c r="B147" s="2">
        <v>-1.0</v>
      </c>
      <c r="C147" s="82" t="s">
        <v>5264</v>
      </c>
      <c r="D147" s="115" t="s">
        <v>13487</v>
      </c>
    </row>
    <row r="148">
      <c r="B148" s="2">
        <v>0.0</v>
      </c>
      <c r="C148" s="82" t="s">
        <v>5862</v>
      </c>
      <c r="D148" s="115" t="s">
        <v>13488</v>
      </c>
    </row>
    <row r="149">
      <c r="B149" s="2">
        <v>0.0</v>
      </c>
      <c r="C149" s="82" t="s">
        <v>5863</v>
      </c>
      <c r="D149" s="115" t="s">
        <v>13489</v>
      </c>
    </row>
    <row r="150">
      <c r="B150" s="2">
        <v>-1.0</v>
      </c>
      <c r="C150" s="82" t="s">
        <v>5266</v>
      </c>
      <c r="D150" s="115" t="s">
        <v>13490</v>
      </c>
    </row>
    <row r="151">
      <c r="B151" s="2">
        <v>-2.0</v>
      </c>
      <c r="C151" s="82" t="s">
        <v>4875</v>
      </c>
      <c r="D151" s="115" t="s">
        <v>13491</v>
      </c>
    </row>
    <row r="152">
      <c r="B152" s="2">
        <v>0.0</v>
      </c>
      <c r="C152" s="82" t="s">
        <v>5865</v>
      </c>
      <c r="D152" s="115" t="s">
        <v>13492</v>
      </c>
    </row>
    <row r="153">
      <c r="B153" s="2">
        <v>0.0</v>
      </c>
      <c r="C153" s="82" t="s">
        <v>5866</v>
      </c>
      <c r="D153" s="115" t="s">
        <v>13493</v>
      </c>
    </row>
    <row r="154">
      <c r="B154" s="2">
        <v>0.0</v>
      </c>
      <c r="C154" s="82" t="s">
        <v>5867</v>
      </c>
      <c r="D154" s="115" t="s">
        <v>13494</v>
      </c>
    </row>
    <row r="155">
      <c r="B155" s="2">
        <v>0.0</v>
      </c>
      <c r="C155" s="82" t="s">
        <v>5868</v>
      </c>
      <c r="D155" s="115" t="s">
        <v>13495</v>
      </c>
    </row>
    <row r="156">
      <c r="B156" s="2">
        <v>0.0</v>
      </c>
      <c r="C156" s="82" t="s">
        <v>5869</v>
      </c>
      <c r="D156" s="115" t="s">
        <v>13496</v>
      </c>
    </row>
    <row r="157">
      <c r="B157" s="2">
        <v>0.0</v>
      </c>
      <c r="C157" s="82" t="s">
        <v>5870</v>
      </c>
      <c r="D157" s="115" t="s">
        <v>13497</v>
      </c>
    </row>
    <row r="158">
      <c r="B158" s="2">
        <v>0.0</v>
      </c>
      <c r="C158" s="82" t="s">
        <v>5871</v>
      </c>
      <c r="D158" s="115" t="s">
        <v>13498</v>
      </c>
    </row>
    <row r="159">
      <c r="B159" s="2">
        <v>0.0</v>
      </c>
      <c r="C159" s="82" t="s">
        <v>5872</v>
      </c>
      <c r="D159" s="115" t="s">
        <v>13499</v>
      </c>
    </row>
    <row r="160">
      <c r="B160" s="2">
        <v>0.0</v>
      </c>
      <c r="C160" s="82" t="s">
        <v>5873</v>
      </c>
      <c r="D160" s="115" t="s">
        <v>13500</v>
      </c>
    </row>
    <row r="161">
      <c r="B161" s="2">
        <v>0.0</v>
      </c>
      <c r="C161" s="82" t="s">
        <v>5874</v>
      </c>
      <c r="D161" s="115" t="s">
        <v>13501</v>
      </c>
    </row>
    <row r="162">
      <c r="B162" s="2">
        <v>0.0</v>
      </c>
      <c r="C162" s="82" t="s">
        <v>5875</v>
      </c>
      <c r="D162" s="115" t="s">
        <v>13502</v>
      </c>
    </row>
    <row r="163">
      <c r="B163" s="2">
        <v>-1.0</v>
      </c>
      <c r="C163" s="82" t="s">
        <v>4950</v>
      </c>
      <c r="D163" s="115" t="s">
        <v>13503</v>
      </c>
    </row>
    <row r="164">
      <c r="B164" s="2">
        <v>0.0</v>
      </c>
      <c r="C164" s="82" t="s">
        <v>5876</v>
      </c>
      <c r="D164" s="115" t="s">
        <v>13504</v>
      </c>
    </row>
    <row r="165">
      <c r="B165" s="2">
        <v>0.0</v>
      </c>
      <c r="C165" s="82" t="s">
        <v>5877</v>
      </c>
      <c r="D165" s="115" t="s">
        <v>13505</v>
      </c>
    </row>
    <row r="166">
      <c r="B166" s="2">
        <v>0.0</v>
      </c>
      <c r="C166" s="82" t="s">
        <v>5878</v>
      </c>
      <c r="D166" s="115" t="s">
        <v>13506</v>
      </c>
    </row>
    <row r="167">
      <c r="B167" s="2">
        <v>-1.0</v>
      </c>
      <c r="C167" s="82" t="s">
        <v>5267</v>
      </c>
      <c r="D167" s="115" t="s">
        <v>13507</v>
      </c>
    </row>
    <row r="168">
      <c r="B168" s="2">
        <v>2.0</v>
      </c>
      <c r="C168" s="82" t="s">
        <v>5881</v>
      </c>
      <c r="D168" s="115" t="s">
        <v>13508</v>
      </c>
    </row>
    <row r="169">
      <c r="B169" s="2">
        <v>0.0</v>
      </c>
      <c r="C169" s="82" t="s">
        <v>5879</v>
      </c>
      <c r="D169" s="115" t="s">
        <v>13509</v>
      </c>
    </row>
    <row r="170">
      <c r="B170" s="2">
        <v>0.0</v>
      </c>
      <c r="C170" s="82" t="s">
        <v>5880</v>
      </c>
      <c r="D170" s="115" t="s">
        <v>13510</v>
      </c>
    </row>
    <row r="171">
      <c r="B171" s="2">
        <v>0.0</v>
      </c>
      <c r="C171" s="82" t="s">
        <v>5882</v>
      </c>
      <c r="D171" s="115" t="s">
        <v>13511</v>
      </c>
    </row>
    <row r="172">
      <c r="B172" s="2">
        <v>0.0</v>
      </c>
      <c r="C172" s="82" t="s">
        <v>5883</v>
      </c>
      <c r="D172" s="115" t="s">
        <v>13512</v>
      </c>
    </row>
    <row r="173">
      <c r="B173" s="2">
        <v>0.0</v>
      </c>
      <c r="C173" s="82" t="s">
        <v>5884</v>
      </c>
      <c r="D173" s="115" t="s">
        <v>13513</v>
      </c>
    </row>
    <row r="174">
      <c r="B174" s="2">
        <v>0.0</v>
      </c>
      <c r="C174" s="82" t="s">
        <v>5885</v>
      </c>
      <c r="D174" s="115" t="s">
        <v>13514</v>
      </c>
    </row>
    <row r="175">
      <c r="B175" s="2">
        <v>0.0</v>
      </c>
      <c r="C175" s="82" t="s">
        <v>5886</v>
      </c>
      <c r="D175" s="115" t="s">
        <v>13515</v>
      </c>
    </row>
    <row r="176">
      <c r="B176" s="2">
        <v>-1.0</v>
      </c>
      <c r="C176" s="82" t="s">
        <v>5269</v>
      </c>
      <c r="D176" s="115" t="s">
        <v>13516</v>
      </c>
    </row>
    <row r="177">
      <c r="B177" s="2">
        <v>0.0</v>
      </c>
      <c r="C177" s="82" t="s">
        <v>5887</v>
      </c>
      <c r="D177" s="115" t="s">
        <v>13517</v>
      </c>
    </row>
    <row r="178">
      <c r="B178" s="2">
        <v>-1.0</v>
      </c>
      <c r="C178" s="82" t="s">
        <v>5271</v>
      </c>
      <c r="D178" s="115" t="s">
        <v>13518</v>
      </c>
    </row>
    <row r="179">
      <c r="B179" s="2">
        <v>-1.0</v>
      </c>
      <c r="C179" s="82" t="s">
        <v>5272</v>
      </c>
      <c r="D179" s="115" t="s">
        <v>13519</v>
      </c>
    </row>
    <row r="180">
      <c r="B180" s="2">
        <v>1.0</v>
      </c>
      <c r="C180" s="82" t="s">
        <v>5896</v>
      </c>
      <c r="D180" s="115" t="s">
        <v>13520</v>
      </c>
    </row>
    <row r="181">
      <c r="B181" s="2">
        <v>0.0</v>
      </c>
      <c r="C181" s="82" t="s">
        <v>5888</v>
      </c>
      <c r="D181" s="115" t="s">
        <v>13521</v>
      </c>
    </row>
    <row r="182">
      <c r="B182" s="2">
        <v>1.0</v>
      </c>
      <c r="C182" s="82" t="s">
        <v>5898</v>
      </c>
      <c r="D182" s="115" t="s">
        <v>13522</v>
      </c>
    </row>
    <row r="183">
      <c r="B183" s="2">
        <v>0.0</v>
      </c>
      <c r="C183" s="82" t="s">
        <v>5889</v>
      </c>
      <c r="D183" s="115" t="s">
        <v>13523</v>
      </c>
    </row>
    <row r="184">
      <c r="B184" s="2">
        <v>0.0</v>
      </c>
      <c r="C184" s="82" t="s">
        <v>5891</v>
      </c>
      <c r="D184" s="115" t="s">
        <v>13524</v>
      </c>
    </row>
    <row r="185">
      <c r="B185" s="2">
        <v>-1.0</v>
      </c>
      <c r="C185" s="82" t="s">
        <v>5273</v>
      </c>
      <c r="D185" s="115" t="s">
        <v>13525</v>
      </c>
    </row>
    <row r="186">
      <c r="B186" s="2">
        <v>0.0</v>
      </c>
      <c r="C186" s="82" t="s">
        <v>5892</v>
      </c>
      <c r="D186" s="115" t="s">
        <v>13526</v>
      </c>
    </row>
    <row r="187">
      <c r="B187" s="2">
        <v>-2.0</v>
      </c>
      <c r="C187" s="82" t="s">
        <v>4876</v>
      </c>
      <c r="D187" s="115" t="s">
        <v>13527</v>
      </c>
    </row>
    <row r="188">
      <c r="B188" s="2">
        <v>-1.0</v>
      </c>
      <c r="C188" s="82" t="s">
        <v>5274</v>
      </c>
      <c r="D188" s="115" t="s">
        <v>13528</v>
      </c>
    </row>
    <row r="189">
      <c r="B189" s="2">
        <v>0.0</v>
      </c>
      <c r="C189" s="82" t="s">
        <v>5893</v>
      </c>
      <c r="D189" s="115" t="s">
        <v>13529</v>
      </c>
    </row>
    <row r="190">
      <c r="B190" s="2">
        <v>0.0</v>
      </c>
      <c r="C190" s="82" t="s">
        <v>5894</v>
      </c>
      <c r="D190" s="115" t="s">
        <v>13530</v>
      </c>
    </row>
    <row r="191">
      <c r="B191" s="2">
        <v>-1.0</v>
      </c>
      <c r="C191" s="82" t="s">
        <v>5276</v>
      </c>
      <c r="D191" s="115" t="s">
        <v>13531</v>
      </c>
    </row>
    <row r="192">
      <c r="B192" s="2">
        <v>0.0</v>
      </c>
      <c r="C192" s="82" t="s">
        <v>5895</v>
      </c>
      <c r="D192" s="115" t="s">
        <v>13532</v>
      </c>
    </row>
    <row r="193">
      <c r="B193" s="2">
        <v>-1.0</v>
      </c>
      <c r="C193" s="82" t="s">
        <v>5278</v>
      </c>
      <c r="D193" s="115" t="s">
        <v>13533</v>
      </c>
    </row>
    <row r="194">
      <c r="B194" s="2">
        <v>-1.0</v>
      </c>
      <c r="C194" s="82" t="s">
        <v>5279</v>
      </c>
      <c r="D194" s="115" t="s">
        <v>13534</v>
      </c>
    </row>
    <row r="195">
      <c r="B195" s="2">
        <v>-1.0</v>
      </c>
      <c r="C195" s="82" t="s">
        <v>5280</v>
      </c>
      <c r="D195" s="115" t="s">
        <v>13535</v>
      </c>
    </row>
    <row r="196">
      <c r="B196" s="2">
        <v>0.0</v>
      </c>
      <c r="C196" s="82" t="s">
        <v>5438</v>
      </c>
      <c r="D196" s="115" t="s">
        <v>13536</v>
      </c>
    </row>
    <row r="197">
      <c r="B197" s="2">
        <v>-1.0</v>
      </c>
      <c r="C197" s="82" t="s">
        <v>5282</v>
      </c>
      <c r="D197" s="115" t="s">
        <v>13537</v>
      </c>
    </row>
    <row r="198">
      <c r="B198" s="2">
        <v>0.0</v>
      </c>
      <c r="C198" s="82" t="s">
        <v>5897</v>
      </c>
      <c r="D198" s="115" t="s">
        <v>13538</v>
      </c>
    </row>
    <row r="199">
      <c r="B199" s="2">
        <v>0.0</v>
      </c>
      <c r="C199" s="82" t="s">
        <v>5899</v>
      </c>
      <c r="D199" s="115" t="s">
        <v>13539</v>
      </c>
    </row>
    <row r="200">
      <c r="B200" s="2">
        <v>0.0</v>
      </c>
      <c r="C200" s="82" t="s">
        <v>5900</v>
      </c>
      <c r="D200" s="115" t="s">
        <v>13540</v>
      </c>
    </row>
    <row r="201">
      <c r="B201" s="2">
        <v>0.0</v>
      </c>
      <c r="C201" s="82" t="s">
        <v>5901</v>
      </c>
      <c r="D201" s="115" t="s">
        <v>13541</v>
      </c>
    </row>
    <row r="202">
      <c r="B202" s="2">
        <v>-1.0</v>
      </c>
      <c r="C202" s="82" t="s">
        <v>5283</v>
      </c>
      <c r="D202" s="115" t="s">
        <v>13542</v>
      </c>
    </row>
    <row r="203">
      <c r="B203" s="2">
        <v>0.0</v>
      </c>
      <c r="C203" s="82" t="s">
        <v>5902</v>
      </c>
      <c r="D203" s="115" t="s">
        <v>13543</v>
      </c>
    </row>
    <row r="204">
      <c r="B204" s="2">
        <v>0.0</v>
      </c>
      <c r="C204" s="82" t="s">
        <v>5903</v>
      </c>
      <c r="D204" s="115" t="s">
        <v>13544</v>
      </c>
    </row>
    <row r="205">
      <c r="B205" s="2">
        <v>1.0</v>
      </c>
      <c r="C205" s="82" t="s">
        <v>5921</v>
      </c>
      <c r="D205" s="115" t="s">
        <v>13545</v>
      </c>
    </row>
    <row r="206">
      <c r="B206" s="2">
        <v>-2.0</v>
      </c>
      <c r="C206" s="82" t="s">
        <v>4877</v>
      </c>
      <c r="D206" s="115" t="s">
        <v>13546</v>
      </c>
    </row>
    <row r="207">
      <c r="B207" s="2">
        <v>0.0</v>
      </c>
      <c r="C207" s="82" t="s">
        <v>5693</v>
      </c>
      <c r="D207" s="115" t="s">
        <v>13547</v>
      </c>
    </row>
    <row r="208">
      <c r="B208" s="2">
        <v>0.0</v>
      </c>
      <c r="C208" s="82" t="s">
        <v>5905</v>
      </c>
      <c r="D208" s="115" t="s">
        <v>13548</v>
      </c>
    </row>
    <row r="209">
      <c r="B209" s="2">
        <v>0.0</v>
      </c>
      <c r="C209" s="82" t="s">
        <v>5906</v>
      </c>
      <c r="D209" s="115" t="s">
        <v>13549</v>
      </c>
    </row>
    <row r="210">
      <c r="B210" s="2">
        <v>0.0</v>
      </c>
      <c r="C210" s="82" t="s">
        <v>5907</v>
      </c>
      <c r="D210" s="115" t="s">
        <v>13550</v>
      </c>
    </row>
    <row r="211">
      <c r="B211" s="2">
        <v>0.0</v>
      </c>
      <c r="C211" s="82" t="s">
        <v>5908</v>
      </c>
      <c r="D211" s="115" t="s">
        <v>13551</v>
      </c>
    </row>
    <row r="212">
      <c r="B212" s="2">
        <v>-1.0</v>
      </c>
      <c r="C212" s="82" t="s">
        <v>5284</v>
      </c>
      <c r="D212" s="115" t="s">
        <v>13552</v>
      </c>
    </row>
    <row r="213">
      <c r="B213" s="2">
        <v>-1.0</v>
      </c>
      <c r="C213" s="82" t="s">
        <v>5286</v>
      </c>
      <c r="D213" s="115" t="s">
        <v>13553</v>
      </c>
    </row>
    <row r="214">
      <c r="B214" s="2">
        <v>-1.0</v>
      </c>
      <c r="C214" s="82" t="s">
        <v>5287</v>
      </c>
      <c r="D214" s="115" t="s">
        <v>13554</v>
      </c>
    </row>
    <row r="215">
      <c r="B215" s="2">
        <v>-1.0</v>
      </c>
      <c r="C215" s="82" t="s">
        <v>5288</v>
      </c>
      <c r="D215" s="115" t="s">
        <v>13555</v>
      </c>
    </row>
    <row r="216">
      <c r="B216" s="2">
        <v>-2.0</v>
      </c>
      <c r="C216" s="82" t="s">
        <v>4878</v>
      </c>
      <c r="D216" s="115" t="s">
        <v>13556</v>
      </c>
    </row>
    <row r="217">
      <c r="B217" s="2">
        <v>1.0</v>
      </c>
      <c r="C217" s="82" t="s">
        <v>5938</v>
      </c>
      <c r="D217" s="115" t="s">
        <v>13557</v>
      </c>
    </row>
    <row r="218">
      <c r="B218" s="2">
        <v>-1.0</v>
      </c>
      <c r="C218" s="82" t="s">
        <v>5289</v>
      </c>
      <c r="D218" s="115" t="s">
        <v>13558</v>
      </c>
    </row>
    <row r="219">
      <c r="B219" s="2">
        <v>2.0</v>
      </c>
      <c r="C219" s="82" t="s">
        <v>5943</v>
      </c>
      <c r="D219" s="115" t="s">
        <v>13559</v>
      </c>
    </row>
    <row r="220">
      <c r="B220" s="2">
        <v>0.0</v>
      </c>
      <c r="C220" s="82" t="s">
        <v>5909</v>
      </c>
      <c r="D220" s="115" t="s">
        <v>13560</v>
      </c>
    </row>
    <row r="221">
      <c r="B221" s="2">
        <v>0.0</v>
      </c>
      <c r="C221" s="82" t="s">
        <v>5774</v>
      </c>
      <c r="D221" s="115" t="s">
        <v>13561</v>
      </c>
    </row>
    <row r="222">
      <c r="B222" s="2">
        <v>2.0</v>
      </c>
      <c r="C222" s="82" t="s">
        <v>5947</v>
      </c>
      <c r="D222" s="115" t="s">
        <v>13562</v>
      </c>
    </row>
    <row r="223">
      <c r="B223" s="2">
        <v>0.0</v>
      </c>
      <c r="C223" s="82" t="s">
        <v>5910</v>
      </c>
      <c r="D223" s="115" t="s">
        <v>13563</v>
      </c>
    </row>
    <row r="224">
      <c r="B224" s="2">
        <v>-2.0</v>
      </c>
      <c r="C224" s="82" t="s">
        <v>4879</v>
      </c>
      <c r="D224" s="115" t="s">
        <v>13564</v>
      </c>
    </row>
    <row r="225">
      <c r="B225" s="2">
        <v>-1.0</v>
      </c>
      <c r="C225" s="82" t="s">
        <v>5290</v>
      </c>
      <c r="D225" s="115" t="s">
        <v>13565</v>
      </c>
    </row>
    <row r="226">
      <c r="B226" s="2">
        <v>-1.0</v>
      </c>
      <c r="C226" s="82" t="s">
        <v>5292</v>
      </c>
      <c r="D226" s="115" t="s">
        <v>13566</v>
      </c>
    </row>
    <row r="227">
      <c r="B227" s="2">
        <v>0.0</v>
      </c>
      <c r="C227" s="82" t="s">
        <v>5911</v>
      </c>
      <c r="D227" s="115" t="s">
        <v>13567</v>
      </c>
    </row>
    <row r="228">
      <c r="B228" s="2">
        <v>0.0</v>
      </c>
      <c r="C228" s="82" t="s">
        <v>5912</v>
      </c>
      <c r="D228" s="115" t="s">
        <v>13568</v>
      </c>
    </row>
    <row r="229">
      <c r="B229" s="2">
        <v>0.0</v>
      </c>
      <c r="C229" s="82" t="s">
        <v>5913</v>
      </c>
      <c r="D229" s="115" t="s">
        <v>13569</v>
      </c>
    </row>
    <row r="230">
      <c r="B230" s="2">
        <v>-1.0</v>
      </c>
      <c r="C230" s="82" t="s">
        <v>5293</v>
      </c>
      <c r="D230" s="115" t="s">
        <v>13570</v>
      </c>
    </row>
    <row r="231">
      <c r="B231" s="2">
        <v>-1.0</v>
      </c>
      <c r="C231" s="82" t="s">
        <v>5294</v>
      </c>
      <c r="D231" s="115" t="s">
        <v>13571</v>
      </c>
    </row>
    <row r="232">
      <c r="B232" s="2">
        <v>2.0</v>
      </c>
      <c r="C232" s="82" t="s">
        <v>5960</v>
      </c>
      <c r="D232" s="115" t="s">
        <v>13572</v>
      </c>
    </row>
    <row r="233">
      <c r="B233" s="2">
        <v>0.0</v>
      </c>
      <c r="C233" s="82" t="s">
        <v>5914</v>
      </c>
      <c r="D233" s="115" t="s">
        <v>13573</v>
      </c>
    </row>
    <row r="234">
      <c r="B234" s="2">
        <v>2.0</v>
      </c>
      <c r="C234" s="82" t="s">
        <v>5963</v>
      </c>
      <c r="D234" s="115" t="s">
        <v>13574</v>
      </c>
    </row>
    <row r="235">
      <c r="B235" s="2">
        <v>2.0</v>
      </c>
      <c r="C235" s="82" t="s">
        <v>5965</v>
      </c>
      <c r="D235" s="115" t="s">
        <v>13575</v>
      </c>
    </row>
    <row r="236">
      <c r="B236" s="2">
        <v>0.0</v>
      </c>
      <c r="C236" s="82" t="s">
        <v>5915</v>
      </c>
      <c r="D236" s="115" t="s">
        <v>13576</v>
      </c>
    </row>
    <row r="237">
      <c r="B237" s="2">
        <v>0.0</v>
      </c>
      <c r="C237" s="82" t="s">
        <v>5916</v>
      </c>
      <c r="D237" s="115" t="s">
        <v>13577</v>
      </c>
    </row>
    <row r="238">
      <c r="B238" s="2">
        <v>-1.0</v>
      </c>
      <c r="C238" s="82" t="s">
        <v>5296</v>
      </c>
      <c r="D238" s="115" t="s">
        <v>13578</v>
      </c>
    </row>
    <row r="239">
      <c r="B239" s="2">
        <v>0.0</v>
      </c>
      <c r="C239" s="82" t="s">
        <v>5917</v>
      </c>
      <c r="D239" s="115" t="s">
        <v>13579</v>
      </c>
    </row>
    <row r="240">
      <c r="B240" s="2">
        <v>0.0</v>
      </c>
      <c r="C240" s="82" t="s">
        <v>5918</v>
      </c>
      <c r="D240" s="115" t="s">
        <v>13580</v>
      </c>
    </row>
    <row r="241">
      <c r="B241" s="2">
        <v>0.0</v>
      </c>
      <c r="C241" s="86">
        <v>43617.0</v>
      </c>
      <c r="D241" s="115" t="s">
        <v>13581</v>
      </c>
    </row>
    <row r="242">
      <c r="B242" s="2">
        <v>0.0</v>
      </c>
      <c r="C242" s="82" t="s">
        <v>5438</v>
      </c>
      <c r="D242" s="115" t="s">
        <v>13582</v>
      </c>
    </row>
    <row r="243">
      <c r="B243" s="2">
        <v>-1.0</v>
      </c>
      <c r="C243" s="82" t="s">
        <v>5298</v>
      </c>
      <c r="D243" s="115" t="s">
        <v>13583</v>
      </c>
    </row>
    <row r="244">
      <c r="B244" s="2">
        <v>-1.0</v>
      </c>
      <c r="C244" s="82" t="s">
        <v>5299</v>
      </c>
      <c r="D244" s="115" t="s">
        <v>13584</v>
      </c>
    </row>
    <row r="245">
      <c r="B245" s="2">
        <v>0.0</v>
      </c>
      <c r="C245" s="82" t="s">
        <v>5920</v>
      </c>
      <c r="D245" s="115" t="s">
        <v>13585</v>
      </c>
    </row>
    <row r="246">
      <c r="B246" s="2">
        <v>0.0</v>
      </c>
      <c r="C246" s="82" t="s">
        <v>5922</v>
      </c>
      <c r="D246" s="115" t="s">
        <v>13586</v>
      </c>
    </row>
    <row r="247">
      <c r="B247" s="2">
        <v>-1.0</v>
      </c>
      <c r="C247" s="82" t="s">
        <v>5300</v>
      </c>
      <c r="D247" s="115" t="s">
        <v>13587</v>
      </c>
    </row>
    <row r="248">
      <c r="B248" s="2">
        <v>-2.0</v>
      </c>
      <c r="C248" s="82" t="s">
        <v>4880</v>
      </c>
      <c r="D248" s="115" t="s">
        <v>13588</v>
      </c>
    </row>
    <row r="249">
      <c r="B249" s="2">
        <v>0.0</v>
      </c>
      <c r="C249" s="82" t="s">
        <v>5923</v>
      </c>
      <c r="D249" s="115" t="s">
        <v>13589</v>
      </c>
    </row>
    <row r="250">
      <c r="B250" s="2">
        <v>0.0</v>
      </c>
      <c r="C250" s="82" t="s">
        <v>5924</v>
      </c>
      <c r="D250" s="115" t="s">
        <v>13590</v>
      </c>
    </row>
    <row r="251">
      <c r="B251" s="2">
        <v>0.0</v>
      </c>
      <c r="C251" s="82" t="s">
        <v>5925</v>
      </c>
      <c r="D251" s="115" t="s">
        <v>13591</v>
      </c>
    </row>
    <row r="252">
      <c r="B252" s="2">
        <v>0.0</v>
      </c>
      <c r="C252" s="82" t="s">
        <v>5926</v>
      </c>
      <c r="D252" s="115" t="s">
        <v>13592</v>
      </c>
    </row>
    <row r="253">
      <c r="B253" s="2">
        <v>0.0</v>
      </c>
      <c r="C253" s="82" t="s">
        <v>5927</v>
      </c>
      <c r="D253" s="115" t="s">
        <v>13593</v>
      </c>
    </row>
    <row r="254">
      <c r="B254" s="2">
        <v>0.0</v>
      </c>
      <c r="C254" s="82" t="s">
        <v>5928</v>
      </c>
      <c r="D254" s="115" t="s">
        <v>13594</v>
      </c>
    </row>
    <row r="255">
      <c r="B255" s="2">
        <v>0.0</v>
      </c>
      <c r="C255" s="82" t="s">
        <v>5929</v>
      </c>
      <c r="D255" s="115" t="s">
        <v>13595</v>
      </c>
    </row>
    <row r="256">
      <c r="B256" s="2">
        <v>0.0</v>
      </c>
      <c r="C256" s="82" t="s">
        <v>5930</v>
      </c>
      <c r="D256" s="115" t="s">
        <v>13596</v>
      </c>
    </row>
    <row r="257">
      <c r="B257" s="2">
        <v>0.0</v>
      </c>
      <c r="C257" s="82" t="s">
        <v>5931</v>
      </c>
      <c r="D257" s="115" t="s">
        <v>13597</v>
      </c>
    </row>
    <row r="258">
      <c r="B258" s="2">
        <v>0.0</v>
      </c>
      <c r="C258" s="82" t="s">
        <v>5932</v>
      </c>
      <c r="D258" s="115" t="s">
        <v>13598</v>
      </c>
    </row>
    <row r="259">
      <c r="B259" s="2">
        <v>0.0</v>
      </c>
      <c r="C259" s="82" t="s">
        <v>5933</v>
      </c>
      <c r="D259" s="115" t="s">
        <v>13599</v>
      </c>
    </row>
    <row r="260">
      <c r="B260" s="2">
        <v>0.0</v>
      </c>
      <c r="C260" s="82" t="s">
        <v>5934</v>
      </c>
      <c r="D260" s="115" t="s">
        <v>13600</v>
      </c>
    </row>
    <row r="261">
      <c r="B261" s="2">
        <v>0.0</v>
      </c>
      <c r="C261" s="82" t="s">
        <v>5935</v>
      </c>
      <c r="D261" s="115" t="s">
        <v>13601</v>
      </c>
    </row>
    <row r="262">
      <c r="B262" s="2">
        <v>0.0</v>
      </c>
      <c r="C262" s="82" t="s">
        <v>5438</v>
      </c>
      <c r="D262" s="115" t="s">
        <v>13602</v>
      </c>
    </row>
    <row r="263">
      <c r="B263" s="2">
        <v>2.0</v>
      </c>
      <c r="C263" s="82" t="s">
        <v>5984</v>
      </c>
      <c r="D263" s="115" t="s">
        <v>13603</v>
      </c>
    </row>
    <row r="264">
      <c r="B264" s="2">
        <v>-1.0</v>
      </c>
      <c r="C264" s="82" t="s">
        <v>5302</v>
      </c>
      <c r="D264" s="115" t="s">
        <v>13604</v>
      </c>
    </row>
    <row r="265">
      <c r="B265" s="2">
        <v>0.0</v>
      </c>
      <c r="C265" s="82" t="s">
        <v>5936</v>
      </c>
      <c r="D265" s="115" t="s">
        <v>13605</v>
      </c>
    </row>
    <row r="266">
      <c r="B266" s="2">
        <v>0.0</v>
      </c>
      <c r="C266" s="82" t="s">
        <v>5937</v>
      </c>
      <c r="D266" s="115" t="s">
        <v>13606</v>
      </c>
    </row>
    <row r="267">
      <c r="B267" s="2">
        <v>0.0</v>
      </c>
      <c r="C267" s="82" t="s">
        <v>5939</v>
      </c>
      <c r="D267" s="115" t="s">
        <v>13607</v>
      </c>
    </row>
    <row r="268">
      <c r="B268" s="2">
        <v>0.0</v>
      </c>
      <c r="C268" s="82" t="s">
        <v>5942</v>
      </c>
      <c r="D268" s="115" t="s">
        <v>13608</v>
      </c>
    </row>
    <row r="269">
      <c r="B269" s="2">
        <v>2.0</v>
      </c>
      <c r="C269" s="82" t="s">
        <v>5985</v>
      </c>
      <c r="D269" s="115" t="s">
        <v>13609</v>
      </c>
    </row>
    <row r="270">
      <c r="B270" s="2">
        <v>2.0</v>
      </c>
      <c r="C270" s="82" t="s">
        <v>5986</v>
      </c>
      <c r="D270" s="115" t="s">
        <v>13610</v>
      </c>
    </row>
    <row r="271">
      <c r="B271" s="2">
        <v>1.0</v>
      </c>
      <c r="C271" s="82" t="s">
        <v>5987</v>
      </c>
      <c r="D271" s="115" t="s">
        <v>13611</v>
      </c>
    </row>
    <row r="272">
      <c r="B272" s="2">
        <v>0.0</v>
      </c>
      <c r="C272" s="82" t="s">
        <v>5944</v>
      </c>
      <c r="D272" s="115" t="s">
        <v>13612</v>
      </c>
    </row>
    <row r="273">
      <c r="B273" s="2">
        <v>0.0</v>
      </c>
      <c r="C273" s="82" t="s">
        <v>5945</v>
      </c>
      <c r="D273" s="115" t="s">
        <v>13613</v>
      </c>
    </row>
    <row r="274">
      <c r="B274" s="2">
        <v>0.0</v>
      </c>
      <c r="C274" s="82" t="s">
        <v>5948</v>
      </c>
      <c r="D274" s="115" t="s">
        <v>13614</v>
      </c>
    </row>
    <row r="275">
      <c r="B275" s="2">
        <v>0.0</v>
      </c>
      <c r="C275" s="82" t="s">
        <v>5949</v>
      </c>
      <c r="D275" s="115" t="s">
        <v>13615</v>
      </c>
    </row>
    <row r="276">
      <c r="B276" s="2">
        <v>0.0</v>
      </c>
      <c r="C276" s="82" t="s">
        <v>5950</v>
      </c>
      <c r="D276" s="115" t="s">
        <v>13616</v>
      </c>
    </row>
    <row r="277">
      <c r="B277" s="2">
        <v>0.0</v>
      </c>
      <c r="C277" s="82" t="s">
        <v>5951</v>
      </c>
      <c r="D277" s="115" t="s">
        <v>13617</v>
      </c>
    </row>
    <row r="278">
      <c r="B278" s="2">
        <v>2.0</v>
      </c>
      <c r="C278" s="82" t="s">
        <v>5990</v>
      </c>
      <c r="D278" s="115" t="s">
        <v>13618</v>
      </c>
    </row>
    <row r="279">
      <c r="B279" s="2">
        <v>0.0</v>
      </c>
      <c r="C279" s="82" t="s">
        <v>5952</v>
      </c>
      <c r="D279" s="115" t="s">
        <v>13619</v>
      </c>
    </row>
    <row r="280">
      <c r="B280" s="2">
        <v>0.0</v>
      </c>
      <c r="C280" s="82" t="s">
        <v>5953</v>
      </c>
      <c r="D280" s="115" t="s">
        <v>13620</v>
      </c>
    </row>
    <row r="281">
      <c r="B281" s="2">
        <v>-1.0</v>
      </c>
      <c r="C281" s="82" t="s">
        <v>4953</v>
      </c>
      <c r="D281" s="115" t="s">
        <v>13621</v>
      </c>
    </row>
    <row r="282">
      <c r="B282" s="2">
        <v>-1.0</v>
      </c>
      <c r="C282" s="82" t="s">
        <v>5303</v>
      </c>
      <c r="D282" s="115" t="s">
        <v>13622</v>
      </c>
    </row>
    <row r="283">
      <c r="B283" s="2">
        <v>0.0</v>
      </c>
      <c r="C283" s="82" t="s">
        <v>5438</v>
      </c>
      <c r="D283" s="115" t="s">
        <v>13623</v>
      </c>
    </row>
    <row r="284">
      <c r="B284" s="2">
        <v>2.0</v>
      </c>
      <c r="C284" s="82" t="s">
        <v>5994</v>
      </c>
      <c r="D284" s="115" t="s">
        <v>13624</v>
      </c>
    </row>
    <row r="285">
      <c r="B285" s="2">
        <v>0.0</v>
      </c>
      <c r="C285" s="82" t="s">
        <v>5954</v>
      </c>
      <c r="D285" s="115" t="s">
        <v>13625</v>
      </c>
    </row>
    <row r="286">
      <c r="B286" s="2">
        <v>-1.0</v>
      </c>
      <c r="C286" s="82" t="s">
        <v>5304</v>
      </c>
      <c r="D286" s="115" t="s">
        <v>13626</v>
      </c>
    </row>
    <row r="287">
      <c r="B287" s="2">
        <v>0.0</v>
      </c>
      <c r="C287" s="82" t="s">
        <v>5955</v>
      </c>
      <c r="D287" s="115" t="s">
        <v>13627</v>
      </c>
    </row>
    <row r="288">
      <c r="B288" s="2">
        <v>0.0</v>
      </c>
      <c r="C288" s="82" t="s">
        <v>5956</v>
      </c>
      <c r="D288" s="115" t="s">
        <v>13628</v>
      </c>
    </row>
    <row r="289">
      <c r="B289" s="2">
        <v>0.0</v>
      </c>
      <c r="C289" s="82" t="s">
        <v>5957</v>
      </c>
      <c r="D289" s="115" t="s">
        <v>13629</v>
      </c>
    </row>
    <row r="290">
      <c r="B290" s="2">
        <v>0.0</v>
      </c>
      <c r="C290" s="82" t="s">
        <v>5702</v>
      </c>
      <c r="D290" s="115" t="s">
        <v>13630</v>
      </c>
    </row>
    <row r="291">
      <c r="B291" s="2">
        <v>-1.0</v>
      </c>
      <c r="C291" s="82" t="s">
        <v>5306</v>
      </c>
      <c r="D291" s="115" t="s">
        <v>13631</v>
      </c>
    </row>
    <row r="292">
      <c r="B292" s="2">
        <v>-1.0</v>
      </c>
      <c r="C292" s="82" t="s">
        <v>4954</v>
      </c>
      <c r="D292" s="115" t="s">
        <v>13632</v>
      </c>
    </row>
    <row r="293">
      <c r="B293" s="2">
        <v>-1.0</v>
      </c>
      <c r="C293" s="82" t="s">
        <v>5307</v>
      </c>
      <c r="D293" s="115" t="s">
        <v>13633</v>
      </c>
    </row>
    <row r="294">
      <c r="B294" s="2">
        <v>0.0</v>
      </c>
      <c r="C294" s="82" t="s">
        <v>4480</v>
      </c>
      <c r="D294" s="115" t="s">
        <v>13634</v>
      </c>
    </row>
    <row r="295">
      <c r="B295" s="2">
        <v>1.0</v>
      </c>
      <c r="C295" s="82" t="s">
        <v>6007</v>
      </c>
      <c r="D295" s="115" t="s">
        <v>13635</v>
      </c>
    </row>
    <row r="296">
      <c r="B296" s="2">
        <v>2.0</v>
      </c>
      <c r="C296" s="82" t="s">
        <v>6009</v>
      </c>
      <c r="D296" s="115" t="s">
        <v>13636</v>
      </c>
    </row>
    <row r="297">
      <c r="B297" s="2">
        <v>2.0</v>
      </c>
      <c r="C297" s="82" t="s">
        <v>6011</v>
      </c>
      <c r="D297" s="115" t="s">
        <v>13637</v>
      </c>
    </row>
    <row r="298">
      <c r="B298" s="2">
        <v>0.0</v>
      </c>
      <c r="C298" s="82" t="s">
        <v>5958</v>
      </c>
      <c r="D298" s="115" t="s">
        <v>13638</v>
      </c>
    </row>
    <row r="299">
      <c r="B299" s="2">
        <v>0.0</v>
      </c>
      <c r="C299" s="82" t="s">
        <v>5959</v>
      </c>
      <c r="D299" s="115" t="s">
        <v>13639</v>
      </c>
    </row>
    <row r="300">
      <c r="B300" s="2">
        <v>0.0</v>
      </c>
      <c r="C300" s="82" t="s">
        <v>5961</v>
      </c>
      <c r="D300" s="115" t="s">
        <v>13640</v>
      </c>
    </row>
    <row r="301">
      <c r="B301" s="2">
        <v>-1.0</v>
      </c>
      <c r="C301" s="82" t="s">
        <v>5309</v>
      </c>
      <c r="D301" s="115" t="s">
        <v>13641</v>
      </c>
    </row>
    <row r="302">
      <c r="B302" s="2">
        <v>-2.0</v>
      </c>
      <c r="C302" s="82" t="s">
        <v>4881</v>
      </c>
      <c r="D302" s="115" t="s">
        <v>13642</v>
      </c>
    </row>
    <row r="303">
      <c r="B303" s="2">
        <v>0.0</v>
      </c>
      <c r="C303" s="82" t="s">
        <v>5962</v>
      </c>
      <c r="D303" s="115" t="s">
        <v>13643</v>
      </c>
    </row>
    <row r="304">
      <c r="B304" s="2">
        <v>0.0</v>
      </c>
      <c r="C304" s="82" t="s">
        <v>5964</v>
      </c>
      <c r="D304" s="115" t="s">
        <v>13644</v>
      </c>
    </row>
    <row r="305">
      <c r="B305" s="2">
        <v>0.0</v>
      </c>
      <c r="C305" s="82" t="s">
        <v>5966</v>
      </c>
      <c r="D305" s="115" t="s">
        <v>13645</v>
      </c>
    </row>
    <row r="306">
      <c r="B306" s="2">
        <v>0.0</v>
      </c>
      <c r="C306" s="82" t="s">
        <v>5967</v>
      </c>
      <c r="D306" s="115" t="s">
        <v>13646</v>
      </c>
    </row>
    <row r="307">
      <c r="B307" s="2">
        <v>0.0</v>
      </c>
      <c r="C307" s="82" t="s">
        <v>5968</v>
      </c>
      <c r="D307" s="115" t="s">
        <v>13647</v>
      </c>
    </row>
    <row r="308">
      <c r="B308" s="2">
        <v>1.0</v>
      </c>
      <c r="C308" s="82" t="s">
        <v>6027</v>
      </c>
      <c r="D308" s="115" t="s">
        <v>13648</v>
      </c>
    </row>
    <row r="309">
      <c r="B309" s="2">
        <v>1.0</v>
      </c>
      <c r="C309" s="82" t="s">
        <v>6028</v>
      </c>
      <c r="D309" s="115" t="s">
        <v>13649</v>
      </c>
    </row>
    <row r="310">
      <c r="B310" s="2">
        <v>0.0</v>
      </c>
      <c r="C310" s="82" t="s">
        <v>5970</v>
      </c>
      <c r="D310" s="115" t="s">
        <v>13650</v>
      </c>
    </row>
    <row r="311">
      <c r="B311" s="2">
        <v>0.0</v>
      </c>
      <c r="C311" s="82" t="s">
        <v>5971</v>
      </c>
      <c r="D311" s="115" t="s">
        <v>13651</v>
      </c>
    </row>
    <row r="312">
      <c r="B312" s="2">
        <v>2.0</v>
      </c>
      <c r="C312" s="82" t="s">
        <v>6034</v>
      </c>
      <c r="D312" s="115" t="s">
        <v>13652</v>
      </c>
    </row>
    <row r="313">
      <c r="B313" s="2">
        <v>2.0</v>
      </c>
      <c r="C313" s="82" t="s">
        <v>6036</v>
      </c>
      <c r="D313" s="115" t="s">
        <v>13653</v>
      </c>
    </row>
    <row r="314">
      <c r="B314" s="2">
        <v>-1.0</v>
      </c>
      <c r="C314" s="82" t="s">
        <v>5311</v>
      </c>
      <c r="D314" s="115" t="s">
        <v>13654</v>
      </c>
    </row>
    <row r="315">
      <c r="B315" s="2">
        <v>0.0</v>
      </c>
      <c r="C315" s="82" t="s">
        <v>5972</v>
      </c>
      <c r="D315" s="115" t="s">
        <v>13655</v>
      </c>
    </row>
    <row r="316">
      <c r="B316" s="2">
        <v>-2.0</v>
      </c>
      <c r="C316" s="82" t="s">
        <v>4882</v>
      </c>
      <c r="D316" s="115" t="s">
        <v>13656</v>
      </c>
    </row>
    <row r="317">
      <c r="B317" s="2">
        <v>0.0</v>
      </c>
      <c r="C317" s="82" t="s">
        <v>5973</v>
      </c>
      <c r="D317" s="115" t="s">
        <v>13657</v>
      </c>
    </row>
    <row r="318">
      <c r="B318" s="2">
        <v>0.0</v>
      </c>
      <c r="C318" s="82" t="s">
        <v>5974</v>
      </c>
      <c r="D318" s="115" t="s">
        <v>13658</v>
      </c>
    </row>
    <row r="319">
      <c r="B319" s="2">
        <v>0.0</v>
      </c>
      <c r="C319" s="82" t="s">
        <v>5975</v>
      </c>
      <c r="D319" s="115" t="s">
        <v>13659</v>
      </c>
    </row>
    <row r="320">
      <c r="B320" s="2">
        <v>0.0</v>
      </c>
      <c r="C320" s="85" t="s">
        <v>5976</v>
      </c>
      <c r="D320" s="115" t="s">
        <v>13660</v>
      </c>
    </row>
    <row r="321">
      <c r="B321" s="2">
        <v>-1.0</v>
      </c>
      <c r="C321" s="82" t="s">
        <v>5312</v>
      </c>
      <c r="D321" s="115" t="s">
        <v>13661</v>
      </c>
    </row>
    <row r="322">
      <c r="B322" s="2">
        <v>0.0</v>
      </c>
      <c r="C322" s="82" t="s">
        <v>5438</v>
      </c>
      <c r="D322" s="115" t="s">
        <v>13662</v>
      </c>
    </row>
    <row r="323">
      <c r="B323" s="2">
        <v>1.0</v>
      </c>
      <c r="C323" s="82" t="s">
        <v>6058</v>
      </c>
      <c r="D323" s="115" t="s">
        <v>13663</v>
      </c>
    </row>
    <row r="324">
      <c r="B324" s="2">
        <v>0.0</v>
      </c>
      <c r="C324" s="82" t="s">
        <v>5978</v>
      </c>
      <c r="D324" s="115" t="s">
        <v>13664</v>
      </c>
    </row>
    <row r="325">
      <c r="B325" s="2">
        <v>-1.0</v>
      </c>
      <c r="C325" s="82" t="s">
        <v>5314</v>
      </c>
      <c r="D325" s="115" t="s">
        <v>13665</v>
      </c>
    </row>
    <row r="326">
      <c r="B326" s="2">
        <v>2.0</v>
      </c>
      <c r="C326" s="82" t="s">
        <v>6825</v>
      </c>
      <c r="D326" s="115" t="s">
        <v>13666</v>
      </c>
    </row>
    <row r="327">
      <c r="B327" s="2">
        <v>2.0</v>
      </c>
      <c r="C327" s="82" t="s">
        <v>6067</v>
      </c>
      <c r="D327" s="115" t="s">
        <v>13667</v>
      </c>
    </row>
    <row r="328">
      <c r="B328" s="2">
        <v>2.0</v>
      </c>
      <c r="C328" s="82" t="s">
        <v>6069</v>
      </c>
      <c r="D328" s="115" t="s">
        <v>13668</v>
      </c>
    </row>
    <row r="329">
      <c r="B329" s="2">
        <v>1.0</v>
      </c>
      <c r="C329" s="82" t="s">
        <v>6072</v>
      </c>
      <c r="D329" s="115" t="s">
        <v>13669</v>
      </c>
    </row>
    <row r="330">
      <c r="B330" s="2">
        <v>-1.0</v>
      </c>
      <c r="C330" s="82" t="s">
        <v>5315</v>
      </c>
      <c r="D330" s="115" t="s">
        <v>13670</v>
      </c>
    </row>
    <row r="331">
      <c r="B331" s="2">
        <v>2.0</v>
      </c>
      <c r="C331" s="82" t="s">
        <v>6074</v>
      </c>
      <c r="D331" s="115" t="s">
        <v>13671</v>
      </c>
    </row>
    <row r="332">
      <c r="B332" s="2">
        <v>0.0</v>
      </c>
      <c r="C332" s="82" t="s">
        <v>5979</v>
      </c>
      <c r="D332" s="115" t="s">
        <v>13672</v>
      </c>
    </row>
    <row r="333">
      <c r="B333" s="2">
        <v>0.0</v>
      </c>
      <c r="C333" s="82" t="s">
        <v>5980</v>
      </c>
      <c r="D333" s="115" t="s">
        <v>13673</v>
      </c>
    </row>
    <row r="334">
      <c r="B334" s="2">
        <v>1.0</v>
      </c>
      <c r="C334" s="82" t="s">
        <v>6079</v>
      </c>
      <c r="D334" s="115" t="s">
        <v>13674</v>
      </c>
    </row>
    <row r="335">
      <c r="B335" s="2">
        <v>-1.0</v>
      </c>
      <c r="C335" s="82" t="s">
        <v>5317</v>
      </c>
      <c r="D335" s="115" t="s">
        <v>13675</v>
      </c>
    </row>
    <row r="336">
      <c r="B336" s="2">
        <v>0.0</v>
      </c>
      <c r="C336" s="82" t="s">
        <v>5981</v>
      </c>
      <c r="D336" s="115" t="s">
        <v>13676</v>
      </c>
    </row>
    <row r="337">
      <c r="B337" s="2">
        <v>0.0</v>
      </c>
      <c r="C337" s="82" t="s">
        <v>5982</v>
      </c>
      <c r="D337" s="115" t="s">
        <v>13677</v>
      </c>
    </row>
    <row r="338">
      <c r="B338" s="2">
        <v>-1.0</v>
      </c>
      <c r="C338" s="82" t="s">
        <v>5318</v>
      </c>
      <c r="D338" s="115" t="s">
        <v>13678</v>
      </c>
    </row>
    <row r="339">
      <c r="B339" s="2">
        <v>0.0</v>
      </c>
      <c r="C339" s="85" t="s">
        <v>5983</v>
      </c>
      <c r="D339" s="115" t="s">
        <v>13679</v>
      </c>
    </row>
    <row r="340">
      <c r="B340" s="2">
        <v>0.0</v>
      </c>
      <c r="C340" s="82" t="s">
        <v>5988</v>
      </c>
      <c r="D340" s="115" t="s">
        <v>13680</v>
      </c>
    </row>
    <row r="341">
      <c r="B341" s="2">
        <v>0.0</v>
      </c>
      <c r="C341" s="85" t="s">
        <v>5989</v>
      </c>
      <c r="D341" s="115" t="s">
        <v>13681</v>
      </c>
    </row>
    <row r="342">
      <c r="B342" s="2">
        <v>0.0</v>
      </c>
      <c r="C342" s="82" t="s">
        <v>5991</v>
      </c>
      <c r="D342" s="115" t="s">
        <v>13682</v>
      </c>
    </row>
    <row r="343">
      <c r="B343" s="2">
        <v>-1.0</v>
      </c>
      <c r="C343" s="82" t="s">
        <v>5319</v>
      </c>
      <c r="D343" s="115" t="s">
        <v>13683</v>
      </c>
    </row>
    <row r="344">
      <c r="B344" s="2">
        <v>0.0</v>
      </c>
      <c r="C344" s="82" t="s">
        <v>5992</v>
      </c>
      <c r="D344" s="115" t="s">
        <v>13684</v>
      </c>
    </row>
    <row r="345">
      <c r="B345" s="2">
        <v>0.0</v>
      </c>
      <c r="C345" s="82" t="s">
        <v>5993</v>
      </c>
      <c r="D345" s="115" t="s">
        <v>13685</v>
      </c>
    </row>
    <row r="346">
      <c r="B346" s="2">
        <v>-2.0</v>
      </c>
      <c r="C346" s="82" t="s">
        <v>4883</v>
      </c>
      <c r="D346" s="115" t="s">
        <v>13686</v>
      </c>
    </row>
    <row r="347">
      <c r="B347" s="2">
        <v>0.0</v>
      </c>
      <c r="C347" s="82" t="s">
        <v>5727</v>
      </c>
      <c r="D347" s="115" t="s">
        <v>13687</v>
      </c>
    </row>
    <row r="348">
      <c r="B348" s="2">
        <v>0.0</v>
      </c>
      <c r="C348" s="82" t="s">
        <v>5995</v>
      </c>
      <c r="D348" s="115" t="s">
        <v>13688</v>
      </c>
    </row>
    <row r="349">
      <c r="B349" s="2">
        <v>0.0</v>
      </c>
      <c r="C349" s="82" t="s">
        <v>5996</v>
      </c>
      <c r="D349" s="115" t="s">
        <v>13689</v>
      </c>
    </row>
    <row r="350">
      <c r="B350" s="2">
        <v>-1.0</v>
      </c>
      <c r="C350" s="82" t="s">
        <v>5321</v>
      </c>
      <c r="D350" s="115" t="s">
        <v>13690</v>
      </c>
    </row>
    <row r="351">
      <c r="B351" s="2">
        <v>0.0</v>
      </c>
      <c r="C351" s="82" t="s">
        <v>5997</v>
      </c>
      <c r="D351" s="115" t="s">
        <v>13691</v>
      </c>
    </row>
    <row r="352">
      <c r="B352" s="2">
        <v>0.0</v>
      </c>
      <c r="C352" s="82" t="s">
        <v>5784</v>
      </c>
      <c r="D352" s="115" t="s">
        <v>13692</v>
      </c>
    </row>
    <row r="353">
      <c r="B353" s="2">
        <v>0.0</v>
      </c>
      <c r="C353" s="82" t="s">
        <v>5998</v>
      </c>
      <c r="D353" s="115" t="s">
        <v>13693</v>
      </c>
    </row>
    <row r="354">
      <c r="B354" s="2">
        <v>0.0</v>
      </c>
      <c r="C354" s="82" t="s">
        <v>5747</v>
      </c>
      <c r="D354" s="115" t="s">
        <v>13694</v>
      </c>
    </row>
    <row r="355">
      <c r="B355" s="2">
        <v>-1.0</v>
      </c>
      <c r="C355" s="82" t="s">
        <v>5322</v>
      </c>
      <c r="D355" s="115" t="s">
        <v>13695</v>
      </c>
    </row>
    <row r="356">
      <c r="B356" s="2">
        <v>0.0</v>
      </c>
      <c r="C356" s="82" t="s">
        <v>5999</v>
      </c>
      <c r="D356" s="115" t="s">
        <v>13696</v>
      </c>
    </row>
    <row r="357">
      <c r="B357" s="2">
        <v>2.0</v>
      </c>
      <c r="C357" s="82" t="s">
        <v>6817</v>
      </c>
      <c r="D357" s="115" t="s">
        <v>13697</v>
      </c>
    </row>
    <row r="358">
      <c r="B358" s="2">
        <v>2.0</v>
      </c>
      <c r="C358" s="82" t="s">
        <v>6139</v>
      </c>
      <c r="D358" s="115" t="s">
        <v>13698</v>
      </c>
    </row>
    <row r="359">
      <c r="B359" s="2">
        <v>2.0</v>
      </c>
      <c r="C359" s="82" t="s">
        <v>6141</v>
      </c>
      <c r="D359" s="115" t="s">
        <v>13699</v>
      </c>
    </row>
    <row r="360">
      <c r="B360" s="2">
        <v>-1.0</v>
      </c>
      <c r="C360" s="82" t="s">
        <v>5323</v>
      </c>
      <c r="D360" s="115" t="s">
        <v>13700</v>
      </c>
    </row>
    <row r="361">
      <c r="B361" s="2">
        <v>0.0</v>
      </c>
      <c r="C361" s="82" t="s">
        <v>6000</v>
      </c>
      <c r="D361" s="115" t="s">
        <v>13701</v>
      </c>
    </row>
    <row r="362">
      <c r="B362" s="2">
        <v>1.0</v>
      </c>
      <c r="C362" s="82" t="s">
        <v>6144</v>
      </c>
      <c r="D362" s="115" t="s">
        <v>13702</v>
      </c>
    </row>
    <row r="363">
      <c r="B363" s="2">
        <v>2.0</v>
      </c>
      <c r="C363" s="82" t="s">
        <v>6146</v>
      </c>
      <c r="D363" s="115" t="s">
        <v>13703</v>
      </c>
    </row>
    <row r="364">
      <c r="B364" s="2">
        <v>2.0</v>
      </c>
      <c r="C364" s="82" t="s">
        <v>6147</v>
      </c>
      <c r="D364" s="115" t="s">
        <v>13704</v>
      </c>
    </row>
    <row r="365">
      <c r="B365" s="2">
        <v>-1.0</v>
      </c>
      <c r="C365" s="82" t="s">
        <v>5324</v>
      </c>
      <c r="D365" s="115" t="s">
        <v>13705</v>
      </c>
    </row>
    <row r="366">
      <c r="B366" s="2">
        <v>0.0</v>
      </c>
      <c r="C366" s="82" t="s">
        <v>6001</v>
      </c>
      <c r="D366" s="115" t="s">
        <v>13706</v>
      </c>
    </row>
    <row r="367">
      <c r="B367" s="2">
        <v>0.0</v>
      </c>
      <c r="C367" s="82" t="s">
        <v>6002</v>
      </c>
      <c r="D367" s="115" t="s">
        <v>13707</v>
      </c>
    </row>
    <row r="368">
      <c r="B368" s="2">
        <v>-1.0</v>
      </c>
      <c r="C368" s="82" t="s">
        <v>5326</v>
      </c>
      <c r="D368" s="115" t="s">
        <v>13708</v>
      </c>
    </row>
    <row r="369">
      <c r="B369" s="2">
        <v>-1.0</v>
      </c>
      <c r="C369" s="82" t="s">
        <v>5328</v>
      </c>
      <c r="D369" s="115" t="s">
        <v>13709</v>
      </c>
    </row>
    <row r="370">
      <c r="B370" s="2">
        <v>0.0</v>
      </c>
      <c r="C370" s="82" t="s">
        <v>6003</v>
      </c>
      <c r="D370" s="115" t="s">
        <v>13710</v>
      </c>
    </row>
    <row r="371">
      <c r="B371" s="2">
        <v>-2.0</v>
      </c>
      <c r="C371" s="82" t="s">
        <v>4884</v>
      </c>
      <c r="D371" s="115" t="s">
        <v>13711</v>
      </c>
    </row>
    <row r="372">
      <c r="B372" s="2">
        <v>0.0</v>
      </c>
      <c r="C372" s="82" t="s">
        <v>6004</v>
      </c>
      <c r="D372" s="115" t="s">
        <v>13712</v>
      </c>
    </row>
    <row r="373">
      <c r="B373" s="2">
        <v>2.0</v>
      </c>
      <c r="C373" s="82" t="s">
        <v>6159</v>
      </c>
      <c r="D373" s="115" t="s">
        <v>13713</v>
      </c>
    </row>
    <row r="374">
      <c r="B374" s="2">
        <v>2.0</v>
      </c>
      <c r="C374" s="82" t="s">
        <v>6161</v>
      </c>
      <c r="D374" s="115" t="s">
        <v>13714</v>
      </c>
    </row>
    <row r="375">
      <c r="B375" s="2">
        <v>0.0</v>
      </c>
      <c r="C375" s="82" t="s">
        <v>6005</v>
      </c>
      <c r="D375" s="115" t="s">
        <v>13715</v>
      </c>
    </row>
    <row r="376">
      <c r="B376" s="2">
        <v>0.0</v>
      </c>
      <c r="C376" s="82" t="s">
        <v>6006</v>
      </c>
      <c r="D376" s="115" t="s">
        <v>13716</v>
      </c>
    </row>
    <row r="377">
      <c r="B377" s="2">
        <v>0.0</v>
      </c>
      <c r="C377" s="82" t="s">
        <v>5843</v>
      </c>
      <c r="D377" s="115" t="s">
        <v>13717</v>
      </c>
    </row>
    <row r="378">
      <c r="B378" s="2">
        <v>-1.0</v>
      </c>
      <c r="C378" s="82" t="s">
        <v>5329</v>
      </c>
      <c r="D378" s="115" t="s">
        <v>13718</v>
      </c>
    </row>
    <row r="379">
      <c r="B379" s="2">
        <v>0.0</v>
      </c>
      <c r="C379" s="82" t="s">
        <v>6008</v>
      </c>
      <c r="D379" s="115" t="s">
        <v>13719</v>
      </c>
    </row>
    <row r="380">
      <c r="B380" s="2">
        <v>0.0</v>
      </c>
      <c r="C380" s="82" t="s">
        <v>6010</v>
      </c>
      <c r="D380" s="115" t="s">
        <v>13720</v>
      </c>
    </row>
    <row r="381">
      <c r="B381" s="2">
        <v>0.0</v>
      </c>
      <c r="C381" s="82" t="s">
        <v>6012</v>
      </c>
      <c r="D381" s="115" t="s">
        <v>13721</v>
      </c>
    </row>
    <row r="382">
      <c r="B382" s="2">
        <v>-1.0</v>
      </c>
      <c r="C382" s="82" t="s">
        <v>5331</v>
      </c>
      <c r="D382" s="115" t="s">
        <v>13722</v>
      </c>
    </row>
    <row r="383">
      <c r="B383" s="2">
        <v>-1.0</v>
      </c>
      <c r="C383" s="82" t="s">
        <v>5332</v>
      </c>
      <c r="D383" s="115" t="s">
        <v>13723</v>
      </c>
    </row>
    <row r="384">
      <c r="B384" s="2">
        <v>-1.0</v>
      </c>
      <c r="C384" s="82" t="s">
        <v>5334</v>
      </c>
      <c r="D384" s="115" t="s">
        <v>13724</v>
      </c>
    </row>
    <row r="385">
      <c r="B385" s="2">
        <v>0.0</v>
      </c>
      <c r="C385" s="82" t="s">
        <v>6013</v>
      </c>
      <c r="D385" s="115" t="s">
        <v>13725</v>
      </c>
    </row>
    <row r="386">
      <c r="B386" s="2">
        <v>0.0</v>
      </c>
      <c r="C386" s="82" t="s">
        <v>6014</v>
      </c>
      <c r="D386" s="115" t="s">
        <v>13726</v>
      </c>
    </row>
    <row r="387">
      <c r="B387" s="2">
        <v>1.0</v>
      </c>
      <c r="C387" s="82" t="s">
        <v>6771</v>
      </c>
      <c r="D387" s="115" t="s">
        <v>13727</v>
      </c>
    </row>
    <row r="388">
      <c r="B388" s="2">
        <v>-1.0</v>
      </c>
      <c r="C388" s="82" t="s">
        <v>5336</v>
      </c>
      <c r="D388" s="115" t="s">
        <v>13728</v>
      </c>
    </row>
    <row r="389">
      <c r="B389" s="2">
        <v>-2.0</v>
      </c>
      <c r="C389" s="82" t="s">
        <v>4886</v>
      </c>
      <c r="D389" s="115" t="s">
        <v>13729</v>
      </c>
    </row>
    <row r="390">
      <c r="B390" s="2">
        <v>0.0</v>
      </c>
      <c r="C390" s="82" t="s">
        <v>6015</v>
      </c>
      <c r="D390" s="115" t="s">
        <v>13730</v>
      </c>
    </row>
    <row r="391">
      <c r="B391" s="2">
        <v>0.0</v>
      </c>
      <c r="C391" s="82" t="s">
        <v>6016</v>
      </c>
      <c r="D391" s="115" t="s">
        <v>13731</v>
      </c>
    </row>
    <row r="392">
      <c r="B392" s="2">
        <v>0.0</v>
      </c>
      <c r="C392" s="82" t="s">
        <v>6017</v>
      </c>
      <c r="D392" s="115" t="s">
        <v>13732</v>
      </c>
    </row>
    <row r="393">
      <c r="B393" s="2">
        <v>2.0</v>
      </c>
      <c r="C393" s="82" t="s">
        <v>6193</v>
      </c>
      <c r="D393" s="115" t="s">
        <v>13733</v>
      </c>
    </row>
    <row r="394">
      <c r="B394" s="2">
        <v>2.0</v>
      </c>
      <c r="C394" s="82" t="s">
        <v>6195</v>
      </c>
      <c r="D394" s="115" t="s">
        <v>13734</v>
      </c>
    </row>
    <row r="395">
      <c r="B395" s="2">
        <v>0.0</v>
      </c>
      <c r="C395" s="82" t="s">
        <v>6018</v>
      </c>
      <c r="D395" s="115" t="s">
        <v>13735</v>
      </c>
    </row>
    <row r="396">
      <c r="B396" s="2">
        <v>1.0</v>
      </c>
      <c r="C396" s="82" t="s">
        <v>6786</v>
      </c>
      <c r="D396" s="115" t="s">
        <v>13736</v>
      </c>
    </row>
    <row r="397">
      <c r="B397" s="2">
        <v>0.0</v>
      </c>
      <c r="C397" s="82" t="s">
        <v>6019</v>
      </c>
      <c r="D397" s="115" t="s">
        <v>13737</v>
      </c>
    </row>
    <row r="398">
      <c r="B398" s="2">
        <v>0.0</v>
      </c>
      <c r="C398" s="82" t="s">
        <v>6020</v>
      </c>
      <c r="D398" s="115" t="s">
        <v>13738</v>
      </c>
    </row>
    <row r="399">
      <c r="B399" s="2">
        <v>-1.0</v>
      </c>
      <c r="C399" s="82" t="s">
        <v>4922</v>
      </c>
      <c r="D399" s="115" t="s">
        <v>13739</v>
      </c>
    </row>
    <row r="400">
      <c r="B400" s="2">
        <v>1.0</v>
      </c>
      <c r="C400" s="82" t="s">
        <v>6206</v>
      </c>
      <c r="D400" s="115" t="s">
        <v>13740</v>
      </c>
    </row>
    <row r="401">
      <c r="B401" s="2">
        <v>-1.0</v>
      </c>
      <c r="C401" s="82" t="s">
        <v>5337</v>
      </c>
      <c r="D401" s="115" t="s">
        <v>13741</v>
      </c>
    </row>
    <row r="402">
      <c r="B402" s="2">
        <v>0.0</v>
      </c>
      <c r="C402" s="82" t="s">
        <v>6021</v>
      </c>
      <c r="D402" s="115" t="s">
        <v>13742</v>
      </c>
    </row>
    <row r="403">
      <c r="B403" s="2">
        <v>-1.0</v>
      </c>
      <c r="C403" s="82" t="s">
        <v>5338</v>
      </c>
      <c r="D403" s="115" t="s">
        <v>13743</v>
      </c>
    </row>
    <row r="404">
      <c r="B404" s="2">
        <v>2.0</v>
      </c>
      <c r="C404" s="82" t="s">
        <v>6216</v>
      </c>
      <c r="D404" s="115" t="s">
        <v>13744</v>
      </c>
    </row>
    <row r="405">
      <c r="B405" s="2">
        <v>0.0</v>
      </c>
      <c r="C405" s="82" t="s">
        <v>6022</v>
      </c>
      <c r="D405" s="115" t="s">
        <v>13745</v>
      </c>
    </row>
    <row r="406">
      <c r="B406" s="2">
        <v>-1.0</v>
      </c>
      <c r="C406" s="82" t="s">
        <v>5339</v>
      </c>
      <c r="D406" s="115" t="s">
        <v>13746</v>
      </c>
    </row>
    <row r="407">
      <c r="B407" s="2">
        <v>-1.0</v>
      </c>
      <c r="C407" s="82" t="s">
        <v>5340</v>
      </c>
      <c r="D407" s="115" t="s">
        <v>13747</v>
      </c>
    </row>
    <row r="408">
      <c r="B408" s="2">
        <v>-1.0</v>
      </c>
      <c r="C408" s="82" t="s">
        <v>5341</v>
      </c>
      <c r="D408" s="115" t="s">
        <v>13748</v>
      </c>
    </row>
    <row r="409">
      <c r="B409" s="2">
        <v>2.0</v>
      </c>
      <c r="C409" s="82" t="s">
        <v>6820</v>
      </c>
      <c r="D409" s="115" t="s">
        <v>13749</v>
      </c>
    </row>
    <row r="410">
      <c r="B410" s="2">
        <v>0.0</v>
      </c>
      <c r="C410" s="82" t="s">
        <v>6023</v>
      </c>
      <c r="D410" s="115" t="s">
        <v>13750</v>
      </c>
    </row>
    <row r="411">
      <c r="B411" s="2">
        <v>1.0</v>
      </c>
      <c r="C411" s="82" t="s">
        <v>6226</v>
      </c>
      <c r="D411" s="115" t="s">
        <v>13751</v>
      </c>
    </row>
    <row r="412">
      <c r="B412" s="2">
        <v>2.0</v>
      </c>
      <c r="C412" s="82" t="s">
        <v>6228</v>
      </c>
      <c r="D412" s="115" t="s">
        <v>13752</v>
      </c>
    </row>
    <row r="413">
      <c r="B413" s="2">
        <v>2.0</v>
      </c>
      <c r="C413" s="82" t="s">
        <v>6230</v>
      </c>
      <c r="D413" s="115" t="s">
        <v>13753</v>
      </c>
    </row>
    <row r="414">
      <c r="B414" s="2">
        <v>2.0</v>
      </c>
      <c r="C414" s="82" t="s">
        <v>6233</v>
      </c>
      <c r="D414" s="115" t="s">
        <v>13754</v>
      </c>
    </row>
    <row r="415">
      <c r="B415" s="2">
        <v>0.0</v>
      </c>
      <c r="C415" s="82" t="s">
        <v>6024</v>
      </c>
      <c r="D415" s="115" t="s">
        <v>13755</v>
      </c>
    </row>
    <row r="416">
      <c r="B416" s="2">
        <v>0.0</v>
      </c>
      <c r="C416" s="82" t="s">
        <v>6025</v>
      </c>
      <c r="D416" s="115" t="s">
        <v>13756</v>
      </c>
    </row>
    <row r="417">
      <c r="B417" s="2">
        <v>-1.0</v>
      </c>
      <c r="C417" s="82" t="s">
        <v>5342</v>
      </c>
      <c r="D417" s="115" t="s">
        <v>13757</v>
      </c>
    </row>
    <row r="418">
      <c r="B418" s="2">
        <v>2.0</v>
      </c>
      <c r="C418" s="82" t="s">
        <v>6239</v>
      </c>
      <c r="D418" s="115" t="s">
        <v>13758</v>
      </c>
    </row>
    <row r="419">
      <c r="B419" s="2">
        <v>-1.0</v>
      </c>
      <c r="C419" s="82" t="s">
        <v>5343</v>
      </c>
      <c r="D419" s="115" t="s">
        <v>13759</v>
      </c>
    </row>
    <row r="420">
      <c r="B420" s="2">
        <v>-1.0</v>
      </c>
      <c r="C420" s="82" t="s">
        <v>5345</v>
      </c>
      <c r="D420" s="115" t="s">
        <v>13760</v>
      </c>
    </row>
    <row r="421">
      <c r="B421" s="2">
        <v>0.0</v>
      </c>
      <c r="C421" s="82" t="s">
        <v>6026</v>
      </c>
      <c r="D421" s="115" t="s">
        <v>13761</v>
      </c>
    </row>
    <row r="422">
      <c r="B422" s="2">
        <v>-1.0</v>
      </c>
      <c r="C422" s="82" t="s">
        <v>5346</v>
      </c>
      <c r="D422" s="115" t="s">
        <v>13762</v>
      </c>
    </row>
    <row r="423">
      <c r="B423" s="2">
        <v>0.0</v>
      </c>
      <c r="C423" s="82" t="s">
        <v>5713</v>
      </c>
      <c r="D423" s="115" t="s">
        <v>13763</v>
      </c>
    </row>
    <row r="424">
      <c r="B424" s="2">
        <v>-1.0</v>
      </c>
      <c r="C424" s="82" t="s">
        <v>5347</v>
      </c>
      <c r="D424" s="115" t="s">
        <v>13764</v>
      </c>
    </row>
    <row r="425">
      <c r="B425" s="2">
        <v>0.0</v>
      </c>
      <c r="C425" s="82" t="s">
        <v>5438</v>
      </c>
      <c r="D425" s="115" t="s">
        <v>13765</v>
      </c>
    </row>
    <row r="426">
      <c r="B426" s="2">
        <v>0.0</v>
      </c>
      <c r="C426" s="82" t="s">
        <v>6029</v>
      </c>
      <c r="D426" s="115" t="s">
        <v>13766</v>
      </c>
    </row>
    <row r="427">
      <c r="B427" s="2">
        <v>0.0</v>
      </c>
      <c r="C427" s="82" t="s">
        <v>6030</v>
      </c>
      <c r="D427" s="115" t="s">
        <v>13767</v>
      </c>
    </row>
    <row r="428">
      <c r="B428" s="2">
        <v>0.0</v>
      </c>
      <c r="C428" s="82" t="s">
        <v>6032</v>
      </c>
      <c r="D428" s="115" t="s">
        <v>13768</v>
      </c>
    </row>
    <row r="429">
      <c r="B429" s="2">
        <v>0.0</v>
      </c>
      <c r="C429" s="82" t="s">
        <v>6033</v>
      </c>
      <c r="D429" s="115" t="s">
        <v>13769</v>
      </c>
    </row>
    <row r="430">
      <c r="B430" s="2">
        <v>0.0</v>
      </c>
      <c r="C430" s="82" t="s">
        <v>6035</v>
      </c>
      <c r="D430" s="115" t="s">
        <v>13770</v>
      </c>
    </row>
    <row r="431">
      <c r="B431" s="2">
        <v>0.0</v>
      </c>
      <c r="C431" s="82" t="s">
        <v>6037</v>
      </c>
      <c r="D431" s="115" t="s">
        <v>13771</v>
      </c>
    </row>
    <row r="432">
      <c r="B432" s="2">
        <v>-1.0</v>
      </c>
      <c r="C432" s="82" t="s">
        <v>5348</v>
      </c>
      <c r="D432" s="115" t="s">
        <v>13772</v>
      </c>
    </row>
    <row r="433">
      <c r="B433" s="2">
        <v>-2.0</v>
      </c>
      <c r="C433" s="82" t="s">
        <v>4888</v>
      </c>
      <c r="D433" s="115" t="s">
        <v>13773</v>
      </c>
    </row>
    <row r="434">
      <c r="B434" s="2">
        <v>2.0</v>
      </c>
      <c r="C434" s="82" t="s">
        <v>6277</v>
      </c>
      <c r="D434" s="115" t="s">
        <v>13774</v>
      </c>
    </row>
    <row r="435">
      <c r="B435" s="2">
        <v>0.0</v>
      </c>
      <c r="C435" s="82" t="s">
        <v>6038</v>
      </c>
      <c r="D435" s="115" t="s">
        <v>13775</v>
      </c>
    </row>
    <row r="436">
      <c r="B436" s="2">
        <v>0.0</v>
      </c>
      <c r="C436" s="82" t="s">
        <v>6039</v>
      </c>
      <c r="D436" s="115" t="s">
        <v>13776</v>
      </c>
    </row>
    <row r="437">
      <c r="B437" s="2">
        <v>0.0</v>
      </c>
      <c r="C437" s="82" t="s">
        <v>6040</v>
      </c>
      <c r="D437" s="115" t="s">
        <v>13777</v>
      </c>
    </row>
    <row r="438">
      <c r="B438" s="2">
        <v>0.0</v>
      </c>
      <c r="C438" s="82" t="s">
        <v>6041</v>
      </c>
      <c r="D438" s="115" t="s">
        <v>13778</v>
      </c>
    </row>
    <row r="439">
      <c r="B439" s="2">
        <v>0.0</v>
      </c>
      <c r="C439" s="82" t="s">
        <v>6042</v>
      </c>
      <c r="D439" s="115" t="s">
        <v>13779</v>
      </c>
    </row>
    <row r="440">
      <c r="B440" s="2">
        <v>0.0</v>
      </c>
      <c r="C440" s="82" t="s">
        <v>6043</v>
      </c>
      <c r="D440" s="115" t="s">
        <v>13780</v>
      </c>
    </row>
    <row r="441">
      <c r="B441" s="2">
        <v>1.0</v>
      </c>
      <c r="C441" s="82" t="s">
        <v>6289</v>
      </c>
      <c r="D441" s="115" t="s">
        <v>13781</v>
      </c>
    </row>
    <row r="442">
      <c r="B442" s="2">
        <v>0.0</v>
      </c>
      <c r="C442" s="82" t="s">
        <v>6044</v>
      </c>
      <c r="D442" s="115" t="s">
        <v>13782</v>
      </c>
    </row>
    <row r="443">
      <c r="B443" s="2">
        <v>-1.0</v>
      </c>
      <c r="C443" s="82" t="s">
        <v>5349</v>
      </c>
      <c r="D443" s="115" t="s">
        <v>13783</v>
      </c>
    </row>
    <row r="444">
      <c r="B444" s="2">
        <v>0.0</v>
      </c>
      <c r="C444" s="82" t="s">
        <v>6045</v>
      </c>
      <c r="D444" s="115" t="s">
        <v>13784</v>
      </c>
    </row>
    <row r="445">
      <c r="B445" s="2">
        <v>0.0</v>
      </c>
      <c r="C445" s="82" t="s">
        <v>6046</v>
      </c>
      <c r="D445" s="115" t="s">
        <v>13785</v>
      </c>
    </row>
    <row r="446">
      <c r="B446" s="2">
        <v>0.0</v>
      </c>
      <c r="C446" s="82" t="s">
        <v>6047</v>
      </c>
      <c r="D446" s="115" t="s">
        <v>13786</v>
      </c>
    </row>
    <row r="447">
      <c r="B447" s="2">
        <v>2.0</v>
      </c>
      <c r="C447" s="82" t="s">
        <v>6297</v>
      </c>
      <c r="D447" s="115" t="s">
        <v>13787</v>
      </c>
    </row>
    <row r="448">
      <c r="B448" s="2">
        <v>0.0</v>
      </c>
      <c r="C448" s="82" t="s">
        <v>2926</v>
      </c>
      <c r="D448" s="115" t="s">
        <v>13788</v>
      </c>
    </row>
    <row r="449">
      <c r="B449" s="2">
        <v>0.0</v>
      </c>
      <c r="C449" s="82" t="s">
        <v>6048</v>
      </c>
      <c r="D449" s="115" t="s">
        <v>13789</v>
      </c>
    </row>
    <row r="450">
      <c r="B450" s="2">
        <v>-1.0</v>
      </c>
      <c r="C450" s="82" t="s">
        <v>5350</v>
      </c>
      <c r="D450" s="115" t="s">
        <v>13790</v>
      </c>
    </row>
    <row r="451">
      <c r="B451" s="2">
        <v>0.0</v>
      </c>
      <c r="C451" s="82" t="s">
        <v>6049</v>
      </c>
      <c r="D451" s="115" t="s">
        <v>13791</v>
      </c>
    </row>
    <row r="452">
      <c r="B452" s="2">
        <v>-2.0</v>
      </c>
      <c r="C452" s="82" t="s">
        <v>4889</v>
      </c>
      <c r="D452" s="115" t="s">
        <v>13792</v>
      </c>
    </row>
    <row r="453">
      <c r="B453" s="2">
        <v>-1.0</v>
      </c>
      <c r="C453" s="82" t="s">
        <v>5351</v>
      </c>
      <c r="D453" s="115" t="s">
        <v>13793</v>
      </c>
    </row>
    <row r="454">
      <c r="B454" s="2">
        <v>0.0</v>
      </c>
      <c r="C454" s="82" t="s">
        <v>6050</v>
      </c>
      <c r="D454" s="115" t="s">
        <v>13794</v>
      </c>
    </row>
    <row r="455">
      <c r="B455" s="2">
        <v>-1.0</v>
      </c>
      <c r="C455" s="82" t="s">
        <v>5353</v>
      </c>
      <c r="D455" s="115" t="s">
        <v>13795</v>
      </c>
    </row>
    <row r="456">
      <c r="B456" s="2">
        <v>-1.0</v>
      </c>
      <c r="C456" s="82" t="s">
        <v>5354</v>
      </c>
      <c r="D456" s="115" t="s">
        <v>13796</v>
      </c>
    </row>
    <row r="457">
      <c r="B457" s="2">
        <v>-1.0</v>
      </c>
      <c r="C457" s="82" t="s">
        <v>5355</v>
      </c>
      <c r="D457" s="115" t="s">
        <v>13797</v>
      </c>
    </row>
    <row r="458">
      <c r="B458" s="2">
        <v>2.0</v>
      </c>
      <c r="C458" s="82" t="s">
        <v>6311</v>
      </c>
      <c r="D458" s="115" t="s">
        <v>13798</v>
      </c>
    </row>
    <row r="459">
      <c r="B459" s="2">
        <v>-1.0</v>
      </c>
      <c r="C459" s="82" t="s">
        <v>5356</v>
      </c>
      <c r="D459" s="115" t="s">
        <v>13799</v>
      </c>
    </row>
    <row r="460">
      <c r="B460" s="2">
        <v>1.0</v>
      </c>
      <c r="C460" s="82" t="s">
        <v>6312</v>
      </c>
      <c r="D460" s="115" t="s">
        <v>13800</v>
      </c>
    </row>
    <row r="461">
      <c r="B461" s="2">
        <v>0.0</v>
      </c>
      <c r="C461" s="82" t="s">
        <v>6051</v>
      </c>
      <c r="D461" s="115" t="s">
        <v>13801</v>
      </c>
    </row>
    <row r="462">
      <c r="B462" s="2">
        <v>-1.0</v>
      </c>
      <c r="C462" s="82" t="s">
        <v>4923</v>
      </c>
      <c r="D462" s="115" t="s">
        <v>13802</v>
      </c>
    </row>
    <row r="463">
      <c r="B463" s="2">
        <v>0.0</v>
      </c>
      <c r="C463" s="82" t="s">
        <v>6052</v>
      </c>
      <c r="D463" s="115" t="s">
        <v>13803</v>
      </c>
    </row>
    <row r="464">
      <c r="B464" s="2">
        <v>0.0</v>
      </c>
      <c r="C464" s="87" t="s">
        <v>6053</v>
      </c>
      <c r="D464" s="115" t="s">
        <v>13804</v>
      </c>
    </row>
    <row r="465">
      <c r="B465" s="2">
        <v>0.0</v>
      </c>
      <c r="C465" s="82" t="s">
        <v>6054</v>
      </c>
      <c r="D465" s="115" t="s">
        <v>13805</v>
      </c>
    </row>
    <row r="466">
      <c r="B466" s="2">
        <v>-1.0</v>
      </c>
      <c r="C466" s="82" t="s">
        <v>5357</v>
      </c>
      <c r="D466" s="115" t="s">
        <v>13806</v>
      </c>
    </row>
    <row r="467">
      <c r="B467" s="2">
        <v>0.0</v>
      </c>
      <c r="C467" s="82" t="s">
        <v>6055</v>
      </c>
      <c r="D467" s="115" t="s">
        <v>13807</v>
      </c>
    </row>
    <row r="468">
      <c r="B468" s="2">
        <v>-1.0</v>
      </c>
      <c r="C468" s="82" t="s">
        <v>5359</v>
      </c>
      <c r="D468" s="115" t="s">
        <v>13808</v>
      </c>
    </row>
    <row r="469">
      <c r="B469" s="2">
        <v>0.0</v>
      </c>
      <c r="C469" s="82" t="s">
        <v>6056</v>
      </c>
      <c r="D469" s="115" t="s">
        <v>13809</v>
      </c>
    </row>
    <row r="470">
      <c r="B470" s="2">
        <v>-1.0</v>
      </c>
      <c r="C470" s="82" t="s">
        <v>5360</v>
      </c>
      <c r="D470" s="115" t="s">
        <v>13810</v>
      </c>
    </row>
    <row r="471">
      <c r="B471" s="2">
        <v>2.0</v>
      </c>
      <c r="C471" s="82" t="s">
        <v>6821</v>
      </c>
      <c r="D471" s="115" t="s">
        <v>13811</v>
      </c>
    </row>
    <row r="472">
      <c r="B472" s="2">
        <v>0.0</v>
      </c>
      <c r="C472" s="82" t="s">
        <v>6057</v>
      </c>
      <c r="D472" s="115" t="s">
        <v>13812</v>
      </c>
    </row>
    <row r="473">
      <c r="B473" s="2">
        <v>-1.0</v>
      </c>
      <c r="C473" s="82" t="s">
        <v>5362</v>
      </c>
      <c r="D473" s="115" t="s">
        <v>13813</v>
      </c>
    </row>
    <row r="474">
      <c r="B474" s="2">
        <v>0.0</v>
      </c>
      <c r="C474" s="82" t="s">
        <v>6059</v>
      </c>
      <c r="D474" s="115" t="s">
        <v>13814</v>
      </c>
    </row>
    <row r="475">
      <c r="B475" s="2">
        <v>0.0</v>
      </c>
      <c r="C475" s="82" t="s">
        <v>6060</v>
      </c>
      <c r="D475" s="115" t="s">
        <v>13815</v>
      </c>
    </row>
    <row r="476">
      <c r="B476" s="2">
        <v>-1.0</v>
      </c>
      <c r="C476" s="82" t="s">
        <v>5364</v>
      </c>
      <c r="D476" s="115" t="s">
        <v>13816</v>
      </c>
    </row>
    <row r="477">
      <c r="B477" s="2">
        <v>-1.0</v>
      </c>
      <c r="C477" s="82" t="s">
        <v>5365</v>
      </c>
      <c r="D477" s="115" t="s">
        <v>13817</v>
      </c>
    </row>
    <row r="478">
      <c r="B478" s="2">
        <v>0.0</v>
      </c>
      <c r="C478" s="82" t="s">
        <v>6061</v>
      </c>
      <c r="D478" s="115" t="s">
        <v>13818</v>
      </c>
    </row>
    <row r="479">
      <c r="B479" s="2">
        <v>-1.0</v>
      </c>
      <c r="C479" s="82" t="s">
        <v>5366</v>
      </c>
      <c r="D479" s="115" t="s">
        <v>13819</v>
      </c>
    </row>
    <row r="480">
      <c r="B480" s="2">
        <v>-2.0</v>
      </c>
      <c r="C480" s="82" t="s">
        <v>4890</v>
      </c>
      <c r="D480" s="115" t="s">
        <v>13820</v>
      </c>
    </row>
    <row r="481">
      <c r="B481" s="2">
        <v>2.0</v>
      </c>
      <c r="C481" s="82" t="s">
        <v>6345</v>
      </c>
      <c r="D481" s="115" t="s">
        <v>13821</v>
      </c>
    </row>
    <row r="482">
      <c r="B482" s="2">
        <v>0.0</v>
      </c>
      <c r="C482" s="82" t="s">
        <v>6062</v>
      </c>
      <c r="D482" s="115" t="s">
        <v>13822</v>
      </c>
    </row>
    <row r="483">
      <c r="B483" s="2">
        <v>1.0</v>
      </c>
      <c r="C483" s="82" t="s">
        <v>6777</v>
      </c>
      <c r="D483" s="115" t="s">
        <v>13823</v>
      </c>
    </row>
    <row r="484">
      <c r="B484" s="2">
        <v>-1.0</v>
      </c>
      <c r="C484" s="82" t="s">
        <v>5369</v>
      </c>
      <c r="D484" s="115" t="s">
        <v>13824</v>
      </c>
    </row>
    <row r="485">
      <c r="B485" s="2">
        <v>0.0</v>
      </c>
      <c r="C485" s="82" t="s">
        <v>6063</v>
      </c>
      <c r="D485" s="115" t="s">
        <v>13825</v>
      </c>
    </row>
    <row r="486">
      <c r="B486" s="2">
        <v>-1.0</v>
      </c>
      <c r="C486" s="2" t="s">
        <v>5371</v>
      </c>
      <c r="D486" s="38" t="s">
        <v>13826</v>
      </c>
    </row>
    <row r="487">
      <c r="B487" s="2">
        <v>0.0</v>
      </c>
      <c r="C487" s="2" t="s">
        <v>6066</v>
      </c>
      <c r="D487" s="2" t="s">
        <v>13827</v>
      </c>
    </row>
    <row r="488">
      <c r="B488" s="2">
        <v>0.0</v>
      </c>
      <c r="C488" s="22" t="s">
        <v>6068</v>
      </c>
      <c r="D488" s="2" t="s">
        <v>13828</v>
      </c>
    </row>
    <row r="489">
      <c r="B489" s="2">
        <v>0.0</v>
      </c>
      <c r="C489" s="22" t="s">
        <v>6070</v>
      </c>
      <c r="D489" s="2" t="s">
        <v>13829</v>
      </c>
    </row>
    <row r="490">
      <c r="B490" s="2">
        <v>0.0</v>
      </c>
      <c r="C490" s="22" t="s">
        <v>6071</v>
      </c>
      <c r="D490" s="2" t="s">
        <v>13830</v>
      </c>
    </row>
    <row r="491">
      <c r="B491" s="2">
        <v>0.0</v>
      </c>
      <c r="C491" s="22" t="s">
        <v>6073</v>
      </c>
      <c r="D491" s="2" t="s">
        <v>13831</v>
      </c>
    </row>
    <row r="492">
      <c r="B492" s="2">
        <v>0.0</v>
      </c>
      <c r="C492" s="22" t="s">
        <v>5786</v>
      </c>
      <c r="D492" s="2" t="s">
        <v>13832</v>
      </c>
    </row>
    <row r="493">
      <c r="B493" s="2">
        <v>0.0</v>
      </c>
      <c r="C493" s="2" t="s">
        <v>5438</v>
      </c>
      <c r="D493" s="2" t="s">
        <v>13833</v>
      </c>
    </row>
    <row r="494">
      <c r="B494" s="2">
        <v>-1.0</v>
      </c>
      <c r="C494" s="2" t="s">
        <v>5374</v>
      </c>
      <c r="D494" s="2" t="s">
        <v>13834</v>
      </c>
    </row>
    <row r="495">
      <c r="B495" s="2">
        <v>0.0</v>
      </c>
      <c r="C495" s="2" t="s">
        <v>5553</v>
      </c>
      <c r="D495" s="2" t="s">
        <v>13835</v>
      </c>
    </row>
    <row r="496">
      <c r="B496" s="2">
        <v>0.0</v>
      </c>
      <c r="C496" s="2" t="s">
        <v>6075</v>
      </c>
      <c r="D496" s="2" t="s">
        <v>13836</v>
      </c>
    </row>
    <row r="497">
      <c r="B497" s="2">
        <v>-1.0</v>
      </c>
      <c r="C497" s="2" t="s">
        <v>5376</v>
      </c>
      <c r="D497" s="2" t="s">
        <v>13837</v>
      </c>
    </row>
    <row r="498">
      <c r="B498" s="2">
        <v>0.0</v>
      </c>
      <c r="C498" s="2" t="s">
        <v>6076</v>
      </c>
      <c r="D498" s="2" t="s">
        <v>13838</v>
      </c>
    </row>
    <row r="499">
      <c r="B499" s="2">
        <v>-2.0</v>
      </c>
      <c r="C499" s="2" t="s">
        <v>4891</v>
      </c>
      <c r="D499" s="2" t="s">
        <v>13839</v>
      </c>
    </row>
    <row r="500">
      <c r="B500" s="2">
        <v>-1.0</v>
      </c>
      <c r="C500" s="2" t="s">
        <v>5377</v>
      </c>
      <c r="D500" s="2" t="s">
        <v>13840</v>
      </c>
    </row>
    <row r="501">
      <c r="B501" s="2">
        <v>0.0</v>
      </c>
      <c r="C501" s="2" t="s">
        <v>6077</v>
      </c>
      <c r="D501" s="2" t="s">
        <v>13841</v>
      </c>
    </row>
    <row r="502">
      <c r="B502" s="2">
        <v>0.0</v>
      </c>
      <c r="C502" s="2" t="s">
        <v>6078</v>
      </c>
      <c r="D502" s="2" t="s">
        <v>13842</v>
      </c>
    </row>
    <row r="503">
      <c r="B503" s="2">
        <v>0.0</v>
      </c>
      <c r="C503" s="2" t="s">
        <v>6080</v>
      </c>
      <c r="D503" s="2" t="s">
        <v>13843</v>
      </c>
    </row>
    <row r="504">
      <c r="B504" s="2">
        <v>0.0</v>
      </c>
      <c r="C504" s="2" t="s">
        <v>6081</v>
      </c>
      <c r="D504" s="2" t="s">
        <v>13844</v>
      </c>
    </row>
    <row r="505">
      <c r="B505" s="2">
        <v>0.0</v>
      </c>
      <c r="C505" s="2" t="s">
        <v>6082</v>
      </c>
      <c r="D505" s="2" t="s">
        <v>13845</v>
      </c>
    </row>
    <row r="506">
      <c r="B506" s="2">
        <v>0.0</v>
      </c>
      <c r="C506" s="2" t="s">
        <v>6083</v>
      </c>
      <c r="D506" s="2" t="s">
        <v>13846</v>
      </c>
    </row>
    <row r="507">
      <c r="B507" s="2">
        <v>-1.0</v>
      </c>
      <c r="C507" s="2" t="s">
        <v>5378</v>
      </c>
      <c r="D507" s="2" t="s">
        <v>13847</v>
      </c>
    </row>
    <row r="508">
      <c r="B508" s="2">
        <v>-1.0</v>
      </c>
      <c r="C508" s="2" t="s">
        <v>5379</v>
      </c>
      <c r="D508" s="2" t="s">
        <v>13848</v>
      </c>
    </row>
    <row r="509">
      <c r="B509" s="2">
        <v>-1.0</v>
      </c>
      <c r="C509" s="2" t="s">
        <v>5381</v>
      </c>
      <c r="D509" s="2" t="s">
        <v>13849</v>
      </c>
    </row>
    <row r="510">
      <c r="B510" s="2">
        <v>-1.0</v>
      </c>
      <c r="C510" s="2" t="s">
        <v>5382</v>
      </c>
      <c r="D510" s="2" t="s">
        <v>13850</v>
      </c>
    </row>
    <row r="511">
      <c r="B511" s="2">
        <v>1.0</v>
      </c>
      <c r="C511" s="2" t="s">
        <v>6409</v>
      </c>
      <c r="D511" s="2" t="s">
        <v>13851</v>
      </c>
    </row>
    <row r="512">
      <c r="B512" s="2">
        <v>-1.0</v>
      </c>
      <c r="C512" s="2" t="s">
        <v>4924</v>
      </c>
      <c r="D512" s="2" t="s">
        <v>13852</v>
      </c>
    </row>
    <row r="513">
      <c r="B513" s="2">
        <v>0.0</v>
      </c>
      <c r="C513" s="2" t="s">
        <v>6084</v>
      </c>
      <c r="D513" s="2" t="s">
        <v>13853</v>
      </c>
    </row>
    <row r="514">
      <c r="B514" s="2">
        <v>0.0</v>
      </c>
      <c r="C514" s="2" t="s">
        <v>6085</v>
      </c>
      <c r="D514" s="2" t="s">
        <v>13854</v>
      </c>
    </row>
    <row r="515">
      <c r="B515" s="2">
        <v>0.0</v>
      </c>
      <c r="C515" s="2" t="s">
        <v>6086</v>
      </c>
      <c r="D515" s="2" t="s">
        <v>13855</v>
      </c>
    </row>
    <row r="516">
      <c r="B516" s="2">
        <v>0.0</v>
      </c>
      <c r="C516" s="2" t="s">
        <v>5729</v>
      </c>
      <c r="D516" s="2" t="s">
        <v>13856</v>
      </c>
    </row>
    <row r="517">
      <c r="B517" s="2">
        <v>0.0</v>
      </c>
      <c r="C517" s="2" t="s">
        <v>6087</v>
      </c>
      <c r="D517" s="2" t="s">
        <v>13857</v>
      </c>
    </row>
    <row r="518">
      <c r="B518" s="2">
        <v>-1.0</v>
      </c>
      <c r="C518" s="2" t="s">
        <v>5384</v>
      </c>
      <c r="D518" s="2" t="s">
        <v>13858</v>
      </c>
    </row>
    <row r="519">
      <c r="B519" s="2">
        <v>-1.0</v>
      </c>
      <c r="C519" s="2" t="s">
        <v>5385</v>
      </c>
      <c r="D519" s="2" t="s">
        <v>13859</v>
      </c>
    </row>
    <row r="520">
      <c r="B520" s="2">
        <v>-1.0</v>
      </c>
      <c r="C520" s="2" t="s">
        <v>5386</v>
      </c>
      <c r="D520" s="2" t="s">
        <v>13860</v>
      </c>
    </row>
    <row r="521">
      <c r="B521" s="2">
        <v>-2.0</v>
      </c>
      <c r="C521" s="2" t="s">
        <v>4892</v>
      </c>
      <c r="D521" s="2" t="s">
        <v>13861</v>
      </c>
    </row>
    <row r="522">
      <c r="B522" s="2">
        <v>-2.0</v>
      </c>
      <c r="C522" s="2" t="s">
        <v>4893</v>
      </c>
      <c r="D522" s="2" t="s">
        <v>13862</v>
      </c>
    </row>
    <row r="523">
      <c r="B523" s="2">
        <v>0.0</v>
      </c>
      <c r="C523" s="2" t="s">
        <v>5750</v>
      </c>
      <c r="D523" s="2" t="s">
        <v>13863</v>
      </c>
    </row>
    <row r="524">
      <c r="B524" s="2">
        <v>2.0</v>
      </c>
      <c r="C524" s="2" t="s">
        <v>6439</v>
      </c>
      <c r="D524" s="2" t="s">
        <v>13864</v>
      </c>
    </row>
    <row r="525">
      <c r="B525" s="2">
        <v>0.0</v>
      </c>
      <c r="C525" s="2" t="s">
        <v>6088</v>
      </c>
      <c r="D525" s="2" t="s">
        <v>13865</v>
      </c>
    </row>
    <row r="526">
      <c r="B526" s="2">
        <v>0.0</v>
      </c>
      <c r="C526" s="2" t="s">
        <v>6089</v>
      </c>
      <c r="D526" s="2" t="s">
        <v>13866</v>
      </c>
    </row>
    <row r="527">
      <c r="B527" s="2">
        <v>0.0</v>
      </c>
      <c r="C527" s="2" t="s">
        <v>6090</v>
      </c>
      <c r="D527" s="2" t="s">
        <v>13867</v>
      </c>
    </row>
    <row r="528">
      <c r="B528" s="2">
        <v>0.0</v>
      </c>
      <c r="C528" s="2" t="s">
        <v>6091</v>
      </c>
      <c r="D528" s="2" t="s">
        <v>13868</v>
      </c>
    </row>
    <row r="529">
      <c r="B529" s="2">
        <v>0.0</v>
      </c>
      <c r="C529" s="2" t="s">
        <v>6092</v>
      </c>
      <c r="D529" s="2" t="s">
        <v>13869</v>
      </c>
    </row>
    <row r="530">
      <c r="B530" s="2">
        <v>0.0</v>
      </c>
      <c r="C530" s="2" t="s">
        <v>6093</v>
      </c>
      <c r="D530" s="2" t="s">
        <v>13870</v>
      </c>
    </row>
    <row r="531">
      <c r="B531" s="2">
        <v>0.0</v>
      </c>
      <c r="C531" s="2" t="s">
        <v>6094</v>
      </c>
      <c r="D531" s="2" t="s">
        <v>13871</v>
      </c>
    </row>
    <row r="532">
      <c r="B532" s="2">
        <v>0.0</v>
      </c>
      <c r="C532" s="2" t="s">
        <v>6095</v>
      </c>
      <c r="D532" s="2" t="s">
        <v>13872</v>
      </c>
    </row>
    <row r="533">
      <c r="B533" s="2">
        <v>0.0</v>
      </c>
      <c r="C533" s="2" t="s">
        <v>6096</v>
      </c>
      <c r="D533" s="2" t="s">
        <v>13873</v>
      </c>
    </row>
    <row r="534">
      <c r="B534" s="2">
        <v>-1.0</v>
      </c>
      <c r="C534" s="2" t="s">
        <v>5387</v>
      </c>
      <c r="D534" s="2" t="s">
        <v>13874</v>
      </c>
    </row>
    <row r="535">
      <c r="B535" s="2">
        <v>-1.0</v>
      </c>
      <c r="C535" s="2" t="s">
        <v>5388</v>
      </c>
      <c r="D535" s="2" t="s">
        <v>13875</v>
      </c>
    </row>
    <row r="536">
      <c r="B536" s="2">
        <v>-2.0</v>
      </c>
      <c r="C536" s="2" t="s">
        <v>4894</v>
      </c>
      <c r="D536" s="2" t="s">
        <v>13876</v>
      </c>
    </row>
    <row r="537">
      <c r="B537" s="2">
        <v>2.0</v>
      </c>
      <c r="C537" s="2" t="s">
        <v>6484</v>
      </c>
      <c r="D537" s="2" t="s">
        <v>13877</v>
      </c>
    </row>
    <row r="538">
      <c r="B538" s="2">
        <v>0.0</v>
      </c>
      <c r="C538" s="2" t="s">
        <v>6097</v>
      </c>
      <c r="D538" s="2" t="s">
        <v>13878</v>
      </c>
    </row>
    <row r="539">
      <c r="B539" s="2">
        <v>0.0</v>
      </c>
      <c r="C539" s="2" t="s">
        <v>6098</v>
      </c>
      <c r="D539" s="2" t="s">
        <v>13879</v>
      </c>
    </row>
    <row r="540">
      <c r="B540" s="2">
        <v>0.0</v>
      </c>
      <c r="C540" s="2" t="s">
        <v>6099</v>
      </c>
      <c r="D540" s="2" t="s">
        <v>13880</v>
      </c>
    </row>
    <row r="541">
      <c r="B541" s="2">
        <v>0.0</v>
      </c>
      <c r="C541" s="2" t="s">
        <v>6100</v>
      </c>
      <c r="D541" s="2" t="s">
        <v>13881</v>
      </c>
    </row>
    <row r="542">
      <c r="B542" s="2">
        <v>0.0</v>
      </c>
      <c r="C542" s="2" t="s">
        <v>6101</v>
      </c>
      <c r="D542" s="2" t="s">
        <v>13882</v>
      </c>
    </row>
    <row r="543">
      <c r="B543" s="2">
        <v>-1.0</v>
      </c>
      <c r="C543" s="2" t="s">
        <v>5389</v>
      </c>
      <c r="D543" s="2" t="s">
        <v>13883</v>
      </c>
    </row>
    <row r="544">
      <c r="B544" s="2">
        <v>0.0</v>
      </c>
      <c r="C544" s="2" t="s">
        <v>6102</v>
      </c>
      <c r="D544" s="2" t="s">
        <v>13884</v>
      </c>
    </row>
    <row r="545">
      <c r="B545" s="2">
        <v>0.0</v>
      </c>
      <c r="C545" s="2" t="s">
        <v>6103</v>
      </c>
      <c r="D545" s="2" t="s">
        <v>13885</v>
      </c>
    </row>
    <row r="546">
      <c r="B546" s="2">
        <v>-1.0</v>
      </c>
      <c r="C546" s="2" t="s">
        <v>5390</v>
      </c>
      <c r="D546" s="2" t="s">
        <v>13886</v>
      </c>
    </row>
    <row r="547">
      <c r="B547" s="2">
        <v>0.0</v>
      </c>
      <c r="C547" s="2" t="s">
        <v>6104</v>
      </c>
      <c r="D547" s="2" t="s">
        <v>13887</v>
      </c>
    </row>
    <row r="548">
      <c r="B548" s="2">
        <v>1.0</v>
      </c>
      <c r="C548" s="2" t="s">
        <v>6518</v>
      </c>
      <c r="D548" s="2" t="s">
        <v>13888</v>
      </c>
    </row>
    <row r="549">
      <c r="B549" s="2">
        <v>-1.0</v>
      </c>
      <c r="C549" s="2" t="s">
        <v>5392</v>
      </c>
      <c r="D549" s="2" t="s">
        <v>13889</v>
      </c>
    </row>
    <row r="550">
      <c r="B550" s="2">
        <v>0.0</v>
      </c>
      <c r="C550" s="2" t="s">
        <v>6105</v>
      </c>
      <c r="D550" s="2" t="s">
        <v>13890</v>
      </c>
    </row>
    <row r="551">
      <c r="B551" s="2">
        <v>0.0</v>
      </c>
      <c r="C551" s="2" t="s">
        <v>6106</v>
      </c>
      <c r="D551" s="2" t="s">
        <v>13891</v>
      </c>
    </row>
    <row r="552">
      <c r="B552" s="2">
        <v>0.0</v>
      </c>
      <c r="C552" s="2" t="s">
        <v>5678</v>
      </c>
      <c r="D552" s="2" t="s">
        <v>13892</v>
      </c>
    </row>
    <row r="553">
      <c r="B553" s="2">
        <v>0.0</v>
      </c>
      <c r="C553" s="2" t="s">
        <v>6107</v>
      </c>
      <c r="D553" s="2" t="s">
        <v>13893</v>
      </c>
    </row>
    <row r="554">
      <c r="B554" s="2">
        <v>0.0</v>
      </c>
      <c r="C554" s="2" t="s">
        <v>6108</v>
      </c>
      <c r="D554" s="2" t="s">
        <v>13894</v>
      </c>
    </row>
    <row r="555">
      <c r="B555" s="2">
        <v>-2.0</v>
      </c>
      <c r="C555" s="2" t="s">
        <v>4895</v>
      </c>
      <c r="D555" s="2" t="s">
        <v>13895</v>
      </c>
    </row>
    <row r="556">
      <c r="B556" s="2">
        <v>1.0</v>
      </c>
      <c r="C556" s="2" t="s">
        <v>1760</v>
      </c>
      <c r="D556" s="2" t="s">
        <v>13896</v>
      </c>
    </row>
    <row r="557">
      <c r="B557" s="2">
        <v>0.0</v>
      </c>
      <c r="C557" s="2" t="s">
        <v>6109</v>
      </c>
      <c r="D557" s="2" t="s">
        <v>13897</v>
      </c>
    </row>
    <row r="558">
      <c r="B558" s="2">
        <v>-2.0</v>
      </c>
      <c r="C558" s="2" t="s">
        <v>4896</v>
      </c>
      <c r="D558" s="2" t="s">
        <v>13898</v>
      </c>
    </row>
    <row r="559">
      <c r="B559" s="2">
        <v>-1.0</v>
      </c>
      <c r="C559" s="2" t="s">
        <v>5393</v>
      </c>
      <c r="D559" s="2" t="s">
        <v>13899</v>
      </c>
    </row>
    <row r="560">
      <c r="B560" s="2">
        <v>0.0</v>
      </c>
      <c r="C560" s="2" t="s">
        <v>6110</v>
      </c>
      <c r="D560" s="2" t="s">
        <v>13900</v>
      </c>
    </row>
    <row r="561">
      <c r="B561" s="2">
        <v>0.0</v>
      </c>
      <c r="C561" s="2" t="s">
        <v>6111</v>
      </c>
      <c r="D561" s="2" t="s">
        <v>13901</v>
      </c>
    </row>
    <row r="562">
      <c r="B562" s="2">
        <v>0.0</v>
      </c>
      <c r="C562" s="2" t="s">
        <v>6112</v>
      </c>
      <c r="D562" s="2" t="s">
        <v>13902</v>
      </c>
    </row>
    <row r="563">
      <c r="B563" s="2">
        <v>0.0</v>
      </c>
      <c r="C563" s="2" t="s">
        <v>6113</v>
      </c>
      <c r="D563" s="2" t="s">
        <v>13903</v>
      </c>
    </row>
    <row r="564">
      <c r="B564" s="2">
        <v>0.0</v>
      </c>
      <c r="C564" s="2" t="s">
        <v>6114</v>
      </c>
      <c r="D564" s="2" t="s">
        <v>13904</v>
      </c>
    </row>
    <row r="565">
      <c r="B565" s="2">
        <v>0.0</v>
      </c>
      <c r="C565" s="2" t="s">
        <v>6115</v>
      </c>
      <c r="D565" s="2" t="s">
        <v>13905</v>
      </c>
    </row>
    <row r="566">
      <c r="B566" s="2">
        <v>0.0</v>
      </c>
      <c r="C566" s="2" t="s">
        <v>6116</v>
      </c>
      <c r="D566" s="2" t="s">
        <v>13906</v>
      </c>
    </row>
    <row r="567">
      <c r="B567" s="2">
        <v>-1.0</v>
      </c>
      <c r="C567" s="2" t="s">
        <v>5395</v>
      </c>
      <c r="D567" s="2" t="s">
        <v>13907</v>
      </c>
    </row>
    <row r="568">
      <c r="B568" s="2">
        <v>0.0</v>
      </c>
      <c r="C568" s="2" t="s">
        <v>6117</v>
      </c>
      <c r="D568" s="2" t="s">
        <v>13908</v>
      </c>
    </row>
    <row r="569">
      <c r="B569" s="2">
        <v>0.0</v>
      </c>
      <c r="C569" s="2" t="s">
        <v>6118</v>
      </c>
      <c r="D569" s="2" t="s">
        <v>13909</v>
      </c>
    </row>
    <row r="570">
      <c r="B570" s="2">
        <v>-1.0</v>
      </c>
      <c r="C570" s="2" t="s">
        <v>5397</v>
      </c>
      <c r="D570" s="2" t="s">
        <v>13910</v>
      </c>
    </row>
    <row r="571">
      <c r="B571" s="2">
        <v>0.0</v>
      </c>
      <c r="C571" s="2" t="s">
        <v>6119</v>
      </c>
      <c r="D571" s="2" t="s">
        <v>13911</v>
      </c>
    </row>
    <row r="572">
      <c r="B572" s="2">
        <v>-1.0</v>
      </c>
      <c r="C572" s="2" t="s">
        <v>5399</v>
      </c>
      <c r="D572" s="2" t="s">
        <v>13912</v>
      </c>
    </row>
    <row r="573">
      <c r="B573" s="2">
        <v>1.0</v>
      </c>
      <c r="C573" s="2" t="s">
        <v>6553</v>
      </c>
      <c r="D573" s="2" t="s">
        <v>13913</v>
      </c>
    </row>
    <row r="574">
      <c r="B574" s="2">
        <v>1.0</v>
      </c>
      <c r="C574" s="2" t="s">
        <v>6556</v>
      </c>
      <c r="D574" s="2" t="s">
        <v>13914</v>
      </c>
    </row>
    <row r="575">
      <c r="B575" s="2">
        <v>2.0</v>
      </c>
      <c r="C575" s="2" t="s">
        <v>6823</v>
      </c>
      <c r="D575" s="2" t="s">
        <v>13915</v>
      </c>
    </row>
    <row r="576">
      <c r="B576" s="2">
        <v>0.0</v>
      </c>
      <c r="C576" s="2" t="s">
        <v>6120</v>
      </c>
      <c r="D576" s="2" t="s">
        <v>13916</v>
      </c>
    </row>
    <row r="577">
      <c r="B577" s="2">
        <v>-1.0</v>
      </c>
      <c r="C577" s="2" t="s">
        <v>4925</v>
      </c>
      <c r="D577" s="2" t="s">
        <v>13917</v>
      </c>
    </row>
    <row r="578">
      <c r="B578" s="2">
        <v>0.0</v>
      </c>
      <c r="C578" s="2" t="s">
        <v>5680</v>
      </c>
      <c r="D578" s="2" t="s">
        <v>13918</v>
      </c>
    </row>
    <row r="579">
      <c r="B579" s="2">
        <v>0.0</v>
      </c>
      <c r="C579" s="2" t="s">
        <v>6121</v>
      </c>
      <c r="D579" s="2" t="s">
        <v>13919</v>
      </c>
    </row>
    <row r="580">
      <c r="B580" s="2">
        <v>0.0</v>
      </c>
      <c r="C580" s="2" t="s">
        <v>6122</v>
      </c>
      <c r="D580" s="2" t="s">
        <v>13920</v>
      </c>
    </row>
    <row r="581">
      <c r="B581" s="2">
        <v>0.0</v>
      </c>
      <c r="C581" s="2" t="s">
        <v>6123</v>
      </c>
      <c r="D581" s="2" t="s">
        <v>13921</v>
      </c>
    </row>
    <row r="582">
      <c r="B582" s="2">
        <v>0.0</v>
      </c>
      <c r="C582" s="2" t="s">
        <v>6124</v>
      </c>
      <c r="D582" s="2" t="s">
        <v>13922</v>
      </c>
    </row>
    <row r="583">
      <c r="B583" s="2">
        <v>-1.0</v>
      </c>
      <c r="C583" s="2" t="s">
        <v>5400</v>
      </c>
      <c r="D583" s="2" t="s">
        <v>13923</v>
      </c>
    </row>
    <row r="584">
      <c r="B584" s="2">
        <v>0.0</v>
      </c>
      <c r="C584" s="2" t="s">
        <v>5681</v>
      </c>
      <c r="D584" s="2" t="s">
        <v>13924</v>
      </c>
    </row>
    <row r="585">
      <c r="B585" s="2">
        <v>0.0</v>
      </c>
      <c r="C585" s="2" t="s">
        <v>6125</v>
      </c>
      <c r="D585" s="2" t="s">
        <v>13925</v>
      </c>
    </row>
    <row r="586">
      <c r="B586" s="2">
        <v>0.0</v>
      </c>
      <c r="C586" s="2" t="s">
        <v>6126</v>
      </c>
      <c r="D586" s="2" t="s">
        <v>13926</v>
      </c>
    </row>
    <row r="587">
      <c r="B587" s="2">
        <v>0.0</v>
      </c>
      <c r="C587" s="2" t="s">
        <v>5438</v>
      </c>
      <c r="D587" s="2" t="s">
        <v>13927</v>
      </c>
    </row>
    <row r="588">
      <c r="B588" s="2">
        <v>-1.0</v>
      </c>
      <c r="C588" s="2" t="s">
        <v>5401</v>
      </c>
      <c r="D588" s="2" t="s">
        <v>13928</v>
      </c>
    </row>
    <row r="589">
      <c r="B589" s="2">
        <v>0.0</v>
      </c>
      <c r="C589" s="2" t="s">
        <v>6127</v>
      </c>
      <c r="D589" s="2" t="s">
        <v>13929</v>
      </c>
    </row>
    <row r="590">
      <c r="B590" s="2">
        <v>0.0</v>
      </c>
      <c r="C590" s="2" t="s">
        <v>6128</v>
      </c>
      <c r="D590" s="2" t="s">
        <v>13930</v>
      </c>
    </row>
    <row r="591">
      <c r="B591" s="2">
        <v>0.0</v>
      </c>
      <c r="C591" s="2" t="s">
        <v>6129</v>
      </c>
      <c r="D591" s="2" t="s">
        <v>13931</v>
      </c>
    </row>
    <row r="592">
      <c r="B592" s="2">
        <v>0.0</v>
      </c>
      <c r="C592" s="2" t="s">
        <v>6130</v>
      </c>
      <c r="D592" s="2" t="s">
        <v>13932</v>
      </c>
    </row>
    <row r="593">
      <c r="B593" s="2">
        <v>0.0</v>
      </c>
      <c r="C593" s="2" t="s">
        <v>6131</v>
      </c>
      <c r="D593" s="2" t="s">
        <v>13933</v>
      </c>
    </row>
    <row r="594">
      <c r="B594" s="2">
        <v>0.0</v>
      </c>
      <c r="C594" s="2" t="s">
        <v>6132</v>
      </c>
      <c r="D594" s="2" t="s">
        <v>13934</v>
      </c>
    </row>
    <row r="595">
      <c r="B595" s="2">
        <v>0.0</v>
      </c>
      <c r="C595" s="2" t="s">
        <v>6133</v>
      </c>
      <c r="D595" s="2" t="s">
        <v>13935</v>
      </c>
    </row>
    <row r="596">
      <c r="B596" s="2">
        <v>-1.0</v>
      </c>
      <c r="C596" s="2" t="s">
        <v>4955</v>
      </c>
      <c r="D596" s="2" t="s">
        <v>13936</v>
      </c>
    </row>
    <row r="597">
      <c r="B597" s="2">
        <v>0.0</v>
      </c>
      <c r="C597" s="2" t="s">
        <v>6134</v>
      </c>
      <c r="D597" s="2" t="s">
        <v>13937</v>
      </c>
    </row>
    <row r="598">
      <c r="B598" s="2">
        <v>0.0</v>
      </c>
      <c r="C598" s="2" t="s">
        <v>6135</v>
      </c>
      <c r="D598" s="2" t="s">
        <v>13938</v>
      </c>
    </row>
    <row r="599">
      <c r="B599" s="2">
        <v>0.0</v>
      </c>
      <c r="C599" s="2" t="s">
        <v>6136</v>
      </c>
      <c r="D599" s="2" t="s">
        <v>13939</v>
      </c>
    </row>
    <row r="600">
      <c r="B600" s="2">
        <v>0.0</v>
      </c>
      <c r="C600" s="2" t="s">
        <v>6138</v>
      </c>
      <c r="D600" s="2" t="s">
        <v>13940</v>
      </c>
    </row>
    <row r="601">
      <c r="B601" s="2">
        <v>1.0</v>
      </c>
      <c r="C601" s="2" t="s">
        <v>6626</v>
      </c>
      <c r="D601" s="2" t="s">
        <v>13941</v>
      </c>
    </row>
    <row r="602">
      <c r="B602" s="2">
        <v>1.0</v>
      </c>
      <c r="C602" s="2" t="s">
        <v>6627</v>
      </c>
      <c r="D602" s="2" t="s">
        <v>13942</v>
      </c>
    </row>
    <row r="603">
      <c r="B603" s="2">
        <v>1.0</v>
      </c>
      <c r="C603" s="2" t="s">
        <v>6628</v>
      </c>
      <c r="D603" s="2" t="s">
        <v>13943</v>
      </c>
    </row>
    <row r="604">
      <c r="B604" s="2">
        <v>1.0</v>
      </c>
      <c r="C604" s="2" t="s">
        <v>6788</v>
      </c>
      <c r="D604" s="2" t="s">
        <v>13944</v>
      </c>
    </row>
    <row r="605">
      <c r="B605" s="2">
        <v>2.0</v>
      </c>
      <c r="C605" s="2" t="s">
        <v>6647</v>
      </c>
      <c r="D605" s="2" t="s">
        <v>13945</v>
      </c>
    </row>
    <row r="606">
      <c r="B606" s="2">
        <v>0.0</v>
      </c>
      <c r="C606" s="2" t="s">
        <v>6140</v>
      </c>
      <c r="D606" s="2" t="s">
        <v>13946</v>
      </c>
    </row>
    <row r="607">
      <c r="B607" s="2">
        <v>-2.0</v>
      </c>
      <c r="C607" s="2" t="s">
        <v>4897</v>
      </c>
      <c r="D607" s="2" t="s">
        <v>13947</v>
      </c>
    </row>
    <row r="608">
      <c r="B608" s="2">
        <v>-1.0</v>
      </c>
      <c r="C608" s="2" t="s">
        <v>5403</v>
      </c>
      <c r="D608" s="2" t="s">
        <v>13948</v>
      </c>
    </row>
    <row r="609">
      <c r="B609" s="2">
        <v>1.0</v>
      </c>
      <c r="C609" s="2" t="s">
        <v>6783</v>
      </c>
      <c r="D609" s="2" t="s">
        <v>13949</v>
      </c>
    </row>
    <row r="610">
      <c r="B610" s="2">
        <v>0.0</v>
      </c>
      <c r="C610" s="2" t="s">
        <v>6142</v>
      </c>
      <c r="D610" s="2" t="s">
        <v>13950</v>
      </c>
    </row>
    <row r="611">
      <c r="B611" s="2">
        <v>0.0</v>
      </c>
      <c r="C611" s="2" t="s">
        <v>6143</v>
      </c>
      <c r="D611" s="2" t="s">
        <v>13951</v>
      </c>
    </row>
    <row r="612">
      <c r="B612" s="2">
        <v>-1.0</v>
      </c>
      <c r="C612" s="2" t="s">
        <v>5405</v>
      </c>
      <c r="D612" s="2" t="s">
        <v>13952</v>
      </c>
    </row>
    <row r="613">
      <c r="B613" s="2">
        <v>-1.0</v>
      </c>
      <c r="C613" s="2" t="s">
        <v>5406</v>
      </c>
      <c r="D613" s="2" t="s">
        <v>13953</v>
      </c>
    </row>
    <row r="614">
      <c r="B614" s="2">
        <v>0.0</v>
      </c>
      <c r="C614" s="2" t="s">
        <v>5708</v>
      </c>
      <c r="D614" s="2" t="s">
        <v>13954</v>
      </c>
    </row>
    <row r="615">
      <c r="B615" s="2">
        <v>-2.0</v>
      </c>
      <c r="C615" s="2" t="s">
        <v>4899</v>
      </c>
      <c r="D615" s="2" t="s">
        <v>13955</v>
      </c>
    </row>
    <row r="616">
      <c r="B616" s="2">
        <v>0.0</v>
      </c>
      <c r="C616" s="2" t="s">
        <v>6145</v>
      </c>
      <c r="D616" s="2" t="s">
        <v>13956</v>
      </c>
    </row>
    <row r="617">
      <c r="B617" s="2">
        <v>0.0</v>
      </c>
      <c r="C617" s="2" t="s">
        <v>6148</v>
      </c>
      <c r="D617" s="2" t="s">
        <v>13957</v>
      </c>
    </row>
    <row r="618">
      <c r="B618" s="2">
        <v>0.0</v>
      </c>
      <c r="C618" s="2" t="s">
        <v>6149</v>
      </c>
      <c r="D618" s="2" t="s">
        <v>13958</v>
      </c>
    </row>
    <row r="619">
      <c r="B619" s="2">
        <v>-1.0</v>
      </c>
      <c r="C619" s="2" t="s">
        <v>5407</v>
      </c>
      <c r="D619" s="2" t="s">
        <v>13959</v>
      </c>
    </row>
    <row r="620">
      <c r="B620" s="2">
        <v>-1.0</v>
      </c>
      <c r="C620" s="2" t="s">
        <v>5409</v>
      </c>
      <c r="D620" s="2" t="s">
        <v>13960</v>
      </c>
    </row>
    <row r="621">
      <c r="B621" s="2">
        <v>0.0</v>
      </c>
      <c r="C621" s="2" t="s">
        <v>6150</v>
      </c>
      <c r="D621" s="2" t="s">
        <v>13961</v>
      </c>
    </row>
    <row r="622">
      <c r="B622" s="2">
        <v>-1.0</v>
      </c>
      <c r="C622" s="2" t="s">
        <v>5410</v>
      </c>
      <c r="D622" s="2" t="s">
        <v>13962</v>
      </c>
    </row>
    <row r="623">
      <c r="B623" s="2">
        <v>-1.0</v>
      </c>
      <c r="C623" s="2" t="s">
        <v>5412</v>
      </c>
      <c r="D623" s="2" t="s">
        <v>13963</v>
      </c>
    </row>
    <row r="624">
      <c r="B624" s="2">
        <v>0.0</v>
      </c>
      <c r="C624" s="2" t="s">
        <v>6151</v>
      </c>
      <c r="D624" s="2" t="s">
        <v>13964</v>
      </c>
    </row>
    <row r="625">
      <c r="B625" s="2">
        <v>0.0</v>
      </c>
      <c r="C625" s="2" t="s">
        <v>5438</v>
      </c>
      <c r="D625" s="2" t="s">
        <v>13965</v>
      </c>
    </row>
    <row r="626">
      <c r="B626" s="2">
        <v>-1.0</v>
      </c>
      <c r="C626" s="2" t="s">
        <v>5414</v>
      </c>
      <c r="D626" s="2" t="s">
        <v>13966</v>
      </c>
    </row>
    <row r="627">
      <c r="B627" s="2">
        <v>0.0</v>
      </c>
      <c r="C627" s="2" t="s">
        <v>6152</v>
      </c>
      <c r="D627" s="2" t="s">
        <v>13967</v>
      </c>
    </row>
    <row r="628">
      <c r="B628" s="2">
        <v>-1.0</v>
      </c>
      <c r="C628" s="2" t="s">
        <v>5415</v>
      </c>
      <c r="D628" s="2" t="s">
        <v>13968</v>
      </c>
    </row>
    <row r="629">
      <c r="B629" s="2">
        <v>-1.0</v>
      </c>
      <c r="C629" s="2" t="s">
        <v>2547</v>
      </c>
      <c r="D629" s="2" t="s">
        <v>13969</v>
      </c>
    </row>
    <row r="630">
      <c r="B630" s="2">
        <v>-2.0</v>
      </c>
      <c r="C630" s="2" t="s">
        <v>4900</v>
      </c>
      <c r="D630" s="2" t="s">
        <v>13970</v>
      </c>
    </row>
    <row r="631">
      <c r="B631" s="2">
        <v>-1.0</v>
      </c>
      <c r="C631" s="2" t="s">
        <v>4956</v>
      </c>
      <c r="D631" s="2" t="s">
        <v>13971</v>
      </c>
    </row>
    <row r="632">
      <c r="B632" s="2">
        <v>0.0</v>
      </c>
      <c r="C632" s="2" t="s">
        <v>6153</v>
      </c>
      <c r="D632" s="2" t="s">
        <v>13972</v>
      </c>
    </row>
    <row r="633">
      <c r="B633" s="2">
        <v>-1.0</v>
      </c>
      <c r="C633" s="2" t="s">
        <v>4975</v>
      </c>
      <c r="D633" s="2" t="s">
        <v>13973</v>
      </c>
    </row>
    <row r="634">
      <c r="B634" s="2">
        <v>0.0</v>
      </c>
      <c r="C634" s="2" t="s">
        <v>6154</v>
      </c>
      <c r="D634" s="2" t="s">
        <v>13974</v>
      </c>
    </row>
    <row r="635">
      <c r="B635" s="2">
        <v>0.0</v>
      </c>
      <c r="C635" s="2" t="s">
        <v>6156</v>
      </c>
      <c r="D635" s="2" t="s">
        <v>13975</v>
      </c>
    </row>
    <row r="636">
      <c r="B636" s="2">
        <v>-1.0</v>
      </c>
      <c r="C636" s="2" t="s">
        <v>5417</v>
      </c>
      <c r="D636" s="2" t="s">
        <v>13976</v>
      </c>
    </row>
    <row r="637">
      <c r="B637" s="2">
        <v>2.0</v>
      </c>
      <c r="C637" s="2" t="s">
        <v>6824</v>
      </c>
      <c r="D637" s="2" t="s">
        <v>13977</v>
      </c>
    </row>
    <row r="638">
      <c r="B638" s="2">
        <v>-1.0</v>
      </c>
      <c r="C638" s="2" t="s">
        <v>4926</v>
      </c>
      <c r="D638" s="2" t="s">
        <v>13978</v>
      </c>
    </row>
    <row r="639">
      <c r="B639" s="2">
        <v>2.0</v>
      </c>
      <c r="C639" s="2" t="s">
        <v>4290</v>
      </c>
      <c r="D639" s="2" t="s">
        <v>13979</v>
      </c>
    </row>
    <row r="640">
      <c r="B640" s="2">
        <v>0.0</v>
      </c>
      <c r="C640" s="22" t="s">
        <v>6157</v>
      </c>
      <c r="D640" s="2" t="s">
        <v>13980</v>
      </c>
    </row>
    <row r="641">
      <c r="B641" s="2">
        <v>-1.0</v>
      </c>
      <c r="C641" s="2" t="s">
        <v>5418</v>
      </c>
      <c r="D641" s="2" t="s">
        <v>13981</v>
      </c>
    </row>
    <row r="642">
      <c r="B642" s="2">
        <v>0.0</v>
      </c>
      <c r="C642" s="2" t="s">
        <v>6158</v>
      </c>
      <c r="D642" s="2" t="s">
        <v>13982</v>
      </c>
    </row>
    <row r="643">
      <c r="B643" s="2">
        <v>0.0</v>
      </c>
      <c r="C643" s="2" t="s">
        <v>6160</v>
      </c>
      <c r="D643" s="2" t="s">
        <v>13983</v>
      </c>
    </row>
    <row r="644">
      <c r="B644" s="2">
        <v>2.0</v>
      </c>
      <c r="C644" s="2" t="s">
        <v>6674</v>
      </c>
      <c r="D644" s="2" t="s">
        <v>13984</v>
      </c>
    </row>
    <row r="645">
      <c r="B645" s="2">
        <v>-1.0</v>
      </c>
      <c r="C645" s="2" t="s">
        <v>5419</v>
      </c>
      <c r="D645" s="2" t="s">
        <v>13985</v>
      </c>
    </row>
    <row r="646">
      <c r="B646" s="2">
        <v>0.0</v>
      </c>
      <c r="C646" s="2" t="s">
        <v>5438</v>
      </c>
      <c r="D646" s="2" t="s">
        <v>13986</v>
      </c>
    </row>
    <row r="647">
      <c r="B647" s="2">
        <v>-1.0</v>
      </c>
      <c r="C647" s="2" t="s">
        <v>5421</v>
      </c>
      <c r="D647" s="2" t="s">
        <v>13987</v>
      </c>
    </row>
    <row r="648">
      <c r="B648" s="2">
        <v>-1.0</v>
      </c>
      <c r="C648" s="2" t="s">
        <v>5423</v>
      </c>
      <c r="D648" s="2" t="s">
        <v>13988</v>
      </c>
    </row>
    <row r="649">
      <c r="B649" s="2">
        <v>0.0</v>
      </c>
      <c r="C649" s="2" t="s">
        <v>6162</v>
      </c>
      <c r="D649" s="2" t="s">
        <v>13989</v>
      </c>
    </row>
    <row r="650">
      <c r="B650" s="2">
        <v>-2.0</v>
      </c>
      <c r="C650" s="2" t="s">
        <v>4901</v>
      </c>
      <c r="D650" s="2" t="s">
        <v>13990</v>
      </c>
    </row>
    <row r="651">
      <c r="B651" s="2">
        <v>-2.0</v>
      </c>
      <c r="C651" s="2" t="s">
        <v>4902</v>
      </c>
      <c r="D651" s="2" t="s">
        <v>13991</v>
      </c>
    </row>
    <row r="652">
      <c r="B652" s="2">
        <v>0.0</v>
      </c>
      <c r="C652" s="2" t="s">
        <v>6163</v>
      </c>
      <c r="D652" s="2" t="s">
        <v>13992</v>
      </c>
    </row>
    <row r="653">
      <c r="B653" s="2">
        <v>0.0</v>
      </c>
      <c r="C653" s="2" t="s">
        <v>6164</v>
      </c>
      <c r="D653" s="2" t="s">
        <v>13993</v>
      </c>
    </row>
    <row r="654">
      <c r="B654" s="2">
        <v>-2.0</v>
      </c>
      <c r="C654" s="2" t="s">
        <v>4903</v>
      </c>
      <c r="D654" s="2" t="s">
        <v>13994</v>
      </c>
    </row>
    <row r="655">
      <c r="B655" s="2">
        <v>1.0</v>
      </c>
      <c r="C655" s="2" t="s">
        <v>6676</v>
      </c>
      <c r="D655" s="2" t="s">
        <v>13995</v>
      </c>
    </row>
    <row r="656">
      <c r="B656" s="2">
        <v>0.0</v>
      </c>
      <c r="C656" s="2" t="s">
        <v>6165</v>
      </c>
      <c r="D656" s="2" t="s">
        <v>13996</v>
      </c>
    </row>
    <row r="657">
      <c r="B657" s="2">
        <v>0.0</v>
      </c>
      <c r="C657" s="2" t="s">
        <v>6166</v>
      </c>
      <c r="D657" s="2" t="s">
        <v>13997</v>
      </c>
    </row>
    <row r="658">
      <c r="B658" s="2">
        <v>-1.0</v>
      </c>
      <c r="C658" s="2" t="s">
        <v>5424</v>
      </c>
      <c r="D658" s="2" t="s">
        <v>13998</v>
      </c>
    </row>
    <row r="659">
      <c r="B659" s="2">
        <v>-2.0</v>
      </c>
      <c r="C659" s="2" t="s">
        <v>4904</v>
      </c>
      <c r="D659" s="2" t="s">
        <v>13999</v>
      </c>
    </row>
    <row r="660">
      <c r="B660" s="2">
        <v>0.0</v>
      </c>
      <c r="C660" s="2" t="s">
        <v>6167</v>
      </c>
      <c r="D660" s="2" t="s">
        <v>14000</v>
      </c>
    </row>
    <row r="661">
      <c r="B661" s="2">
        <v>0.0</v>
      </c>
      <c r="C661" s="2" t="s">
        <v>6168</v>
      </c>
      <c r="D661" s="2" t="s">
        <v>14001</v>
      </c>
    </row>
    <row r="662">
      <c r="B662" s="2">
        <v>0.0</v>
      </c>
      <c r="C662" s="2" t="s">
        <v>6169</v>
      </c>
      <c r="D662" s="2" t="s">
        <v>14002</v>
      </c>
    </row>
    <row r="663">
      <c r="B663" s="2">
        <v>0.0</v>
      </c>
      <c r="C663" s="2" t="s">
        <v>6170</v>
      </c>
      <c r="D663" s="2" t="s">
        <v>14003</v>
      </c>
    </row>
    <row r="664">
      <c r="B664" s="2">
        <v>2.0</v>
      </c>
      <c r="C664" s="2" t="s">
        <v>6677</v>
      </c>
      <c r="D664" s="2" t="s">
        <v>14004</v>
      </c>
    </row>
    <row r="665">
      <c r="B665" s="2">
        <v>0.0</v>
      </c>
      <c r="C665" s="2" t="s">
        <v>6171</v>
      </c>
      <c r="D665" s="2" t="s">
        <v>14005</v>
      </c>
    </row>
    <row r="666">
      <c r="B666" s="2">
        <v>0.0</v>
      </c>
      <c r="C666" s="2" t="s">
        <v>6172</v>
      </c>
      <c r="D666" s="2" t="s">
        <v>14006</v>
      </c>
    </row>
    <row r="667">
      <c r="B667" s="2">
        <v>-2.0</v>
      </c>
      <c r="C667" s="2" t="s">
        <v>4905</v>
      </c>
      <c r="D667" s="2" t="s">
        <v>14007</v>
      </c>
    </row>
    <row r="668">
      <c r="B668" s="2">
        <v>-1.0</v>
      </c>
      <c r="C668" s="2" t="s">
        <v>5426</v>
      </c>
      <c r="D668" s="2" t="s">
        <v>14008</v>
      </c>
    </row>
    <row r="669">
      <c r="B669" s="2">
        <v>0.0</v>
      </c>
      <c r="C669" s="2" t="s">
        <v>6173</v>
      </c>
      <c r="D669" s="2" t="s">
        <v>14009</v>
      </c>
    </row>
    <row r="670">
      <c r="B670" s="2">
        <v>0.0</v>
      </c>
      <c r="C670" s="2" t="s">
        <v>6174</v>
      </c>
      <c r="D670" s="2" t="s">
        <v>14010</v>
      </c>
    </row>
    <row r="671">
      <c r="B671" s="2">
        <v>-1.0</v>
      </c>
      <c r="C671" s="2" t="s">
        <v>5427</v>
      </c>
      <c r="D671" s="2" t="s">
        <v>14011</v>
      </c>
    </row>
    <row r="672">
      <c r="B672" s="2">
        <v>-2.0</v>
      </c>
      <c r="C672" s="2" t="s">
        <v>4906</v>
      </c>
      <c r="D672" s="2" t="s">
        <v>14012</v>
      </c>
    </row>
    <row r="673">
      <c r="B673" s="2">
        <v>-1.0</v>
      </c>
      <c r="C673" s="2" t="s">
        <v>5428</v>
      </c>
      <c r="D673" s="2" t="s">
        <v>14013</v>
      </c>
    </row>
    <row r="674">
      <c r="B674" s="2">
        <v>-1.0</v>
      </c>
      <c r="C674" s="2" t="s">
        <v>5429</v>
      </c>
      <c r="D674" s="2" t="s">
        <v>14014</v>
      </c>
    </row>
    <row r="675">
      <c r="B675" s="2">
        <v>1.0</v>
      </c>
      <c r="C675" s="2" t="s">
        <v>6679</v>
      </c>
      <c r="D675" s="2" t="s">
        <v>14015</v>
      </c>
    </row>
    <row r="676">
      <c r="B676" s="2">
        <v>-1.0</v>
      </c>
      <c r="C676" s="2" t="s">
        <v>5430</v>
      </c>
      <c r="D676" s="2" t="s">
        <v>14016</v>
      </c>
    </row>
    <row r="677">
      <c r="B677" s="2">
        <v>-1.0</v>
      </c>
      <c r="C677" s="2" t="s">
        <v>5431</v>
      </c>
      <c r="D677" s="2" t="s">
        <v>14017</v>
      </c>
    </row>
    <row r="678">
      <c r="B678" s="2">
        <v>-1.0</v>
      </c>
      <c r="C678" s="2" t="s">
        <v>5433</v>
      </c>
      <c r="D678" s="2" t="s">
        <v>14018</v>
      </c>
    </row>
    <row r="679">
      <c r="B679" s="2">
        <v>-2.0</v>
      </c>
      <c r="C679" s="2" t="s">
        <v>4908</v>
      </c>
      <c r="D679" s="2" t="s">
        <v>14019</v>
      </c>
    </row>
    <row r="680">
      <c r="B680" s="2">
        <v>0.0</v>
      </c>
      <c r="C680" s="2" t="s">
        <v>6175</v>
      </c>
      <c r="D680" s="2" t="s">
        <v>14020</v>
      </c>
    </row>
    <row r="681">
      <c r="B681" s="2">
        <v>0.0</v>
      </c>
      <c r="C681" s="2" t="s">
        <v>6176</v>
      </c>
      <c r="D681" s="2" t="s">
        <v>14021</v>
      </c>
    </row>
    <row r="682">
      <c r="B682" s="2">
        <v>0.0</v>
      </c>
      <c r="C682" s="2" t="s">
        <v>6177</v>
      </c>
      <c r="D682" s="2" t="s">
        <v>14022</v>
      </c>
    </row>
    <row r="683">
      <c r="B683" s="2">
        <v>-1.0</v>
      </c>
      <c r="C683" s="2" t="s">
        <v>5434</v>
      </c>
      <c r="D683" s="2" t="s">
        <v>14023</v>
      </c>
    </row>
    <row r="684">
      <c r="B684" s="2">
        <v>1.0</v>
      </c>
      <c r="C684" s="2" t="s">
        <v>6680</v>
      </c>
      <c r="D684" s="2" t="s">
        <v>14024</v>
      </c>
    </row>
    <row r="685">
      <c r="B685" s="2">
        <v>0.0</v>
      </c>
      <c r="C685" s="2" t="s">
        <v>6178</v>
      </c>
      <c r="D685" s="2" t="s">
        <v>14025</v>
      </c>
    </row>
    <row r="686">
      <c r="B686" s="2">
        <v>0.0</v>
      </c>
      <c r="C686" s="2" t="s">
        <v>6179</v>
      </c>
      <c r="D686" s="2" t="s">
        <v>14026</v>
      </c>
    </row>
    <row r="687">
      <c r="B687" s="2">
        <v>-1.0</v>
      </c>
      <c r="C687" s="2" t="s">
        <v>5436</v>
      </c>
      <c r="D687" s="2" t="s">
        <v>14027</v>
      </c>
    </row>
    <row r="688">
      <c r="B688" s="2">
        <v>-1.0</v>
      </c>
      <c r="C688" s="2" t="s">
        <v>5437</v>
      </c>
      <c r="D688" s="2" t="s">
        <v>14028</v>
      </c>
    </row>
    <row r="689">
      <c r="B689" s="2">
        <v>0.0</v>
      </c>
      <c r="C689" s="2" t="s">
        <v>6180</v>
      </c>
      <c r="D689" s="2" t="s">
        <v>14029</v>
      </c>
    </row>
    <row r="690">
      <c r="B690" s="2">
        <v>0.0</v>
      </c>
      <c r="C690" s="2" t="s">
        <v>6182</v>
      </c>
      <c r="D690" s="2" t="s">
        <v>14030</v>
      </c>
    </row>
    <row r="691">
      <c r="B691" s="2">
        <v>0.0</v>
      </c>
      <c r="C691" s="2" t="s">
        <v>6184</v>
      </c>
      <c r="D691" s="2" t="s">
        <v>14031</v>
      </c>
    </row>
    <row r="692">
      <c r="B692" s="2">
        <v>0.0</v>
      </c>
      <c r="C692" s="2" t="s">
        <v>6185</v>
      </c>
      <c r="D692" s="2" t="s">
        <v>14032</v>
      </c>
    </row>
    <row r="693">
      <c r="B693" s="2">
        <v>0.0</v>
      </c>
      <c r="C693" s="2" t="s">
        <v>6186</v>
      </c>
      <c r="D693" s="2" t="s">
        <v>14033</v>
      </c>
    </row>
    <row r="694">
      <c r="B694" s="2">
        <v>0.0</v>
      </c>
      <c r="C694" s="2" t="s">
        <v>6187</v>
      </c>
      <c r="D694" s="2" t="s">
        <v>14034</v>
      </c>
    </row>
    <row r="695">
      <c r="B695" s="2">
        <v>0.0</v>
      </c>
      <c r="C695" s="2" t="s">
        <v>6188</v>
      </c>
      <c r="D695" s="2" t="s">
        <v>14035</v>
      </c>
    </row>
    <row r="696">
      <c r="B696" s="2">
        <v>0.0</v>
      </c>
      <c r="C696" s="2" t="s">
        <v>6189</v>
      </c>
      <c r="D696" s="2" t="s">
        <v>14036</v>
      </c>
    </row>
    <row r="697">
      <c r="B697" s="2">
        <v>0.0</v>
      </c>
      <c r="C697" s="2" t="s">
        <v>6190</v>
      </c>
      <c r="D697" s="2" t="s">
        <v>14037</v>
      </c>
    </row>
    <row r="698">
      <c r="B698" s="2">
        <v>1.0</v>
      </c>
      <c r="C698" s="2" t="s">
        <v>6681</v>
      </c>
      <c r="D698" s="2" t="s">
        <v>14038</v>
      </c>
    </row>
    <row r="699">
      <c r="B699" s="2">
        <v>-1.0</v>
      </c>
      <c r="C699" s="2" t="s">
        <v>5439</v>
      </c>
      <c r="D699" s="2" t="s">
        <v>14039</v>
      </c>
    </row>
    <row r="700">
      <c r="B700" s="2">
        <v>-1.0</v>
      </c>
      <c r="C700" s="2" t="s">
        <v>5441</v>
      </c>
      <c r="D700" s="2" t="s">
        <v>14040</v>
      </c>
    </row>
    <row r="701">
      <c r="B701" s="2">
        <v>2.0</v>
      </c>
      <c r="C701" s="2" t="s">
        <v>6682</v>
      </c>
      <c r="D701" s="2" t="s">
        <v>14041</v>
      </c>
    </row>
    <row r="702">
      <c r="B702" s="2">
        <v>0.0</v>
      </c>
      <c r="C702" s="2" t="s">
        <v>6191</v>
      </c>
      <c r="D702" s="2" t="s">
        <v>14042</v>
      </c>
    </row>
    <row r="703">
      <c r="B703" s="2">
        <v>0.0</v>
      </c>
      <c r="C703" s="2" t="s">
        <v>6192</v>
      </c>
      <c r="D703" s="2" t="s">
        <v>14043</v>
      </c>
    </row>
    <row r="704">
      <c r="B704" s="2">
        <v>0.0</v>
      </c>
      <c r="C704" s="2" t="s">
        <v>6194</v>
      </c>
      <c r="D704" s="2" t="s">
        <v>14044</v>
      </c>
    </row>
    <row r="705">
      <c r="B705" s="2">
        <v>0.0</v>
      </c>
      <c r="C705" s="2" t="s">
        <v>6196</v>
      </c>
      <c r="D705" s="2" t="s">
        <v>14045</v>
      </c>
    </row>
    <row r="706">
      <c r="B706" s="2">
        <v>0.0</v>
      </c>
      <c r="C706" s="2" t="s">
        <v>6197</v>
      </c>
      <c r="D706" s="2" t="s">
        <v>14046</v>
      </c>
    </row>
    <row r="707">
      <c r="B707" s="2">
        <v>-1.0</v>
      </c>
      <c r="C707" s="2" t="s">
        <v>5442</v>
      </c>
      <c r="D707" s="2" t="s">
        <v>14047</v>
      </c>
    </row>
    <row r="708">
      <c r="B708" s="2">
        <v>0.0</v>
      </c>
      <c r="C708" s="2" t="s">
        <v>6198</v>
      </c>
      <c r="D708" s="2" t="s">
        <v>14048</v>
      </c>
    </row>
    <row r="709">
      <c r="B709" s="2">
        <v>0.0</v>
      </c>
      <c r="C709" s="2" t="s">
        <v>6200</v>
      </c>
      <c r="D709" s="2" t="s">
        <v>14049</v>
      </c>
    </row>
    <row r="710">
      <c r="B710" s="2">
        <v>1.0</v>
      </c>
      <c r="C710" s="2" t="s">
        <v>6683</v>
      </c>
      <c r="D710" s="2" t="s">
        <v>14050</v>
      </c>
    </row>
    <row r="711">
      <c r="B711" s="2">
        <v>-1.0</v>
      </c>
      <c r="C711" s="2" t="s">
        <v>4927</v>
      </c>
      <c r="D711" s="2" t="s">
        <v>14051</v>
      </c>
    </row>
    <row r="712">
      <c r="B712" s="2">
        <v>-1.0</v>
      </c>
      <c r="C712" s="2" t="s">
        <v>5443</v>
      </c>
      <c r="D712" s="2" t="s">
        <v>14052</v>
      </c>
    </row>
    <row r="713">
      <c r="B713" s="2">
        <v>0.0</v>
      </c>
      <c r="C713" s="2" t="s">
        <v>6201</v>
      </c>
      <c r="D713" s="2" t="s">
        <v>14053</v>
      </c>
    </row>
    <row r="714">
      <c r="B714" s="2">
        <v>2.0</v>
      </c>
      <c r="C714" s="2" t="s">
        <v>6684</v>
      </c>
      <c r="D714" s="2" t="s">
        <v>14054</v>
      </c>
    </row>
    <row r="715">
      <c r="B715" s="2">
        <v>1.0</v>
      </c>
      <c r="C715" s="2" t="s">
        <v>6439</v>
      </c>
      <c r="D715" s="2" t="s">
        <v>14055</v>
      </c>
    </row>
    <row r="716">
      <c r="B716" s="2">
        <v>0.0</v>
      </c>
      <c r="C716" s="2" t="s">
        <v>6202</v>
      </c>
      <c r="D716" s="2" t="s">
        <v>14056</v>
      </c>
    </row>
    <row r="717">
      <c r="B717" s="2">
        <v>-1.0</v>
      </c>
      <c r="C717" s="2" t="s">
        <v>5445</v>
      </c>
      <c r="D717" s="2" t="s">
        <v>14057</v>
      </c>
    </row>
    <row r="718">
      <c r="B718" s="2">
        <v>0.0</v>
      </c>
      <c r="C718" s="2" t="s">
        <v>6203</v>
      </c>
      <c r="D718" s="2" t="s">
        <v>14058</v>
      </c>
    </row>
    <row r="719">
      <c r="B719" s="2">
        <v>1.0</v>
      </c>
      <c r="C719" s="2" t="s">
        <v>6686</v>
      </c>
      <c r="D719" s="2" t="s">
        <v>14059</v>
      </c>
    </row>
    <row r="720">
      <c r="B720" s="2">
        <v>0.0</v>
      </c>
      <c r="C720" s="2" t="s">
        <v>6204</v>
      </c>
      <c r="D720" s="2" t="s">
        <v>14060</v>
      </c>
    </row>
    <row r="721">
      <c r="B721" s="2">
        <v>0.0</v>
      </c>
      <c r="C721" s="2" t="s">
        <v>6205</v>
      </c>
      <c r="D721" s="2" t="s">
        <v>14061</v>
      </c>
    </row>
    <row r="722">
      <c r="B722" s="2">
        <v>0.0</v>
      </c>
      <c r="C722" s="2" t="s">
        <v>6207</v>
      </c>
      <c r="D722" s="2" t="s">
        <v>14062</v>
      </c>
    </row>
    <row r="723">
      <c r="B723" s="2">
        <v>0.0</v>
      </c>
      <c r="C723" s="2" t="s">
        <v>6208</v>
      </c>
      <c r="D723" s="2" t="s">
        <v>14063</v>
      </c>
    </row>
    <row r="724">
      <c r="B724" s="2">
        <v>-1.0</v>
      </c>
      <c r="C724" s="2" t="s">
        <v>4945</v>
      </c>
      <c r="D724" s="2" t="s">
        <v>14064</v>
      </c>
    </row>
    <row r="725">
      <c r="B725" s="2">
        <v>0.0</v>
      </c>
      <c r="C725" s="2" t="s">
        <v>6210</v>
      </c>
      <c r="D725" s="2" t="s">
        <v>14065</v>
      </c>
    </row>
    <row r="726">
      <c r="B726" s="2">
        <v>0.0</v>
      </c>
      <c r="C726" s="2" t="s">
        <v>6211</v>
      </c>
      <c r="D726" s="2" t="s">
        <v>14066</v>
      </c>
    </row>
    <row r="727">
      <c r="B727" s="2">
        <v>-1.0</v>
      </c>
      <c r="C727" s="2" t="s">
        <v>5446</v>
      </c>
      <c r="D727" s="2" t="s">
        <v>14067</v>
      </c>
    </row>
    <row r="728">
      <c r="B728" s="2">
        <v>0.0</v>
      </c>
      <c r="C728" s="2" t="s">
        <v>6212</v>
      </c>
      <c r="D728" s="2" t="s">
        <v>14068</v>
      </c>
    </row>
    <row r="729">
      <c r="B729" s="2">
        <v>1.0</v>
      </c>
      <c r="C729" s="2" t="s">
        <v>6688</v>
      </c>
      <c r="D729" s="2" t="s">
        <v>14069</v>
      </c>
    </row>
    <row r="730">
      <c r="B730" s="2">
        <v>-1.0</v>
      </c>
      <c r="C730" s="2" t="s">
        <v>4946</v>
      </c>
      <c r="D730" s="2" t="s">
        <v>14070</v>
      </c>
    </row>
    <row r="731">
      <c r="B731" s="2">
        <v>0.0</v>
      </c>
      <c r="C731" s="2" t="s">
        <v>6213</v>
      </c>
      <c r="D731" s="2" t="s">
        <v>14071</v>
      </c>
    </row>
    <row r="732">
      <c r="B732" s="2">
        <v>0.0</v>
      </c>
      <c r="C732" s="2" t="s">
        <v>6214</v>
      </c>
      <c r="D732" s="2" t="s">
        <v>14072</v>
      </c>
    </row>
    <row r="733">
      <c r="B733" s="2">
        <v>0.0</v>
      </c>
      <c r="C733" s="2" t="s">
        <v>6215</v>
      </c>
      <c r="D733" s="2" t="s">
        <v>14073</v>
      </c>
    </row>
    <row r="734">
      <c r="B734" s="2">
        <v>0.0</v>
      </c>
      <c r="C734" s="2" t="s">
        <v>5683</v>
      </c>
      <c r="D734" s="2" t="s">
        <v>14074</v>
      </c>
    </row>
    <row r="735">
      <c r="B735" s="2">
        <v>0.0</v>
      </c>
      <c r="C735" s="2" t="s">
        <v>6217</v>
      </c>
      <c r="D735" s="2" t="s">
        <v>14075</v>
      </c>
    </row>
    <row r="736">
      <c r="B736" s="2">
        <v>0.0</v>
      </c>
      <c r="C736" s="2" t="s">
        <v>6218</v>
      </c>
      <c r="D736" s="2" t="s">
        <v>14076</v>
      </c>
    </row>
    <row r="737">
      <c r="B737" s="2">
        <v>0.0</v>
      </c>
      <c r="C737" s="2" t="s">
        <v>6219</v>
      </c>
      <c r="D737" s="2" t="s">
        <v>14077</v>
      </c>
    </row>
    <row r="738">
      <c r="B738" s="2">
        <v>0.0</v>
      </c>
      <c r="C738" s="2" t="s">
        <v>6220</v>
      </c>
      <c r="D738" s="2" t="s">
        <v>14078</v>
      </c>
    </row>
    <row r="739">
      <c r="B739" s="2">
        <v>1.0</v>
      </c>
      <c r="C739" s="2" t="s">
        <v>6689</v>
      </c>
      <c r="D739" s="2" t="s">
        <v>14079</v>
      </c>
    </row>
    <row r="740">
      <c r="B740" s="2">
        <v>0.0</v>
      </c>
      <c r="C740" s="2" t="s">
        <v>6221</v>
      </c>
      <c r="D740" s="2" t="s">
        <v>14080</v>
      </c>
    </row>
    <row r="741">
      <c r="B741" s="2">
        <v>0.0</v>
      </c>
      <c r="C741" s="2" t="s">
        <v>6529</v>
      </c>
      <c r="D741" s="38" t="s">
        <v>14081</v>
      </c>
    </row>
    <row r="742">
      <c r="B742" s="2">
        <v>1.0</v>
      </c>
      <c r="C742" s="2" t="s">
        <v>6690</v>
      </c>
      <c r="D742" s="38" t="s">
        <v>14082</v>
      </c>
    </row>
    <row r="743">
      <c r="B743" s="2">
        <v>0.0</v>
      </c>
      <c r="C743" s="2" t="s">
        <v>6346</v>
      </c>
      <c r="D743" s="38" t="s">
        <v>14083</v>
      </c>
    </row>
    <row r="744">
      <c r="B744" s="2">
        <v>0.0</v>
      </c>
      <c r="C744" s="2" t="s">
        <v>6637</v>
      </c>
      <c r="D744" s="38" t="s">
        <v>14084</v>
      </c>
    </row>
    <row r="745">
      <c r="B745" s="2">
        <v>-2.0</v>
      </c>
      <c r="C745" s="2" t="s">
        <v>4824</v>
      </c>
    </row>
    <row r="746">
      <c r="A746" s="79"/>
      <c r="B746" s="80">
        <v>-2.0</v>
      </c>
      <c r="C746" s="79" t="s">
        <v>4825</v>
      </c>
      <c r="H746" s="2" t="s">
        <v>14085</v>
      </c>
    </row>
    <row r="747">
      <c r="A747" s="116"/>
      <c r="B747" s="78">
        <v>-2.0</v>
      </c>
      <c r="C747" s="79" t="s">
        <v>4826</v>
      </c>
    </row>
    <row r="748">
      <c r="A748" s="116"/>
      <c r="B748" s="78">
        <v>-2.0</v>
      </c>
      <c r="C748" s="79" t="s">
        <v>4827</v>
      </c>
      <c r="D748" s="2"/>
      <c r="E748" s="2"/>
      <c r="K748" s="117"/>
      <c r="L748" s="117"/>
      <c r="M748" s="118"/>
      <c r="N748" s="10"/>
    </row>
    <row r="749">
      <c r="A749" s="116"/>
      <c r="B749" s="78">
        <v>-2.0</v>
      </c>
      <c r="C749" s="79" t="s">
        <v>4828</v>
      </c>
      <c r="D749" s="2"/>
      <c r="E749" s="2"/>
      <c r="K749" s="117"/>
      <c r="L749" s="117"/>
      <c r="M749" s="118"/>
      <c r="N749" s="10"/>
    </row>
    <row r="750">
      <c r="A750" s="116"/>
      <c r="B750" s="78">
        <v>-2.0</v>
      </c>
      <c r="C750" s="79" t="s">
        <v>4829</v>
      </c>
    </row>
    <row r="751">
      <c r="A751" s="116"/>
      <c r="B751" s="78">
        <v>-2.0</v>
      </c>
      <c r="C751" s="79" t="s">
        <v>4830</v>
      </c>
      <c r="D751" s="2"/>
      <c r="E751" s="2"/>
    </row>
    <row r="752">
      <c r="A752" s="116"/>
      <c r="B752" s="78">
        <v>-2.0</v>
      </c>
      <c r="C752" s="79" t="s">
        <v>4831</v>
      </c>
      <c r="D752" s="2"/>
      <c r="E752" s="2"/>
    </row>
    <row r="753">
      <c r="A753" s="116"/>
      <c r="B753" s="78">
        <v>-2.0</v>
      </c>
      <c r="C753" s="79" t="s">
        <v>4832</v>
      </c>
      <c r="D753" s="2"/>
      <c r="E753" s="2"/>
    </row>
    <row r="754">
      <c r="A754" s="116"/>
      <c r="B754" s="78">
        <v>-2.0</v>
      </c>
      <c r="C754" s="79" t="s">
        <v>4833</v>
      </c>
      <c r="D754" s="2"/>
    </row>
    <row r="755">
      <c r="A755" s="116"/>
      <c r="B755" s="78">
        <v>-2.0</v>
      </c>
      <c r="C755" s="79" t="s">
        <v>4834</v>
      </c>
      <c r="D755" s="2"/>
      <c r="E755" s="2"/>
    </row>
    <row r="756">
      <c r="A756" s="116"/>
      <c r="B756" s="78">
        <v>-2.0</v>
      </c>
      <c r="C756" s="81" t="s">
        <v>4835</v>
      </c>
      <c r="D756" s="2"/>
      <c r="E756" s="2"/>
    </row>
    <row r="757">
      <c r="A757" s="116"/>
      <c r="B757" s="80">
        <v>-2.0</v>
      </c>
      <c r="C757" s="32" t="s">
        <v>4836</v>
      </c>
      <c r="D757" s="2"/>
      <c r="E757" s="2"/>
    </row>
    <row r="758">
      <c r="A758" s="116"/>
      <c r="B758" s="80">
        <v>-2.0</v>
      </c>
      <c r="C758" s="32" t="s">
        <v>4837</v>
      </c>
      <c r="D758" s="2"/>
      <c r="E758" s="2"/>
    </row>
    <row r="759">
      <c r="A759" s="116"/>
      <c r="B759" s="78">
        <v>-2.0</v>
      </c>
      <c r="C759" s="79" t="s">
        <v>4838</v>
      </c>
      <c r="D759" s="2"/>
      <c r="E759" s="2"/>
    </row>
    <row r="760">
      <c r="A760" s="116"/>
      <c r="B760" s="78">
        <v>-2.0</v>
      </c>
      <c r="C760" s="79" t="s">
        <v>4839</v>
      </c>
      <c r="D760" s="2"/>
      <c r="E760" s="2"/>
    </row>
    <row r="761">
      <c r="A761" s="116"/>
      <c r="B761" s="78">
        <v>-2.0</v>
      </c>
      <c r="C761" s="79" t="s">
        <v>4840</v>
      </c>
      <c r="D761" s="2"/>
      <c r="E761" s="2"/>
    </row>
    <row r="762">
      <c r="A762" s="116"/>
      <c r="B762" s="78">
        <v>-2.0</v>
      </c>
      <c r="C762" s="79" t="s">
        <v>4841</v>
      </c>
      <c r="D762" s="2"/>
      <c r="E762" s="2"/>
    </row>
    <row r="763">
      <c r="A763" s="116"/>
      <c r="B763" s="78">
        <v>-2.0</v>
      </c>
      <c r="C763" s="79" t="s">
        <v>4842</v>
      </c>
      <c r="D763" s="2"/>
      <c r="E763" s="2"/>
    </row>
    <row r="764">
      <c r="A764" s="116"/>
      <c r="B764" s="78">
        <v>-2.0</v>
      </c>
      <c r="C764" s="79" t="s">
        <v>4843</v>
      </c>
      <c r="D764" s="2"/>
      <c r="E764" s="2"/>
    </row>
    <row r="765">
      <c r="A765" s="116"/>
      <c r="B765" s="78">
        <v>-2.0</v>
      </c>
      <c r="C765" s="79" t="s">
        <v>4844</v>
      </c>
      <c r="D765" s="2"/>
      <c r="E765" s="2"/>
    </row>
    <row r="766">
      <c r="A766" s="116"/>
      <c r="B766" s="78">
        <v>-2.0</v>
      </c>
      <c r="C766" s="79" t="s">
        <v>4845</v>
      </c>
      <c r="D766" s="2"/>
      <c r="E766" s="2"/>
    </row>
    <row r="767">
      <c r="A767" s="116"/>
      <c r="B767" s="78">
        <v>-2.0</v>
      </c>
      <c r="C767" s="79" t="s">
        <v>4846</v>
      </c>
      <c r="D767" s="2"/>
      <c r="E767" s="2"/>
    </row>
    <row r="768">
      <c r="A768" s="116"/>
      <c r="B768" s="78">
        <v>-2.0</v>
      </c>
      <c r="C768" s="79" t="s">
        <v>4847</v>
      </c>
      <c r="D768" s="2"/>
      <c r="E768" s="2"/>
    </row>
    <row r="769">
      <c r="A769" s="116"/>
      <c r="B769" s="78">
        <v>-2.0</v>
      </c>
      <c r="C769" s="81" t="s">
        <v>4848</v>
      </c>
    </row>
    <row r="770">
      <c r="A770" s="116"/>
      <c r="B770" s="80">
        <v>-2.0</v>
      </c>
      <c r="C770" s="3" t="s">
        <v>4849</v>
      </c>
    </row>
    <row r="771">
      <c r="A771" s="116"/>
      <c r="B771" s="78">
        <v>-2.0</v>
      </c>
      <c r="C771" s="79" t="s">
        <v>4850</v>
      </c>
    </row>
    <row r="772">
      <c r="A772" s="116"/>
      <c r="B772" s="78">
        <v>-2.0</v>
      </c>
      <c r="C772" s="79" t="s">
        <v>4851</v>
      </c>
    </row>
    <row r="773">
      <c r="A773" s="116"/>
      <c r="B773" s="78">
        <v>-2.0</v>
      </c>
      <c r="C773" s="79" t="s">
        <v>4852</v>
      </c>
    </row>
    <row r="774">
      <c r="A774" s="116"/>
      <c r="B774" s="78">
        <v>-2.0</v>
      </c>
      <c r="C774" s="79" t="s">
        <v>4853</v>
      </c>
    </row>
    <row r="775">
      <c r="A775" s="116"/>
      <c r="B775" s="78">
        <v>-2.0</v>
      </c>
      <c r="C775" s="79" t="s">
        <v>4854</v>
      </c>
    </row>
    <row r="776">
      <c r="A776" s="116"/>
      <c r="B776" s="78">
        <v>-2.0</v>
      </c>
      <c r="C776" s="79" t="s">
        <v>4855</v>
      </c>
    </row>
    <row r="777">
      <c r="A777" s="116"/>
      <c r="B777" s="78">
        <v>-2.0</v>
      </c>
      <c r="C777" s="79" t="s">
        <v>4856</v>
      </c>
    </row>
    <row r="778">
      <c r="A778" s="116"/>
      <c r="B778" s="78">
        <v>-2.0</v>
      </c>
      <c r="C778" s="79" t="s">
        <v>4857</v>
      </c>
    </row>
    <row r="779">
      <c r="A779" s="116"/>
      <c r="B779" s="78">
        <v>-2.0</v>
      </c>
      <c r="C779" s="79" t="s">
        <v>4858</v>
      </c>
    </row>
    <row r="780">
      <c r="A780" s="116"/>
      <c r="B780" s="78">
        <v>-2.0</v>
      </c>
      <c r="C780" s="79" t="s">
        <v>4859</v>
      </c>
    </row>
    <row r="781">
      <c r="A781" s="116"/>
      <c r="B781" s="78">
        <v>-2.0</v>
      </c>
      <c r="C781" s="79" t="s">
        <v>4860</v>
      </c>
    </row>
    <row r="782">
      <c r="A782" s="116"/>
      <c r="B782" s="78">
        <v>-2.0</v>
      </c>
      <c r="C782" s="79" t="s">
        <v>4861</v>
      </c>
    </row>
    <row r="783">
      <c r="A783" s="116"/>
      <c r="B783" s="78">
        <v>-2.0</v>
      </c>
      <c r="C783" s="79" t="s">
        <v>4862</v>
      </c>
    </row>
    <row r="784">
      <c r="A784" s="116"/>
      <c r="B784" s="78">
        <v>-2.0</v>
      </c>
      <c r="C784" s="79" t="s">
        <v>4863</v>
      </c>
    </row>
    <row r="785">
      <c r="A785" s="116"/>
      <c r="B785" s="78">
        <v>-2.0</v>
      </c>
      <c r="C785" s="79" t="s">
        <v>4864</v>
      </c>
    </row>
    <row r="786">
      <c r="B786" s="2">
        <v>-2.0</v>
      </c>
      <c r="C786" s="2" t="s">
        <v>4885</v>
      </c>
      <c r="D786" s="115"/>
    </row>
    <row r="787">
      <c r="B787" s="2">
        <v>-2.0</v>
      </c>
      <c r="C787" s="2" t="s">
        <v>4887</v>
      </c>
      <c r="D787" s="115"/>
    </row>
    <row r="788">
      <c r="B788" s="2">
        <v>-2.0</v>
      </c>
      <c r="C788" s="2" t="s">
        <v>4898</v>
      </c>
      <c r="D788" s="2"/>
    </row>
    <row r="789">
      <c r="B789" s="2">
        <v>-2.0</v>
      </c>
      <c r="C789" s="2" t="s">
        <v>4907</v>
      </c>
      <c r="D789" s="2"/>
    </row>
    <row r="790">
      <c r="B790" s="2">
        <v>-2.0</v>
      </c>
      <c r="C790" s="2" t="s">
        <v>4909</v>
      </c>
    </row>
    <row r="791">
      <c r="B791" s="2">
        <v>-2.0</v>
      </c>
      <c r="C791" s="2" t="s">
        <v>4910</v>
      </c>
    </row>
    <row r="792">
      <c r="B792" s="2">
        <v>-2.0</v>
      </c>
      <c r="C792" s="2" t="s">
        <v>4911</v>
      </c>
    </row>
    <row r="793">
      <c r="B793" s="2">
        <v>-2.0</v>
      </c>
      <c r="C793" s="2" t="s">
        <v>4912</v>
      </c>
    </row>
    <row r="794">
      <c r="B794" s="2">
        <v>-2.0</v>
      </c>
      <c r="C794" s="2" t="s">
        <v>4913</v>
      </c>
    </row>
    <row r="795">
      <c r="B795" s="2">
        <v>-2.0</v>
      </c>
      <c r="C795" s="2" t="s">
        <v>4914</v>
      </c>
    </row>
    <row r="796">
      <c r="B796" s="2">
        <v>-2.0</v>
      </c>
      <c r="C796" s="2" t="s">
        <v>4915</v>
      </c>
    </row>
    <row r="797">
      <c r="B797" s="2">
        <v>-2.0</v>
      </c>
      <c r="C797" s="2" t="s">
        <v>4916</v>
      </c>
    </row>
    <row r="798">
      <c r="B798" s="2">
        <v>-2.0</v>
      </c>
      <c r="C798" s="2" t="s">
        <v>4917</v>
      </c>
    </row>
    <row r="799">
      <c r="B799" s="2">
        <v>-2.0</v>
      </c>
      <c r="C799" s="22" t="s">
        <v>4918</v>
      </c>
    </row>
    <row r="800">
      <c r="B800" s="2">
        <v>-2.0</v>
      </c>
      <c r="C800" s="2" t="s">
        <v>4919</v>
      </c>
    </row>
    <row r="801">
      <c r="B801" s="2">
        <v>-2.0</v>
      </c>
      <c r="C801" s="22" t="s">
        <v>4920</v>
      </c>
    </row>
    <row r="802">
      <c r="B802" s="2">
        <v>-2.0</v>
      </c>
      <c r="C802" s="2" t="s">
        <v>4921</v>
      </c>
    </row>
    <row r="803">
      <c r="B803" s="2">
        <v>-1.0</v>
      </c>
      <c r="C803" s="2" t="s">
        <v>4928</v>
      </c>
    </row>
    <row r="804">
      <c r="B804" s="2">
        <v>-1.0</v>
      </c>
      <c r="C804" s="2" t="s">
        <v>4929</v>
      </c>
    </row>
    <row r="805">
      <c r="B805" s="2">
        <v>-1.0</v>
      </c>
      <c r="C805" s="2" t="s">
        <v>4930</v>
      </c>
    </row>
    <row r="806">
      <c r="B806" s="2">
        <v>-1.0</v>
      </c>
      <c r="C806" s="2" t="s">
        <v>4931</v>
      </c>
    </row>
    <row r="807">
      <c r="B807" s="2">
        <v>-1.0</v>
      </c>
      <c r="C807" s="2" t="s">
        <v>4932</v>
      </c>
    </row>
    <row r="808">
      <c r="B808" s="2">
        <v>-1.0</v>
      </c>
      <c r="C808" s="2" t="s">
        <v>4933</v>
      </c>
    </row>
    <row r="809">
      <c r="A809" s="2"/>
      <c r="B809" s="2">
        <v>-1.0</v>
      </c>
      <c r="C809" s="3" t="s">
        <v>4934</v>
      </c>
    </row>
    <row r="810">
      <c r="B810" s="2">
        <v>-1.0</v>
      </c>
      <c r="C810" s="3" t="s">
        <v>4935</v>
      </c>
    </row>
    <row r="811">
      <c r="B811" s="2">
        <v>-1.0</v>
      </c>
      <c r="C811" s="2" t="s">
        <v>4936</v>
      </c>
    </row>
    <row r="812">
      <c r="A812" s="79"/>
      <c r="B812" s="78">
        <v>-1.0</v>
      </c>
      <c r="C812" s="79" t="s">
        <v>4938</v>
      </c>
      <c r="D812" s="2"/>
      <c r="E812" s="2"/>
    </row>
    <row r="813">
      <c r="A813" s="79"/>
      <c r="B813" s="78">
        <v>-1.0</v>
      </c>
      <c r="C813" s="79" t="s">
        <v>4939</v>
      </c>
    </row>
    <row r="814">
      <c r="A814" s="79"/>
      <c r="B814" s="80">
        <v>-1.0</v>
      </c>
      <c r="C814" s="79" t="s">
        <v>4940</v>
      </c>
    </row>
    <row r="815">
      <c r="A815" s="79"/>
      <c r="B815" s="78">
        <v>-1.0</v>
      </c>
      <c r="C815" s="79" t="s">
        <v>4941</v>
      </c>
      <c r="D815" s="2"/>
      <c r="E815" s="2"/>
    </row>
    <row r="816">
      <c r="A816" s="79"/>
      <c r="B816" s="80">
        <v>-1.0</v>
      </c>
      <c r="C816" s="79" t="s">
        <v>4942</v>
      </c>
      <c r="D816" s="2"/>
      <c r="E816" s="2"/>
    </row>
    <row r="817">
      <c r="A817" s="79"/>
      <c r="B817" s="78">
        <v>-1.0</v>
      </c>
      <c r="C817" s="79" t="s">
        <v>4944</v>
      </c>
    </row>
    <row r="818">
      <c r="A818" s="79"/>
      <c r="B818" s="78">
        <v>-1.0</v>
      </c>
      <c r="C818" s="79" t="s">
        <v>4948</v>
      </c>
    </row>
    <row r="819">
      <c r="A819" s="82"/>
      <c r="B819" s="80">
        <v>-1.0</v>
      </c>
      <c r="C819" s="2" t="s">
        <v>4949</v>
      </c>
      <c r="D819" s="2"/>
      <c r="E819" s="2"/>
    </row>
    <row r="820">
      <c r="A820" s="79"/>
      <c r="B820" s="78">
        <v>-1.0</v>
      </c>
      <c r="C820" s="79" t="s">
        <v>4951</v>
      </c>
      <c r="D820" s="2"/>
      <c r="E820" s="2"/>
    </row>
    <row r="821">
      <c r="B821" s="2">
        <v>-1.0</v>
      </c>
      <c r="C821" s="2" t="s">
        <v>3052</v>
      </c>
    </row>
    <row r="822">
      <c r="B822" s="2">
        <v>-1.0</v>
      </c>
      <c r="C822" s="2" t="s">
        <v>4957</v>
      </c>
    </row>
    <row r="823">
      <c r="B823" s="2">
        <v>-1.0</v>
      </c>
      <c r="C823" s="2" t="s">
        <v>4958</v>
      </c>
    </row>
    <row r="824">
      <c r="B824" s="2">
        <v>-1.0</v>
      </c>
      <c r="C824" s="2" t="s">
        <v>4959</v>
      </c>
    </row>
    <row r="825">
      <c r="B825" s="2">
        <v>-1.0</v>
      </c>
      <c r="C825" s="2" t="s">
        <v>4960</v>
      </c>
    </row>
    <row r="826">
      <c r="B826" s="2">
        <v>-1.0</v>
      </c>
      <c r="C826" s="2" t="s">
        <v>4961</v>
      </c>
    </row>
    <row r="827">
      <c r="B827" s="2">
        <v>-1.0</v>
      </c>
      <c r="C827" s="2" t="s">
        <v>4962</v>
      </c>
    </row>
    <row r="828">
      <c r="B828" s="2">
        <v>-1.0</v>
      </c>
      <c r="C828" s="2" t="s">
        <v>4963</v>
      </c>
    </row>
    <row r="829">
      <c r="B829" s="2">
        <v>-1.0</v>
      </c>
      <c r="C829" s="3" t="s">
        <v>4964</v>
      </c>
    </row>
    <row r="830">
      <c r="B830" s="2">
        <v>-1.0</v>
      </c>
      <c r="C830" s="2" t="s">
        <v>4965</v>
      </c>
    </row>
    <row r="831">
      <c r="B831" s="2">
        <v>-1.0</v>
      </c>
      <c r="C831" s="2" t="s">
        <v>4966</v>
      </c>
    </row>
    <row r="832">
      <c r="B832" s="2">
        <v>-1.0</v>
      </c>
      <c r="C832" s="3" t="s">
        <v>4967</v>
      </c>
      <c r="D832" s="2"/>
    </row>
    <row r="833">
      <c r="B833" s="2">
        <v>-1.0</v>
      </c>
      <c r="C833" s="3" t="s">
        <v>4968</v>
      </c>
      <c r="D833" s="2"/>
    </row>
    <row r="834">
      <c r="B834" s="2">
        <v>-1.0</v>
      </c>
      <c r="C834" s="2" t="s">
        <v>4969</v>
      </c>
      <c r="D834" s="2"/>
    </row>
    <row r="835">
      <c r="B835" s="2">
        <v>-1.0</v>
      </c>
      <c r="C835" s="3" t="s">
        <v>4970</v>
      </c>
    </row>
    <row r="836">
      <c r="B836" s="2">
        <v>-1.0</v>
      </c>
      <c r="C836" s="2" t="s">
        <v>4971</v>
      </c>
    </row>
    <row r="837">
      <c r="B837" s="2">
        <v>-1.0</v>
      </c>
      <c r="C837" s="2" t="s">
        <v>4972</v>
      </c>
    </row>
    <row r="838">
      <c r="B838" s="2">
        <v>-1.0</v>
      </c>
      <c r="C838" s="32" t="s">
        <v>4973</v>
      </c>
    </row>
    <row r="839">
      <c r="B839" s="2">
        <v>-1.0</v>
      </c>
      <c r="C839" s="3" t="s">
        <v>4974</v>
      </c>
    </row>
    <row r="840">
      <c r="B840" s="2">
        <v>-1.0</v>
      </c>
      <c r="C840" s="2" t="s">
        <v>4976</v>
      </c>
    </row>
    <row r="841">
      <c r="A841" s="2"/>
      <c r="B841" s="2">
        <v>-1.0</v>
      </c>
      <c r="C841" s="3" t="s">
        <v>4977</v>
      </c>
    </row>
    <row r="842">
      <c r="A842" s="82"/>
      <c r="B842" s="78">
        <v>-1.0</v>
      </c>
      <c r="C842" s="79" t="s">
        <v>4978</v>
      </c>
      <c r="D842" s="2"/>
      <c r="E842" s="2"/>
    </row>
    <row r="843">
      <c r="A843" s="79"/>
      <c r="B843" s="80">
        <v>-1.0</v>
      </c>
      <c r="C843" s="79" t="s">
        <v>4980</v>
      </c>
    </row>
    <row r="844">
      <c r="A844" s="79"/>
      <c r="B844" s="80">
        <v>-1.0</v>
      </c>
      <c r="C844" s="79" t="s">
        <v>4981</v>
      </c>
      <c r="D844" s="2"/>
      <c r="E844" s="2"/>
    </row>
    <row r="845">
      <c r="A845" s="114"/>
      <c r="B845" s="78">
        <v>-1.0</v>
      </c>
      <c r="C845" s="79" t="s">
        <v>4983</v>
      </c>
      <c r="D845" s="2"/>
      <c r="E845" s="2"/>
    </row>
    <row r="846">
      <c r="A846" s="116"/>
      <c r="B846" s="78">
        <v>-1.0</v>
      </c>
      <c r="C846" s="79" t="s">
        <v>4985</v>
      </c>
      <c r="D846" s="2"/>
      <c r="E846" s="2"/>
      <c r="K846" s="10"/>
      <c r="L846" s="10"/>
      <c r="M846" s="10"/>
      <c r="N846" s="10"/>
    </row>
    <row r="847">
      <c r="A847" s="116"/>
      <c r="B847" s="78">
        <v>-1.0</v>
      </c>
      <c r="C847" s="79" t="s">
        <v>4986</v>
      </c>
      <c r="K847" s="117"/>
      <c r="L847" s="117"/>
      <c r="M847" s="118"/>
      <c r="N847" s="10"/>
    </row>
    <row r="848">
      <c r="A848" s="116"/>
      <c r="B848" s="78">
        <v>-1.0</v>
      </c>
      <c r="C848" s="79" t="s">
        <v>4987</v>
      </c>
      <c r="D848" s="2"/>
      <c r="E848" s="2"/>
      <c r="K848" s="10"/>
      <c r="L848" s="10"/>
      <c r="M848" s="10"/>
      <c r="N848" s="10"/>
    </row>
    <row r="849">
      <c r="A849" s="116"/>
      <c r="B849" s="78">
        <v>-1.0</v>
      </c>
      <c r="C849" s="79" t="s">
        <v>4988</v>
      </c>
      <c r="K849" s="10"/>
      <c r="L849" s="117"/>
      <c r="M849" s="117"/>
      <c r="N849" s="10"/>
    </row>
    <row r="850">
      <c r="A850" s="116"/>
      <c r="B850" s="78">
        <v>-1.0</v>
      </c>
      <c r="C850" s="79" t="s">
        <v>4989</v>
      </c>
      <c r="D850" s="2"/>
      <c r="E850" s="2"/>
    </row>
    <row r="851">
      <c r="A851" s="116"/>
      <c r="B851" s="78">
        <v>-1.0</v>
      </c>
      <c r="C851" s="79" t="s">
        <v>4990</v>
      </c>
    </row>
    <row r="852">
      <c r="A852" s="116"/>
      <c r="B852" s="78">
        <v>-1.0</v>
      </c>
      <c r="C852" s="79" t="s">
        <v>4991</v>
      </c>
      <c r="D852" s="2"/>
      <c r="E852" s="2"/>
    </row>
    <row r="853">
      <c r="A853" s="116"/>
      <c r="B853" s="78">
        <v>-1.0</v>
      </c>
      <c r="C853" s="79" t="s">
        <v>4992</v>
      </c>
      <c r="D853" s="2"/>
      <c r="E853" s="2"/>
    </row>
    <row r="854">
      <c r="A854" s="116"/>
      <c r="B854" s="78">
        <v>-1.0</v>
      </c>
      <c r="C854" s="79" t="s">
        <v>4993</v>
      </c>
      <c r="D854" s="2"/>
      <c r="E854" s="2"/>
    </row>
    <row r="855">
      <c r="A855" s="116"/>
      <c r="B855" s="78">
        <v>-1.0</v>
      </c>
      <c r="C855" s="79" t="s">
        <v>4994</v>
      </c>
      <c r="D855" s="2"/>
      <c r="E855" s="2"/>
    </row>
    <row r="856">
      <c r="A856" s="116"/>
      <c r="B856" s="78">
        <v>-1.0</v>
      </c>
      <c r="C856" s="79" t="s">
        <v>4995</v>
      </c>
      <c r="D856" s="2"/>
      <c r="E856" s="2"/>
    </row>
    <row r="857">
      <c r="A857" s="116"/>
      <c r="B857" s="78">
        <v>-1.0</v>
      </c>
      <c r="C857" s="79" t="s">
        <v>4996</v>
      </c>
      <c r="D857" s="2"/>
      <c r="E857" s="2"/>
    </row>
    <row r="858">
      <c r="A858" s="116"/>
      <c r="B858" s="78">
        <v>-1.0</v>
      </c>
      <c r="C858" s="79" t="s">
        <v>4997</v>
      </c>
      <c r="D858" s="2"/>
      <c r="E858" s="2"/>
    </row>
    <row r="859">
      <c r="A859" s="116"/>
      <c r="B859" s="78">
        <v>-1.0</v>
      </c>
      <c r="C859" s="79" t="s">
        <v>4998</v>
      </c>
      <c r="D859" s="2"/>
      <c r="E859" s="2"/>
    </row>
    <row r="860">
      <c r="A860" s="116"/>
      <c r="B860" s="78">
        <v>-1.0</v>
      </c>
      <c r="C860" s="79" t="s">
        <v>4999</v>
      </c>
      <c r="D860" s="2"/>
      <c r="E860" s="2"/>
    </row>
    <row r="861">
      <c r="A861" s="116"/>
      <c r="B861" s="78">
        <v>-1.0</v>
      </c>
      <c r="C861" s="79" t="s">
        <v>5000</v>
      </c>
      <c r="D861" s="2"/>
      <c r="E861" s="2"/>
    </row>
    <row r="862">
      <c r="A862" s="116"/>
      <c r="B862" s="78">
        <v>-1.0</v>
      </c>
      <c r="C862" s="79" t="s">
        <v>5001</v>
      </c>
      <c r="D862" s="2"/>
      <c r="E862" s="2"/>
    </row>
    <row r="863">
      <c r="A863" s="116"/>
      <c r="B863" s="78">
        <v>-1.0</v>
      </c>
      <c r="C863" s="79" t="s">
        <v>5002</v>
      </c>
      <c r="D863" s="2"/>
      <c r="E863" s="2"/>
    </row>
    <row r="864">
      <c r="A864" s="116"/>
      <c r="B864" s="78">
        <v>-1.0</v>
      </c>
      <c r="C864" s="79" t="s">
        <v>5003</v>
      </c>
      <c r="D864" s="2"/>
      <c r="E864" s="2"/>
    </row>
    <row r="865">
      <c r="A865" s="116"/>
      <c r="B865" s="78">
        <v>-1.0</v>
      </c>
      <c r="C865" s="79" t="s">
        <v>5005</v>
      </c>
      <c r="D865" s="2"/>
      <c r="E865" s="2"/>
    </row>
    <row r="866">
      <c r="A866" s="116"/>
      <c r="B866" s="78">
        <v>-1.0</v>
      </c>
      <c r="C866" s="79" t="s">
        <v>5006</v>
      </c>
      <c r="D866" s="2"/>
      <c r="E866" s="2"/>
    </row>
    <row r="867">
      <c r="A867" s="116"/>
      <c r="B867" s="78">
        <v>-1.0</v>
      </c>
      <c r="C867" s="79" t="s">
        <v>5007</v>
      </c>
      <c r="D867" s="2"/>
      <c r="E867" s="2"/>
    </row>
    <row r="868">
      <c r="A868" s="116"/>
      <c r="B868" s="78">
        <v>-1.0</v>
      </c>
      <c r="C868" s="81" t="s">
        <v>5008</v>
      </c>
      <c r="D868" s="2"/>
      <c r="E868" s="2"/>
    </row>
    <row r="869">
      <c r="A869" s="116"/>
      <c r="B869" s="78">
        <v>-1.0</v>
      </c>
      <c r="C869" s="79" t="s">
        <v>5009</v>
      </c>
      <c r="D869" s="2"/>
      <c r="E869" s="2"/>
    </row>
    <row r="870">
      <c r="A870" s="116"/>
      <c r="B870" s="78">
        <v>-1.0</v>
      </c>
      <c r="C870" s="79" t="s">
        <v>5010</v>
      </c>
      <c r="D870" s="2"/>
      <c r="E870" s="2"/>
    </row>
    <row r="871">
      <c r="A871" s="116"/>
      <c r="B871" s="78">
        <v>-1.0</v>
      </c>
      <c r="C871" s="79" t="s">
        <v>5011</v>
      </c>
      <c r="D871" s="2"/>
      <c r="E871" s="2"/>
    </row>
    <row r="872">
      <c r="A872" s="116"/>
      <c r="B872" s="78">
        <v>-1.0</v>
      </c>
      <c r="C872" s="79" t="s">
        <v>5012</v>
      </c>
      <c r="D872" s="2"/>
      <c r="E872" s="2"/>
    </row>
    <row r="873">
      <c r="A873" s="116"/>
      <c r="B873" s="78">
        <v>-1.0</v>
      </c>
      <c r="C873" s="79" t="s">
        <v>5013</v>
      </c>
      <c r="D873" s="2"/>
      <c r="E873" s="2"/>
    </row>
    <row r="874">
      <c r="A874" s="116"/>
      <c r="B874" s="78">
        <v>-1.0</v>
      </c>
      <c r="C874" s="79" t="s">
        <v>5014</v>
      </c>
      <c r="D874" s="2"/>
      <c r="E874" s="2"/>
    </row>
    <row r="875">
      <c r="A875" s="116"/>
      <c r="B875" s="78">
        <v>-1.0</v>
      </c>
      <c r="C875" s="79" t="s">
        <v>5015</v>
      </c>
      <c r="D875" s="2"/>
      <c r="E875" s="2"/>
    </row>
    <row r="876">
      <c r="A876" s="116"/>
      <c r="B876" s="78">
        <v>-1.0</v>
      </c>
      <c r="C876" s="79" t="s">
        <v>5016</v>
      </c>
      <c r="D876" s="2"/>
      <c r="E876" s="2"/>
    </row>
    <row r="877">
      <c r="A877" s="116"/>
      <c r="B877" s="78">
        <v>-1.0</v>
      </c>
      <c r="C877" s="79" t="s">
        <v>5017</v>
      </c>
      <c r="D877" s="2"/>
      <c r="E877" s="2"/>
    </row>
    <row r="878">
      <c r="A878" s="116"/>
      <c r="B878" s="78">
        <v>-1.0</v>
      </c>
      <c r="C878" s="79" t="s">
        <v>5019</v>
      </c>
      <c r="D878" s="2"/>
      <c r="E878" s="2"/>
    </row>
    <row r="879">
      <c r="A879" s="116"/>
      <c r="B879" s="78">
        <v>-1.0</v>
      </c>
      <c r="C879" s="79" t="s">
        <v>5020</v>
      </c>
      <c r="D879" s="2"/>
      <c r="E879" s="2"/>
    </row>
    <row r="880">
      <c r="A880" s="116"/>
      <c r="B880" s="78">
        <v>-1.0</v>
      </c>
      <c r="C880" s="79" t="s">
        <v>5021</v>
      </c>
      <c r="D880" s="2"/>
      <c r="E880" s="2"/>
    </row>
    <row r="881">
      <c r="A881" s="116"/>
      <c r="B881" s="78">
        <v>-1.0</v>
      </c>
      <c r="C881" s="79" t="s">
        <v>5030</v>
      </c>
      <c r="D881" s="2"/>
      <c r="E881" s="2"/>
    </row>
    <row r="882">
      <c r="A882" s="116"/>
      <c r="B882" s="78">
        <v>-1.0</v>
      </c>
      <c r="C882" s="79" t="s">
        <v>5032</v>
      </c>
      <c r="D882" s="2"/>
      <c r="E882" s="2"/>
    </row>
    <row r="883">
      <c r="A883" s="116"/>
      <c r="B883" s="78">
        <v>-1.0</v>
      </c>
      <c r="C883" s="79" t="s">
        <v>5033</v>
      </c>
      <c r="D883" s="2"/>
      <c r="E883" s="2"/>
    </row>
    <row r="884">
      <c r="A884" s="116"/>
      <c r="B884" s="78">
        <v>-1.0</v>
      </c>
      <c r="C884" s="79" t="s">
        <v>5034</v>
      </c>
      <c r="D884" s="2"/>
      <c r="E884" s="2"/>
    </row>
    <row r="885">
      <c r="A885" s="116"/>
      <c r="B885" s="78">
        <v>-1.0</v>
      </c>
      <c r="C885" s="79" t="s">
        <v>5036</v>
      </c>
      <c r="D885" s="2"/>
      <c r="E885" s="2"/>
    </row>
    <row r="886">
      <c r="A886" s="116"/>
      <c r="B886" s="78">
        <v>-1.0</v>
      </c>
      <c r="C886" s="79" t="s">
        <v>5038</v>
      </c>
      <c r="D886" s="2"/>
      <c r="E886" s="2"/>
    </row>
    <row r="887">
      <c r="A887" s="116"/>
      <c r="B887" s="78">
        <v>-1.0</v>
      </c>
      <c r="C887" s="79" t="s">
        <v>5041</v>
      </c>
      <c r="D887" s="2"/>
      <c r="E887" s="2"/>
    </row>
    <row r="888">
      <c r="A888" s="116"/>
      <c r="B888" s="78">
        <v>-1.0</v>
      </c>
      <c r="C888" s="79" t="s">
        <v>5042</v>
      </c>
      <c r="D888" s="2"/>
      <c r="E888" s="2"/>
    </row>
    <row r="889">
      <c r="A889" s="116"/>
      <c r="B889" s="78">
        <v>-1.0</v>
      </c>
      <c r="C889" s="79" t="s">
        <v>5043</v>
      </c>
      <c r="D889" s="2"/>
      <c r="E889" s="2"/>
    </row>
    <row r="890">
      <c r="A890" s="116"/>
      <c r="B890" s="78">
        <v>-1.0</v>
      </c>
      <c r="C890" s="79" t="s">
        <v>5044</v>
      </c>
      <c r="D890" s="2"/>
      <c r="E890" s="2"/>
    </row>
    <row r="891">
      <c r="A891" s="116"/>
      <c r="B891" s="78">
        <v>-1.0</v>
      </c>
      <c r="C891" s="81" t="s">
        <v>5046</v>
      </c>
      <c r="D891" s="2"/>
      <c r="E891" s="2"/>
    </row>
    <row r="892">
      <c r="A892" s="116"/>
      <c r="B892" s="78">
        <v>-1.0</v>
      </c>
      <c r="C892" s="79" t="s">
        <v>5048</v>
      </c>
      <c r="D892" s="2"/>
      <c r="E892" s="2"/>
    </row>
    <row r="893">
      <c r="A893" s="116"/>
      <c r="B893" s="78">
        <v>-1.0</v>
      </c>
      <c r="C893" s="79" t="s">
        <v>5073</v>
      </c>
      <c r="D893" s="2"/>
      <c r="E893" s="2"/>
    </row>
    <row r="894">
      <c r="A894" s="116"/>
      <c r="B894" s="78">
        <v>-1.0</v>
      </c>
      <c r="C894" s="79" t="s">
        <v>5075</v>
      </c>
      <c r="D894" s="2"/>
      <c r="E894" s="2"/>
    </row>
    <row r="895">
      <c r="A895" s="116"/>
      <c r="B895" s="78">
        <v>-1.0</v>
      </c>
      <c r="C895" s="79" t="s">
        <v>5077</v>
      </c>
      <c r="D895" s="2"/>
      <c r="E895" s="2"/>
    </row>
    <row r="896">
      <c r="A896" s="116"/>
      <c r="B896" s="78">
        <v>-1.0</v>
      </c>
      <c r="C896" s="79" t="s">
        <v>5078</v>
      </c>
      <c r="D896" s="2"/>
      <c r="E896" s="2"/>
    </row>
    <row r="897">
      <c r="A897" s="116"/>
      <c r="B897" s="78">
        <v>-1.0</v>
      </c>
      <c r="C897" s="79" t="s">
        <v>5079</v>
      </c>
      <c r="D897" s="2"/>
      <c r="E897" s="2"/>
    </row>
    <row r="898">
      <c r="A898" s="116"/>
      <c r="B898" s="78">
        <v>-1.0</v>
      </c>
      <c r="C898" s="79" t="s">
        <v>5081</v>
      </c>
      <c r="D898" s="2"/>
      <c r="E898" s="2"/>
    </row>
    <row r="899">
      <c r="A899" s="116"/>
      <c r="B899" s="78">
        <v>-1.0</v>
      </c>
      <c r="C899" s="79" t="s">
        <v>5083</v>
      </c>
      <c r="D899" s="2"/>
      <c r="E899" s="2"/>
    </row>
    <row r="900">
      <c r="A900" s="116"/>
      <c r="B900" s="78">
        <v>-1.0</v>
      </c>
      <c r="C900" s="79" t="s">
        <v>5085</v>
      </c>
      <c r="D900" s="2"/>
      <c r="E900" s="2"/>
    </row>
    <row r="901">
      <c r="A901" s="116"/>
      <c r="B901" s="78">
        <v>-1.0</v>
      </c>
      <c r="C901" s="79" t="s">
        <v>5087</v>
      </c>
      <c r="D901" s="2"/>
      <c r="E901" s="2"/>
    </row>
    <row r="902">
      <c r="A902" s="116"/>
      <c r="B902" s="78">
        <v>-1.0</v>
      </c>
      <c r="C902" s="79" t="s">
        <v>5089</v>
      </c>
      <c r="D902" s="2"/>
      <c r="E902" s="2"/>
    </row>
    <row r="903">
      <c r="A903" s="116"/>
      <c r="B903" s="78">
        <v>-1.0</v>
      </c>
      <c r="C903" s="79" t="s">
        <v>5091</v>
      </c>
      <c r="D903" s="2"/>
      <c r="E903" s="2"/>
    </row>
    <row r="904">
      <c r="A904" s="116"/>
      <c r="B904" s="78">
        <v>-1.0</v>
      </c>
      <c r="C904" s="79" t="s">
        <v>5092</v>
      </c>
      <c r="D904" s="2"/>
      <c r="E904" s="2"/>
    </row>
    <row r="905">
      <c r="A905" s="116"/>
      <c r="B905" s="78">
        <v>-1.0</v>
      </c>
      <c r="C905" s="81" t="s">
        <v>5094</v>
      </c>
      <c r="D905" s="2"/>
      <c r="E905" s="2"/>
    </row>
    <row r="906">
      <c r="A906" s="116"/>
      <c r="B906" s="78">
        <v>-1.0</v>
      </c>
      <c r="C906" s="79" t="s">
        <v>5102</v>
      </c>
      <c r="D906" s="2"/>
      <c r="E906" s="2"/>
    </row>
    <row r="907">
      <c r="A907" s="116"/>
      <c r="B907" s="78">
        <v>-1.0</v>
      </c>
      <c r="C907" s="79" t="s">
        <v>5103</v>
      </c>
      <c r="D907" s="2"/>
      <c r="E907" s="2"/>
    </row>
    <row r="908">
      <c r="A908" s="116"/>
      <c r="B908" s="78">
        <v>-1.0</v>
      </c>
      <c r="C908" s="83" t="s">
        <v>5105</v>
      </c>
      <c r="D908" s="2"/>
      <c r="E908" s="2"/>
    </row>
    <row r="909">
      <c r="A909" s="116"/>
      <c r="B909" s="78">
        <v>-1.0</v>
      </c>
      <c r="C909" s="79" t="s">
        <v>5111</v>
      </c>
      <c r="D909" s="2"/>
      <c r="E909" s="2"/>
    </row>
    <row r="910">
      <c r="A910" s="116"/>
      <c r="B910" s="78">
        <v>-1.0</v>
      </c>
      <c r="C910" s="79" t="s">
        <v>5113</v>
      </c>
      <c r="D910" s="2"/>
      <c r="E910" s="2"/>
    </row>
    <row r="911">
      <c r="A911" s="116"/>
      <c r="B911" s="78">
        <v>-1.0</v>
      </c>
      <c r="C911" s="79" t="s">
        <v>5114</v>
      </c>
      <c r="D911" s="2"/>
      <c r="E911" s="2"/>
    </row>
    <row r="912">
      <c r="A912" s="116"/>
      <c r="B912" s="78">
        <v>-1.0</v>
      </c>
      <c r="C912" s="79" t="s">
        <v>5115</v>
      </c>
      <c r="D912" s="2"/>
      <c r="E912" s="2"/>
    </row>
    <row r="913">
      <c r="A913" s="116"/>
      <c r="B913" s="78">
        <v>-1.0</v>
      </c>
      <c r="C913" s="79" t="s">
        <v>5117</v>
      </c>
      <c r="D913" s="2"/>
      <c r="E913" s="2"/>
    </row>
    <row r="914">
      <c r="A914" s="116"/>
      <c r="B914" s="78">
        <v>-1.0</v>
      </c>
      <c r="C914" s="79" t="s">
        <v>5118</v>
      </c>
      <c r="D914" s="2"/>
      <c r="E914" s="2"/>
    </row>
    <row r="915">
      <c r="A915" s="116"/>
      <c r="B915" s="78">
        <v>-1.0</v>
      </c>
      <c r="C915" s="79" t="s">
        <v>5119</v>
      </c>
      <c r="D915" s="2"/>
      <c r="E915" s="2"/>
    </row>
    <row r="916">
      <c r="A916" s="116"/>
      <c r="B916" s="78">
        <v>-1.0</v>
      </c>
      <c r="C916" s="79" t="s">
        <v>5120</v>
      </c>
      <c r="D916" s="2"/>
      <c r="E916" s="2"/>
    </row>
    <row r="917">
      <c r="A917" s="116"/>
      <c r="B917" s="78">
        <v>-1.0</v>
      </c>
      <c r="C917" s="79" t="s">
        <v>5121</v>
      </c>
      <c r="D917" s="2"/>
      <c r="E917" s="2"/>
    </row>
    <row r="918">
      <c r="A918" s="116"/>
      <c r="B918" s="78">
        <v>-1.0</v>
      </c>
      <c r="C918" s="79" t="s">
        <v>5123</v>
      </c>
      <c r="D918" s="2"/>
      <c r="E918" s="2"/>
    </row>
    <row r="919">
      <c r="A919" s="116"/>
      <c r="B919" s="78">
        <v>-1.0</v>
      </c>
      <c r="C919" s="79" t="s">
        <v>5125</v>
      </c>
      <c r="D919" s="2"/>
      <c r="E919" s="2"/>
    </row>
    <row r="920">
      <c r="A920" s="116"/>
      <c r="B920" s="78">
        <v>-1.0</v>
      </c>
      <c r="C920" s="79" t="s">
        <v>5126</v>
      </c>
      <c r="D920" s="2"/>
      <c r="E920" s="2"/>
    </row>
    <row r="921">
      <c r="A921" s="116"/>
      <c r="B921" s="78">
        <v>-1.0</v>
      </c>
      <c r="C921" s="79" t="s">
        <v>5128</v>
      </c>
      <c r="D921" s="2"/>
      <c r="E921" s="2"/>
    </row>
    <row r="922">
      <c r="A922" s="116"/>
      <c r="B922" s="78">
        <v>-1.0</v>
      </c>
      <c r="C922" s="79" t="s">
        <v>5130</v>
      </c>
      <c r="D922" s="2"/>
      <c r="E922" s="2"/>
    </row>
    <row r="923">
      <c r="A923" s="116"/>
      <c r="B923" s="78">
        <v>-1.0</v>
      </c>
      <c r="C923" s="79" t="s">
        <v>5131</v>
      </c>
      <c r="D923" s="2"/>
      <c r="E923" s="2"/>
    </row>
    <row r="924">
      <c r="A924" s="116"/>
      <c r="B924" s="78">
        <v>-1.0</v>
      </c>
      <c r="C924" s="79" t="s">
        <v>5132</v>
      </c>
      <c r="D924" s="2"/>
      <c r="E924" s="2"/>
    </row>
    <row r="925">
      <c r="A925" s="116"/>
      <c r="B925" s="78">
        <v>-1.0</v>
      </c>
      <c r="C925" s="79" t="s">
        <v>5134</v>
      </c>
      <c r="D925" s="2"/>
      <c r="E925" s="2"/>
    </row>
    <row r="926">
      <c r="A926" s="116"/>
      <c r="B926" s="78">
        <v>-1.0</v>
      </c>
      <c r="C926" s="79" t="s">
        <v>5135</v>
      </c>
      <c r="D926" s="2"/>
      <c r="E926" s="2"/>
    </row>
    <row r="927">
      <c r="A927" s="116"/>
      <c r="B927" s="78">
        <v>-1.0</v>
      </c>
      <c r="C927" s="81" t="s">
        <v>5136</v>
      </c>
      <c r="D927" s="2"/>
      <c r="E927" s="2"/>
    </row>
    <row r="928">
      <c r="A928" s="116"/>
      <c r="B928" s="78">
        <v>-1.0</v>
      </c>
      <c r="C928" s="79" t="s">
        <v>5138</v>
      </c>
      <c r="D928" s="2"/>
      <c r="E928" s="2"/>
    </row>
    <row r="929">
      <c r="A929" s="116"/>
      <c r="B929" s="78">
        <v>-1.0</v>
      </c>
      <c r="C929" s="79" t="s">
        <v>5140</v>
      </c>
      <c r="D929" s="2"/>
      <c r="E929" s="2"/>
    </row>
    <row r="930">
      <c r="A930" s="116"/>
      <c r="B930" s="78">
        <v>-1.0</v>
      </c>
      <c r="C930" s="81" t="s">
        <v>5141</v>
      </c>
      <c r="D930" s="2"/>
      <c r="E930" s="2"/>
    </row>
    <row r="931">
      <c r="A931" s="116"/>
      <c r="B931" s="78">
        <v>-1.0</v>
      </c>
      <c r="C931" s="79" t="s">
        <v>5142</v>
      </c>
      <c r="D931" s="2"/>
      <c r="E931" s="2"/>
    </row>
    <row r="932">
      <c r="A932" s="116"/>
      <c r="B932" s="78">
        <v>-1.0</v>
      </c>
      <c r="C932" s="79" t="s">
        <v>5143</v>
      </c>
      <c r="D932" s="2"/>
      <c r="E932" s="2"/>
    </row>
    <row r="933">
      <c r="A933" s="116"/>
      <c r="B933" s="78">
        <v>-1.0</v>
      </c>
      <c r="C933" s="79" t="s">
        <v>5144</v>
      </c>
      <c r="D933" s="2"/>
      <c r="E933" s="2"/>
    </row>
    <row r="934">
      <c r="A934" s="116"/>
      <c r="B934" s="78">
        <v>-1.0</v>
      </c>
      <c r="C934" s="79" t="s">
        <v>5145</v>
      </c>
      <c r="D934" s="2"/>
      <c r="E934" s="2"/>
    </row>
    <row r="935">
      <c r="A935" s="116"/>
      <c r="B935" s="78">
        <v>-1.0</v>
      </c>
      <c r="C935" s="79" t="s">
        <v>5146</v>
      </c>
      <c r="D935" s="2"/>
      <c r="E935" s="2"/>
    </row>
    <row r="936">
      <c r="A936" s="116"/>
      <c r="B936" s="78">
        <v>-1.0</v>
      </c>
      <c r="C936" s="79" t="s">
        <v>5147</v>
      </c>
      <c r="D936" s="2"/>
      <c r="E936" s="2"/>
    </row>
    <row r="937">
      <c r="A937" s="116"/>
      <c r="B937" s="78">
        <v>-1.0</v>
      </c>
      <c r="C937" s="79" t="s">
        <v>5148</v>
      </c>
      <c r="D937" s="2"/>
      <c r="E937" s="2"/>
    </row>
    <row r="938">
      <c r="A938" s="116"/>
      <c r="B938" s="78">
        <v>-1.0</v>
      </c>
      <c r="C938" s="79" t="s">
        <v>5149</v>
      </c>
      <c r="D938" s="2"/>
      <c r="E938" s="2"/>
    </row>
    <row r="939">
      <c r="A939" s="116"/>
      <c r="B939" s="78">
        <v>-1.0</v>
      </c>
      <c r="C939" s="79" t="s">
        <v>5150</v>
      </c>
      <c r="D939" s="2"/>
      <c r="E939" s="2"/>
    </row>
    <row r="940">
      <c r="A940" s="116"/>
      <c r="B940" s="78">
        <v>-1.0</v>
      </c>
      <c r="C940" s="79" t="s">
        <v>5151</v>
      </c>
      <c r="D940" s="2"/>
      <c r="E940" s="2"/>
    </row>
    <row r="941">
      <c r="A941" s="116"/>
      <c r="B941" s="78">
        <v>-1.0</v>
      </c>
      <c r="C941" s="79" t="s">
        <v>5152</v>
      </c>
      <c r="D941" s="2"/>
      <c r="E941" s="2"/>
    </row>
    <row r="942">
      <c r="A942" s="116"/>
      <c r="B942" s="78">
        <v>-1.0</v>
      </c>
      <c r="C942" s="79" t="s">
        <v>5153</v>
      </c>
      <c r="D942" s="2"/>
      <c r="E942" s="2"/>
    </row>
    <row r="943">
      <c r="A943" s="116"/>
      <c r="B943" s="78">
        <v>-1.0</v>
      </c>
      <c r="C943" s="79" t="s">
        <v>5154</v>
      </c>
      <c r="D943" s="2"/>
      <c r="E943" s="2"/>
    </row>
    <row r="944">
      <c r="A944" s="116"/>
      <c r="B944" s="78">
        <v>-1.0</v>
      </c>
      <c r="C944" s="79" t="s">
        <v>5155</v>
      </c>
      <c r="D944" s="2"/>
    </row>
    <row r="945">
      <c r="A945" s="116"/>
      <c r="B945" s="78">
        <v>-1.0</v>
      </c>
      <c r="C945" s="79" t="s">
        <v>5156</v>
      </c>
      <c r="D945" s="2"/>
    </row>
    <row r="946">
      <c r="A946" s="116"/>
      <c r="B946" s="78">
        <v>-1.0</v>
      </c>
      <c r="C946" s="79" t="s">
        <v>5157</v>
      </c>
      <c r="D946" s="2"/>
    </row>
    <row r="947">
      <c r="A947" s="116"/>
      <c r="B947" s="78">
        <v>-1.0</v>
      </c>
      <c r="C947" s="79" t="s">
        <v>5158</v>
      </c>
      <c r="D947" s="2"/>
    </row>
    <row r="948">
      <c r="A948" s="116"/>
      <c r="B948" s="78">
        <v>-1.0</v>
      </c>
      <c r="C948" s="79" t="s">
        <v>5159</v>
      </c>
      <c r="D948" s="2"/>
    </row>
    <row r="949">
      <c r="A949" s="116"/>
      <c r="B949" s="78">
        <v>-1.0</v>
      </c>
      <c r="C949" s="79" t="s">
        <v>5161</v>
      </c>
    </row>
    <row r="950">
      <c r="A950" s="116"/>
      <c r="B950" s="78">
        <v>-1.0</v>
      </c>
      <c r="C950" s="79" t="s">
        <v>5162</v>
      </c>
    </row>
    <row r="951">
      <c r="A951" s="116"/>
      <c r="B951" s="78">
        <v>-1.0</v>
      </c>
      <c r="C951" s="79" t="s">
        <v>5164</v>
      </c>
    </row>
    <row r="952">
      <c r="A952" s="116"/>
      <c r="B952" s="78">
        <v>-1.0</v>
      </c>
      <c r="C952" s="79" t="s">
        <v>5166</v>
      </c>
    </row>
    <row r="953">
      <c r="A953" s="116"/>
      <c r="B953" s="78">
        <v>-1.0</v>
      </c>
      <c r="C953" s="79" t="s">
        <v>5168</v>
      </c>
    </row>
    <row r="954">
      <c r="A954" s="116"/>
      <c r="B954" s="78">
        <v>-1.0</v>
      </c>
      <c r="C954" s="79" t="s">
        <v>5169</v>
      </c>
    </row>
    <row r="955">
      <c r="A955" s="116"/>
      <c r="B955" s="78">
        <v>-1.0</v>
      </c>
      <c r="C955" s="79" t="s">
        <v>5171</v>
      </c>
    </row>
    <row r="956">
      <c r="A956" s="82"/>
      <c r="B956" s="78">
        <v>-1.0</v>
      </c>
      <c r="C956" s="79" t="s">
        <v>5172</v>
      </c>
    </row>
    <row r="957">
      <c r="A957" s="116"/>
      <c r="B957" s="78">
        <v>-1.0</v>
      </c>
      <c r="C957" s="79" t="s">
        <v>5173</v>
      </c>
    </row>
    <row r="958">
      <c r="A958" s="116"/>
      <c r="B958" s="78">
        <v>-1.0</v>
      </c>
      <c r="C958" s="79" t="s">
        <v>5174</v>
      </c>
    </row>
    <row r="959">
      <c r="A959" s="116"/>
      <c r="B959" s="78">
        <v>-1.0</v>
      </c>
      <c r="C959" s="79" t="s">
        <v>5176</v>
      </c>
    </row>
    <row r="960">
      <c r="A960" s="116"/>
      <c r="B960" s="78">
        <v>-1.0</v>
      </c>
      <c r="C960" s="79" t="s">
        <v>5177</v>
      </c>
    </row>
    <row r="961">
      <c r="A961" s="116"/>
      <c r="B961" s="78">
        <v>-1.0</v>
      </c>
      <c r="C961" s="79" t="s">
        <v>5179</v>
      </c>
    </row>
    <row r="962">
      <c r="A962" s="116"/>
      <c r="B962" s="78">
        <v>-1.0</v>
      </c>
      <c r="C962" s="79" t="s">
        <v>5180</v>
      </c>
    </row>
    <row r="963">
      <c r="A963" s="116"/>
      <c r="B963" s="78">
        <v>-1.0</v>
      </c>
      <c r="C963" s="79" t="s">
        <v>5181</v>
      </c>
    </row>
    <row r="964">
      <c r="A964" s="116"/>
      <c r="B964" s="78">
        <v>-1.0</v>
      </c>
      <c r="C964" s="79" t="s">
        <v>5182</v>
      </c>
    </row>
    <row r="965">
      <c r="A965" s="116"/>
      <c r="B965" s="78">
        <v>-1.0</v>
      </c>
      <c r="C965" s="79" t="s">
        <v>5183</v>
      </c>
    </row>
    <row r="966">
      <c r="A966" s="116"/>
      <c r="B966" s="78">
        <v>-1.0</v>
      </c>
      <c r="C966" s="79" t="s">
        <v>5185</v>
      </c>
    </row>
    <row r="967">
      <c r="A967" s="116"/>
      <c r="B967" s="78">
        <v>-1.0</v>
      </c>
      <c r="C967" s="79" t="s">
        <v>5186</v>
      </c>
    </row>
    <row r="968">
      <c r="A968" s="116"/>
      <c r="B968" s="78">
        <v>-1.0</v>
      </c>
      <c r="C968" s="79" t="s">
        <v>5187</v>
      </c>
    </row>
    <row r="969">
      <c r="A969" s="116"/>
      <c r="B969" s="78">
        <v>-1.0</v>
      </c>
      <c r="C969" s="79" t="s">
        <v>5188</v>
      </c>
    </row>
    <row r="970">
      <c r="A970" s="116"/>
      <c r="B970" s="78">
        <v>-1.0</v>
      </c>
      <c r="C970" s="79" t="s">
        <v>5189</v>
      </c>
    </row>
    <row r="971">
      <c r="A971" s="116"/>
      <c r="B971" s="78">
        <v>-1.0</v>
      </c>
      <c r="C971" s="79" t="s">
        <v>5190</v>
      </c>
    </row>
    <row r="972">
      <c r="A972" s="116"/>
      <c r="B972" s="78">
        <v>-1.0</v>
      </c>
      <c r="C972" s="79" t="s">
        <v>5191</v>
      </c>
    </row>
    <row r="973">
      <c r="A973" s="116"/>
      <c r="B973" s="78">
        <v>-1.0</v>
      </c>
      <c r="C973" s="79" t="s">
        <v>5192</v>
      </c>
    </row>
    <row r="974">
      <c r="A974" s="116"/>
      <c r="B974" s="78">
        <v>-1.0</v>
      </c>
      <c r="C974" s="79" t="s">
        <v>5193</v>
      </c>
    </row>
    <row r="975">
      <c r="A975" s="116"/>
      <c r="B975" s="78">
        <v>-1.0</v>
      </c>
      <c r="C975" s="79" t="s">
        <v>5194</v>
      </c>
    </row>
    <row r="976">
      <c r="A976" s="116"/>
      <c r="B976" s="78">
        <v>-1.0</v>
      </c>
      <c r="C976" s="79" t="s">
        <v>5195</v>
      </c>
    </row>
    <row r="977">
      <c r="A977" s="116"/>
      <c r="B977" s="78">
        <v>-1.0</v>
      </c>
      <c r="C977" s="79" t="s">
        <v>5196</v>
      </c>
    </row>
    <row r="978">
      <c r="A978" s="116"/>
      <c r="B978" s="78">
        <v>-1.0</v>
      </c>
      <c r="C978" s="79" t="s">
        <v>5197</v>
      </c>
    </row>
    <row r="979">
      <c r="A979" s="116"/>
      <c r="B979" s="78">
        <v>-1.0</v>
      </c>
      <c r="C979" s="79" t="s">
        <v>5198</v>
      </c>
    </row>
    <row r="980">
      <c r="A980" s="116"/>
      <c r="B980" s="78">
        <v>-1.0</v>
      </c>
      <c r="C980" s="79" t="s">
        <v>5199</v>
      </c>
    </row>
    <row r="981">
      <c r="A981" s="116"/>
      <c r="B981" s="78">
        <v>-1.0</v>
      </c>
      <c r="C981" s="79" t="s">
        <v>5200</v>
      </c>
    </row>
    <row r="982">
      <c r="A982" s="116"/>
      <c r="B982" s="78">
        <v>-1.0</v>
      </c>
      <c r="C982" s="79" t="s">
        <v>5201</v>
      </c>
    </row>
    <row r="983">
      <c r="A983" s="116"/>
      <c r="B983" s="78">
        <v>-1.0</v>
      </c>
      <c r="C983" s="79" t="s">
        <v>5202</v>
      </c>
    </row>
    <row r="984">
      <c r="A984" s="116"/>
      <c r="B984" s="78">
        <v>-1.0</v>
      </c>
      <c r="C984" s="79" t="s">
        <v>5203</v>
      </c>
    </row>
    <row r="985">
      <c r="A985" s="116"/>
      <c r="B985" s="78">
        <v>-1.0</v>
      </c>
      <c r="C985" s="79" t="s">
        <v>5204</v>
      </c>
    </row>
    <row r="986">
      <c r="A986" s="116"/>
      <c r="B986" s="78">
        <v>-1.0</v>
      </c>
      <c r="C986" s="79" t="s">
        <v>5205</v>
      </c>
    </row>
    <row r="987">
      <c r="A987" s="116"/>
      <c r="B987" s="78">
        <v>-1.0</v>
      </c>
      <c r="C987" s="79" t="s">
        <v>5206</v>
      </c>
    </row>
    <row r="988">
      <c r="A988" s="116"/>
      <c r="B988" s="78">
        <v>-1.0</v>
      </c>
      <c r="C988" s="79" t="s">
        <v>5207</v>
      </c>
    </row>
    <row r="989">
      <c r="A989" s="116"/>
      <c r="B989" s="78">
        <v>-1.0</v>
      </c>
      <c r="C989" s="79" t="s">
        <v>5208</v>
      </c>
    </row>
    <row r="990">
      <c r="B990" s="2">
        <v>-1.0</v>
      </c>
      <c r="C990" s="2" t="s">
        <v>5219</v>
      </c>
      <c r="D990" s="115"/>
    </row>
    <row r="991">
      <c r="B991" s="2">
        <v>-1.0</v>
      </c>
      <c r="C991" s="3" t="s">
        <v>5367</v>
      </c>
      <c r="D991" s="115"/>
    </row>
    <row r="992">
      <c r="B992" s="2">
        <v>-1.0</v>
      </c>
      <c r="C992" s="2" t="s">
        <v>5448</v>
      </c>
    </row>
    <row r="993">
      <c r="B993" s="2">
        <v>-1.0</v>
      </c>
      <c r="C993" s="2" t="s">
        <v>5449</v>
      </c>
    </row>
    <row r="994">
      <c r="B994" s="2">
        <v>-1.0</v>
      </c>
      <c r="C994" s="2" t="s">
        <v>5451</v>
      </c>
    </row>
    <row r="995">
      <c r="B995" s="2">
        <v>-1.0</v>
      </c>
      <c r="C995" s="2" t="s">
        <v>5452</v>
      </c>
    </row>
    <row r="996">
      <c r="B996" s="2">
        <v>-1.0</v>
      </c>
      <c r="C996" s="2" t="s">
        <v>5453</v>
      </c>
    </row>
    <row r="997">
      <c r="B997" s="2">
        <v>-1.0</v>
      </c>
      <c r="C997" s="2" t="s">
        <v>5454</v>
      </c>
    </row>
    <row r="998">
      <c r="B998" s="2">
        <v>-1.0</v>
      </c>
      <c r="C998" s="2" t="s">
        <v>5455</v>
      </c>
    </row>
    <row r="999">
      <c r="B999" s="2">
        <v>-1.0</v>
      </c>
      <c r="C999" s="2" t="s">
        <v>5456</v>
      </c>
    </row>
    <row r="1000">
      <c r="B1000" s="2">
        <v>-1.0</v>
      </c>
      <c r="C1000" s="2" t="s">
        <v>5457</v>
      </c>
    </row>
    <row r="1001">
      <c r="B1001" s="2">
        <v>-1.0</v>
      </c>
      <c r="C1001" s="2" t="s">
        <v>5459</v>
      </c>
    </row>
    <row r="1002">
      <c r="B1002" s="2">
        <v>-1.0</v>
      </c>
      <c r="C1002" s="2" t="s">
        <v>5461</v>
      </c>
    </row>
    <row r="1003">
      <c r="B1003" s="2">
        <v>-1.0</v>
      </c>
      <c r="C1003" s="2" t="s">
        <v>5462</v>
      </c>
    </row>
    <row r="1004">
      <c r="B1004" s="2">
        <v>-1.0</v>
      </c>
      <c r="C1004" s="2" t="s">
        <v>5464</v>
      </c>
    </row>
    <row r="1005">
      <c r="B1005" s="2">
        <v>-1.0</v>
      </c>
      <c r="C1005" s="2" t="s">
        <v>5466</v>
      </c>
    </row>
    <row r="1006">
      <c r="B1006" s="2">
        <v>-1.0</v>
      </c>
      <c r="C1006" s="2" t="s">
        <v>5468</v>
      </c>
    </row>
    <row r="1007">
      <c r="B1007" s="2">
        <v>-1.0</v>
      </c>
      <c r="C1007" s="2" t="s">
        <v>5469</v>
      </c>
    </row>
    <row r="1008">
      <c r="B1008" s="2">
        <v>-1.0</v>
      </c>
      <c r="C1008" s="2" t="s">
        <v>5471</v>
      </c>
    </row>
    <row r="1009">
      <c r="B1009" s="2">
        <v>-1.0</v>
      </c>
      <c r="C1009" s="2" t="s">
        <v>5473</v>
      </c>
    </row>
    <row r="1010">
      <c r="B1010" s="2">
        <v>-1.0</v>
      </c>
      <c r="C1010" s="2" t="s">
        <v>5474</v>
      </c>
    </row>
    <row r="1011">
      <c r="B1011" s="2">
        <v>-1.0</v>
      </c>
      <c r="C1011" s="2" t="s">
        <v>5476</v>
      </c>
    </row>
    <row r="1012">
      <c r="B1012" s="2">
        <v>-1.0</v>
      </c>
      <c r="C1012" s="2" t="s">
        <v>5478</v>
      </c>
    </row>
    <row r="1013">
      <c r="B1013" s="2">
        <v>-1.0</v>
      </c>
      <c r="C1013" s="2" t="s">
        <v>5479</v>
      </c>
    </row>
    <row r="1014">
      <c r="B1014" s="2">
        <v>-1.0</v>
      </c>
      <c r="C1014" s="2" t="s">
        <v>5481</v>
      </c>
    </row>
    <row r="1015">
      <c r="B1015" s="2">
        <v>-1.0</v>
      </c>
      <c r="C1015" s="2" t="s">
        <v>5484</v>
      </c>
    </row>
    <row r="1016">
      <c r="B1016" s="2">
        <v>-1.0</v>
      </c>
      <c r="C1016" s="2" t="s">
        <v>5485</v>
      </c>
    </row>
    <row r="1017">
      <c r="B1017" s="2">
        <v>-1.0</v>
      </c>
      <c r="C1017" s="2" t="s">
        <v>5487</v>
      </c>
    </row>
    <row r="1018">
      <c r="B1018" s="2">
        <v>-1.0</v>
      </c>
      <c r="C1018" s="2" t="s">
        <v>5489</v>
      </c>
    </row>
    <row r="1019">
      <c r="B1019" s="2">
        <v>-1.0</v>
      </c>
      <c r="C1019" s="2" t="s">
        <v>5490</v>
      </c>
    </row>
    <row r="1020">
      <c r="B1020" s="2">
        <v>-1.0</v>
      </c>
      <c r="C1020" s="2" t="s">
        <v>5491</v>
      </c>
    </row>
    <row r="1021">
      <c r="B1021" s="2">
        <v>-1.0</v>
      </c>
      <c r="C1021" s="2" t="s">
        <v>5492</v>
      </c>
    </row>
    <row r="1022">
      <c r="B1022" s="2">
        <v>-1.0</v>
      </c>
      <c r="C1022" s="2" t="s">
        <v>5493</v>
      </c>
    </row>
    <row r="1023">
      <c r="B1023" s="2">
        <v>-1.0</v>
      </c>
      <c r="C1023" s="2" t="s">
        <v>5494</v>
      </c>
    </row>
    <row r="1024">
      <c r="B1024" s="2">
        <v>-1.0</v>
      </c>
      <c r="C1024" s="2" t="s">
        <v>5496</v>
      </c>
    </row>
    <row r="1025">
      <c r="B1025" s="2">
        <v>-1.0</v>
      </c>
      <c r="C1025" s="2" t="s">
        <v>5497</v>
      </c>
    </row>
    <row r="1026">
      <c r="B1026" s="2">
        <v>-1.0</v>
      </c>
      <c r="C1026" s="2" t="s">
        <v>5498</v>
      </c>
    </row>
    <row r="1027">
      <c r="B1027" s="2">
        <v>-1.0</v>
      </c>
      <c r="C1027" s="2" t="s">
        <v>5499</v>
      </c>
    </row>
    <row r="1028">
      <c r="B1028" s="2">
        <v>-1.0</v>
      </c>
      <c r="C1028" s="2" t="s">
        <v>5501</v>
      </c>
    </row>
    <row r="1029">
      <c r="B1029" s="2">
        <v>-1.0</v>
      </c>
      <c r="C1029" s="2" t="s">
        <v>5503</v>
      </c>
    </row>
    <row r="1030">
      <c r="B1030" s="2">
        <v>-1.0</v>
      </c>
      <c r="C1030" s="2" t="s">
        <v>5504</v>
      </c>
    </row>
    <row r="1031">
      <c r="B1031" s="2">
        <v>-1.0</v>
      </c>
      <c r="C1031" s="2" t="s">
        <v>5506</v>
      </c>
    </row>
    <row r="1032">
      <c r="B1032" s="2">
        <v>-1.0</v>
      </c>
      <c r="C1032" s="2" t="s">
        <v>5507</v>
      </c>
    </row>
    <row r="1033">
      <c r="B1033" s="2">
        <v>-1.0</v>
      </c>
      <c r="C1033" s="2" t="s">
        <v>5509</v>
      </c>
    </row>
    <row r="1034">
      <c r="B1034" s="2">
        <v>-1.0</v>
      </c>
      <c r="C1034" s="2" t="s">
        <v>5511</v>
      </c>
    </row>
    <row r="1035">
      <c r="B1035" s="2">
        <v>-1.0</v>
      </c>
      <c r="C1035" s="2" t="s">
        <v>5513</v>
      </c>
    </row>
    <row r="1036">
      <c r="B1036" s="2">
        <v>-1.0</v>
      </c>
      <c r="C1036" s="2" t="s">
        <v>5515</v>
      </c>
    </row>
    <row r="1037">
      <c r="B1037" s="2">
        <v>-1.0</v>
      </c>
      <c r="C1037" s="2" t="s">
        <v>5516</v>
      </c>
    </row>
    <row r="1038">
      <c r="B1038" s="2">
        <v>-1.0</v>
      </c>
      <c r="C1038" s="2" t="s">
        <v>5517</v>
      </c>
    </row>
    <row r="1039">
      <c r="B1039" s="2">
        <v>-1.0</v>
      </c>
      <c r="C1039" s="2" t="s">
        <v>5519</v>
      </c>
    </row>
    <row r="1040">
      <c r="B1040" s="2">
        <v>-1.0</v>
      </c>
      <c r="C1040" s="2" t="s">
        <v>5521</v>
      </c>
    </row>
    <row r="1041">
      <c r="B1041" s="2">
        <v>-1.0</v>
      </c>
      <c r="C1041" s="2" t="s">
        <v>5522</v>
      </c>
    </row>
    <row r="1042">
      <c r="B1042" s="2">
        <v>-1.0</v>
      </c>
      <c r="C1042" s="2" t="s">
        <v>5523</v>
      </c>
    </row>
    <row r="1043">
      <c r="B1043" s="2">
        <v>-1.0</v>
      </c>
      <c r="C1043" s="2" t="s">
        <v>5525</v>
      </c>
    </row>
    <row r="1044">
      <c r="B1044" s="2">
        <v>-1.0</v>
      </c>
      <c r="C1044" s="2" t="s">
        <v>5527</v>
      </c>
    </row>
    <row r="1045">
      <c r="B1045" s="2">
        <v>-1.0</v>
      </c>
      <c r="C1045" s="2" t="s">
        <v>5528</v>
      </c>
    </row>
    <row r="1046">
      <c r="B1046" s="2">
        <v>-1.0</v>
      </c>
      <c r="C1046" s="2" t="s">
        <v>5529</v>
      </c>
    </row>
    <row r="1047">
      <c r="B1047" s="2">
        <v>-1.0</v>
      </c>
      <c r="C1047" s="2" t="s">
        <v>5531</v>
      </c>
    </row>
    <row r="1048">
      <c r="B1048" s="2">
        <v>-1.0</v>
      </c>
      <c r="C1048" s="2" t="s">
        <v>5532</v>
      </c>
    </row>
    <row r="1049">
      <c r="B1049" s="2">
        <v>-1.0</v>
      </c>
      <c r="C1049" s="2" t="s">
        <v>5534</v>
      </c>
    </row>
    <row r="1050">
      <c r="B1050" s="2">
        <v>-1.0</v>
      </c>
      <c r="C1050" s="2" t="s">
        <v>5535</v>
      </c>
    </row>
    <row r="1051">
      <c r="B1051" s="2">
        <v>-1.0</v>
      </c>
      <c r="C1051" s="2" t="s">
        <v>5537</v>
      </c>
    </row>
    <row r="1052">
      <c r="B1052" s="2">
        <v>-1.0</v>
      </c>
      <c r="C1052" s="2" t="s">
        <v>5539</v>
      </c>
    </row>
    <row r="1053">
      <c r="B1053" s="2">
        <v>-1.0</v>
      </c>
      <c r="C1053" s="2" t="s">
        <v>5541</v>
      </c>
    </row>
    <row r="1054">
      <c r="B1054" s="2">
        <v>-1.0</v>
      </c>
      <c r="C1054" s="2" t="s">
        <v>5543</v>
      </c>
    </row>
    <row r="1055">
      <c r="B1055" s="2">
        <v>-1.0</v>
      </c>
      <c r="C1055" s="2" t="s">
        <v>5545</v>
      </c>
    </row>
    <row r="1056">
      <c r="B1056" s="2">
        <v>-1.0</v>
      </c>
      <c r="C1056" s="2" t="s">
        <v>5546</v>
      </c>
    </row>
    <row r="1057">
      <c r="B1057" s="2">
        <v>-1.0</v>
      </c>
      <c r="C1057" s="2" t="s">
        <v>5547</v>
      </c>
    </row>
    <row r="1058">
      <c r="B1058" s="2">
        <v>-1.0</v>
      </c>
      <c r="C1058" s="2" t="s">
        <v>5548</v>
      </c>
    </row>
    <row r="1059">
      <c r="B1059" s="2">
        <v>-1.0</v>
      </c>
      <c r="C1059" s="2" t="s">
        <v>5549</v>
      </c>
    </row>
    <row r="1060">
      <c r="B1060" s="2">
        <v>-1.0</v>
      </c>
      <c r="C1060" s="2" t="s">
        <v>5550</v>
      </c>
    </row>
    <row r="1061">
      <c r="B1061" s="2">
        <v>-1.0</v>
      </c>
      <c r="C1061" s="2" t="s">
        <v>5552</v>
      </c>
    </row>
    <row r="1062">
      <c r="B1062" s="2">
        <v>-1.0</v>
      </c>
      <c r="C1062" s="2" t="s">
        <v>5554</v>
      </c>
    </row>
    <row r="1063">
      <c r="B1063" s="2">
        <v>-1.0</v>
      </c>
      <c r="C1063" s="2" t="s">
        <v>5555</v>
      </c>
    </row>
    <row r="1064">
      <c r="B1064" s="2">
        <v>-1.0</v>
      </c>
      <c r="C1064" s="2" t="s">
        <v>5556</v>
      </c>
    </row>
    <row r="1065">
      <c r="B1065" s="2">
        <v>-1.0</v>
      </c>
      <c r="C1065" s="2" t="s">
        <v>5557</v>
      </c>
    </row>
    <row r="1066">
      <c r="B1066" s="2">
        <v>-1.0</v>
      </c>
      <c r="C1066" s="2" t="s">
        <v>5558</v>
      </c>
    </row>
    <row r="1067">
      <c r="B1067" s="2">
        <v>-1.0</v>
      </c>
      <c r="C1067" s="2" t="s">
        <v>5559</v>
      </c>
    </row>
    <row r="1068">
      <c r="B1068" s="2">
        <v>-1.0</v>
      </c>
      <c r="C1068" s="2" t="s">
        <v>5560</v>
      </c>
    </row>
    <row r="1069">
      <c r="B1069" s="2">
        <v>-1.0</v>
      </c>
      <c r="C1069" s="2" t="s">
        <v>5561</v>
      </c>
    </row>
    <row r="1070">
      <c r="B1070" s="2">
        <v>-1.0</v>
      </c>
      <c r="C1070" s="2" t="s">
        <v>5563</v>
      </c>
    </row>
    <row r="1071">
      <c r="B1071" s="2">
        <v>-1.0</v>
      </c>
      <c r="C1071" s="2" t="s">
        <v>5564</v>
      </c>
    </row>
    <row r="1072">
      <c r="B1072" s="2">
        <v>-1.0</v>
      </c>
      <c r="C1072" s="2" t="s">
        <v>5565</v>
      </c>
    </row>
    <row r="1073">
      <c r="B1073" s="2">
        <v>-1.0</v>
      </c>
      <c r="C1073" s="2" t="s">
        <v>5567</v>
      </c>
    </row>
    <row r="1074">
      <c r="B1074" s="2">
        <v>-1.0</v>
      </c>
      <c r="C1074" s="2" t="s">
        <v>5569</v>
      </c>
    </row>
    <row r="1075">
      <c r="B1075" s="2">
        <v>-1.0</v>
      </c>
      <c r="C1075" s="2" t="s">
        <v>5570</v>
      </c>
    </row>
    <row r="1076">
      <c r="B1076" s="2">
        <v>-1.0</v>
      </c>
      <c r="C1076" s="2" t="s">
        <v>5571</v>
      </c>
    </row>
    <row r="1077">
      <c r="B1077" s="2">
        <v>-1.0</v>
      </c>
      <c r="C1077" s="22" t="s">
        <v>5572</v>
      </c>
    </row>
    <row r="1078">
      <c r="B1078" s="2">
        <v>-1.0</v>
      </c>
      <c r="C1078" s="2" t="s">
        <v>5573</v>
      </c>
    </row>
    <row r="1079">
      <c r="B1079" s="2">
        <v>-1.0</v>
      </c>
      <c r="C1079" s="2" t="s">
        <v>5574</v>
      </c>
    </row>
    <row r="1080">
      <c r="B1080" s="2">
        <v>-1.0</v>
      </c>
      <c r="C1080" s="22" t="s">
        <v>5576</v>
      </c>
    </row>
    <row r="1081">
      <c r="B1081" s="2">
        <v>-1.0</v>
      </c>
      <c r="C1081" s="2" t="s">
        <v>5578</v>
      </c>
    </row>
    <row r="1082">
      <c r="B1082" s="2">
        <v>-1.0</v>
      </c>
      <c r="C1082" s="22" t="s">
        <v>5579</v>
      </c>
    </row>
    <row r="1083">
      <c r="B1083" s="2">
        <v>-1.0</v>
      </c>
      <c r="C1083" s="2" t="s">
        <v>5580</v>
      </c>
    </row>
    <row r="1084">
      <c r="B1084" s="2">
        <v>-1.0</v>
      </c>
      <c r="C1084" s="2" t="s">
        <v>5581</v>
      </c>
    </row>
    <row r="1085">
      <c r="B1085" s="2">
        <v>-1.0</v>
      </c>
      <c r="C1085" s="2" t="s">
        <v>5582</v>
      </c>
    </row>
    <row r="1086">
      <c r="B1086" s="2">
        <v>-1.0</v>
      </c>
      <c r="C1086" s="22" t="s">
        <v>5583</v>
      </c>
    </row>
    <row r="1087">
      <c r="B1087" s="2">
        <v>-1.0</v>
      </c>
      <c r="C1087" s="2" t="s">
        <v>5584</v>
      </c>
    </row>
    <row r="1088">
      <c r="B1088" s="2">
        <v>-1.0</v>
      </c>
      <c r="C1088" s="22" t="s">
        <v>5585</v>
      </c>
    </row>
    <row r="1089">
      <c r="B1089" s="2">
        <v>-1.0</v>
      </c>
      <c r="C1089" s="2" t="s">
        <v>5586</v>
      </c>
    </row>
    <row r="1090">
      <c r="B1090" s="2">
        <v>-1.0</v>
      </c>
      <c r="C1090" s="2" t="s">
        <v>5587</v>
      </c>
    </row>
    <row r="1091">
      <c r="B1091" s="2">
        <v>-1.0</v>
      </c>
      <c r="C1091" s="22" t="s">
        <v>5588</v>
      </c>
    </row>
    <row r="1092">
      <c r="B1092" s="2">
        <v>-1.0</v>
      </c>
      <c r="C1092" s="2" t="s">
        <v>5589</v>
      </c>
    </row>
    <row r="1093">
      <c r="B1093" s="2">
        <v>-1.0</v>
      </c>
      <c r="C1093" s="2" t="s">
        <v>5590</v>
      </c>
    </row>
    <row r="1094">
      <c r="B1094" s="2">
        <v>-1.0</v>
      </c>
      <c r="C1094" s="22" t="s">
        <v>5592</v>
      </c>
    </row>
    <row r="1095">
      <c r="B1095" s="2">
        <v>-1.0</v>
      </c>
      <c r="C1095" s="2" t="s">
        <v>5593</v>
      </c>
    </row>
    <row r="1096">
      <c r="B1096" s="2">
        <v>-1.0</v>
      </c>
      <c r="C1096" s="2" t="s">
        <v>5594</v>
      </c>
    </row>
    <row r="1097">
      <c r="B1097" s="2">
        <v>-1.0</v>
      </c>
      <c r="C1097" s="2" t="s">
        <v>5595</v>
      </c>
    </row>
    <row r="1098">
      <c r="B1098" s="2">
        <v>-1.0</v>
      </c>
      <c r="C1098" s="2" t="s">
        <v>5596</v>
      </c>
    </row>
    <row r="1099">
      <c r="B1099" s="2">
        <v>-1.0</v>
      </c>
      <c r="C1099" s="2" t="s">
        <v>5598</v>
      </c>
    </row>
    <row r="1100">
      <c r="B1100" s="2">
        <v>-1.0</v>
      </c>
      <c r="C1100" s="2" t="s">
        <v>5599</v>
      </c>
    </row>
    <row r="1101">
      <c r="B1101" s="2">
        <v>-1.0</v>
      </c>
      <c r="C1101" s="2" t="s">
        <v>5600</v>
      </c>
    </row>
    <row r="1102">
      <c r="B1102" s="2">
        <v>-1.0</v>
      </c>
      <c r="C1102" s="22" t="s">
        <v>5602</v>
      </c>
    </row>
    <row r="1103">
      <c r="B1103" s="2">
        <v>-1.0</v>
      </c>
      <c r="C1103" s="2" t="s">
        <v>5604</v>
      </c>
    </row>
    <row r="1104">
      <c r="B1104" s="2">
        <v>-1.0</v>
      </c>
      <c r="C1104" s="2" t="s">
        <v>5605</v>
      </c>
    </row>
    <row r="1105">
      <c r="B1105" s="2">
        <v>-1.0</v>
      </c>
      <c r="C1105" s="2" t="s">
        <v>5606</v>
      </c>
    </row>
    <row r="1106">
      <c r="B1106" s="2">
        <v>-1.0</v>
      </c>
      <c r="C1106" s="22" t="s">
        <v>5607</v>
      </c>
    </row>
    <row r="1107">
      <c r="B1107" s="2">
        <v>-1.0</v>
      </c>
      <c r="C1107" s="2" t="s">
        <v>5609</v>
      </c>
    </row>
    <row r="1108">
      <c r="B1108" s="2">
        <v>-1.0</v>
      </c>
      <c r="C1108" s="2" t="s">
        <v>5610</v>
      </c>
    </row>
    <row r="1109">
      <c r="B1109" s="2">
        <v>-1.0</v>
      </c>
      <c r="C1109" s="2" t="s">
        <v>5611</v>
      </c>
    </row>
    <row r="1110">
      <c r="B1110" s="2">
        <v>-1.0</v>
      </c>
      <c r="C1110" s="2" t="s">
        <v>5612</v>
      </c>
    </row>
    <row r="1111">
      <c r="B1111" s="2">
        <v>-1.0</v>
      </c>
      <c r="C1111" s="22" t="s">
        <v>5613</v>
      </c>
    </row>
    <row r="1112">
      <c r="B1112" s="2">
        <v>-1.0</v>
      </c>
      <c r="C1112" s="22" t="s">
        <v>5614</v>
      </c>
    </row>
    <row r="1113">
      <c r="B1113" s="2">
        <v>-1.0</v>
      </c>
      <c r="C1113" s="2" t="s">
        <v>5616</v>
      </c>
    </row>
    <row r="1114">
      <c r="B1114" s="2">
        <v>-1.0</v>
      </c>
      <c r="C1114" s="2" t="s">
        <v>5618</v>
      </c>
    </row>
    <row r="1115">
      <c r="B1115" s="2">
        <v>-1.0</v>
      </c>
      <c r="C1115" s="2" t="s">
        <v>5619</v>
      </c>
    </row>
    <row r="1116">
      <c r="B1116" s="2">
        <v>-1.0</v>
      </c>
      <c r="C1116" s="2" t="s">
        <v>5621</v>
      </c>
    </row>
    <row r="1117">
      <c r="B1117" s="2">
        <v>-1.0</v>
      </c>
      <c r="C1117" s="22" t="s">
        <v>5623</v>
      </c>
    </row>
    <row r="1118">
      <c r="B1118" s="2">
        <v>-1.0</v>
      </c>
      <c r="C1118" s="2" t="s">
        <v>5624</v>
      </c>
    </row>
    <row r="1119">
      <c r="B1119" s="2">
        <v>-1.0</v>
      </c>
      <c r="C1119" s="3" t="s">
        <v>5626</v>
      </c>
      <c r="D1119" s="2"/>
    </row>
    <row r="1120">
      <c r="B1120" s="2">
        <v>-1.0</v>
      </c>
      <c r="C1120" s="2" t="s">
        <v>5627</v>
      </c>
    </row>
    <row r="1121">
      <c r="B1121" s="2">
        <v>-1.0</v>
      </c>
      <c r="C1121" s="2" t="s">
        <v>5628</v>
      </c>
    </row>
    <row r="1122">
      <c r="B1122" s="2">
        <v>-1.0</v>
      </c>
      <c r="C1122" s="2" t="s">
        <v>5630</v>
      </c>
    </row>
    <row r="1123">
      <c r="B1123" s="2">
        <v>-1.0</v>
      </c>
      <c r="C1123" s="2" t="s">
        <v>5631</v>
      </c>
    </row>
    <row r="1124">
      <c r="B1124" s="2">
        <v>-1.0</v>
      </c>
      <c r="C1124" s="3" t="s">
        <v>5633</v>
      </c>
    </row>
    <row r="1125">
      <c r="B1125" s="2">
        <v>-1.0</v>
      </c>
      <c r="C1125" s="2" t="s">
        <v>5635</v>
      </c>
    </row>
    <row r="1126">
      <c r="B1126" s="2">
        <v>-1.0</v>
      </c>
      <c r="C1126" s="3" t="s">
        <v>5636</v>
      </c>
    </row>
    <row r="1127">
      <c r="B1127" s="2">
        <v>-1.0</v>
      </c>
      <c r="C1127" s="2" t="s">
        <v>5638</v>
      </c>
    </row>
    <row r="1128">
      <c r="B1128" s="2">
        <v>-1.0</v>
      </c>
      <c r="C1128" s="2" t="s">
        <v>5641</v>
      </c>
    </row>
    <row r="1129">
      <c r="B1129" s="2">
        <v>-1.0</v>
      </c>
      <c r="C1129" s="2" t="s">
        <v>5643</v>
      </c>
    </row>
    <row r="1130">
      <c r="B1130" s="2">
        <v>-1.0</v>
      </c>
      <c r="C1130" s="3" t="s">
        <v>5644</v>
      </c>
    </row>
    <row r="1131">
      <c r="B1131" s="2">
        <v>-1.0</v>
      </c>
      <c r="C1131" s="2" t="s">
        <v>5645</v>
      </c>
    </row>
    <row r="1132">
      <c r="B1132" s="2">
        <v>-1.0</v>
      </c>
      <c r="C1132" s="2" t="s">
        <v>5647</v>
      </c>
    </row>
    <row r="1133">
      <c r="B1133" s="2">
        <v>-1.0</v>
      </c>
      <c r="C1133" s="2" t="s">
        <v>5649</v>
      </c>
    </row>
    <row r="1134">
      <c r="B1134" s="2">
        <v>-1.0</v>
      </c>
      <c r="C1134" s="3" t="s">
        <v>5650</v>
      </c>
    </row>
    <row r="1135">
      <c r="B1135" s="2">
        <v>-1.0</v>
      </c>
      <c r="C1135" s="2" t="s">
        <v>5651</v>
      </c>
    </row>
    <row r="1136">
      <c r="B1136" s="2">
        <v>-1.0</v>
      </c>
      <c r="C1136" s="2" t="s">
        <v>5652</v>
      </c>
    </row>
    <row r="1137">
      <c r="B1137" s="2">
        <v>-1.0</v>
      </c>
      <c r="C1137" s="3" t="s">
        <v>5654</v>
      </c>
    </row>
    <row r="1138">
      <c r="B1138" s="2">
        <v>-1.0</v>
      </c>
      <c r="C1138" s="2" t="s">
        <v>5655</v>
      </c>
    </row>
    <row r="1139">
      <c r="B1139" s="2">
        <v>-1.0</v>
      </c>
      <c r="C1139" s="2" t="s">
        <v>5657</v>
      </c>
    </row>
    <row r="1140">
      <c r="B1140" s="2">
        <v>-1.0</v>
      </c>
      <c r="C1140" s="3" t="s">
        <v>5659</v>
      </c>
    </row>
    <row r="1141">
      <c r="B1141" s="2">
        <v>-1.0</v>
      </c>
      <c r="C1141" s="3" t="s">
        <v>5660</v>
      </c>
    </row>
    <row r="1142">
      <c r="B1142" s="2">
        <v>-1.0</v>
      </c>
      <c r="C1142" s="2" t="s">
        <v>5661</v>
      </c>
    </row>
    <row r="1143">
      <c r="B1143" s="2">
        <v>-1.0</v>
      </c>
      <c r="C1143" s="2" t="s">
        <v>5662</v>
      </c>
    </row>
    <row r="1144">
      <c r="B1144" s="2">
        <v>-1.0</v>
      </c>
      <c r="C1144" s="3" t="s">
        <v>5664</v>
      </c>
    </row>
    <row r="1145">
      <c r="B1145" s="2">
        <v>-1.0</v>
      </c>
      <c r="C1145" s="2" t="s">
        <v>5666</v>
      </c>
    </row>
    <row r="1146">
      <c r="B1146" s="2">
        <v>-1.0</v>
      </c>
      <c r="C1146" s="3" t="s">
        <v>5667</v>
      </c>
    </row>
    <row r="1147">
      <c r="B1147" s="2">
        <v>-1.0</v>
      </c>
      <c r="C1147" s="2" t="s">
        <v>5669</v>
      </c>
    </row>
    <row r="1148">
      <c r="B1148" s="2">
        <v>-1.0</v>
      </c>
      <c r="C1148" s="2" t="s">
        <v>5671</v>
      </c>
    </row>
    <row r="1149">
      <c r="B1149" s="2">
        <v>-1.0</v>
      </c>
      <c r="C1149" s="3" t="s">
        <v>5672</v>
      </c>
    </row>
    <row r="1150">
      <c r="B1150" s="2">
        <v>-1.0</v>
      </c>
      <c r="C1150" s="2" t="s">
        <v>5674</v>
      </c>
    </row>
    <row r="1151">
      <c r="B1151" s="2">
        <v>-1.0</v>
      </c>
      <c r="C1151" s="2" t="s">
        <v>5675</v>
      </c>
    </row>
    <row r="1152">
      <c r="A1152" s="82"/>
      <c r="B1152" s="80">
        <v>0.0</v>
      </c>
      <c r="C1152" s="79" t="s">
        <v>5069</v>
      </c>
      <c r="D1152" s="2"/>
      <c r="E1152" s="2"/>
    </row>
    <row r="1153">
      <c r="A1153" s="79"/>
      <c r="B1153" s="78">
        <v>0.0</v>
      </c>
      <c r="C1153" s="79" t="s">
        <v>5262</v>
      </c>
      <c r="D1153" s="2"/>
      <c r="E1153" s="2"/>
    </row>
    <row r="1154">
      <c r="B1154" s="2">
        <v>0.0</v>
      </c>
      <c r="C1154" s="2" t="s">
        <v>5684</v>
      </c>
    </row>
    <row r="1155">
      <c r="B1155" s="2">
        <v>0.0</v>
      </c>
      <c r="C1155" s="2" t="s">
        <v>5685</v>
      </c>
    </row>
    <row r="1156">
      <c r="B1156" s="2">
        <v>0.0</v>
      </c>
      <c r="C1156" s="2" t="s">
        <v>5687</v>
      </c>
    </row>
    <row r="1157">
      <c r="B1157" s="2">
        <v>0.0</v>
      </c>
      <c r="C1157" s="2" t="s">
        <v>5688</v>
      </c>
    </row>
    <row r="1158">
      <c r="B1158" s="2">
        <v>0.0</v>
      </c>
      <c r="C1158" s="2" t="s">
        <v>5690</v>
      </c>
    </row>
    <row r="1159">
      <c r="B1159" s="2">
        <v>0.0</v>
      </c>
      <c r="C1159" s="2" t="s">
        <v>5691</v>
      </c>
    </row>
    <row r="1160">
      <c r="B1160" s="2">
        <v>0.0</v>
      </c>
      <c r="C1160" s="2" t="s">
        <v>5692</v>
      </c>
    </row>
    <row r="1161">
      <c r="A1161" s="2"/>
      <c r="B1161" s="2">
        <v>0.0</v>
      </c>
      <c r="C1161" s="3" t="s">
        <v>5694</v>
      </c>
    </row>
    <row r="1162">
      <c r="B1162" s="2">
        <v>0.0</v>
      </c>
      <c r="C1162" s="2" t="s">
        <v>5695</v>
      </c>
    </row>
    <row r="1163">
      <c r="A1163" s="79"/>
      <c r="B1163" s="80">
        <v>0.0</v>
      </c>
      <c r="C1163" s="79" t="s">
        <v>5225</v>
      </c>
      <c r="D1163" s="2"/>
      <c r="E1163" s="2"/>
    </row>
    <row r="1164">
      <c r="A1164" s="82"/>
      <c r="B1164" s="78">
        <v>0.0</v>
      </c>
      <c r="C1164" s="79" t="s">
        <v>5396</v>
      </c>
      <c r="D1164" s="2"/>
    </row>
    <row r="1165">
      <c r="A1165" s="82"/>
      <c r="B1165" s="78">
        <v>0.0</v>
      </c>
      <c r="C1165" s="79" t="s">
        <v>5398</v>
      </c>
      <c r="D1165" s="2"/>
    </row>
    <row r="1166">
      <c r="A1166" s="82"/>
      <c r="B1166" s="78">
        <v>0.0</v>
      </c>
      <c r="C1166" s="79" t="s">
        <v>5402</v>
      </c>
      <c r="D1166" s="2"/>
    </row>
    <row r="1167">
      <c r="A1167" s="79"/>
      <c r="B1167" s="78">
        <v>0.0</v>
      </c>
      <c r="C1167" s="79" t="s">
        <v>5653</v>
      </c>
    </row>
    <row r="1168">
      <c r="A1168" s="79"/>
      <c r="B1168" s="78">
        <v>0.0</v>
      </c>
      <c r="C1168" s="79" t="s">
        <v>5084</v>
      </c>
      <c r="D1168" s="2"/>
      <c r="E1168" s="2"/>
    </row>
    <row r="1169">
      <c r="A1169" s="79"/>
      <c r="B1169" s="78">
        <v>0.0</v>
      </c>
      <c r="C1169" s="79" t="s">
        <v>5391</v>
      </c>
      <c r="D1169" s="2"/>
    </row>
    <row r="1170">
      <c r="A1170" s="79"/>
      <c r="B1170" s="78">
        <v>0.0</v>
      </c>
      <c r="C1170" s="79" t="s">
        <v>5104</v>
      </c>
      <c r="D1170" s="2"/>
      <c r="E1170" s="2"/>
    </row>
    <row r="1171">
      <c r="B1171" s="2">
        <v>0.0</v>
      </c>
      <c r="C1171" s="2" t="s">
        <v>5710</v>
      </c>
    </row>
    <row r="1172">
      <c r="B1172" s="2">
        <v>0.0</v>
      </c>
      <c r="C1172" s="2" t="s">
        <v>5711</v>
      </c>
    </row>
    <row r="1173">
      <c r="A1173" s="79"/>
      <c r="B1173" s="78">
        <v>0.0</v>
      </c>
      <c r="C1173" s="79" t="s">
        <v>5243</v>
      </c>
      <c r="D1173" s="2"/>
      <c r="E1173" s="2"/>
    </row>
    <row r="1174">
      <c r="A1174" s="79"/>
      <c r="B1174" s="80">
        <v>0.0</v>
      </c>
      <c r="C1174" s="79" t="s">
        <v>5450</v>
      </c>
    </row>
    <row r="1175">
      <c r="B1175" s="2">
        <v>0.0</v>
      </c>
      <c r="C1175" s="2" t="s">
        <v>5712</v>
      </c>
    </row>
    <row r="1176">
      <c r="B1176" s="2">
        <v>0.0</v>
      </c>
      <c r="C1176" s="2" t="s">
        <v>5715</v>
      </c>
    </row>
    <row r="1177">
      <c r="B1177" s="2">
        <v>0.0</v>
      </c>
      <c r="C1177" s="2" t="s">
        <v>5716</v>
      </c>
    </row>
    <row r="1178">
      <c r="B1178" s="2">
        <v>0.0</v>
      </c>
      <c r="C1178" s="2" t="s">
        <v>5718</v>
      </c>
    </row>
    <row r="1179">
      <c r="A1179" s="79"/>
      <c r="B1179" s="80">
        <v>0.0</v>
      </c>
      <c r="C1179" s="79" t="s">
        <v>5108</v>
      </c>
      <c r="D1179" s="2"/>
      <c r="E1179" s="2"/>
    </row>
    <row r="1180">
      <c r="A1180" s="79"/>
      <c r="B1180" s="78">
        <v>0.0</v>
      </c>
      <c r="C1180" s="79" t="s">
        <v>5062</v>
      </c>
      <c r="D1180" s="2"/>
      <c r="E1180" s="2"/>
    </row>
    <row r="1181">
      <c r="A1181" s="79"/>
      <c r="B1181" s="80">
        <v>0.0</v>
      </c>
      <c r="C1181" s="79" t="s">
        <v>5212</v>
      </c>
      <c r="D1181" s="2"/>
      <c r="E1181" s="2"/>
    </row>
    <row r="1182">
      <c r="A1182" s="79"/>
      <c r="B1182" s="80">
        <v>0.0</v>
      </c>
      <c r="C1182" s="79" t="s">
        <v>5100</v>
      </c>
      <c r="D1182" s="2"/>
      <c r="E1182" s="2"/>
    </row>
    <row r="1183">
      <c r="B1183" s="2">
        <v>0.0</v>
      </c>
      <c r="C1183" s="32" t="s">
        <v>5720</v>
      </c>
      <c r="D1183" s="115"/>
    </row>
    <row r="1184">
      <c r="B1184" s="2">
        <v>0.0</v>
      </c>
      <c r="C1184" s="2" t="s">
        <v>5722</v>
      </c>
      <c r="D1184" s="115"/>
    </row>
    <row r="1185">
      <c r="B1185" s="2">
        <v>0.0</v>
      </c>
      <c r="C1185" s="32" t="s">
        <v>5723</v>
      </c>
      <c r="D1185" s="115"/>
    </row>
    <row r="1186">
      <c r="B1186" s="2">
        <v>0.0</v>
      </c>
      <c r="C1186" s="2" t="s">
        <v>5731</v>
      </c>
    </row>
    <row r="1187">
      <c r="B1187" s="2">
        <v>0.0</v>
      </c>
      <c r="C1187" s="2" t="s">
        <v>5733</v>
      </c>
    </row>
    <row r="1188">
      <c r="B1188" s="2">
        <v>0.0</v>
      </c>
      <c r="C1188" s="2" t="s">
        <v>5734</v>
      </c>
    </row>
    <row r="1189">
      <c r="B1189" s="2">
        <v>0.0</v>
      </c>
      <c r="C1189" s="2" t="s">
        <v>5735</v>
      </c>
    </row>
    <row r="1190">
      <c r="B1190" s="2">
        <v>0.0</v>
      </c>
      <c r="C1190" s="2" t="s">
        <v>5737</v>
      </c>
    </row>
    <row r="1191">
      <c r="B1191" s="2">
        <v>0.0</v>
      </c>
      <c r="C1191" s="2" t="s">
        <v>5738</v>
      </c>
    </row>
    <row r="1192">
      <c r="B1192" s="2">
        <v>0.0</v>
      </c>
      <c r="C1192" s="2" t="s">
        <v>5740</v>
      </c>
    </row>
    <row r="1193">
      <c r="B1193" s="2">
        <v>0.0</v>
      </c>
      <c r="C1193" s="3" t="s">
        <v>5742</v>
      </c>
    </row>
    <row r="1194">
      <c r="B1194" s="2">
        <v>0.0</v>
      </c>
      <c r="C1194" s="2" t="s">
        <v>5743</v>
      </c>
    </row>
    <row r="1195">
      <c r="B1195" s="2">
        <v>0.0</v>
      </c>
      <c r="C1195" s="2" t="s">
        <v>5745</v>
      </c>
    </row>
    <row r="1196">
      <c r="A1196" s="82"/>
      <c r="B1196" s="80">
        <v>0.0</v>
      </c>
      <c r="C1196" s="79" t="s">
        <v>5059</v>
      </c>
      <c r="D1196" s="2"/>
      <c r="E1196" s="2"/>
    </row>
    <row r="1197">
      <c r="B1197" s="2">
        <v>0.0</v>
      </c>
      <c r="C1197" s="2" t="s">
        <v>5752</v>
      </c>
    </row>
    <row r="1198">
      <c r="A1198" s="82"/>
      <c r="B1198" s="78">
        <v>0.0</v>
      </c>
      <c r="C1198" s="79" t="s">
        <v>5358</v>
      </c>
      <c r="D1198" s="2"/>
      <c r="E1198" s="2"/>
    </row>
    <row r="1199">
      <c r="A1199" s="82"/>
      <c r="B1199" s="78">
        <v>0.0</v>
      </c>
      <c r="C1199" s="79" t="s">
        <v>5361</v>
      </c>
      <c r="D1199" s="2"/>
      <c r="E1199" s="2"/>
    </row>
    <row r="1200">
      <c r="B1200" s="2">
        <v>0.0</v>
      </c>
      <c r="C1200" s="32" t="s">
        <v>5754</v>
      </c>
      <c r="D1200" s="115"/>
    </row>
    <row r="1201">
      <c r="B1201" s="2">
        <v>0.0</v>
      </c>
      <c r="C1201" s="2" t="s">
        <v>5756</v>
      </c>
      <c r="D1201" s="2"/>
    </row>
    <row r="1202">
      <c r="B1202" s="2">
        <v>0.0</v>
      </c>
      <c r="C1202" s="32" t="s">
        <v>5757</v>
      </c>
    </row>
    <row r="1203">
      <c r="B1203" s="2">
        <v>0.0</v>
      </c>
      <c r="C1203" s="32" t="s">
        <v>5759</v>
      </c>
    </row>
    <row r="1204">
      <c r="A1204" s="81"/>
      <c r="B1204" s="80">
        <v>0.0</v>
      </c>
      <c r="C1204" s="3" t="s">
        <v>5761</v>
      </c>
      <c r="D1204" s="2"/>
      <c r="E1204" s="2"/>
    </row>
    <row r="1205">
      <c r="B1205" s="2">
        <v>0.0</v>
      </c>
      <c r="C1205" s="2" t="s">
        <v>5763</v>
      </c>
      <c r="D1205" s="115"/>
    </row>
    <row r="1206">
      <c r="B1206" s="2">
        <v>0.0</v>
      </c>
      <c r="C1206" s="3" t="s">
        <v>5765</v>
      </c>
      <c r="D1206" s="2"/>
    </row>
    <row r="1207">
      <c r="B1207" s="2">
        <v>0.0</v>
      </c>
      <c r="C1207" s="3" t="s">
        <v>5767</v>
      </c>
      <c r="D1207" s="115"/>
    </row>
    <row r="1208">
      <c r="B1208" s="2">
        <v>0.0</v>
      </c>
      <c r="C1208" s="3" t="s">
        <v>5769</v>
      </c>
      <c r="D1208" s="2"/>
    </row>
    <row r="1209">
      <c r="A1209" s="2"/>
      <c r="B1209" s="2">
        <v>0.0</v>
      </c>
      <c r="C1209" s="3" t="s">
        <v>5770</v>
      </c>
    </row>
    <row r="1210">
      <c r="A1210" s="2"/>
      <c r="B1210" s="2">
        <v>0.0</v>
      </c>
      <c r="C1210" s="3" t="s">
        <v>5772</v>
      </c>
      <c r="D1210" s="2"/>
    </row>
    <row r="1211">
      <c r="B1211" s="2">
        <v>0.0</v>
      </c>
      <c r="C1211" s="3" t="s">
        <v>5775</v>
      </c>
      <c r="D1211" s="115"/>
    </row>
    <row r="1212">
      <c r="B1212" s="2">
        <v>0.0</v>
      </c>
      <c r="C1212" s="2" t="s">
        <v>5776</v>
      </c>
    </row>
    <row r="1213">
      <c r="A1213" s="2"/>
      <c r="B1213" s="2">
        <v>0.0</v>
      </c>
      <c r="C1213" s="3" t="s">
        <v>5777</v>
      </c>
    </row>
    <row r="1214">
      <c r="B1214" s="2">
        <v>0.0</v>
      </c>
      <c r="C1214" s="2" t="s">
        <v>5778</v>
      </c>
    </row>
    <row r="1215">
      <c r="B1215" s="2">
        <v>0.0</v>
      </c>
      <c r="C1215" s="2" t="s">
        <v>5780</v>
      </c>
    </row>
    <row r="1216">
      <c r="A1216" s="2"/>
      <c r="B1216" s="2">
        <v>0.0</v>
      </c>
      <c r="C1216" s="3" t="s">
        <v>5781</v>
      </c>
    </row>
    <row r="1217">
      <c r="A1217" s="2"/>
      <c r="B1217" s="2">
        <v>0.0</v>
      </c>
      <c r="C1217" s="3" t="s">
        <v>5782</v>
      </c>
      <c r="D1217" s="2"/>
    </row>
    <row r="1218">
      <c r="A1218" s="79"/>
      <c r="B1218" s="78">
        <v>0.0</v>
      </c>
      <c r="C1218" s="79" t="s">
        <v>5597</v>
      </c>
    </row>
    <row r="1219">
      <c r="A1219" s="81"/>
      <c r="B1219" s="80">
        <v>0.0</v>
      </c>
      <c r="C1219" s="79" t="s">
        <v>5245</v>
      </c>
      <c r="D1219" s="2"/>
      <c r="E1219" s="2"/>
    </row>
    <row r="1220">
      <c r="A1220" s="79"/>
      <c r="B1220" s="78">
        <v>0.0</v>
      </c>
      <c r="C1220" s="79" t="s">
        <v>5133</v>
      </c>
      <c r="D1220" s="2"/>
      <c r="E1220" s="2"/>
    </row>
    <row r="1221">
      <c r="A1221" s="79"/>
      <c r="B1221" s="78">
        <v>0.0</v>
      </c>
      <c r="C1221" s="81" t="s">
        <v>5787</v>
      </c>
      <c r="D1221" s="2"/>
      <c r="E1221" s="2"/>
    </row>
    <row r="1222">
      <c r="A1222" s="79"/>
      <c r="B1222" s="80">
        <v>0.0</v>
      </c>
      <c r="C1222" s="79" t="s">
        <v>5095</v>
      </c>
      <c r="D1222" s="2"/>
      <c r="E1222" s="2"/>
    </row>
    <row r="1223">
      <c r="A1223" s="79"/>
      <c r="B1223" s="80">
        <v>0.0</v>
      </c>
      <c r="C1223" s="79" t="s">
        <v>5096</v>
      </c>
      <c r="D1223" s="2"/>
      <c r="E1223" s="2"/>
    </row>
    <row r="1224">
      <c r="B1224" s="2">
        <v>0.0</v>
      </c>
      <c r="C1224" s="2" t="s">
        <v>5788</v>
      </c>
      <c r="D1224" s="2"/>
    </row>
    <row r="1225">
      <c r="B1225" s="2">
        <v>0.0</v>
      </c>
      <c r="C1225" s="2" t="s">
        <v>5789</v>
      </c>
    </row>
    <row r="1226">
      <c r="A1226" s="116"/>
      <c r="B1226" s="80">
        <v>0.0</v>
      </c>
      <c r="C1226" s="2" t="s">
        <v>5790</v>
      </c>
      <c r="D1226" s="2"/>
      <c r="E1226" s="2"/>
    </row>
    <row r="1227">
      <c r="A1227" s="116"/>
      <c r="B1227" s="80">
        <v>0.0</v>
      </c>
      <c r="C1227" s="2" t="s">
        <v>5791</v>
      </c>
      <c r="D1227" s="2"/>
      <c r="E1227" s="2"/>
    </row>
    <row r="1228">
      <c r="A1228" s="116"/>
      <c r="B1228" s="80">
        <v>0.0</v>
      </c>
      <c r="C1228" s="2" t="s">
        <v>5792</v>
      </c>
      <c r="D1228" s="2"/>
      <c r="E1228" s="2"/>
    </row>
    <row r="1229">
      <c r="A1229" s="116"/>
      <c r="B1229" s="80">
        <v>0.0</v>
      </c>
      <c r="C1229" s="2" t="s">
        <v>5794</v>
      </c>
      <c r="D1229" s="2"/>
      <c r="E1229" s="2"/>
    </row>
    <row r="1230">
      <c r="A1230" s="116"/>
      <c r="B1230" s="80">
        <v>0.0</v>
      </c>
      <c r="C1230" s="32" t="s">
        <v>5795</v>
      </c>
      <c r="D1230" s="2"/>
      <c r="E1230" s="2"/>
    </row>
    <row r="1231">
      <c r="A1231" s="116"/>
      <c r="B1231" s="78">
        <v>0.0</v>
      </c>
      <c r="C1231" s="79" t="s">
        <v>5028</v>
      </c>
      <c r="D1231" s="2"/>
      <c r="K1231" s="117"/>
      <c r="L1231" s="117"/>
      <c r="M1231" s="118"/>
      <c r="N1231" s="10"/>
    </row>
    <row r="1232">
      <c r="A1232" s="116"/>
      <c r="B1232" s="78">
        <v>0.0</v>
      </c>
      <c r="C1232" s="79" t="s">
        <v>5039</v>
      </c>
      <c r="D1232" s="2"/>
      <c r="E1232" s="2"/>
    </row>
    <row r="1233">
      <c r="A1233" s="116"/>
      <c r="B1233" s="78">
        <v>0.0</v>
      </c>
      <c r="C1233" s="79" t="s">
        <v>5045</v>
      </c>
      <c r="D1233" s="2"/>
      <c r="E1233" s="2"/>
    </row>
    <row r="1234">
      <c r="A1234" s="116"/>
      <c r="B1234" s="78">
        <v>0.0</v>
      </c>
      <c r="C1234" s="79" t="s">
        <v>5047</v>
      </c>
      <c r="D1234" s="2"/>
      <c r="E1234" s="2"/>
    </row>
    <row r="1235">
      <c r="A1235" s="116"/>
      <c r="B1235" s="78">
        <v>0.0</v>
      </c>
      <c r="C1235" s="79" t="s">
        <v>5049</v>
      </c>
      <c r="D1235" s="2"/>
      <c r="E1235" s="2"/>
    </row>
    <row r="1236">
      <c r="A1236" s="116"/>
      <c r="B1236" s="78">
        <v>0.0</v>
      </c>
      <c r="C1236" s="79" t="s">
        <v>5050</v>
      </c>
      <c r="D1236" s="2"/>
      <c r="E1236" s="2"/>
    </row>
    <row r="1237">
      <c r="A1237" s="116"/>
      <c r="B1237" s="78">
        <v>0.0</v>
      </c>
      <c r="C1237" s="79" t="s">
        <v>5051</v>
      </c>
      <c r="D1237" s="2"/>
      <c r="E1237" s="2"/>
    </row>
    <row r="1238">
      <c r="A1238" s="116"/>
      <c r="B1238" s="78">
        <v>0.0</v>
      </c>
      <c r="C1238" s="79" t="s">
        <v>5052</v>
      </c>
      <c r="D1238" s="2"/>
      <c r="E1238" s="2"/>
    </row>
    <row r="1239">
      <c r="A1239" s="116"/>
      <c r="B1239" s="78">
        <v>0.0</v>
      </c>
      <c r="C1239" s="79" t="s">
        <v>5053</v>
      </c>
      <c r="D1239" s="2"/>
      <c r="E1239" s="2"/>
    </row>
    <row r="1240">
      <c r="A1240" s="116"/>
      <c r="B1240" s="78">
        <v>0.0</v>
      </c>
      <c r="C1240" s="79" t="s">
        <v>5056</v>
      </c>
      <c r="D1240" s="2"/>
      <c r="E1240" s="2"/>
    </row>
    <row r="1241">
      <c r="A1241" s="116"/>
      <c r="B1241" s="78">
        <v>0.0</v>
      </c>
      <c r="C1241" s="79" t="s">
        <v>5057</v>
      </c>
      <c r="D1241" s="2"/>
      <c r="E1241" s="2"/>
    </row>
    <row r="1242">
      <c r="A1242" s="116"/>
      <c r="B1242" s="78">
        <v>0.0</v>
      </c>
      <c r="C1242" s="79" t="s">
        <v>5058</v>
      </c>
      <c r="D1242" s="2"/>
      <c r="E1242" s="2"/>
    </row>
    <row r="1243">
      <c r="A1243" s="116"/>
      <c r="B1243" s="78">
        <v>0.0</v>
      </c>
      <c r="C1243" s="79" t="s">
        <v>5060</v>
      </c>
      <c r="D1243" s="2"/>
      <c r="E1243" s="2"/>
    </row>
    <row r="1244">
      <c r="A1244" s="116"/>
      <c r="B1244" s="78">
        <v>0.0</v>
      </c>
      <c r="C1244" s="79" t="s">
        <v>5063</v>
      </c>
      <c r="D1244" s="2"/>
      <c r="E1244" s="2"/>
    </row>
    <row r="1245">
      <c r="A1245" s="116"/>
      <c r="B1245" s="78">
        <v>0.0</v>
      </c>
      <c r="C1245" s="79" t="s">
        <v>5064</v>
      </c>
      <c r="D1245" s="2"/>
      <c r="E1245" s="2"/>
    </row>
    <row r="1246">
      <c r="A1246" s="116"/>
      <c r="B1246" s="78">
        <v>0.0</v>
      </c>
      <c r="C1246" s="79" t="s">
        <v>5065</v>
      </c>
      <c r="D1246" s="2"/>
      <c r="E1246" s="2"/>
    </row>
    <row r="1247">
      <c r="A1247" s="116"/>
      <c r="B1247" s="78">
        <v>0.0</v>
      </c>
      <c r="C1247" s="79" t="s">
        <v>5066</v>
      </c>
      <c r="D1247" s="2"/>
      <c r="E1247" s="2"/>
    </row>
    <row r="1248">
      <c r="A1248" s="116"/>
      <c r="B1248" s="78">
        <v>0.0</v>
      </c>
      <c r="C1248" s="79" t="s">
        <v>5068</v>
      </c>
      <c r="D1248" s="2"/>
      <c r="E1248" s="2"/>
    </row>
    <row r="1249">
      <c r="A1249" s="116"/>
      <c r="B1249" s="78">
        <v>0.0</v>
      </c>
      <c r="C1249" s="79" t="s">
        <v>5070</v>
      </c>
      <c r="D1249" s="2"/>
      <c r="E1249" s="2"/>
    </row>
    <row r="1250">
      <c r="A1250" s="116"/>
      <c r="B1250" s="78">
        <v>0.0</v>
      </c>
      <c r="C1250" s="79" t="s">
        <v>5071</v>
      </c>
      <c r="D1250" s="2"/>
      <c r="E1250" s="2"/>
    </row>
    <row r="1251">
      <c r="A1251" s="116"/>
      <c r="B1251" s="78">
        <v>0.0</v>
      </c>
      <c r="C1251" s="79" t="s">
        <v>5080</v>
      </c>
      <c r="D1251" s="2"/>
      <c r="E1251" s="2"/>
    </row>
    <row r="1252">
      <c r="A1252" s="116"/>
      <c r="B1252" s="78">
        <v>0.0</v>
      </c>
      <c r="C1252" s="79" t="s">
        <v>5082</v>
      </c>
      <c r="D1252" s="2"/>
      <c r="E1252" s="2"/>
    </row>
    <row r="1253">
      <c r="A1253" s="116"/>
      <c r="B1253" s="78">
        <v>0.0</v>
      </c>
      <c r="C1253" s="79" t="s">
        <v>5086</v>
      </c>
      <c r="D1253" s="2"/>
      <c r="E1253" s="2"/>
    </row>
    <row r="1254">
      <c r="A1254" s="116"/>
      <c r="B1254" s="78">
        <v>0.0</v>
      </c>
      <c r="C1254" s="79" t="s">
        <v>5088</v>
      </c>
      <c r="D1254" s="2"/>
      <c r="E1254" s="2"/>
    </row>
    <row r="1255">
      <c r="A1255" s="116"/>
      <c r="B1255" s="78">
        <v>0.0</v>
      </c>
      <c r="C1255" s="79" t="s">
        <v>5090</v>
      </c>
      <c r="D1255" s="2"/>
      <c r="E1255" s="2"/>
    </row>
    <row r="1256">
      <c r="A1256" s="116"/>
      <c r="B1256" s="78">
        <v>0.0</v>
      </c>
      <c r="C1256" s="79" t="s">
        <v>5093</v>
      </c>
      <c r="D1256" s="2"/>
      <c r="E1256" s="2"/>
    </row>
    <row r="1257">
      <c r="A1257" s="116"/>
      <c r="B1257" s="78">
        <v>0.0</v>
      </c>
      <c r="C1257" s="79" t="s">
        <v>5098</v>
      </c>
      <c r="D1257" s="2"/>
      <c r="E1257" s="2"/>
    </row>
    <row r="1258">
      <c r="A1258" s="116"/>
      <c r="B1258" s="78">
        <v>0.0</v>
      </c>
      <c r="C1258" s="79" t="s">
        <v>5101</v>
      </c>
      <c r="D1258" s="2"/>
      <c r="E1258" s="2"/>
    </row>
    <row r="1259">
      <c r="A1259" s="116"/>
      <c r="B1259" s="78">
        <v>0.0</v>
      </c>
      <c r="C1259" s="79" t="s">
        <v>5106</v>
      </c>
      <c r="D1259" s="2"/>
      <c r="E1259" s="2"/>
    </row>
    <row r="1260">
      <c r="A1260" s="116"/>
      <c r="B1260" s="78">
        <v>0.0</v>
      </c>
      <c r="C1260" s="79" t="s">
        <v>5107</v>
      </c>
      <c r="D1260" s="2"/>
      <c r="E1260" s="2"/>
    </row>
    <row r="1261">
      <c r="A1261" s="116"/>
      <c r="B1261" s="78">
        <v>0.0</v>
      </c>
      <c r="C1261" s="79" t="s">
        <v>5109</v>
      </c>
      <c r="D1261" s="2"/>
      <c r="E1261" s="2"/>
    </row>
    <row r="1262">
      <c r="A1262" s="116"/>
      <c r="B1262" s="78">
        <v>0.0</v>
      </c>
      <c r="C1262" s="79" t="s">
        <v>5112</v>
      </c>
      <c r="D1262" s="2"/>
      <c r="E1262" s="2"/>
    </row>
    <row r="1263">
      <c r="A1263" s="116"/>
      <c r="B1263" s="78">
        <v>0.0</v>
      </c>
      <c r="C1263" s="79" t="s">
        <v>5116</v>
      </c>
      <c r="D1263" s="2"/>
      <c r="E1263" s="2"/>
    </row>
    <row r="1264">
      <c r="A1264" s="116"/>
      <c r="B1264" s="78">
        <v>0.0</v>
      </c>
      <c r="C1264" s="79" t="s">
        <v>5124</v>
      </c>
      <c r="D1264" s="2"/>
      <c r="E1264" s="2"/>
    </row>
    <row r="1265">
      <c r="A1265" s="116"/>
      <c r="B1265" s="78">
        <v>0.0</v>
      </c>
      <c r="C1265" s="79" t="s">
        <v>5137</v>
      </c>
      <c r="D1265" s="2"/>
      <c r="E1265" s="2"/>
    </row>
    <row r="1266">
      <c r="A1266" s="116"/>
      <c r="B1266" s="78">
        <v>0.0</v>
      </c>
      <c r="C1266" s="79" t="s">
        <v>5160</v>
      </c>
      <c r="D1266" s="2"/>
      <c r="E1266" s="2"/>
    </row>
    <row r="1267">
      <c r="A1267" s="116"/>
      <c r="B1267" s="78">
        <v>0.0</v>
      </c>
      <c r="C1267" s="79" t="s">
        <v>5163</v>
      </c>
      <c r="D1267" s="2"/>
      <c r="E1267" s="2"/>
    </row>
    <row r="1268">
      <c r="A1268" s="116"/>
      <c r="B1268" s="78">
        <v>0.0</v>
      </c>
      <c r="C1268" s="79" t="s">
        <v>5165</v>
      </c>
      <c r="D1268" s="2"/>
      <c r="E1268" s="2"/>
    </row>
    <row r="1269">
      <c r="A1269" s="116"/>
      <c r="B1269" s="78">
        <v>0.0</v>
      </c>
      <c r="C1269" s="79" t="s">
        <v>5167</v>
      </c>
      <c r="D1269" s="2"/>
      <c r="E1269" s="2"/>
    </row>
    <row r="1270">
      <c r="A1270" s="116"/>
      <c r="B1270" s="78">
        <v>0.0</v>
      </c>
      <c r="C1270" s="79" t="s">
        <v>5170</v>
      </c>
      <c r="D1270" s="2"/>
      <c r="E1270" s="2"/>
    </row>
    <row r="1271">
      <c r="A1271" s="116"/>
      <c r="B1271" s="78">
        <v>0.0</v>
      </c>
      <c r="C1271" s="79" t="s">
        <v>5178</v>
      </c>
      <c r="D1271" s="2"/>
      <c r="E1271" s="2"/>
    </row>
    <row r="1272">
      <c r="A1272" s="116"/>
      <c r="B1272" s="78">
        <v>0.0</v>
      </c>
      <c r="C1272" s="79" t="s">
        <v>5209</v>
      </c>
      <c r="D1272" s="2"/>
      <c r="E1272" s="2"/>
    </row>
    <row r="1273">
      <c r="A1273" s="116"/>
      <c r="B1273" s="78">
        <v>0.0</v>
      </c>
      <c r="C1273" s="79" t="s">
        <v>5214</v>
      </c>
      <c r="D1273" s="2"/>
      <c r="E1273" s="2"/>
    </row>
    <row r="1274">
      <c r="A1274" s="116"/>
      <c r="B1274" s="78">
        <v>0.0</v>
      </c>
      <c r="C1274" s="79" t="s">
        <v>5217</v>
      </c>
      <c r="D1274" s="2"/>
      <c r="E1274" s="2"/>
    </row>
    <row r="1275">
      <c r="A1275" s="116"/>
      <c r="B1275" s="78">
        <v>0.0</v>
      </c>
      <c r="C1275" s="79" t="s">
        <v>5223</v>
      </c>
      <c r="D1275" s="2"/>
      <c r="E1275" s="2"/>
    </row>
    <row r="1276">
      <c r="A1276" s="116"/>
      <c r="B1276" s="78">
        <v>0.0</v>
      </c>
      <c r="C1276" s="79" t="s">
        <v>5228</v>
      </c>
      <c r="D1276" s="2"/>
      <c r="E1276" s="2"/>
    </row>
    <row r="1277">
      <c r="A1277" s="116"/>
      <c r="B1277" s="78">
        <v>0.0</v>
      </c>
      <c r="C1277" s="79" t="s">
        <v>5232</v>
      </c>
      <c r="D1277" s="2"/>
      <c r="E1277" s="2"/>
    </row>
    <row r="1278">
      <c r="A1278" s="116"/>
      <c r="B1278" s="78">
        <v>0.0</v>
      </c>
      <c r="C1278" s="79" t="s">
        <v>5235</v>
      </c>
      <c r="D1278" s="2"/>
      <c r="E1278" s="2"/>
    </row>
    <row r="1279">
      <c r="A1279" s="116"/>
      <c r="B1279" s="78">
        <v>0.0</v>
      </c>
      <c r="C1279" s="79" t="s">
        <v>5238</v>
      </c>
      <c r="D1279" s="2"/>
      <c r="E1279" s="2"/>
    </row>
    <row r="1280">
      <c r="A1280" s="116"/>
      <c r="B1280" s="78">
        <v>0.0</v>
      </c>
      <c r="C1280" s="79" t="s">
        <v>2916</v>
      </c>
      <c r="D1280" s="2"/>
      <c r="E1280" s="2"/>
    </row>
    <row r="1281">
      <c r="A1281" s="116"/>
      <c r="B1281" s="78">
        <v>0.0</v>
      </c>
      <c r="C1281" s="79" t="s">
        <v>5249</v>
      </c>
      <c r="D1281" s="2"/>
      <c r="E1281" s="2"/>
    </row>
    <row r="1282">
      <c r="A1282" s="116"/>
      <c r="B1282" s="78">
        <v>0.0</v>
      </c>
      <c r="C1282" s="79" t="s">
        <v>5251</v>
      </c>
      <c r="D1282" s="2"/>
      <c r="E1282" s="2"/>
    </row>
    <row r="1283">
      <c r="A1283" s="116"/>
      <c r="B1283" s="78">
        <v>0.0</v>
      </c>
      <c r="C1283" s="79" t="s">
        <v>5253</v>
      </c>
      <c r="D1283" s="2"/>
      <c r="E1283" s="2"/>
    </row>
    <row r="1284">
      <c r="A1284" s="116"/>
      <c r="B1284" s="78">
        <v>0.0</v>
      </c>
      <c r="C1284" s="79" t="s">
        <v>5256</v>
      </c>
      <c r="D1284" s="2"/>
      <c r="E1284" s="2"/>
    </row>
    <row r="1285">
      <c r="A1285" s="116"/>
      <c r="B1285" s="78">
        <v>0.0</v>
      </c>
      <c r="C1285" s="79" t="s">
        <v>5260</v>
      </c>
      <c r="D1285" s="2"/>
      <c r="E1285" s="2"/>
    </row>
    <row r="1286">
      <c r="A1286" s="116"/>
      <c r="B1286" s="78">
        <v>0.0</v>
      </c>
      <c r="C1286" s="79" t="s">
        <v>5268</v>
      </c>
      <c r="D1286" s="2"/>
      <c r="E1286" s="2"/>
    </row>
    <row r="1287">
      <c r="A1287" s="116"/>
      <c r="B1287" s="78">
        <v>0.0</v>
      </c>
      <c r="C1287" s="79" t="s">
        <v>5270</v>
      </c>
      <c r="D1287" s="2"/>
      <c r="E1287" s="2"/>
    </row>
    <row r="1288">
      <c r="A1288" s="116"/>
      <c r="B1288" s="78">
        <v>0.0</v>
      </c>
      <c r="C1288" s="79" t="s">
        <v>5275</v>
      </c>
      <c r="D1288" s="2"/>
      <c r="E1288" s="2"/>
    </row>
    <row r="1289">
      <c r="A1289" s="116"/>
      <c r="B1289" s="78">
        <v>0.0</v>
      </c>
      <c r="C1289" s="79" t="s">
        <v>5277</v>
      </c>
      <c r="D1289" s="2"/>
      <c r="E1289" s="2"/>
    </row>
    <row r="1290">
      <c r="A1290" s="116"/>
      <c r="B1290" s="78">
        <v>0.0</v>
      </c>
      <c r="C1290" s="79" t="s">
        <v>5285</v>
      </c>
      <c r="D1290" s="2"/>
      <c r="E1290" s="2"/>
    </row>
    <row r="1291">
      <c r="A1291" s="116"/>
      <c r="B1291" s="78">
        <v>0.0</v>
      </c>
      <c r="C1291" s="79" t="s">
        <v>5301</v>
      </c>
      <c r="D1291" s="2"/>
      <c r="E1291" s="2"/>
    </row>
    <row r="1292">
      <c r="A1292" s="116"/>
      <c r="B1292" s="78">
        <v>0.0</v>
      </c>
      <c r="C1292" s="79" t="s">
        <v>5305</v>
      </c>
      <c r="D1292" s="2"/>
      <c r="E1292" s="2"/>
    </row>
    <row r="1293">
      <c r="A1293" s="116"/>
      <c r="B1293" s="78">
        <v>0.0</v>
      </c>
      <c r="C1293" s="79" t="s">
        <v>5308</v>
      </c>
      <c r="D1293" s="2"/>
      <c r="E1293" s="2"/>
    </row>
    <row r="1294">
      <c r="A1294" s="116"/>
      <c r="B1294" s="78">
        <v>0.0</v>
      </c>
      <c r="C1294" s="79" t="s">
        <v>5313</v>
      </c>
      <c r="D1294" s="2"/>
      <c r="E1294" s="2"/>
    </row>
    <row r="1295">
      <c r="A1295" s="116"/>
      <c r="B1295" s="78">
        <v>0.0</v>
      </c>
      <c r="C1295" s="79" t="s">
        <v>5316</v>
      </c>
      <c r="D1295" s="2"/>
      <c r="E1295" s="2"/>
    </row>
    <row r="1296">
      <c r="A1296" s="116"/>
      <c r="B1296" s="78">
        <v>0.0</v>
      </c>
      <c r="C1296" s="79" t="s">
        <v>5320</v>
      </c>
      <c r="D1296" s="2"/>
      <c r="E1296" s="2"/>
    </row>
    <row r="1297">
      <c r="A1297" s="116"/>
      <c r="B1297" s="78">
        <v>0.0</v>
      </c>
      <c r="C1297" s="79" t="s">
        <v>5325</v>
      </c>
      <c r="D1297" s="2"/>
      <c r="E1297" s="2"/>
    </row>
    <row r="1298">
      <c r="A1298" s="116"/>
      <c r="B1298" s="78">
        <v>0.0</v>
      </c>
      <c r="C1298" s="79" t="s">
        <v>5327</v>
      </c>
      <c r="D1298" s="2"/>
      <c r="E1298" s="2"/>
    </row>
    <row r="1299">
      <c r="A1299" s="116"/>
      <c r="B1299" s="78">
        <v>0.0</v>
      </c>
      <c r="C1299" s="79" t="s">
        <v>5333</v>
      </c>
      <c r="D1299" s="2"/>
      <c r="E1299" s="2"/>
    </row>
    <row r="1300">
      <c r="A1300" s="116"/>
      <c r="B1300" s="78">
        <v>0.0</v>
      </c>
      <c r="C1300" s="79" t="s">
        <v>5335</v>
      </c>
      <c r="D1300" s="2"/>
      <c r="E1300" s="2"/>
    </row>
    <row r="1301">
      <c r="A1301" s="116"/>
      <c r="B1301" s="78">
        <v>0.0</v>
      </c>
      <c r="C1301" s="79" t="s">
        <v>5344</v>
      </c>
      <c r="D1301" s="2"/>
      <c r="E1301" s="2"/>
    </row>
    <row r="1302">
      <c r="A1302" s="116"/>
      <c r="B1302" s="78">
        <v>0.0</v>
      </c>
      <c r="C1302" s="79" t="s">
        <v>5352</v>
      </c>
      <c r="D1302" s="2"/>
      <c r="E1302" s="2"/>
    </row>
    <row r="1303">
      <c r="A1303" s="116"/>
      <c r="B1303" s="78">
        <v>0.0</v>
      </c>
      <c r="C1303" s="79" t="s">
        <v>5291</v>
      </c>
      <c r="D1303" s="2"/>
      <c r="E1303" s="2"/>
    </row>
    <row r="1304">
      <c r="A1304" s="116"/>
      <c r="B1304" s="78">
        <v>0.0</v>
      </c>
      <c r="C1304" s="79" t="s">
        <v>5368</v>
      </c>
      <c r="D1304" s="2"/>
      <c r="E1304" s="2"/>
    </row>
    <row r="1305">
      <c r="A1305" s="116"/>
      <c r="B1305" s="78">
        <v>0.0</v>
      </c>
      <c r="C1305" s="79" t="s">
        <v>5370</v>
      </c>
      <c r="D1305" s="2"/>
      <c r="E1305" s="2"/>
    </row>
    <row r="1306">
      <c r="A1306" s="116"/>
      <c r="B1306" s="78">
        <v>0.0</v>
      </c>
      <c r="C1306" s="79" t="s">
        <v>5372</v>
      </c>
      <c r="D1306" s="2"/>
      <c r="E1306" s="2"/>
    </row>
    <row r="1307">
      <c r="A1307" s="116"/>
      <c r="B1307" s="78">
        <v>0.0</v>
      </c>
      <c r="C1307" s="79" t="s">
        <v>5373</v>
      </c>
      <c r="D1307" s="2"/>
      <c r="E1307" s="2"/>
    </row>
    <row r="1308">
      <c r="A1308" s="116"/>
      <c r="B1308" s="78">
        <v>0.0</v>
      </c>
      <c r="C1308" s="79" t="s">
        <v>5375</v>
      </c>
      <c r="D1308" s="2"/>
      <c r="E1308" s="2"/>
    </row>
    <row r="1309">
      <c r="A1309" s="116"/>
      <c r="B1309" s="78">
        <v>0.0</v>
      </c>
      <c r="C1309" s="79" t="s">
        <v>5380</v>
      </c>
      <c r="D1309" s="2"/>
      <c r="E1309" s="2"/>
    </row>
    <row r="1310">
      <c r="A1310" s="116"/>
      <c r="B1310" s="78">
        <v>0.0</v>
      </c>
      <c r="C1310" s="79" t="s">
        <v>5394</v>
      </c>
      <c r="D1310" s="2"/>
    </row>
    <row r="1311">
      <c r="A1311" s="116"/>
      <c r="B1311" s="78">
        <v>0.0</v>
      </c>
      <c r="C1311" s="79" t="s">
        <v>5404</v>
      </c>
      <c r="D1311" s="2"/>
    </row>
    <row r="1312">
      <c r="A1312" s="116"/>
      <c r="B1312" s="78">
        <v>0.0</v>
      </c>
      <c r="C1312" s="79" t="s">
        <v>5408</v>
      </c>
      <c r="D1312" s="2"/>
    </row>
    <row r="1313">
      <c r="A1313" s="116"/>
      <c r="B1313" s="78">
        <v>0.0</v>
      </c>
      <c r="C1313" s="79" t="s">
        <v>5411</v>
      </c>
      <c r="D1313" s="2"/>
    </row>
    <row r="1314">
      <c r="A1314" s="116"/>
      <c r="B1314" s="78">
        <v>0.0</v>
      </c>
      <c r="C1314" s="79" t="s">
        <v>5420</v>
      </c>
    </row>
    <row r="1315">
      <c r="A1315" s="116"/>
      <c r="B1315" s="78">
        <v>0.0</v>
      </c>
      <c r="C1315" s="79" t="s">
        <v>5422</v>
      </c>
    </row>
    <row r="1316">
      <c r="A1316" s="116"/>
      <c r="B1316" s="78">
        <v>0.0</v>
      </c>
      <c r="C1316" s="79" t="s">
        <v>5425</v>
      </c>
    </row>
    <row r="1317">
      <c r="A1317" s="116"/>
      <c r="B1317" s="78">
        <v>0.0</v>
      </c>
      <c r="C1317" s="79" t="s">
        <v>5432</v>
      </c>
    </row>
    <row r="1318">
      <c r="A1318" s="116"/>
      <c r="B1318" s="78">
        <v>0.0</v>
      </c>
      <c r="C1318" s="79" t="s">
        <v>5438</v>
      </c>
    </row>
    <row r="1319">
      <c r="A1319" s="116"/>
      <c r="B1319" s="78">
        <v>0.0</v>
      </c>
      <c r="C1319" s="79" t="s">
        <v>5440</v>
      </c>
    </row>
    <row r="1320">
      <c r="A1320" s="116"/>
      <c r="B1320" s="78">
        <v>0.0</v>
      </c>
      <c r="C1320" s="79" t="s">
        <v>5444</v>
      </c>
    </row>
    <row r="1321">
      <c r="A1321" s="116"/>
      <c r="B1321" s="78">
        <v>0.0</v>
      </c>
      <c r="C1321" s="79" t="s">
        <v>5447</v>
      </c>
    </row>
    <row r="1322">
      <c r="A1322" s="116"/>
      <c r="B1322" s="78">
        <v>0.0</v>
      </c>
      <c r="C1322" s="79" t="s">
        <v>5458</v>
      </c>
    </row>
    <row r="1323">
      <c r="A1323" s="116"/>
      <c r="B1323" s="78">
        <v>0.0</v>
      </c>
      <c r="C1323" s="79" t="s">
        <v>5460</v>
      </c>
    </row>
    <row r="1324">
      <c r="A1324" s="116"/>
      <c r="B1324" s="78">
        <v>0.0</v>
      </c>
      <c r="C1324" s="79" t="s">
        <v>5463</v>
      </c>
    </row>
    <row r="1325">
      <c r="A1325" s="116"/>
      <c r="B1325" s="78">
        <v>0.0</v>
      </c>
      <c r="C1325" s="79" t="s">
        <v>5465</v>
      </c>
    </row>
    <row r="1326">
      <c r="A1326" s="116"/>
      <c r="B1326" s="78">
        <v>0.0</v>
      </c>
      <c r="C1326" s="79" t="s">
        <v>5467</v>
      </c>
    </row>
    <row r="1327">
      <c r="A1327" s="116"/>
      <c r="B1327" s="78">
        <v>0.0</v>
      </c>
      <c r="C1327" s="79" t="s">
        <v>5470</v>
      </c>
    </row>
    <row r="1328">
      <c r="A1328" s="116"/>
      <c r="B1328" s="78">
        <v>0.0</v>
      </c>
      <c r="C1328" s="79" t="s">
        <v>5472</v>
      </c>
    </row>
    <row r="1329">
      <c r="A1329" s="116"/>
      <c r="B1329" s="78">
        <v>0.0</v>
      </c>
      <c r="C1329" s="79" t="s">
        <v>5475</v>
      </c>
    </row>
    <row r="1330">
      <c r="A1330" s="116"/>
      <c r="B1330" s="78">
        <v>0.0</v>
      </c>
      <c r="C1330" s="79" t="s">
        <v>5483</v>
      </c>
    </row>
    <row r="1331">
      <c r="A1331" s="116"/>
      <c r="B1331" s="78">
        <v>0.0</v>
      </c>
      <c r="C1331" s="79" t="s">
        <v>5486</v>
      </c>
    </row>
    <row r="1332">
      <c r="A1332" s="116"/>
      <c r="B1332" s="78">
        <v>0.0</v>
      </c>
      <c r="C1332" s="79" t="s">
        <v>5488</v>
      </c>
    </row>
    <row r="1333">
      <c r="A1333" s="116"/>
      <c r="B1333" s="78">
        <v>0.0</v>
      </c>
      <c r="C1333" s="79" t="s">
        <v>5500</v>
      </c>
    </row>
    <row r="1334">
      <c r="A1334" s="116"/>
      <c r="B1334" s="78">
        <v>0.0</v>
      </c>
      <c r="C1334" s="79" t="s">
        <v>5502</v>
      </c>
    </row>
    <row r="1335">
      <c r="A1335" s="116"/>
      <c r="B1335" s="78">
        <v>0.0</v>
      </c>
      <c r="C1335" s="79" t="s">
        <v>5505</v>
      </c>
    </row>
    <row r="1336">
      <c r="A1336" s="116"/>
      <c r="B1336" s="78">
        <v>0.0</v>
      </c>
      <c r="C1336" s="79" t="s">
        <v>5508</v>
      </c>
    </row>
    <row r="1337">
      <c r="A1337" s="116"/>
      <c r="B1337" s="78">
        <v>0.0</v>
      </c>
      <c r="C1337" s="79" t="s">
        <v>5510</v>
      </c>
    </row>
    <row r="1338">
      <c r="A1338" s="116"/>
      <c r="B1338" s="78">
        <v>0.0</v>
      </c>
      <c r="C1338" s="79" t="s">
        <v>3778</v>
      </c>
    </row>
    <row r="1339">
      <c r="A1339" s="116"/>
      <c r="B1339" s="78">
        <v>0.0</v>
      </c>
      <c r="C1339" s="79" t="s">
        <v>5514</v>
      </c>
    </row>
    <row r="1340">
      <c r="A1340" s="116"/>
      <c r="B1340" s="78">
        <v>0.0</v>
      </c>
      <c r="C1340" s="79" t="s">
        <v>5518</v>
      </c>
    </row>
    <row r="1341">
      <c r="A1341" s="116"/>
      <c r="B1341" s="78">
        <v>0.0</v>
      </c>
      <c r="C1341" s="79" t="s">
        <v>5520</v>
      </c>
    </row>
    <row r="1342">
      <c r="A1342" s="116"/>
      <c r="B1342" s="78">
        <v>0.0</v>
      </c>
      <c r="C1342" s="79" t="s">
        <v>5524</v>
      </c>
    </row>
    <row r="1343">
      <c r="A1343" s="116"/>
      <c r="B1343" s="78">
        <v>0.0</v>
      </c>
      <c r="C1343" s="79" t="s">
        <v>5526</v>
      </c>
    </row>
    <row r="1344">
      <c r="A1344" s="116"/>
      <c r="B1344" s="78">
        <v>0.0</v>
      </c>
      <c r="C1344" s="79" t="s">
        <v>5530</v>
      </c>
    </row>
    <row r="1345">
      <c r="A1345" s="116"/>
      <c r="B1345" s="78">
        <v>0.0</v>
      </c>
      <c r="C1345" s="79" t="s">
        <v>5533</v>
      </c>
    </row>
    <row r="1346">
      <c r="A1346" s="116"/>
      <c r="B1346" s="78">
        <v>0.0</v>
      </c>
      <c r="C1346" s="79" t="s">
        <v>5536</v>
      </c>
    </row>
    <row r="1347">
      <c r="A1347" s="116"/>
      <c r="B1347" s="78">
        <v>0.0</v>
      </c>
      <c r="C1347" s="79" t="s">
        <v>5538</v>
      </c>
    </row>
    <row r="1348">
      <c r="A1348" s="116"/>
      <c r="B1348" s="78">
        <v>0.0</v>
      </c>
      <c r="C1348" s="79" t="s">
        <v>5544</v>
      </c>
    </row>
    <row r="1349">
      <c r="A1349" s="116"/>
      <c r="B1349" s="78">
        <v>0.0</v>
      </c>
      <c r="C1349" s="79" t="s">
        <v>5551</v>
      </c>
    </row>
    <row r="1350">
      <c r="A1350" s="116"/>
      <c r="B1350" s="78">
        <v>0.0</v>
      </c>
      <c r="C1350" s="79" t="s">
        <v>5566</v>
      </c>
    </row>
    <row r="1351">
      <c r="A1351" s="116"/>
      <c r="B1351" s="78">
        <v>0.0</v>
      </c>
      <c r="C1351" s="79" t="s">
        <v>5568</v>
      </c>
    </row>
    <row r="1352">
      <c r="A1352" s="116"/>
      <c r="B1352" s="78">
        <v>0.0</v>
      </c>
      <c r="C1352" s="79" t="s">
        <v>5553</v>
      </c>
    </row>
    <row r="1353">
      <c r="A1353" s="116"/>
      <c r="B1353" s="78">
        <v>0.0</v>
      </c>
      <c r="C1353" s="79" t="s">
        <v>5575</v>
      </c>
    </row>
    <row r="1354">
      <c r="A1354" s="116"/>
      <c r="B1354" s="78">
        <v>0.0</v>
      </c>
      <c r="C1354" s="79" t="s">
        <v>5577</v>
      </c>
    </row>
    <row r="1355">
      <c r="A1355" s="116"/>
      <c r="B1355" s="78">
        <v>0.0</v>
      </c>
      <c r="C1355" s="79" t="s">
        <v>5591</v>
      </c>
    </row>
    <row r="1356">
      <c r="A1356" s="116"/>
      <c r="B1356" s="78">
        <v>0.0</v>
      </c>
      <c r="C1356" s="79" t="s">
        <v>5601</v>
      </c>
    </row>
    <row r="1357">
      <c r="A1357" s="116"/>
      <c r="B1357" s="78">
        <v>0.0</v>
      </c>
      <c r="C1357" s="79" t="s">
        <v>5608</v>
      </c>
    </row>
    <row r="1358">
      <c r="A1358" s="116"/>
      <c r="B1358" s="78">
        <v>0.0</v>
      </c>
      <c r="C1358" s="79" t="s">
        <v>5615</v>
      </c>
    </row>
    <row r="1359">
      <c r="A1359" s="116"/>
      <c r="B1359" s="78">
        <v>0.0</v>
      </c>
      <c r="C1359" s="79" t="s">
        <v>5617</v>
      </c>
    </row>
    <row r="1360">
      <c r="A1360" s="116"/>
      <c r="B1360" s="78">
        <v>0.0</v>
      </c>
      <c r="C1360" s="79" t="s">
        <v>5620</v>
      </c>
    </row>
    <row r="1361">
      <c r="A1361" s="116"/>
      <c r="B1361" s="78">
        <v>0.0</v>
      </c>
      <c r="C1361" s="79" t="s">
        <v>5622</v>
      </c>
    </row>
    <row r="1362">
      <c r="A1362" s="116"/>
      <c r="B1362" s="78">
        <v>0.0</v>
      </c>
      <c r="C1362" s="79" t="s">
        <v>5625</v>
      </c>
    </row>
    <row r="1363">
      <c r="A1363" s="116"/>
      <c r="B1363" s="78">
        <v>0.0</v>
      </c>
      <c r="C1363" s="79" t="s">
        <v>5629</v>
      </c>
    </row>
    <row r="1364">
      <c r="A1364" s="116"/>
      <c r="B1364" s="78">
        <v>0.0</v>
      </c>
      <c r="C1364" s="79" t="s">
        <v>5632</v>
      </c>
    </row>
    <row r="1365">
      <c r="A1365" s="116"/>
      <c r="B1365" s="78">
        <v>0.0</v>
      </c>
      <c r="C1365" s="79" t="s">
        <v>5634</v>
      </c>
    </row>
    <row r="1366">
      <c r="A1366" s="116"/>
      <c r="B1366" s="78">
        <v>0.0</v>
      </c>
      <c r="C1366" s="79" t="s">
        <v>5639</v>
      </c>
    </row>
    <row r="1367">
      <c r="A1367" s="116"/>
      <c r="B1367" s="78">
        <v>0.0</v>
      </c>
      <c r="C1367" s="79" t="s">
        <v>5642</v>
      </c>
    </row>
    <row r="1368">
      <c r="A1368" s="116"/>
      <c r="B1368" s="78">
        <v>0.0</v>
      </c>
      <c r="C1368" s="79" t="s">
        <v>5646</v>
      </c>
    </row>
    <row r="1369">
      <c r="A1369" s="116"/>
      <c r="B1369" s="78">
        <v>0.0</v>
      </c>
      <c r="C1369" s="79" t="s">
        <v>5648</v>
      </c>
    </row>
    <row r="1370">
      <c r="A1370" s="116"/>
      <c r="B1370" s="78">
        <v>0.0</v>
      </c>
      <c r="C1370" s="79" t="s">
        <v>5656</v>
      </c>
    </row>
    <row r="1371">
      <c r="A1371" s="116"/>
      <c r="B1371" s="78">
        <v>0.0</v>
      </c>
      <c r="C1371" s="79" t="s">
        <v>5658</v>
      </c>
    </row>
    <row r="1372">
      <c r="A1372" s="116"/>
      <c r="B1372" s="78">
        <v>0.0</v>
      </c>
      <c r="C1372" s="79" t="s">
        <v>5663</v>
      </c>
    </row>
    <row r="1373">
      <c r="A1373" s="116"/>
      <c r="B1373" s="78">
        <v>0.0</v>
      </c>
      <c r="C1373" s="79" t="s">
        <v>5665</v>
      </c>
    </row>
    <row r="1374">
      <c r="A1374" s="116"/>
      <c r="B1374" s="78">
        <v>0.0</v>
      </c>
      <c r="C1374" s="79" t="s">
        <v>5668</v>
      </c>
    </row>
    <row r="1375">
      <c r="A1375" s="116"/>
      <c r="B1375" s="78">
        <v>0.0</v>
      </c>
      <c r="C1375" s="79" t="s">
        <v>5670</v>
      </c>
    </row>
    <row r="1376">
      <c r="A1376" s="116"/>
      <c r="B1376" s="78">
        <v>0.0</v>
      </c>
      <c r="C1376" s="79" t="s">
        <v>5673</v>
      </c>
    </row>
    <row r="1377">
      <c r="A1377" s="116"/>
      <c r="B1377" s="78">
        <v>0.0</v>
      </c>
      <c r="C1377" s="79" t="s">
        <v>5676</v>
      </c>
    </row>
    <row r="1378">
      <c r="A1378" s="116"/>
      <c r="B1378" s="78">
        <v>0.0</v>
      </c>
      <c r="C1378" s="79" t="s">
        <v>5677</v>
      </c>
    </row>
    <row r="1379">
      <c r="A1379" s="116"/>
      <c r="B1379" s="78">
        <v>0.0</v>
      </c>
      <c r="C1379" s="79" t="s">
        <v>5679</v>
      </c>
    </row>
    <row r="1380">
      <c r="A1380" s="116"/>
      <c r="B1380" s="78">
        <v>0.0</v>
      </c>
      <c r="C1380" s="79" t="s">
        <v>5682</v>
      </c>
    </row>
    <row r="1381">
      <c r="A1381" s="116"/>
      <c r="B1381" s="78">
        <v>0.0</v>
      </c>
      <c r="C1381" s="79" t="s">
        <v>5686</v>
      </c>
    </row>
    <row r="1382">
      <c r="A1382" s="116"/>
      <c r="B1382" s="78">
        <v>0.0</v>
      </c>
      <c r="C1382" s="79" t="s">
        <v>5689</v>
      </c>
    </row>
    <row r="1383">
      <c r="A1383" s="116"/>
      <c r="B1383" s="78">
        <v>0.0</v>
      </c>
      <c r="C1383" s="79" t="s">
        <v>5696</v>
      </c>
    </row>
    <row r="1384">
      <c r="B1384" s="2">
        <v>0.0</v>
      </c>
      <c r="C1384" s="2" t="s">
        <v>6222</v>
      </c>
    </row>
    <row r="1385">
      <c r="B1385" s="2">
        <v>0.0</v>
      </c>
      <c r="C1385" s="2" t="s">
        <v>6224</v>
      </c>
    </row>
    <row r="1386">
      <c r="B1386" s="2">
        <v>0.0</v>
      </c>
      <c r="C1386" s="2" t="s">
        <v>6225</v>
      </c>
    </row>
    <row r="1387">
      <c r="B1387" s="2">
        <v>0.0</v>
      </c>
      <c r="C1387" s="2" t="s">
        <v>6227</v>
      </c>
    </row>
    <row r="1388">
      <c r="B1388" s="2">
        <v>0.0</v>
      </c>
      <c r="C1388" s="2" t="s">
        <v>6229</v>
      </c>
    </row>
    <row r="1389">
      <c r="B1389" s="2">
        <v>0.0</v>
      </c>
      <c r="C1389" s="2" t="s">
        <v>6231</v>
      </c>
    </row>
    <row r="1390">
      <c r="B1390" s="2">
        <v>0.0</v>
      </c>
      <c r="C1390" s="2" t="s">
        <v>6232</v>
      </c>
    </row>
    <row r="1391">
      <c r="B1391" s="2">
        <v>0.0</v>
      </c>
      <c r="C1391" s="2" t="s">
        <v>6234</v>
      </c>
    </row>
    <row r="1392">
      <c r="B1392" s="2">
        <v>0.0</v>
      </c>
      <c r="C1392" s="2" t="s">
        <v>6235</v>
      </c>
    </row>
    <row r="1393">
      <c r="B1393" s="2">
        <v>0.0</v>
      </c>
      <c r="C1393" s="2" t="s">
        <v>6236</v>
      </c>
    </row>
    <row r="1394">
      <c r="B1394" s="2">
        <v>0.0</v>
      </c>
      <c r="C1394" s="2" t="s">
        <v>6237</v>
      </c>
    </row>
    <row r="1395">
      <c r="B1395" s="2">
        <v>0.0</v>
      </c>
      <c r="C1395" s="2" t="s">
        <v>6238</v>
      </c>
    </row>
    <row r="1396">
      <c r="B1396" s="2">
        <v>0.0</v>
      </c>
      <c r="C1396" s="2" t="s">
        <v>6240</v>
      </c>
    </row>
    <row r="1397">
      <c r="B1397" s="2">
        <v>0.0</v>
      </c>
      <c r="C1397" s="2" t="s">
        <v>6241</v>
      </c>
    </row>
    <row r="1398">
      <c r="B1398" s="2">
        <v>0.0</v>
      </c>
      <c r="C1398" s="2" t="s">
        <v>6242</v>
      </c>
    </row>
    <row r="1399">
      <c r="B1399" s="2">
        <v>0.0</v>
      </c>
      <c r="C1399" s="2" t="s">
        <v>6243</v>
      </c>
    </row>
    <row r="1400">
      <c r="B1400" s="2">
        <v>0.0</v>
      </c>
      <c r="C1400" s="2" t="s">
        <v>6245</v>
      </c>
    </row>
    <row r="1401">
      <c r="B1401" s="2">
        <v>0.0</v>
      </c>
      <c r="C1401" s="2" t="s">
        <v>6246</v>
      </c>
    </row>
    <row r="1402">
      <c r="B1402" s="2">
        <v>0.0</v>
      </c>
      <c r="C1402" s="2" t="s">
        <v>6247</v>
      </c>
    </row>
    <row r="1403">
      <c r="B1403" s="2">
        <v>0.0</v>
      </c>
      <c r="C1403" s="2" t="s">
        <v>6248</v>
      </c>
    </row>
    <row r="1404">
      <c r="B1404" s="2">
        <v>0.0</v>
      </c>
      <c r="C1404" s="2" t="s">
        <v>6249</v>
      </c>
    </row>
    <row r="1405">
      <c r="B1405" s="2">
        <v>0.0</v>
      </c>
      <c r="C1405" s="2" t="s">
        <v>6250</v>
      </c>
    </row>
    <row r="1406">
      <c r="B1406" s="2">
        <v>0.0</v>
      </c>
      <c r="C1406" s="2" t="s">
        <v>6251</v>
      </c>
    </row>
    <row r="1407">
      <c r="B1407" s="2">
        <v>0.0</v>
      </c>
      <c r="C1407" s="2" t="s">
        <v>6252</v>
      </c>
    </row>
    <row r="1408">
      <c r="B1408" s="2">
        <v>0.0</v>
      </c>
      <c r="C1408" s="2" t="s">
        <v>6253</v>
      </c>
    </row>
    <row r="1409">
      <c r="B1409" s="2">
        <v>0.0</v>
      </c>
      <c r="C1409" s="2" t="s">
        <v>6254</v>
      </c>
    </row>
    <row r="1410">
      <c r="B1410" s="2">
        <v>0.0</v>
      </c>
      <c r="C1410" s="2" t="s">
        <v>6255</v>
      </c>
    </row>
    <row r="1411">
      <c r="B1411" s="2">
        <v>0.0</v>
      </c>
      <c r="C1411" s="2" t="s">
        <v>6256</v>
      </c>
    </row>
    <row r="1412">
      <c r="B1412" s="2">
        <v>0.0</v>
      </c>
      <c r="C1412" s="2" t="s">
        <v>6257</v>
      </c>
    </row>
    <row r="1413">
      <c r="B1413" s="2">
        <v>0.0</v>
      </c>
      <c r="C1413" s="2" t="s">
        <v>6258</v>
      </c>
    </row>
    <row r="1414">
      <c r="B1414" s="2">
        <v>0.0</v>
      </c>
      <c r="C1414" s="2" t="s">
        <v>6259</v>
      </c>
    </row>
    <row r="1415">
      <c r="B1415" s="2">
        <v>0.0</v>
      </c>
      <c r="C1415" s="2" t="s">
        <v>6260</v>
      </c>
    </row>
    <row r="1416">
      <c r="B1416" s="2">
        <v>0.0</v>
      </c>
      <c r="C1416" s="2" t="s">
        <v>6261</v>
      </c>
    </row>
    <row r="1417">
      <c r="B1417" s="2">
        <v>0.0</v>
      </c>
      <c r="C1417" s="2" t="s">
        <v>6262</v>
      </c>
    </row>
    <row r="1418">
      <c r="B1418" s="2">
        <v>0.0</v>
      </c>
      <c r="C1418" s="2" t="s">
        <v>6263</v>
      </c>
    </row>
    <row r="1419">
      <c r="B1419" s="2">
        <v>0.0</v>
      </c>
      <c r="C1419" s="2" t="s">
        <v>6264</v>
      </c>
    </row>
    <row r="1420">
      <c r="B1420" s="2">
        <v>0.0</v>
      </c>
      <c r="C1420" s="2" t="s">
        <v>6265</v>
      </c>
    </row>
    <row r="1421">
      <c r="B1421" s="2">
        <v>0.0</v>
      </c>
      <c r="C1421" s="2" t="s">
        <v>5438</v>
      </c>
    </row>
    <row r="1422">
      <c r="B1422" s="2">
        <v>0.0</v>
      </c>
      <c r="C1422" s="2" t="s">
        <v>6266</v>
      </c>
    </row>
    <row r="1423">
      <c r="B1423" s="2">
        <v>0.0</v>
      </c>
      <c r="C1423" s="2" t="s">
        <v>6267</v>
      </c>
    </row>
    <row r="1424">
      <c r="B1424" s="2">
        <v>0.0</v>
      </c>
      <c r="C1424" s="2" t="s">
        <v>6268</v>
      </c>
    </row>
    <row r="1425">
      <c r="B1425" s="2">
        <v>0.0</v>
      </c>
      <c r="C1425" s="2" t="s">
        <v>6269</v>
      </c>
    </row>
    <row r="1426">
      <c r="B1426" s="2">
        <v>0.0</v>
      </c>
      <c r="C1426" s="2" t="s">
        <v>6270</v>
      </c>
    </row>
    <row r="1427">
      <c r="B1427" s="2">
        <v>0.0</v>
      </c>
      <c r="C1427" s="2" t="s">
        <v>6271</v>
      </c>
    </row>
    <row r="1428">
      <c r="B1428" s="2">
        <v>0.0</v>
      </c>
      <c r="C1428" s="2" t="s">
        <v>6272</v>
      </c>
    </row>
    <row r="1429">
      <c r="B1429" s="2">
        <v>0.0</v>
      </c>
      <c r="C1429" s="2" t="s">
        <v>6273</v>
      </c>
    </row>
    <row r="1430">
      <c r="B1430" s="2">
        <v>0.0</v>
      </c>
      <c r="C1430" s="2" t="s">
        <v>6274</v>
      </c>
    </row>
    <row r="1431">
      <c r="B1431" s="2">
        <v>0.0</v>
      </c>
      <c r="C1431" s="2" t="s">
        <v>6275</v>
      </c>
    </row>
    <row r="1432">
      <c r="B1432" s="2">
        <v>0.0</v>
      </c>
      <c r="C1432" s="2" t="s">
        <v>6276</v>
      </c>
    </row>
    <row r="1433">
      <c r="B1433" s="2">
        <v>0.0</v>
      </c>
      <c r="C1433" s="2" t="s">
        <v>6278</v>
      </c>
    </row>
    <row r="1434">
      <c r="B1434" s="2">
        <v>0.0</v>
      </c>
      <c r="C1434" s="2" t="s">
        <v>6080</v>
      </c>
    </row>
    <row r="1435">
      <c r="B1435" s="2">
        <v>0.0</v>
      </c>
      <c r="C1435" s="2" t="s">
        <v>6279</v>
      </c>
    </row>
    <row r="1436">
      <c r="B1436" s="2">
        <v>0.0</v>
      </c>
      <c r="C1436" s="2" t="s">
        <v>6280</v>
      </c>
    </row>
    <row r="1437">
      <c r="B1437" s="2">
        <v>0.0</v>
      </c>
      <c r="C1437" s="2" t="s">
        <v>6281</v>
      </c>
    </row>
    <row r="1438">
      <c r="B1438" s="2">
        <v>0.0</v>
      </c>
      <c r="C1438" s="2" t="s">
        <v>6282</v>
      </c>
    </row>
    <row r="1439">
      <c r="B1439" s="2">
        <v>0.0</v>
      </c>
      <c r="C1439" s="2" t="s">
        <v>6283</v>
      </c>
    </row>
    <row r="1440">
      <c r="B1440" s="2">
        <v>0.0</v>
      </c>
      <c r="C1440" s="2" t="s">
        <v>6284</v>
      </c>
    </row>
    <row r="1441">
      <c r="B1441" s="2">
        <v>0.0</v>
      </c>
      <c r="C1441" s="2" t="s">
        <v>6285</v>
      </c>
    </row>
    <row r="1442">
      <c r="B1442" s="2">
        <v>0.0</v>
      </c>
      <c r="C1442" s="2" t="s">
        <v>6286</v>
      </c>
    </row>
    <row r="1443">
      <c r="B1443" s="2">
        <v>0.0</v>
      </c>
      <c r="C1443" s="2" t="s">
        <v>6287</v>
      </c>
    </row>
    <row r="1444">
      <c r="B1444" s="2">
        <v>0.0</v>
      </c>
      <c r="C1444" s="2" t="s">
        <v>6288</v>
      </c>
    </row>
    <row r="1445">
      <c r="B1445" s="2">
        <v>0.0</v>
      </c>
      <c r="C1445" s="2" t="s">
        <v>6290</v>
      </c>
    </row>
    <row r="1446">
      <c r="B1446" s="2">
        <v>0.0</v>
      </c>
      <c r="C1446" s="2" t="s">
        <v>6291</v>
      </c>
    </row>
    <row r="1447">
      <c r="B1447" s="2">
        <v>0.0</v>
      </c>
      <c r="C1447" s="2" t="s">
        <v>6292</v>
      </c>
    </row>
    <row r="1448">
      <c r="B1448" s="2">
        <v>0.0</v>
      </c>
      <c r="C1448" s="2" t="s">
        <v>6293</v>
      </c>
    </row>
    <row r="1449">
      <c r="B1449" s="2">
        <v>0.0</v>
      </c>
      <c r="C1449" s="2" t="s">
        <v>6294</v>
      </c>
    </row>
    <row r="1450">
      <c r="B1450" s="2">
        <v>0.0</v>
      </c>
      <c r="C1450" s="2" t="s">
        <v>6295</v>
      </c>
    </row>
    <row r="1451">
      <c r="B1451" s="2">
        <v>0.0</v>
      </c>
      <c r="C1451" s="2" t="s">
        <v>6296</v>
      </c>
    </row>
    <row r="1452">
      <c r="B1452" s="2">
        <v>0.0</v>
      </c>
      <c r="C1452" s="2" t="s">
        <v>6298</v>
      </c>
    </row>
    <row r="1453">
      <c r="B1453" s="2">
        <v>0.0</v>
      </c>
      <c r="C1453" s="2" t="s">
        <v>6299</v>
      </c>
    </row>
    <row r="1454">
      <c r="B1454" s="2">
        <v>0.0</v>
      </c>
      <c r="C1454" s="2" t="s">
        <v>6300</v>
      </c>
    </row>
    <row r="1455">
      <c r="B1455" s="2">
        <v>0.0</v>
      </c>
      <c r="C1455" s="2" t="s">
        <v>6301</v>
      </c>
    </row>
    <row r="1456">
      <c r="B1456" s="2">
        <v>0.0</v>
      </c>
      <c r="C1456" s="2" t="s">
        <v>6302</v>
      </c>
    </row>
    <row r="1457">
      <c r="B1457" s="2">
        <v>0.0</v>
      </c>
      <c r="C1457" s="2" t="s">
        <v>6303</v>
      </c>
    </row>
    <row r="1458">
      <c r="B1458" s="2">
        <v>0.0</v>
      </c>
      <c r="C1458" s="2" t="s">
        <v>6304</v>
      </c>
    </row>
    <row r="1459">
      <c r="B1459" s="2">
        <v>0.0</v>
      </c>
      <c r="C1459" s="2" t="s">
        <v>6305</v>
      </c>
    </row>
    <row r="1460">
      <c r="B1460" s="2">
        <v>0.0</v>
      </c>
      <c r="C1460" s="2" t="s">
        <v>6306</v>
      </c>
    </row>
    <row r="1461">
      <c r="B1461" s="2">
        <v>0.0</v>
      </c>
      <c r="C1461" s="2" t="s">
        <v>6307</v>
      </c>
    </row>
    <row r="1462">
      <c r="B1462" s="2">
        <v>0.0</v>
      </c>
      <c r="C1462" s="2" t="s">
        <v>6308</v>
      </c>
    </row>
    <row r="1463">
      <c r="B1463" s="2">
        <v>0.0</v>
      </c>
      <c r="C1463" s="2" t="s">
        <v>6309</v>
      </c>
    </row>
    <row r="1464">
      <c r="B1464" s="2">
        <v>0.0</v>
      </c>
      <c r="C1464" s="22" t="s">
        <v>6310</v>
      </c>
    </row>
    <row r="1465">
      <c r="B1465" s="2">
        <v>0.0</v>
      </c>
      <c r="C1465" s="22" t="s">
        <v>6313</v>
      </c>
    </row>
    <row r="1466">
      <c r="B1466" s="2">
        <v>0.0</v>
      </c>
      <c r="C1466" s="2" t="s">
        <v>6314</v>
      </c>
    </row>
    <row r="1467">
      <c r="B1467" s="2">
        <v>0.0</v>
      </c>
      <c r="C1467" s="2" t="s">
        <v>6315</v>
      </c>
    </row>
    <row r="1468">
      <c r="B1468" s="2">
        <v>0.0</v>
      </c>
      <c r="C1468" s="2" t="s">
        <v>6316</v>
      </c>
    </row>
    <row r="1469">
      <c r="B1469" s="2">
        <v>0.0</v>
      </c>
      <c r="C1469" s="2" t="s">
        <v>6317</v>
      </c>
    </row>
    <row r="1470">
      <c r="B1470" s="2">
        <v>0.0</v>
      </c>
      <c r="C1470" s="2" t="s">
        <v>6318</v>
      </c>
    </row>
    <row r="1471">
      <c r="B1471" s="2">
        <v>0.0</v>
      </c>
      <c r="C1471" s="2" t="s">
        <v>6319</v>
      </c>
    </row>
    <row r="1472">
      <c r="B1472" s="2">
        <v>0.0</v>
      </c>
      <c r="C1472" s="2" t="s">
        <v>6320</v>
      </c>
    </row>
    <row r="1473">
      <c r="B1473" s="2">
        <v>0.0</v>
      </c>
      <c r="C1473" s="2" t="s">
        <v>6321</v>
      </c>
    </row>
    <row r="1474">
      <c r="B1474" s="2">
        <v>0.0</v>
      </c>
      <c r="C1474" s="2" t="s">
        <v>6322</v>
      </c>
    </row>
    <row r="1475">
      <c r="B1475" s="2">
        <v>0.0</v>
      </c>
      <c r="C1475" s="2" t="s">
        <v>6323</v>
      </c>
    </row>
    <row r="1476">
      <c r="B1476" s="2">
        <v>0.0</v>
      </c>
      <c r="C1476" s="2" t="s">
        <v>6324</v>
      </c>
    </row>
    <row r="1477">
      <c r="B1477" s="2">
        <v>0.0</v>
      </c>
      <c r="C1477" s="2" t="s">
        <v>6325</v>
      </c>
    </row>
    <row r="1478">
      <c r="B1478" s="2">
        <v>0.0</v>
      </c>
      <c r="C1478" s="2" t="s">
        <v>6326</v>
      </c>
    </row>
    <row r="1479">
      <c r="B1479" s="2">
        <v>0.0</v>
      </c>
      <c r="C1479" s="2" t="s">
        <v>6327</v>
      </c>
    </row>
    <row r="1480">
      <c r="B1480" s="2">
        <v>0.0</v>
      </c>
      <c r="C1480" s="2" t="s">
        <v>6329</v>
      </c>
    </row>
    <row r="1481">
      <c r="B1481" s="2">
        <v>0.0</v>
      </c>
      <c r="C1481" s="2" t="s">
        <v>6330</v>
      </c>
    </row>
    <row r="1482">
      <c r="B1482" s="2">
        <v>0.0</v>
      </c>
      <c r="C1482" s="2" t="s">
        <v>6331</v>
      </c>
    </row>
    <row r="1483">
      <c r="B1483" s="2">
        <v>0.0</v>
      </c>
      <c r="C1483" s="2" t="s">
        <v>6332</v>
      </c>
    </row>
    <row r="1484">
      <c r="B1484" s="2">
        <v>0.0</v>
      </c>
      <c r="C1484" s="2" t="s">
        <v>6333</v>
      </c>
    </row>
    <row r="1485">
      <c r="B1485" s="2">
        <v>0.0</v>
      </c>
      <c r="C1485" s="2" t="s">
        <v>6334</v>
      </c>
    </row>
    <row r="1486">
      <c r="B1486" s="2">
        <v>0.0</v>
      </c>
      <c r="C1486" s="2" t="s">
        <v>6335</v>
      </c>
    </row>
    <row r="1487">
      <c r="B1487" s="2">
        <v>0.0</v>
      </c>
      <c r="C1487" s="2" t="s">
        <v>6336</v>
      </c>
    </row>
    <row r="1488">
      <c r="B1488" s="2">
        <v>0.0</v>
      </c>
      <c r="C1488" s="2" t="s">
        <v>6337</v>
      </c>
    </row>
    <row r="1489">
      <c r="B1489" s="2">
        <v>0.0</v>
      </c>
      <c r="C1489" s="2" t="s">
        <v>6338</v>
      </c>
    </row>
    <row r="1490">
      <c r="B1490" s="2">
        <v>0.0</v>
      </c>
      <c r="C1490" s="2" t="s">
        <v>6339</v>
      </c>
    </row>
    <row r="1491">
      <c r="B1491" s="2">
        <v>0.0</v>
      </c>
      <c r="C1491" s="2" t="s">
        <v>6340</v>
      </c>
    </row>
    <row r="1492">
      <c r="B1492" s="2">
        <v>0.0</v>
      </c>
      <c r="C1492" s="2" t="s">
        <v>6341</v>
      </c>
    </row>
    <row r="1493">
      <c r="B1493" s="2">
        <v>0.0</v>
      </c>
      <c r="C1493" s="2" t="s">
        <v>6342</v>
      </c>
    </row>
    <row r="1494">
      <c r="B1494" s="2">
        <v>0.0</v>
      </c>
      <c r="C1494" s="2" t="s">
        <v>6343</v>
      </c>
    </row>
    <row r="1495">
      <c r="B1495" s="2">
        <v>0.0</v>
      </c>
      <c r="C1495" s="2" t="s">
        <v>6344</v>
      </c>
    </row>
    <row r="1496">
      <c r="B1496" s="2">
        <v>0.0</v>
      </c>
      <c r="C1496" s="2" t="s">
        <v>6347</v>
      </c>
    </row>
    <row r="1497">
      <c r="B1497" s="2">
        <v>0.0</v>
      </c>
      <c r="C1497" s="2" t="s">
        <v>6348</v>
      </c>
    </row>
    <row r="1498">
      <c r="B1498" s="2">
        <v>0.0</v>
      </c>
      <c r="C1498" s="2" t="s">
        <v>6350</v>
      </c>
    </row>
    <row r="1499">
      <c r="B1499" s="2">
        <v>0.0</v>
      </c>
      <c r="C1499" s="2" t="s">
        <v>6351</v>
      </c>
    </row>
    <row r="1500">
      <c r="B1500" s="2">
        <v>0.0</v>
      </c>
      <c r="C1500" s="2" t="s">
        <v>6352</v>
      </c>
    </row>
    <row r="1501">
      <c r="B1501" s="2">
        <v>0.0</v>
      </c>
      <c r="C1501" s="2" t="s">
        <v>6353</v>
      </c>
    </row>
    <row r="1502">
      <c r="B1502" s="2">
        <v>0.0</v>
      </c>
      <c r="C1502" s="2" t="s">
        <v>6354</v>
      </c>
    </row>
    <row r="1503">
      <c r="B1503" s="2">
        <v>0.0</v>
      </c>
      <c r="C1503" s="2" t="s">
        <v>6355</v>
      </c>
    </row>
    <row r="1504">
      <c r="B1504" s="2">
        <v>0.0</v>
      </c>
      <c r="C1504" s="2" t="s">
        <v>6357</v>
      </c>
    </row>
    <row r="1505">
      <c r="B1505" s="2">
        <v>0.0</v>
      </c>
      <c r="C1505" s="2" t="s">
        <v>6358</v>
      </c>
    </row>
    <row r="1506">
      <c r="B1506" s="2">
        <v>0.0</v>
      </c>
      <c r="C1506" s="2" t="s">
        <v>6359</v>
      </c>
    </row>
    <row r="1507">
      <c r="B1507" s="2">
        <v>0.0</v>
      </c>
      <c r="C1507" s="2" t="s">
        <v>6360</v>
      </c>
    </row>
    <row r="1508">
      <c r="B1508" s="2">
        <v>0.0</v>
      </c>
      <c r="C1508" s="2" t="s">
        <v>6361</v>
      </c>
    </row>
    <row r="1509">
      <c r="B1509" s="2">
        <v>0.0</v>
      </c>
      <c r="C1509" s="2" t="s">
        <v>6362</v>
      </c>
    </row>
    <row r="1510">
      <c r="B1510" s="2">
        <v>0.0</v>
      </c>
      <c r="C1510" s="2" t="s">
        <v>6363</v>
      </c>
    </row>
    <row r="1511">
      <c r="B1511" s="2">
        <v>0.0</v>
      </c>
      <c r="C1511" s="2" t="s">
        <v>6364</v>
      </c>
    </row>
    <row r="1512">
      <c r="B1512" s="2">
        <v>0.0</v>
      </c>
      <c r="C1512" s="2" t="s">
        <v>6365</v>
      </c>
    </row>
    <row r="1513">
      <c r="B1513" s="2">
        <v>0.0</v>
      </c>
      <c r="C1513" s="2" t="s">
        <v>6366</v>
      </c>
    </row>
    <row r="1514">
      <c r="B1514" s="2">
        <v>0.0</v>
      </c>
      <c r="C1514" s="2" t="s">
        <v>6367</v>
      </c>
    </row>
    <row r="1515">
      <c r="B1515" s="2">
        <v>0.0</v>
      </c>
      <c r="C1515" s="2" t="s">
        <v>6369</v>
      </c>
    </row>
    <row r="1516">
      <c r="B1516" s="2">
        <v>0.0</v>
      </c>
      <c r="C1516" s="2" t="s">
        <v>6370</v>
      </c>
    </row>
    <row r="1517">
      <c r="B1517" s="2">
        <v>0.0</v>
      </c>
      <c r="C1517" s="2" t="s">
        <v>6371</v>
      </c>
    </row>
    <row r="1518">
      <c r="B1518" s="2">
        <v>0.0</v>
      </c>
      <c r="C1518" s="2" t="s">
        <v>6372</v>
      </c>
    </row>
    <row r="1519">
      <c r="B1519" s="2">
        <v>0.0</v>
      </c>
      <c r="C1519" s="2" t="s">
        <v>6373</v>
      </c>
    </row>
    <row r="1520">
      <c r="B1520" s="2">
        <v>0.0</v>
      </c>
      <c r="C1520" s="2" t="s">
        <v>6374</v>
      </c>
    </row>
    <row r="1521">
      <c r="B1521" s="2">
        <v>0.0</v>
      </c>
      <c r="C1521" s="2" t="s">
        <v>6375</v>
      </c>
    </row>
    <row r="1522">
      <c r="B1522" s="2">
        <v>0.0</v>
      </c>
      <c r="C1522" s="2" t="s">
        <v>6376</v>
      </c>
    </row>
    <row r="1523">
      <c r="B1523" s="2">
        <v>0.0</v>
      </c>
      <c r="C1523" s="2" t="s">
        <v>6377</v>
      </c>
    </row>
    <row r="1524">
      <c r="B1524" s="2">
        <v>0.0</v>
      </c>
      <c r="C1524" s="2" t="s">
        <v>6378</v>
      </c>
    </row>
    <row r="1525">
      <c r="B1525" s="2">
        <v>0.0</v>
      </c>
      <c r="C1525" s="22" t="s">
        <v>6379</v>
      </c>
    </row>
    <row r="1526">
      <c r="B1526" s="2">
        <v>0.0</v>
      </c>
      <c r="C1526" s="2" t="s">
        <v>6380</v>
      </c>
    </row>
    <row r="1527">
      <c r="B1527" s="2">
        <v>0.0</v>
      </c>
      <c r="C1527" s="2" t="s">
        <v>6381</v>
      </c>
    </row>
    <row r="1528">
      <c r="B1528" s="2">
        <v>0.0</v>
      </c>
      <c r="C1528" s="2" t="s">
        <v>6382</v>
      </c>
    </row>
    <row r="1529">
      <c r="B1529" s="2">
        <v>0.0</v>
      </c>
      <c r="C1529" s="2" t="s">
        <v>6383</v>
      </c>
    </row>
    <row r="1530">
      <c r="B1530" s="2">
        <v>0.0</v>
      </c>
      <c r="C1530" s="2" t="s">
        <v>6384</v>
      </c>
    </row>
    <row r="1531">
      <c r="B1531" s="2">
        <v>0.0</v>
      </c>
      <c r="C1531" s="2" t="s">
        <v>6385</v>
      </c>
    </row>
    <row r="1532">
      <c r="B1532" s="2">
        <v>0.0</v>
      </c>
      <c r="C1532" s="2" t="s">
        <v>6386</v>
      </c>
    </row>
    <row r="1533">
      <c r="B1533" s="2">
        <v>0.0</v>
      </c>
      <c r="C1533" s="2" t="s">
        <v>6387</v>
      </c>
    </row>
    <row r="1534">
      <c r="B1534" s="2">
        <v>0.0</v>
      </c>
      <c r="C1534" s="2" t="s">
        <v>6388</v>
      </c>
    </row>
    <row r="1535">
      <c r="B1535" s="2">
        <v>0.0</v>
      </c>
      <c r="C1535" s="2" t="s">
        <v>6389</v>
      </c>
    </row>
    <row r="1536">
      <c r="B1536" s="2">
        <v>0.0</v>
      </c>
      <c r="C1536" s="2" t="s">
        <v>6390</v>
      </c>
    </row>
    <row r="1537">
      <c r="B1537" s="2">
        <v>0.0</v>
      </c>
      <c r="C1537" s="2" t="s">
        <v>6391</v>
      </c>
    </row>
    <row r="1538">
      <c r="B1538" s="2">
        <v>0.0</v>
      </c>
      <c r="C1538" s="22" t="s">
        <v>6392</v>
      </c>
    </row>
    <row r="1539">
      <c r="B1539" s="2">
        <v>0.0</v>
      </c>
      <c r="C1539" s="60" t="s">
        <v>6393</v>
      </c>
    </row>
    <row r="1540">
      <c r="B1540" s="2">
        <v>0.0</v>
      </c>
      <c r="C1540" s="2" t="s">
        <v>6394</v>
      </c>
    </row>
    <row r="1541">
      <c r="B1541" s="2">
        <v>0.0</v>
      </c>
      <c r="C1541" s="2" t="s">
        <v>6395</v>
      </c>
    </row>
    <row r="1542">
      <c r="B1542" s="2">
        <v>0.0</v>
      </c>
      <c r="C1542" s="2" t="s">
        <v>6396</v>
      </c>
    </row>
    <row r="1543">
      <c r="B1543" s="2">
        <v>0.0</v>
      </c>
      <c r="C1543" s="2" t="s">
        <v>6397</v>
      </c>
    </row>
    <row r="1544">
      <c r="B1544" s="2">
        <v>0.0</v>
      </c>
      <c r="C1544" s="2" t="s">
        <v>6398</v>
      </c>
    </row>
    <row r="1545">
      <c r="B1545" s="2">
        <v>0.0</v>
      </c>
      <c r="C1545" s="2" t="s">
        <v>6399</v>
      </c>
    </row>
    <row r="1546">
      <c r="B1546" s="2">
        <v>0.0</v>
      </c>
      <c r="C1546" s="2" t="s">
        <v>6400</v>
      </c>
    </row>
    <row r="1547">
      <c r="B1547" s="2">
        <v>0.0</v>
      </c>
      <c r="C1547" s="2" t="s">
        <v>6401</v>
      </c>
    </row>
    <row r="1548">
      <c r="B1548" s="2">
        <v>0.0</v>
      </c>
      <c r="C1548" s="2" t="s">
        <v>6402</v>
      </c>
    </row>
    <row r="1549">
      <c r="B1549" s="2">
        <v>0.0</v>
      </c>
      <c r="C1549" s="2" t="s">
        <v>6403</v>
      </c>
    </row>
    <row r="1550">
      <c r="B1550" s="2">
        <v>0.0</v>
      </c>
      <c r="C1550" s="2" t="s">
        <v>6405</v>
      </c>
    </row>
    <row r="1551">
      <c r="B1551" s="2">
        <v>0.0</v>
      </c>
      <c r="C1551" s="2" t="s">
        <v>6406</v>
      </c>
    </row>
    <row r="1552">
      <c r="B1552" s="2">
        <v>0.0</v>
      </c>
      <c r="C1552" s="2" t="s">
        <v>6407</v>
      </c>
    </row>
    <row r="1553">
      <c r="B1553" s="2">
        <v>0.0</v>
      </c>
      <c r="C1553" s="2" t="s">
        <v>6408</v>
      </c>
    </row>
    <row r="1554">
      <c r="B1554" s="2">
        <v>0.0</v>
      </c>
      <c r="C1554" s="2" t="s">
        <v>6410</v>
      </c>
    </row>
    <row r="1555">
      <c r="B1555" s="2">
        <v>0.0</v>
      </c>
      <c r="C1555" s="2" t="s">
        <v>6411</v>
      </c>
    </row>
    <row r="1556">
      <c r="B1556" s="2">
        <v>0.0</v>
      </c>
      <c r="C1556" s="2" t="s">
        <v>6412</v>
      </c>
    </row>
    <row r="1557">
      <c r="B1557" s="2">
        <v>0.0</v>
      </c>
      <c r="C1557" s="2" t="s">
        <v>6413</v>
      </c>
    </row>
    <row r="1558">
      <c r="B1558" s="2">
        <v>0.0</v>
      </c>
      <c r="C1558" s="2" t="s">
        <v>6414</v>
      </c>
    </row>
    <row r="1559">
      <c r="B1559" s="2">
        <v>0.0</v>
      </c>
      <c r="C1559" s="2" t="s">
        <v>6415</v>
      </c>
    </row>
    <row r="1560">
      <c r="B1560" s="2">
        <v>0.0</v>
      </c>
      <c r="C1560" s="2" t="s">
        <v>6416</v>
      </c>
    </row>
    <row r="1561">
      <c r="B1561" s="2">
        <v>0.0</v>
      </c>
      <c r="C1561" s="2" t="s">
        <v>6418</v>
      </c>
    </row>
    <row r="1562">
      <c r="B1562" s="2">
        <v>0.0</v>
      </c>
      <c r="C1562" s="2" t="s">
        <v>6419</v>
      </c>
    </row>
    <row r="1563">
      <c r="B1563" s="2">
        <v>0.0</v>
      </c>
      <c r="C1563" s="2" t="s">
        <v>6420</v>
      </c>
    </row>
    <row r="1564">
      <c r="B1564" s="2">
        <v>0.0</v>
      </c>
      <c r="C1564" s="2" t="s">
        <v>6421</v>
      </c>
    </row>
    <row r="1565">
      <c r="B1565" s="2">
        <v>0.0</v>
      </c>
      <c r="C1565" s="2" t="s">
        <v>6422</v>
      </c>
    </row>
    <row r="1566">
      <c r="B1566" s="2">
        <v>0.0</v>
      </c>
      <c r="C1566" s="2" t="s">
        <v>6423</v>
      </c>
    </row>
    <row r="1567">
      <c r="B1567" s="2">
        <v>0.0</v>
      </c>
      <c r="C1567" s="2" t="s">
        <v>6424</v>
      </c>
    </row>
    <row r="1568">
      <c r="B1568" s="2">
        <v>0.0</v>
      </c>
      <c r="C1568" s="2" t="s">
        <v>6425</v>
      </c>
    </row>
    <row r="1569">
      <c r="B1569" s="2">
        <v>0.0</v>
      </c>
      <c r="C1569" s="2" t="s">
        <v>6426</v>
      </c>
    </row>
    <row r="1570">
      <c r="B1570" s="2">
        <v>0.0</v>
      </c>
      <c r="C1570" s="2" t="s">
        <v>6427</v>
      </c>
    </row>
    <row r="1571">
      <c r="B1571" s="2">
        <v>0.0</v>
      </c>
      <c r="C1571" s="2" t="s">
        <v>6428</v>
      </c>
    </row>
    <row r="1572">
      <c r="B1572" s="2">
        <v>0.0</v>
      </c>
      <c r="C1572" s="2" t="s">
        <v>6429</v>
      </c>
    </row>
    <row r="1573">
      <c r="B1573" s="2">
        <v>0.0</v>
      </c>
      <c r="C1573" s="2" t="s">
        <v>6430</v>
      </c>
    </row>
    <row r="1574">
      <c r="B1574" s="2">
        <v>0.0</v>
      </c>
      <c r="C1574" s="2" t="s">
        <v>6431</v>
      </c>
    </row>
    <row r="1575">
      <c r="B1575" s="2">
        <v>0.0</v>
      </c>
      <c r="C1575" s="2" t="s">
        <v>6432</v>
      </c>
    </row>
    <row r="1576">
      <c r="B1576" s="2">
        <v>0.0</v>
      </c>
      <c r="C1576" s="2" t="s">
        <v>6433</v>
      </c>
    </row>
    <row r="1577">
      <c r="B1577" s="2">
        <v>0.0</v>
      </c>
      <c r="C1577" s="2" t="s">
        <v>6434</v>
      </c>
    </row>
    <row r="1578">
      <c r="B1578" s="2">
        <v>0.0</v>
      </c>
      <c r="C1578" s="2" t="s">
        <v>6435</v>
      </c>
    </row>
    <row r="1579">
      <c r="B1579" s="2">
        <v>0.0</v>
      </c>
      <c r="C1579" s="2" t="s">
        <v>6436</v>
      </c>
    </row>
    <row r="1580">
      <c r="B1580" s="2">
        <v>0.0</v>
      </c>
      <c r="C1580" s="2" t="s">
        <v>6437</v>
      </c>
    </row>
    <row r="1581">
      <c r="B1581" s="2">
        <v>0.0</v>
      </c>
      <c r="C1581" s="2" t="s">
        <v>6438</v>
      </c>
    </row>
    <row r="1582">
      <c r="B1582" s="2">
        <v>0.0</v>
      </c>
      <c r="C1582" s="2" t="s">
        <v>6440</v>
      </c>
    </row>
    <row r="1583">
      <c r="B1583" s="2">
        <v>0.0</v>
      </c>
      <c r="C1583" s="2" t="s">
        <v>6441</v>
      </c>
    </row>
    <row r="1584">
      <c r="B1584" s="2">
        <v>0.0</v>
      </c>
      <c r="C1584" s="2" t="s">
        <v>6442</v>
      </c>
    </row>
    <row r="1585">
      <c r="B1585" s="2">
        <v>0.0</v>
      </c>
      <c r="C1585" s="2" t="s">
        <v>6443</v>
      </c>
    </row>
    <row r="1586">
      <c r="B1586" s="2">
        <v>0.0</v>
      </c>
      <c r="C1586" s="2" t="s">
        <v>6444</v>
      </c>
    </row>
    <row r="1587">
      <c r="B1587" s="2">
        <v>0.0</v>
      </c>
      <c r="C1587" s="2" t="s">
        <v>6445</v>
      </c>
    </row>
    <row r="1588">
      <c r="B1588" s="2">
        <v>0.0</v>
      </c>
      <c r="C1588" s="2" t="s">
        <v>6446</v>
      </c>
    </row>
    <row r="1589">
      <c r="B1589" s="2">
        <v>0.0</v>
      </c>
      <c r="C1589" s="2" t="s">
        <v>6447</v>
      </c>
    </row>
    <row r="1590">
      <c r="B1590" s="2">
        <v>0.0</v>
      </c>
      <c r="C1590" s="2" t="s">
        <v>6448</v>
      </c>
    </row>
    <row r="1591">
      <c r="B1591" s="2">
        <v>0.0</v>
      </c>
      <c r="C1591" s="2" t="s">
        <v>6449</v>
      </c>
    </row>
    <row r="1592">
      <c r="B1592" s="2">
        <v>0.0</v>
      </c>
      <c r="C1592" s="2" t="s">
        <v>6450</v>
      </c>
    </row>
    <row r="1593">
      <c r="B1593" s="2">
        <v>0.0</v>
      </c>
      <c r="C1593" s="2" t="s">
        <v>6451</v>
      </c>
    </row>
    <row r="1594">
      <c r="B1594" s="2">
        <v>0.0</v>
      </c>
      <c r="C1594" s="2" t="s">
        <v>6452</v>
      </c>
    </row>
    <row r="1595">
      <c r="B1595" s="2">
        <v>0.0</v>
      </c>
      <c r="C1595" s="2" t="s">
        <v>6453</v>
      </c>
    </row>
    <row r="1596">
      <c r="B1596" s="2">
        <v>0.0</v>
      </c>
      <c r="C1596" s="2" t="s">
        <v>6454</v>
      </c>
    </row>
    <row r="1597">
      <c r="B1597" s="2">
        <v>0.0</v>
      </c>
      <c r="C1597" s="2" t="s">
        <v>6455</v>
      </c>
    </row>
    <row r="1598">
      <c r="B1598" s="2">
        <v>0.0</v>
      </c>
      <c r="C1598" s="2" t="s">
        <v>6456</v>
      </c>
    </row>
    <row r="1599">
      <c r="B1599" s="2">
        <v>0.0</v>
      </c>
      <c r="C1599" s="2" t="s">
        <v>6457</v>
      </c>
    </row>
    <row r="1600">
      <c r="B1600" s="2">
        <v>0.0</v>
      </c>
      <c r="C1600" s="2" t="s">
        <v>6458</v>
      </c>
    </row>
    <row r="1601">
      <c r="B1601" s="2">
        <v>0.0</v>
      </c>
      <c r="C1601" s="2" t="s">
        <v>6460</v>
      </c>
    </row>
    <row r="1602">
      <c r="B1602" s="2">
        <v>0.0</v>
      </c>
      <c r="C1602" s="2" t="s">
        <v>6461</v>
      </c>
    </row>
    <row r="1603">
      <c r="B1603" s="2">
        <v>0.0</v>
      </c>
      <c r="C1603" s="2" t="s">
        <v>6462</v>
      </c>
    </row>
    <row r="1604">
      <c r="B1604" s="2">
        <v>0.0</v>
      </c>
      <c r="C1604" s="2" t="s">
        <v>6463</v>
      </c>
    </row>
    <row r="1605">
      <c r="B1605" s="2">
        <v>0.0</v>
      </c>
      <c r="C1605" s="2" t="s">
        <v>6464</v>
      </c>
    </row>
    <row r="1606">
      <c r="B1606" s="2">
        <v>0.0</v>
      </c>
      <c r="C1606" s="2" t="s">
        <v>6465</v>
      </c>
    </row>
    <row r="1607">
      <c r="B1607" s="2">
        <v>0.0</v>
      </c>
      <c r="C1607" s="2" t="s">
        <v>6466</v>
      </c>
    </row>
    <row r="1608">
      <c r="B1608" s="2">
        <v>0.0</v>
      </c>
      <c r="C1608" s="2" t="s">
        <v>6467</v>
      </c>
    </row>
    <row r="1609">
      <c r="B1609" s="2">
        <v>0.0</v>
      </c>
      <c r="C1609" s="2" t="s">
        <v>6468</v>
      </c>
    </row>
    <row r="1610">
      <c r="B1610" s="2">
        <v>0.0</v>
      </c>
      <c r="C1610" s="2" t="s">
        <v>6469</v>
      </c>
    </row>
    <row r="1611">
      <c r="B1611" s="2">
        <v>0.0</v>
      </c>
      <c r="C1611" s="2" t="s">
        <v>6470</v>
      </c>
    </row>
    <row r="1612">
      <c r="B1612" s="2">
        <v>0.0</v>
      </c>
      <c r="C1612" s="2" t="s">
        <v>6471</v>
      </c>
    </row>
    <row r="1613">
      <c r="B1613" s="2">
        <v>0.0</v>
      </c>
      <c r="C1613" s="2" t="s">
        <v>6472</v>
      </c>
    </row>
    <row r="1614">
      <c r="B1614" s="2">
        <v>0.0</v>
      </c>
      <c r="C1614" s="2" t="s">
        <v>6473</v>
      </c>
    </row>
    <row r="1615">
      <c r="B1615" s="2">
        <v>0.0</v>
      </c>
      <c r="C1615" s="2" t="s">
        <v>6474</v>
      </c>
    </row>
    <row r="1616">
      <c r="B1616" s="2">
        <v>0.0</v>
      </c>
      <c r="C1616" s="2" t="s">
        <v>6475</v>
      </c>
    </row>
    <row r="1617">
      <c r="B1617" s="2">
        <v>0.0</v>
      </c>
      <c r="C1617" s="2" t="s">
        <v>6476</v>
      </c>
    </row>
    <row r="1618">
      <c r="B1618" s="2">
        <v>0.0</v>
      </c>
      <c r="C1618" s="2" t="s">
        <v>6477</v>
      </c>
    </row>
    <row r="1619">
      <c r="B1619" s="2">
        <v>0.0</v>
      </c>
      <c r="C1619" s="2" t="s">
        <v>6478</v>
      </c>
    </row>
    <row r="1620">
      <c r="B1620" s="2">
        <v>0.0</v>
      </c>
      <c r="C1620" s="2" t="s">
        <v>6479</v>
      </c>
    </row>
    <row r="1621">
      <c r="B1621" s="2">
        <v>0.0</v>
      </c>
      <c r="C1621" s="2" t="s">
        <v>6480</v>
      </c>
    </row>
    <row r="1622">
      <c r="B1622" s="2">
        <v>0.0</v>
      </c>
      <c r="C1622" s="2" t="s">
        <v>6481</v>
      </c>
    </row>
    <row r="1623">
      <c r="B1623" s="2">
        <v>0.0</v>
      </c>
      <c r="C1623" s="2" t="s">
        <v>6482</v>
      </c>
    </row>
    <row r="1624">
      <c r="B1624" s="2">
        <v>0.0</v>
      </c>
      <c r="C1624" s="2" t="s">
        <v>6483</v>
      </c>
    </row>
    <row r="1625">
      <c r="B1625" s="2">
        <v>0.0</v>
      </c>
      <c r="C1625" s="2" t="s">
        <v>6485</v>
      </c>
    </row>
    <row r="1626">
      <c r="B1626" s="2">
        <v>0.0</v>
      </c>
      <c r="C1626" s="2" t="s">
        <v>6486</v>
      </c>
    </row>
    <row r="1627">
      <c r="B1627" s="2">
        <v>0.0</v>
      </c>
      <c r="C1627" s="2" t="s">
        <v>6487</v>
      </c>
    </row>
    <row r="1628">
      <c r="B1628" s="2">
        <v>0.0</v>
      </c>
      <c r="C1628" s="2" t="s">
        <v>6488</v>
      </c>
    </row>
    <row r="1629">
      <c r="B1629" s="2">
        <v>0.0</v>
      </c>
      <c r="C1629" s="2" t="s">
        <v>6490</v>
      </c>
    </row>
    <row r="1630">
      <c r="B1630" s="2">
        <v>0.0</v>
      </c>
      <c r="C1630" s="2" t="s">
        <v>6491</v>
      </c>
    </row>
    <row r="1631">
      <c r="B1631" s="2">
        <v>0.0</v>
      </c>
      <c r="C1631" s="2" t="s">
        <v>6492</v>
      </c>
    </row>
    <row r="1632">
      <c r="B1632" s="2">
        <v>0.0</v>
      </c>
      <c r="C1632" s="2" t="s">
        <v>6493</v>
      </c>
    </row>
    <row r="1633">
      <c r="B1633" s="2">
        <v>0.0</v>
      </c>
      <c r="C1633" s="2" t="s">
        <v>6494</v>
      </c>
    </row>
    <row r="1634">
      <c r="B1634" s="2">
        <v>0.0</v>
      </c>
      <c r="C1634" s="2" t="s">
        <v>6495</v>
      </c>
    </row>
    <row r="1635">
      <c r="B1635" s="2">
        <v>0.0</v>
      </c>
      <c r="C1635" s="2" t="s">
        <v>6496</v>
      </c>
    </row>
    <row r="1636">
      <c r="B1636" s="2">
        <v>0.0</v>
      </c>
      <c r="C1636" s="2" t="s">
        <v>6497</v>
      </c>
    </row>
    <row r="1637">
      <c r="B1637" s="2">
        <v>0.0</v>
      </c>
      <c r="C1637" s="2" t="s">
        <v>6498</v>
      </c>
    </row>
    <row r="1638">
      <c r="B1638" s="2">
        <v>0.0</v>
      </c>
      <c r="C1638" s="2" t="s">
        <v>6499</v>
      </c>
    </row>
    <row r="1639">
      <c r="B1639" s="2">
        <v>0.0</v>
      </c>
      <c r="C1639" s="2" t="s">
        <v>6500</v>
      </c>
    </row>
    <row r="1640">
      <c r="B1640" s="2">
        <v>0.0</v>
      </c>
      <c r="C1640" s="2" t="s">
        <v>6501</v>
      </c>
    </row>
    <row r="1641">
      <c r="B1641" s="2">
        <v>0.0</v>
      </c>
      <c r="C1641" s="2" t="s">
        <v>6502</v>
      </c>
    </row>
    <row r="1642">
      <c r="B1642" s="2">
        <v>0.0</v>
      </c>
      <c r="C1642" s="2" t="s">
        <v>6503</v>
      </c>
    </row>
    <row r="1643">
      <c r="B1643" s="2">
        <v>0.0</v>
      </c>
      <c r="C1643" s="2" t="s">
        <v>6504</v>
      </c>
    </row>
    <row r="1644">
      <c r="B1644" s="2">
        <v>0.0</v>
      </c>
      <c r="C1644" s="2" t="s">
        <v>6505</v>
      </c>
    </row>
    <row r="1645">
      <c r="B1645" s="2">
        <v>0.0</v>
      </c>
      <c r="C1645" s="2" t="s">
        <v>6506</v>
      </c>
    </row>
    <row r="1646">
      <c r="B1646" s="2">
        <v>0.0</v>
      </c>
      <c r="C1646" s="2" t="s">
        <v>6507</v>
      </c>
    </row>
    <row r="1647">
      <c r="B1647" s="2">
        <v>0.0</v>
      </c>
      <c r="C1647" s="2" t="s">
        <v>6508</v>
      </c>
    </row>
    <row r="1648">
      <c r="B1648" s="2">
        <v>0.0</v>
      </c>
      <c r="C1648" s="2" t="s">
        <v>6509</v>
      </c>
    </row>
    <row r="1649">
      <c r="B1649" s="2">
        <v>0.0</v>
      </c>
      <c r="C1649" s="2" t="s">
        <v>6510</v>
      </c>
    </row>
    <row r="1650">
      <c r="B1650" s="2">
        <v>0.0</v>
      </c>
      <c r="C1650" s="2" t="s">
        <v>6511</v>
      </c>
    </row>
    <row r="1651">
      <c r="B1651" s="2">
        <v>0.0</v>
      </c>
      <c r="C1651" s="2" t="s">
        <v>6512</v>
      </c>
    </row>
    <row r="1652">
      <c r="B1652" s="2">
        <v>0.0</v>
      </c>
      <c r="C1652" s="2" t="s">
        <v>6513</v>
      </c>
    </row>
    <row r="1653">
      <c r="B1653" s="2">
        <v>0.0</v>
      </c>
      <c r="C1653" s="2" t="s">
        <v>5438</v>
      </c>
    </row>
    <row r="1654">
      <c r="B1654" s="2">
        <v>0.0</v>
      </c>
      <c r="C1654" s="2" t="s">
        <v>6514</v>
      </c>
    </row>
    <row r="1655">
      <c r="B1655" s="2">
        <v>0.0</v>
      </c>
      <c r="C1655" s="2" t="s">
        <v>6515</v>
      </c>
    </row>
    <row r="1656">
      <c r="B1656" s="2">
        <v>0.0</v>
      </c>
      <c r="C1656" s="2" t="s">
        <v>6516</v>
      </c>
    </row>
    <row r="1657">
      <c r="B1657" s="2">
        <v>0.0</v>
      </c>
      <c r="C1657" s="2" t="s">
        <v>6517</v>
      </c>
    </row>
    <row r="1658">
      <c r="B1658" s="2">
        <v>0.0</v>
      </c>
      <c r="C1658" s="2" t="s">
        <v>6519</v>
      </c>
    </row>
    <row r="1659">
      <c r="B1659" s="2">
        <v>0.0</v>
      </c>
      <c r="C1659" s="2" t="s">
        <v>6520</v>
      </c>
    </row>
    <row r="1660">
      <c r="B1660" s="2">
        <v>0.0</v>
      </c>
      <c r="C1660" s="2" t="s">
        <v>6521</v>
      </c>
    </row>
    <row r="1661">
      <c r="B1661" s="2">
        <v>0.0</v>
      </c>
      <c r="C1661" s="2" t="s">
        <v>6522</v>
      </c>
    </row>
    <row r="1662">
      <c r="B1662" s="2">
        <v>0.0</v>
      </c>
      <c r="C1662" s="2" t="s">
        <v>6523</v>
      </c>
    </row>
    <row r="1663">
      <c r="B1663" s="2">
        <v>0.0</v>
      </c>
      <c r="C1663" s="2" t="s">
        <v>6524</v>
      </c>
    </row>
    <row r="1664">
      <c r="B1664" s="2">
        <v>0.0</v>
      </c>
      <c r="C1664" s="2" t="s">
        <v>6525</v>
      </c>
    </row>
    <row r="1665">
      <c r="B1665" s="2">
        <v>0.0</v>
      </c>
      <c r="C1665" s="2" t="s">
        <v>6526</v>
      </c>
    </row>
    <row r="1666">
      <c r="B1666" s="2">
        <v>0.0</v>
      </c>
      <c r="C1666" s="2" t="s">
        <v>6527</v>
      </c>
    </row>
    <row r="1667">
      <c r="B1667" s="2">
        <v>0.0</v>
      </c>
      <c r="C1667" s="2" t="s">
        <v>6528</v>
      </c>
    </row>
    <row r="1668">
      <c r="B1668" s="2">
        <v>0.0</v>
      </c>
      <c r="C1668" s="2" t="s">
        <v>6530</v>
      </c>
    </row>
    <row r="1669">
      <c r="B1669" s="2">
        <v>0.0</v>
      </c>
      <c r="C1669" s="22" t="s">
        <v>6531</v>
      </c>
    </row>
    <row r="1670">
      <c r="B1670" s="2">
        <v>0.0</v>
      </c>
      <c r="C1670" s="22" t="s">
        <v>6532</v>
      </c>
    </row>
    <row r="1671">
      <c r="B1671" s="2">
        <v>0.0</v>
      </c>
      <c r="C1671" s="2" t="s">
        <v>6533</v>
      </c>
    </row>
    <row r="1672">
      <c r="B1672" s="2">
        <v>0.0</v>
      </c>
      <c r="C1672" s="22" t="s">
        <v>6534</v>
      </c>
    </row>
    <row r="1673">
      <c r="B1673" s="2">
        <v>0.0</v>
      </c>
      <c r="C1673" s="2" t="s">
        <v>6535</v>
      </c>
    </row>
    <row r="1674">
      <c r="B1674" s="2">
        <v>0.0</v>
      </c>
      <c r="C1674" s="22" t="s">
        <v>6536</v>
      </c>
    </row>
    <row r="1675">
      <c r="B1675" s="2">
        <v>0.0</v>
      </c>
      <c r="C1675" s="2" t="s">
        <v>6538</v>
      </c>
    </row>
    <row r="1676">
      <c r="B1676" s="2">
        <v>0.0</v>
      </c>
      <c r="C1676" s="2" t="s">
        <v>6539</v>
      </c>
    </row>
    <row r="1677">
      <c r="B1677" s="2">
        <v>0.0</v>
      </c>
      <c r="C1677" s="2" t="s">
        <v>6540</v>
      </c>
    </row>
    <row r="1678">
      <c r="B1678" s="2">
        <v>0.0</v>
      </c>
      <c r="C1678" s="2" t="s">
        <v>6541</v>
      </c>
    </row>
    <row r="1679">
      <c r="B1679" s="2">
        <v>0.0</v>
      </c>
      <c r="C1679" s="2" t="s">
        <v>6542</v>
      </c>
    </row>
    <row r="1680">
      <c r="B1680" s="2">
        <v>0.0</v>
      </c>
      <c r="C1680" s="2" t="s">
        <v>6543</v>
      </c>
    </row>
    <row r="1681">
      <c r="B1681" s="2">
        <v>0.0</v>
      </c>
      <c r="C1681" s="2" t="s">
        <v>6544</v>
      </c>
    </row>
    <row r="1682">
      <c r="B1682" s="2">
        <v>0.0</v>
      </c>
      <c r="C1682" s="2" t="s">
        <v>6545</v>
      </c>
    </row>
    <row r="1683">
      <c r="B1683" s="2">
        <v>0.0</v>
      </c>
      <c r="C1683" s="60" t="s">
        <v>6546</v>
      </c>
    </row>
    <row r="1684">
      <c r="B1684" s="2">
        <v>0.0</v>
      </c>
      <c r="C1684" s="2" t="s">
        <v>6547</v>
      </c>
    </row>
    <row r="1685">
      <c r="B1685" s="2">
        <v>0.0</v>
      </c>
      <c r="C1685" s="2" t="s">
        <v>6548</v>
      </c>
    </row>
    <row r="1686">
      <c r="B1686" s="2">
        <v>0.0</v>
      </c>
      <c r="C1686" s="2" t="s">
        <v>6549</v>
      </c>
    </row>
    <row r="1687">
      <c r="B1687" s="2">
        <v>0.0</v>
      </c>
      <c r="C1687" s="2" t="s">
        <v>6550</v>
      </c>
    </row>
    <row r="1688">
      <c r="B1688" s="2">
        <v>0.0</v>
      </c>
      <c r="C1688" s="2" t="s">
        <v>6551</v>
      </c>
    </row>
    <row r="1689">
      <c r="B1689" s="2">
        <v>0.0</v>
      </c>
      <c r="C1689" s="22" t="s">
        <v>6552</v>
      </c>
    </row>
    <row r="1690">
      <c r="B1690" s="2">
        <v>0.0</v>
      </c>
      <c r="C1690" s="2" t="s">
        <v>6554</v>
      </c>
    </row>
    <row r="1691">
      <c r="B1691" s="2">
        <v>0.0</v>
      </c>
      <c r="C1691" s="2" t="s">
        <v>6555</v>
      </c>
    </row>
    <row r="1692">
      <c r="B1692" s="2">
        <v>0.0</v>
      </c>
      <c r="C1692" s="2" t="s">
        <v>6557</v>
      </c>
    </row>
    <row r="1693">
      <c r="B1693" s="2">
        <v>0.0</v>
      </c>
      <c r="C1693" s="2" t="s">
        <v>6559</v>
      </c>
    </row>
    <row r="1694">
      <c r="B1694" s="2">
        <v>0.0</v>
      </c>
      <c r="C1694" s="2" t="s">
        <v>6560</v>
      </c>
    </row>
    <row r="1695">
      <c r="B1695" s="2">
        <v>0.0</v>
      </c>
      <c r="C1695" s="2" t="s">
        <v>6561</v>
      </c>
    </row>
    <row r="1696">
      <c r="B1696" s="2">
        <v>0.0</v>
      </c>
      <c r="C1696" s="2" t="s">
        <v>6562</v>
      </c>
    </row>
    <row r="1697">
      <c r="B1697" s="2">
        <v>0.0</v>
      </c>
      <c r="C1697" s="22" t="s">
        <v>6563</v>
      </c>
    </row>
    <row r="1698">
      <c r="B1698" s="2">
        <v>0.0</v>
      </c>
      <c r="C1698" s="22" t="s">
        <v>6564</v>
      </c>
    </row>
    <row r="1699">
      <c r="B1699" s="2">
        <v>0.0</v>
      </c>
      <c r="C1699" s="2" t="s">
        <v>6565</v>
      </c>
    </row>
    <row r="1700">
      <c r="B1700" s="2">
        <v>0.0</v>
      </c>
      <c r="C1700" s="2" t="s">
        <v>6566</v>
      </c>
    </row>
    <row r="1701">
      <c r="B1701" s="2">
        <v>0.0</v>
      </c>
      <c r="C1701" s="2" t="s">
        <v>6567</v>
      </c>
    </row>
    <row r="1702">
      <c r="B1702" s="2">
        <v>0.0</v>
      </c>
      <c r="C1702" s="2" t="s">
        <v>6568</v>
      </c>
    </row>
    <row r="1703">
      <c r="B1703" s="2">
        <v>0.0</v>
      </c>
      <c r="C1703" s="22" t="s">
        <v>6569</v>
      </c>
    </row>
    <row r="1704">
      <c r="B1704" s="2">
        <v>0.0</v>
      </c>
      <c r="C1704" s="2" t="s">
        <v>6570</v>
      </c>
    </row>
    <row r="1705">
      <c r="B1705" s="2">
        <v>0.0</v>
      </c>
      <c r="C1705" s="2" t="s">
        <v>6571</v>
      </c>
    </row>
    <row r="1706">
      <c r="B1706" s="2">
        <v>0.0</v>
      </c>
      <c r="C1706" s="2" t="s">
        <v>6572</v>
      </c>
    </row>
    <row r="1707">
      <c r="B1707" s="2">
        <v>0.0</v>
      </c>
      <c r="C1707" s="2" t="s">
        <v>6573</v>
      </c>
    </row>
    <row r="1708">
      <c r="B1708" s="2">
        <v>0.0</v>
      </c>
      <c r="C1708" s="2" t="s">
        <v>6574</v>
      </c>
    </row>
    <row r="1709">
      <c r="B1709" s="2">
        <v>0.0</v>
      </c>
      <c r="C1709" s="2" t="s">
        <v>6575</v>
      </c>
    </row>
    <row r="1710">
      <c r="B1710" s="2">
        <v>0.0</v>
      </c>
      <c r="C1710" s="2" t="s">
        <v>6576</v>
      </c>
    </row>
    <row r="1711">
      <c r="B1711" s="2">
        <v>0.0</v>
      </c>
      <c r="C1711" s="2" t="s">
        <v>6577</v>
      </c>
    </row>
    <row r="1712">
      <c r="B1712" s="2">
        <v>0.0</v>
      </c>
      <c r="C1712" s="2" t="s">
        <v>6578</v>
      </c>
    </row>
    <row r="1713">
      <c r="B1713" s="2">
        <v>0.0</v>
      </c>
      <c r="C1713" s="2" t="s">
        <v>6579</v>
      </c>
    </row>
    <row r="1714">
      <c r="B1714" s="2">
        <v>0.0</v>
      </c>
      <c r="C1714" s="2" t="s">
        <v>6580</v>
      </c>
    </row>
    <row r="1715">
      <c r="B1715" s="2">
        <v>0.0</v>
      </c>
      <c r="C1715" s="2" t="s">
        <v>6581</v>
      </c>
    </row>
    <row r="1716">
      <c r="B1716" s="2">
        <v>0.0</v>
      </c>
      <c r="C1716" s="2" t="s">
        <v>6582</v>
      </c>
    </row>
    <row r="1717">
      <c r="B1717" s="2">
        <v>0.0</v>
      </c>
      <c r="C1717" s="22" t="s">
        <v>6583</v>
      </c>
    </row>
    <row r="1718">
      <c r="B1718" s="2">
        <v>0.0</v>
      </c>
      <c r="C1718" s="22" t="s">
        <v>6584</v>
      </c>
    </row>
    <row r="1719">
      <c r="B1719" s="2">
        <v>0.0</v>
      </c>
      <c r="C1719" s="2" t="s">
        <v>6585</v>
      </c>
    </row>
    <row r="1720">
      <c r="B1720" s="2">
        <v>0.0</v>
      </c>
      <c r="C1720" s="22" t="s">
        <v>6586</v>
      </c>
    </row>
    <row r="1721">
      <c r="B1721" s="2">
        <v>0.0</v>
      </c>
      <c r="C1721" s="3" t="s">
        <v>6587</v>
      </c>
    </row>
    <row r="1722">
      <c r="B1722" s="2">
        <v>0.0</v>
      </c>
      <c r="C1722" s="3" t="s">
        <v>6588</v>
      </c>
    </row>
    <row r="1723">
      <c r="B1723" s="2">
        <v>0.0</v>
      </c>
      <c r="C1723" s="22" t="s">
        <v>6589</v>
      </c>
    </row>
    <row r="1724">
      <c r="B1724" s="2">
        <v>0.0</v>
      </c>
      <c r="C1724" s="2" t="s">
        <v>6590</v>
      </c>
    </row>
    <row r="1725">
      <c r="B1725" s="2">
        <v>0.0</v>
      </c>
      <c r="C1725" s="2" t="s">
        <v>6591</v>
      </c>
    </row>
    <row r="1726">
      <c r="B1726" s="2">
        <v>0.0</v>
      </c>
      <c r="C1726" s="2" t="s">
        <v>6592</v>
      </c>
    </row>
    <row r="1727">
      <c r="B1727" s="2">
        <v>0.0</v>
      </c>
      <c r="C1727" s="2" t="s">
        <v>6593</v>
      </c>
    </row>
    <row r="1728">
      <c r="B1728" s="2">
        <v>0.0</v>
      </c>
      <c r="C1728" s="2" t="s">
        <v>6530</v>
      </c>
    </row>
    <row r="1729">
      <c r="B1729" s="2">
        <v>0.0</v>
      </c>
      <c r="C1729" s="2" t="s">
        <v>6594</v>
      </c>
    </row>
    <row r="1730">
      <c r="B1730" s="2">
        <v>0.0</v>
      </c>
      <c r="C1730" s="22" t="s">
        <v>6595</v>
      </c>
    </row>
    <row r="1731">
      <c r="B1731" s="2">
        <v>0.0</v>
      </c>
      <c r="C1731" s="3" t="s">
        <v>6597</v>
      </c>
    </row>
    <row r="1732">
      <c r="B1732" s="2">
        <v>0.0</v>
      </c>
      <c r="C1732" s="2" t="s">
        <v>6598</v>
      </c>
    </row>
    <row r="1733">
      <c r="B1733" s="2">
        <v>0.0</v>
      </c>
      <c r="C1733" s="2" t="s">
        <v>6599</v>
      </c>
    </row>
    <row r="1734">
      <c r="B1734" s="2">
        <v>0.0</v>
      </c>
      <c r="C1734" s="22" t="s">
        <v>6600</v>
      </c>
    </row>
    <row r="1735">
      <c r="B1735" s="2">
        <v>0.0</v>
      </c>
      <c r="C1735" s="22" t="s">
        <v>6601</v>
      </c>
    </row>
    <row r="1736">
      <c r="B1736" s="2">
        <v>0.0</v>
      </c>
      <c r="C1736" s="2" t="s">
        <v>6602</v>
      </c>
    </row>
    <row r="1737">
      <c r="B1737" s="2">
        <v>0.0</v>
      </c>
      <c r="C1737" s="2" t="s">
        <v>6603</v>
      </c>
    </row>
    <row r="1738">
      <c r="B1738" s="2">
        <v>0.0</v>
      </c>
      <c r="C1738" s="2" t="s">
        <v>6604</v>
      </c>
    </row>
    <row r="1739">
      <c r="B1739" s="2">
        <v>0.0</v>
      </c>
      <c r="C1739" s="22" t="s">
        <v>6605</v>
      </c>
    </row>
    <row r="1740">
      <c r="B1740" s="2">
        <v>0.0</v>
      </c>
      <c r="C1740" s="2" t="s">
        <v>6606</v>
      </c>
    </row>
    <row r="1741">
      <c r="B1741" s="2">
        <v>0.0</v>
      </c>
      <c r="C1741" s="2" t="s">
        <v>6607</v>
      </c>
    </row>
    <row r="1742">
      <c r="B1742" s="2">
        <v>0.0</v>
      </c>
      <c r="C1742" s="2" t="s">
        <v>6608</v>
      </c>
    </row>
    <row r="1743">
      <c r="B1743" s="2">
        <v>0.0</v>
      </c>
      <c r="C1743" s="2" t="s">
        <v>6609</v>
      </c>
    </row>
    <row r="1744">
      <c r="B1744" s="2">
        <v>0.0</v>
      </c>
      <c r="C1744" s="2" t="s">
        <v>6610</v>
      </c>
    </row>
    <row r="1745">
      <c r="B1745" s="2">
        <v>0.0</v>
      </c>
      <c r="C1745" s="2" t="s">
        <v>6611</v>
      </c>
    </row>
    <row r="1746">
      <c r="B1746" s="2">
        <v>0.0</v>
      </c>
      <c r="C1746" s="2" t="s">
        <v>6612</v>
      </c>
    </row>
    <row r="1747">
      <c r="B1747" s="2">
        <v>0.0</v>
      </c>
      <c r="C1747" s="2" t="s">
        <v>6613</v>
      </c>
    </row>
    <row r="1748">
      <c r="B1748" s="2">
        <v>0.0</v>
      </c>
      <c r="C1748" s="3" t="s">
        <v>6615</v>
      </c>
    </row>
    <row r="1749">
      <c r="B1749" s="2">
        <v>0.0</v>
      </c>
      <c r="C1749" s="2" t="s">
        <v>6616</v>
      </c>
    </row>
    <row r="1750">
      <c r="B1750" s="2">
        <v>0.0</v>
      </c>
      <c r="C1750" s="3" t="s">
        <v>6617</v>
      </c>
    </row>
    <row r="1751">
      <c r="B1751" s="2">
        <v>0.0</v>
      </c>
      <c r="C1751" s="2" t="s">
        <v>6618</v>
      </c>
    </row>
    <row r="1752">
      <c r="B1752" s="2">
        <v>0.0</v>
      </c>
      <c r="C1752" s="2" t="s">
        <v>6619</v>
      </c>
    </row>
    <row r="1753">
      <c r="B1753" s="2">
        <v>0.0</v>
      </c>
      <c r="C1753" s="2" t="s">
        <v>6620</v>
      </c>
    </row>
    <row r="1754">
      <c r="B1754" s="2">
        <v>0.0</v>
      </c>
      <c r="C1754" s="2" t="s">
        <v>6621</v>
      </c>
    </row>
    <row r="1755">
      <c r="B1755" s="2">
        <v>0.0</v>
      </c>
      <c r="C1755" s="22" t="s">
        <v>6622</v>
      </c>
    </row>
    <row r="1756">
      <c r="B1756" s="2">
        <v>0.0</v>
      </c>
      <c r="C1756" s="2" t="s">
        <v>6623</v>
      </c>
    </row>
    <row r="1757">
      <c r="B1757" s="2">
        <v>0.0</v>
      </c>
      <c r="C1757" s="2" t="s">
        <v>6624</v>
      </c>
    </row>
    <row r="1758">
      <c r="B1758" s="2">
        <v>0.0</v>
      </c>
      <c r="C1758" s="3" t="s">
        <v>6625</v>
      </c>
    </row>
    <row r="1759">
      <c r="B1759" s="2">
        <v>0.0</v>
      </c>
      <c r="C1759" s="2" t="s">
        <v>6630</v>
      </c>
    </row>
    <row r="1760">
      <c r="B1760" s="2">
        <v>0.0</v>
      </c>
      <c r="C1760" s="2" t="s">
        <v>6631</v>
      </c>
    </row>
    <row r="1761">
      <c r="B1761" s="2">
        <v>0.0</v>
      </c>
      <c r="C1761" s="3" t="s">
        <v>6632</v>
      </c>
    </row>
    <row r="1762">
      <c r="B1762" s="2">
        <v>0.0</v>
      </c>
      <c r="C1762" s="2" t="s">
        <v>6633</v>
      </c>
    </row>
    <row r="1763">
      <c r="B1763" s="2">
        <v>0.0</v>
      </c>
      <c r="C1763" s="2" t="s">
        <v>6634</v>
      </c>
    </row>
    <row r="1764">
      <c r="B1764" s="2">
        <v>0.0</v>
      </c>
      <c r="C1764" s="2" t="s">
        <v>6635</v>
      </c>
    </row>
    <row r="1765">
      <c r="B1765" s="2">
        <v>0.0</v>
      </c>
      <c r="C1765" s="3" t="s">
        <v>6636</v>
      </c>
      <c r="D1765" s="2"/>
    </row>
    <row r="1766">
      <c r="B1766" s="2">
        <v>0.0</v>
      </c>
      <c r="C1766" s="2" t="s">
        <v>6638</v>
      </c>
    </row>
    <row r="1767">
      <c r="B1767" s="2">
        <v>0.0</v>
      </c>
      <c r="C1767" s="3" t="s">
        <v>6639</v>
      </c>
    </row>
    <row r="1768">
      <c r="B1768" s="2">
        <v>0.0</v>
      </c>
      <c r="C1768" s="2" t="s">
        <v>6640</v>
      </c>
    </row>
    <row r="1769">
      <c r="B1769" s="2">
        <v>0.0</v>
      </c>
      <c r="C1769" s="3" t="s">
        <v>6641</v>
      </c>
    </row>
    <row r="1770">
      <c r="B1770" s="2">
        <v>0.0</v>
      </c>
      <c r="C1770" s="3" t="s">
        <v>6642</v>
      </c>
    </row>
    <row r="1771">
      <c r="B1771" s="2">
        <v>0.0</v>
      </c>
      <c r="C1771" s="2" t="s">
        <v>6643</v>
      </c>
    </row>
    <row r="1772">
      <c r="B1772" s="2">
        <v>0.0</v>
      </c>
      <c r="C1772" s="2" t="s">
        <v>6644</v>
      </c>
    </row>
    <row r="1773">
      <c r="B1773" s="2">
        <v>0.0</v>
      </c>
      <c r="C1773" s="2" t="s">
        <v>6646</v>
      </c>
    </row>
    <row r="1774">
      <c r="B1774" s="2">
        <v>0.0</v>
      </c>
      <c r="C1774" s="2" t="s">
        <v>6648</v>
      </c>
    </row>
    <row r="1775">
      <c r="B1775" s="2">
        <v>0.0</v>
      </c>
      <c r="C1775" s="2" t="s">
        <v>6649</v>
      </c>
    </row>
    <row r="1776">
      <c r="B1776" s="2">
        <v>0.0</v>
      </c>
      <c r="C1776" s="2" t="s">
        <v>6651</v>
      </c>
    </row>
    <row r="1777">
      <c r="B1777" s="2">
        <v>0.0</v>
      </c>
      <c r="C1777" s="3" t="s">
        <v>6652</v>
      </c>
    </row>
    <row r="1778">
      <c r="B1778" s="2">
        <v>0.0</v>
      </c>
      <c r="C1778" s="3" t="s">
        <v>6654</v>
      </c>
    </row>
    <row r="1779">
      <c r="B1779" s="2">
        <v>0.0</v>
      </c>
      <c r="C1779" s="3" t="s">
        <v>6655</v>
      </c>
    </row>
    <row r="1780">
      <c r="B1780" s="2">
        <v>0.0</v>
      </c>
      <c r="C1780" s="3" t="s">
        <v>6656</v>
      </c>
    </row>
    <row r="1781">
      <c r="B1781" s="2">
        <v>0.0</v>
      </c>
      <c r="C1781" s="3" t="s">
        <v>6657</v>
      </c>
    </row>
    <row r="1782">
      <c r="B1782" s="2">
        <v>0.0</v>
      </c>
      <c r="C1782" s="2" t="s">
        <v>6659</v>
      </c>
    </row>
    <row r="1783">
      <c r="B1783" s="2">
        <v>0.0</v>
      </c>
      <c r="C1783" s="3" t="s">
        <v>6660</v>
      </c>
    </row>
    <row r="1784">
      <c r="B1784" s="2">
        <v>0.0</v>
      </c>
      <c r="C1784" s="2" t="s">
        <v>6661</v>
      </c>
    </row>
    <row r="1785">
      <c r="B1785" s="2">
        <v>0.0</v>
      </c>
      <c r="C1785" s="2" t="s">
        <v>6662</v>
      </c>
    </row>
    <row r="1786">
      <c r="B1786" s="2">
        <v>0.0</v>
      </c>
      <c r="C1786" s="3" t="s">
        <v>6663</v>
      </c>
    </row>
    <row r="1787">
      <c r="B1787" s="2">
        <v>0.0</v>
      </c>
      <c r="C1787" s="3" t="s">
        <v>6664</v>
      </c>
    </row>
    <row r="1788">
      <c r="B1788" s="2">
        <v>0.0</v>
      </c>
      <c r="C1788" s="2" t="s">
        <v>6666</v>
      </c>
    </row>
    <row r="1789">
      <c r="B1789" s="2">
        <v>0.0</v>
      </c>
      <c r="C1789" s="3" t="s">
        <v>6667</v>
      </c>
    </row>
    <row r="1790">
      <c r="B1790" s="2">
        <v>0.0</v>
      </c>
      <c r="C1790" s="3" t="s">
        <v>6668</v>
      </c>
    </row>
    <row r="1791">
      <c r="B1791" s="2">
        <v>0.0</v>
      </c>
      <c r="C1791" s="2" t="s">
        <v>6669</v>
      </c>
    </row>
    <row r="1792">
      <c r="B1792" s="2">
        <v>0.0</v>
      </c>
      <c r="C1792" s="2" t="s">
        <v>6670</v>
      </c>
    </row>
    <row r="1793">
      <c r="B1793" s="2">
        <v>0.0</v>
      </c>
      <c r="C1793" s="3" t="s">
        <v>6694</v>
      </c>
    </row>
    <row r="1794">
      <c r="B1794" s="2">
        <v>0.0</v>
      </c>
      <c r="C1794" s="2" t="s">
        <v>6696</v>
      </c>
    </row>
    <row r="1795">
      <c r="B1795" s="2">
        <v>0.0</v>
      </c>
      <c r="C1795" s="2" t="s">
        <v>6698</v>
      </c>
    </row>
    <row r="1796">
      <c r="B1796" s="2">
        <v>0.0</v>
      </c>
      <c r="C1796" s="2" t="s">
        <v>6699</v>
      </c>
    </row>
    <row r="1797">
      <c r="B1797" s="2">
        <v>0.0</v>
      </c>
      <c r="C1797" s="2" t="s">
        <v>6700</v>
      </c>
    </row>
    <row r="1798">
      <c r="B1798" s="2">
        <v>0.0</v>
      </c>
      <c r="C1798" s="2" t="s">
        <v>6701</v>
      </c>
    </row>
    <row r="1799">
      <c r="B1799" s="2">
        <v>0.0</v>
      </c>
      <c r="C1799" s="2" t="s">
        <v>6702</v>
      </c>
    </row>
    <row r="1800">
      <c r="B1800" s="2">
        <v>0.0</v>
      </c>
      <c r="C1800" s="3" t="s">
        <v>6703</v>
      </c>
    </row>
    <row r="1801">
      <c r="B1801" s="2">
        <v>0.0</v>
      </c>
      <c r="C1801" s="3" t="s">
        <v>6704</v>
      </c>
    </row>
    <row r="1802">
      <c r="B1802" s="2">
        <v>0.0</v>
      </c>
      <c r="C1802" s="2" t="s">
        <v>6705</v>
      </c>
    </row>
    <row r="1803">
      <c r="B1803" s="2">
        <v>0.0</v>
      </c>
      <c r="C1803" s="2" t="s">
        <v>6706</v>
      </c>
    </row>
    <row r="1804">
      <c r="B1804" s="2">
        <v>0.0</v>
      </c>
      <c r="C1804" s="2" t="s">
        <v>6707</v>
      </c>
    </row>
    <row r="1805">
      <c r="B1805" s="2">
        <v>0.0</v>
      </c>
      <c r="C1805" s="2" t="s">
        <v>6708</v>
      </c>
    </row>
    <row r="1806">
      <c r="B1806" s="2">
        <v>0.0</v>
      </c>
      <c r="C1806" s="2" t="s">
        <v>6709</v>
      </c>
    </row>
    <row r="1807">
      <c r="B1807" s="2">
        <v>0.0</v>
      </c>
      <c r="C1807" s="2" t="s">
        <v>6710</v>
      </c>
    </row>
    <row r="1808">
      <c r="B1808" s="2">
        <v>0.0</v>
      </c>
      <c r="C1808" s="2" t="s">
        <v>6711</v>
      </c>
    </row>
    <row r="1809">
      <c r="B1809" s="2">
        <v>0.0</v>
      </c>
      <c r="C1809" s="2" t="s">
        <v>6712</v>
      </c>
    </row>
    <row r="1810">
      <c r="B1810" s="2">
        <v>0.0</v>
      </c>
      <c r="C1810" s="2" t="s">
        <v>6732</v>
      </c>
    </row>
    <row r="1811">
      <c r="B1811" s="2">
        <v>0.0</v>
      </c>
      <c r="C1811" s="3" t="s">
        <v>6733</v>
      </c>
    </row>
    <row r="1812">
      <c r="B1812" s="2">
        <v>0.0</v>
      </c>
      <c r="C1812" s="2" t="s">
        <v>6734</v>
      </c>
    </row>
    <row r="1813">
      <c r="B1813" s="2">
        <v>0.0</v>
      </c>
      <c r="C1813" s="3" t="s">
        <v>6735</v>
      </c>
    </row>
    <row r="1814">
      <c r="B1814" s="2">
        <v>0.0</v>
      </c>
      <c r="C1814" s="2" t="s">
        <v>6736</v>
      </c>
    </row>
    <row r="1815">
      <c r="B1815" s="2">
        <v>0.0</v>
      </c>
      <c r="C1815" s="2" t="s">
        <v>6737</v>
      </c>
    </row>
    <row r="1816">
      <c r="B1816" s="2">
        <v>0.0</v>
      </c>
      <c r="C1816" s="88" t="s">
        <v>6738</v>
      </c>
    </row>
    <row r="1817">
      <c r="B1817" s="2">
        <v>0.0</v>
      </c>
      <c r="C1817" s="2" t="s">
        <v>6739</v>
      </c>
    </row>
    <row r="1818">
      <c r="B1818" s="2">
        <v>0.0</v>
      </c>
      <c r="C1818" s="3" t="s">
        <v>6740</v>
      </c>
    </row>
    <row r="1819">
      <c r="B1819" s="2">
        <v>0.0</v>
      </c>
      <c r="C1819" s="2" t="s">
        <v>6741</v>
      </c>
    </row>
    <row r="1820">
      <c r="B1820" s="2">
        <v>0.0</v>
      </c>
      <c r="C1820" s="3" t="s">
        <v>6742</v>
      </c>
    </row>
    <row r="1821">
      <c r="B1821" s="2">
        <v>0.0</v>
      </c>
      <c r="C1821" s="3" t="s">
        <v>6743</v>
      </c>
    </row>
    <row r="1822">
      <c r="B1822" s="2">
        <v>0.0</v>
      </c>
      <c r="C1822" s="2" t="s">
        <v>6745</v>
      </c>
    </row>
    <row r="1823">
      <c r="B1823" s="2">
        <v>0.0</v>
      </c>
      <c r="C1823" s="2" t="s">
        <v>6746</v>
      </c>
    </row>
    <row r="1824">
      <c r="B1824" s="2">
        <v>0.0</v>
      </c>
      <c r="C1824" s="2" t="s">
        <v>6747</v>
      </c>
    </row>
    <row r="1825">
      <c r="B1825" s="2">
        <v>0.0</v>
      </c>
      <c r="C1825" s="2" t="s">
        <v>6748</v>
      </c>
    </row>
    <row r="1826">
      <c r="B1826" s="2">
        <v>0.0</v>
      </c>
      <c r="C1826" s="2" t="s">
        <v>6749</v>
      </c>
    </row>
    <row r="1827">
      <c r="B1827" s="2">
        <v>0.0</v>
      </c>
      <c r="C1827" s="2" t="s">
        <v>6750</v>
      </c>
    </row>
    <row r="1828">
      <c r="B1828" s="2">
        <v>0.0</v>
      </c>
      <c r="C1828" s="3" t="s">
        <v>6751</v>
      </c>
    </row>
    <row r="1829">
      <c r="B1829" s="2">
        <v>0.0</v>
      </c>
      <c r="C1829" s="2" t="s">
        <v>6752</v>
      </c>
    </row>
    <row r="1830">
      <c r="B1830" s="2">
        <v>0.0</v>
      </c>
      <c r="C1830" s="2" t="s">
        <v>6753</v>
      </c>
    </row>
    <row r="1831">
      <c r="B1831" s="2">
        <v>0.0</v>
      </c>
      <c r="C1831" s="3" t="s">
        <v>6754</v>
      </c>
    </row>
    <row r="1832">
      <c r="B1832" s="2">
        <v>0.0</v>
      </c>
      <c r="C1832" s="3" t="s">
        <v>6755</v>
      </c>
    </row>
    <row r="1833">
      <c r="B1833" s="2">
        <v>0.0</v>
      </c>
      <c r="C1833" s="2" t="s">
        <v>6756</v>
      </c>
    </row>
    <row r="1834">
      <c r="B1834" s="2">
        <v>0.0</v>
      </c>
      <c r="C1834" s="2" t="s">
        <v>6757</v>
      </c>
    </row>
    <row r="1835">
      <c r="B1835" s="2">
        <v>0.0</v>
      </c>
      <c r="C1835" s="3" t="s">
        <v>6758</v>
      </c>
    </row>
    <row r="1836">
      <c r="B1836" s="2">
        <v>0.0</v>
      </c>
      <c r="C1836" s="2" t="s">
        <v>6759</v>
      </c>
    </row>
    <row r="1837">
      <c r="B1837" s="2">
        <v>0.0</v>
      </c>
      <c r="C1837" s="2" t="s">
        <v>6760</v>
      </c>
    </row>
    <row r="1838">
      <c r="B1838" s="2">
        <v>0.0</v>
      </c>
      <c r="C1838" s="3" t="s">
        <v>6761</v>
      </c>
    </row>
    <row r="1839">
      <c r="B1839" s="2">
        <v>0.0</v>
      </c>
      <c r="C1839" s="3" t="s">
        <v>6762</v>
      </c>
    </row>
    <row r="1840">
      <c r="B1840" s="2">
        <v>0.0</v>
      </c>
      <c r="C1840" s="3" t="s">
        <v>6764</v>
      </c>
    </row>
    <row r="1841">
      <c r="B1841" s="2">
        <v>0.0</v>
      </c>
      <c r="C1841" s="3" t="s">
        <v>6765</v>
      </c>
    </row>
    <row r="1842">
      <c r="B1842" s="2">
        <v>0.0</v>
      </c>
      <c r="C1842" s="3" t="s">
        <v>6766</v>
      </c>
    </row>
    <row r="1843">
      <c r="B1843" s="2">
        <v>0.0</v>
      </c>
      <c r="C1843" s="3" t="s">
        <v>6767</v>
      </c>
    </row>
    <row r="1844">
      <c r="B1844" s="2">
        <v>1.0</v>
      </c>
      <c r="C1844" s="2" t="s">
        <v>6768</v>
      </c>
    </row>
    <row r="1845">
      <c r="B1845" s="2">
        <v>1.0</v>
      </c>
      <c r="C1845" s="3" t="s">
        <v>6769</v>
      </c>
    </row>
    <row r="1846">
      <c r="B1846" s="2">
        <v>1.0</v>
      </c>
      <c r="C1846" s="3" t="s">
        <v>6770</v>
      </c>
    </row>
    <row r="1847">
      <c r="B1847" s="2">
        <v>1.0</v>
      </c>
      <c r="C1847" s="2" t="s">
        <v>6772</v>
      </c>
      <c r="D1847" s="115"/>
    </row>
    <row r="1848">
      <c r="A1848" s="79"/>
      <c r="B1848" s="80">
        <v>1.0</v>
      </c>
      <c r="C1848" s="79" t="s">
        <v>5031</v>
      </c>
      <c r="D1848" s="2"/>
      <c r="E1848" s="2"/>
    </row>
    <row r="1849">
      <c r="B1849" s="2">
        <v>1.0</v>
      </c>
      <c r="C1849" s="2" t="s">
        <v>6725</v>
      </c>
    </row>
    <row r="1850">
      <c r="B1850" s="2">
        <v>1.0</v>
      </c>
      <c r="C1850" s="2" t="s">
        <v>6728</v>
      </c>
    </row>
    <row r="1851">
      <c r="B1851" s="2">
        <v>1.0</v>
      </c>
      <c r="C1851" s="2" t="s">
        <v>6774</v>
      </c>
    </row>
    <row r="1852">
      <c r="B1852" s="2">
        <v>1.0</v>
      </c>
      <c r="C1852" s="2" t="s">
        <v>6776</v>
      </c>
    </row>
    <row r="1853">
      <c r="A1853" s="2"/>
      <c r="B1853" s="2">
        <v>1.0</v>
      </c>
      <c r="C1853" s="3" t="s">
        <v>6778</v>
      </c>
    </row>
    <row r="1854">
      <c r="B1854" s="2">
        <v>1.0</v>
      </c>
      <c r="C1854" s="2" t="s">
        <v>6779</v>
      </c>
    </row>
    <row r="1855">
      <c r="B1855" s="2">
        <v>1.0</v>
      </c>
      <c r="C1855" s="3" t="s">
        <v>6780</v>
      </c>
    </row>
    <row r="1856">
      <c r="B1856" s="2">
        <v>1.0</v>
      </c>
      <c r="C1856" s="3" t="s">
        <v>6781</v>
      </c>
      <c r="D1856" s="115"/>
    </row>
    <row r="1857">
      <c r="A1857" s="2"/>
      <c r="B1857" s="2">
        <v>1.0</v>
      </c>
      <c r="C1857" s="3" t="s">
        <v>6782</v>
      </c>
      <c r="D1857" s="2"/>
    </row>
    <row r="1858">
      <c r="A1858" s="2"/>
      <c r="B1858" s="2">
        <v>1.0</v>
      </c>
      <c r="C1858" s="3" t="s">
        <v>6784</v>
      </c>
      <c r="D1858" s="2"/>
    </row>
    <row r="1859">
      <c r="A1859" s="2"/>
      <c r="B1859" s="2">
        <v>1.0</v>
      </c>
      <c r="C1859" s="3" t="s">
        <v>6785</v>
      </c>
      <c r="D1859" s="2"/>
    </row>
    <row r="1860">
      <c r="A1860" s="79"/>
      <c r="B1860" s="78">
        <v>1.0</v>
      </c>
      <c r="C1860" s="79" t="s">
        <v>5383</v>
      </c>
      <c r="D1860" s="2"/>
      <c r="E1860" s="2"/>
    </row>
    <row r="1861">
      <c r="B1861" s="2">
        <v>1.0</v>
      </c>
      <c r="C1861" s="2" t="s">
        <v>6726</v>
      </c>
    </row>
    <row r="1862">
      <c r="B1862" s="2">
        <v>1.0</v>
      </c>
      <c r="C1862" s="2" t="s">
        <v>6730</v>
      </c>
    </row>
    <row r="1863">
      <c r="A1863" s="116"/>
      <c r="B1863" s="78">
        <v>1.0</v>
      </c>
      <c r="C1863" s="79" t="s">
        <v>5026</v>
      </c>
      <c r="K1863" s="10"/>
      <c r="L1863" s="117"/>
      <c r="M1863" s="10"/>
      <c r="N1863" s="10"/>
    </row>
    <row r="1864">
      <c r="A1864" s="116"/>
      <c r="B1864" s="78">
        <v>1.0</v>
      </c>
      <c r="C1864" s="79" t="s">
        <v>5029</v>
      </c>
      <c r="D1864" s="2"/>
      <c r="E1864" s="2"/>
      <c r="K1864" s="117"/>
      <c r="L1864" s="117"/>
      <c r="M1864" s="118"/>
      <c r="N1864" s="10"/>
    </row>
    <row r="1865">
      <c r="A1865" s="116"/>
      <c r="B1865" s="78">
        <v>1.0</v>
      </c>
      <c r="C1865" s="79" t="s">
        <v>5054</v>
      </c>
      <c r="D1865" s="2"/>
      <c r="E1865" s="2"/>
    </row>
    <row r="1866">
      <c r="A1866" s="116"/>
      <c r="B1866" s="78">
        <v>1.0</v>
      </c>
      <c r="C1866" s="79" t="s">
        <v>5055</v>
      </c>
      <c r="D1866" s="2"/>
      <c r="E1866" s="2"/>
    </row>
    <row r="1867">
      <c r="A1867" s="116"/>
      <c r="B1867" s="78">
        <v>1.0</v>
      </c>
      <c r="C1867" s="79" t="s">
        <v>5072</v>
      </c>
      <c r="D1867" s="2"/>
      <c r="E1867" s="2"/>
    </row>
    <row r="1868">
      <c r="A1868" s="116"/>
      <c r="B1868" s="78">
        <v>1.0</v>
      </c>
      <c r="C1868" s="79" t="s">
        <v>5099</v>
      </c>
      <c r="D1868" s="2"/>
      <c r="E1868" s="2"/>
    </row>
    <row r="1869">
      <c r="A1869" s="116"/>
      <c r="B1869" s="78">
        <v>1.0</v>
      </c>
      <c r="C1869" s="79" t="s">
        <v>5122</v>
      </c>
      <c r="D1869" s="2"/>
      <c r="E1869" s="2"/>
    </row>
    <row r="1870">
      <c r="A1870" s="116"/>
      <c r="B1870" s="78">
        <v>1.0</v>
      </c>
      <c r="C1870" s="79" t="s">
        <v>5281</v>
      </c>
      <c r="D1870" s="2"/>
      <c r="E1870" s="2"/>
    </row>
    <row r="1871">
      <c r="A1871" s="116"/>
      <c r="B1871" s="78">
        <v>1.0</v>
      </c>
      <c r="C1871" s="79" t="s">
        <v>5330</v>
      </c>
      <c r="D1871" s="2"/>
      <c r="E1871" s="2"/>
    </row>
    <row r="1872">
      <c r="A1872" s="116"/>
      <c r="B1872" s="78">
        <v>1.0</v>
      </c>
      <c r="C1872" s="79" t="s">
        <v>5477</v>
      </c>
    </row>
    <row r="1873">
      <c r="A1873" s="116"/>
      <c r="B1873" s="78">
        <v>1.0</v>
      </c>
      <c r="C1873" s="79" t="s">
        <v>5495</v>
      </c>
    </row>
    <row r="1874">
      <c r="A1874" s="116"/>
      <c r="B1874" s="78">
        <v>1.0</v>
      </c>
      <c r="C1874" s="79" t="s">
        <v>5540</v>
      </c>
    </row>
    <row r="1875">
      <c r="A1875" s="116"/>
      <c r="B1875" s="78">
        <v>1.0</v>
      </c>
      <c r="C1875" s="79" t="s">
        <v>5562</v>
      </c>
    </row>
    <row r="1876">
      <c r="A1876" s="116"/>
      <c r="B1876" s="78">
        <v>1.0</v>
      </c>
      <c r="C1876" s="79" t="s">
        <v>5603</v>
      </c>
    </row>
    <row r="1877">
      <c r="A1877" s="116"/>
      <c r="B1877" s="78">
        <v>1.0</v>
      </c>
      <c r="C1877" s="79" t="s">
        <v>5637</v>
      </c>
    </row>
    <row r="1878">
      <c r="B1878" s="2">
        <v>1.0</v>
      </c>
      <c r="C1878" s="2" t="s">
        <v>6692</v>
      </c>
    </row>
    <row r="1879">
      <c r="B1879" s="2">
        <v>1.0</v>
      </c>
      <c r="C1879" s="2" t="s">
        <v>6693</v>
      </c>
    </row>
    <row r="1880">
      <c r="B1880" s="2">
        <v>1.0</v>
      </c>
      <c r="C1880" s="2" t="s">
        <v>6714</v>
      </c>
    </row>
    <row r="1881">
      <c r="B1881" s="2">
        <v>1.0</v>
      </c>
      <c r="C1881" s="2" t="s">
        <v>6718</v>
      </c>
    </row>
    <row r="1882">
      <c r="B1882" s="2">
        <v>1.0</v>
      </c>
      <c r="C1882" s="2" t="s">
        <v>6719</v>
      </c>
    </row>
    <row r="1883">
      <c r="B1883" s="2">
        <v>1.0</v>
      </c>
      <c r="C1883" s="2" t="s">
        <v>6721</v>
      </c>
    </row>
    <row r="1884">
      <c r="B1884" s="2">
        <v>1.0</v>
      </c>
      <c r="C1884" s="2" t="s">
        <v>6723</v>
      </c>
    </row>
    <row r="1885">
      <c r="B1885" s="2">
        <v>1.0</v>
      </c>
      <c r="C1885" s="2" t="s">
        <v>6724</v>
      </c>
    </row>
    <row r="1886">
      <c r="B1886" s="2">
        <v>1.0</v>
      </c>
      <c r="C1886" s="2" t="s">
        <v>6729</v>
      </c>
    </row>
    <row r="1887">
      <c r="B1887" s="2">
        <v>1.0</v>
      </c>
      <c r="C1887" s="2" t="s">
        <v>6775</v>
      </c>
    </row>
    <row r="1888">
      <c r="B1888" s="2">
        <v>1.0</v>
      </c>
      <c r="C1888" s="2" t="s">
        <v>1089</v>
      </c>
    </row>
    <row r="1889">
      <c r="B1889" s="2">
        <v>1.0</v>
      </c>
      <c r="C1889" s="2" t="s">
        <v>6790</v>
      </c>
    </row>
    <row r="1890">
      <c r="B1890" s="2">
        <v>1.0</v>
      </c>
      <c r="C1890" s="2" t="s">
        <v>6791</v>
      </c>
    </row>
    <row r="1891">
      <c r="B1891" s="2">
        <v>1.0</v>
      </c>
      <c r="C1891" s="2" t="s">
        <v>6792</v>
      </c>
    </row>
    <row r="1892">
      <c r="B1892" s="2">
        <v>1.0</v>
      </c>
      <c r="C1892" s="2" t="s">
        <v>6793</v>
      </c>
    </row>
    <row r="1893">
      <c r="B1893" s="2">
        <v>1.0</v>
      </c>
      <c r="C1893" s="2" t="s">
        <v>6794</v>
      </c>
    </row>
    <row r="1894">
      <c r="B1894" s="2">
        <v>1.0</v>
      </c>
      <c r="C1894" s="2" t="s">
        <v>6795</v>
      </c>
    </row>
    <row r="1895">
      <c r="B1895" s="2">
        <v>1.0</v>
      </c>
      <c r="C1895" s="2" t="s">
        <v>6796</v>
      </c>
    </row>
    <row r="1896">
      <c r="B1896" s="2">
        <v>1.0</v>
      </c>
      <c r="C1896" s="2" t="s">
        <v>6797</v>
      </c>
    </row>
    <row r="1897">
      <c r="B1897" s="2">
        <v>1.0</v>
      </c>
      <c r="C1897" s="2" t="s">
        <v>6798</v>
      </c>
    </row>
    <row r="1898">
      <c r="B1898" s="2">
        <v>1.0</v>
      </c>
      <c r="C1898" s="2" t="s">
        <v>6799</v>
      </c>
    </row>
    <row r="1899">
      <c r="B1899" s="2">
        <v>1.0</v>
      </c>
      <c r="C1899" s="2" t="s">
        <v>6800</v>
      </c>
    </row>
    <row r="1900">
      <c r="B1900" s="2">
        <v>1.0</v>
      </c>
      <c r="C1900" s="2" t="s">
        <v>6801</v>
      </c>
    </row>
    <row r="1901">
      <c r="B1901" s="2">
        <v>1.0</v>
      </c>
      <c r="C1901" s="22" t="s">
        <v>6802</v>
      </c>
    </row>
    <row r="1902">
      <c r="B1902" s="2">
        <v>1.0</v>
      </c>
      <c r="C1902" s="2" t="s">
        <v>6803</v>
      </c>
    </row>
    <row r="1903">
      <c r="B1903" s="2">
        <v>1.0</v>
      </c>
      <c r="C1903" s="2" t="s">
        <v>6804</v>
      </c>
    </row>
    <row r="1904">
      <c r="B1904" s="2">
        <v>1.0</v>
      </c>
      <c r="C1904" s="2" t="s">
        <v>6805</v>
      </c>
    </row>
    <row r="1905">
      <c r="B1905" s="2">
        <v>1.0</v>
      </c>
      <c r="C1905" s="2" t="s">
        <v>6806</v>
      </c>
    </row>
    <row r="1906">
      <c r="B1906" s="2">
        <v>1.0</v>
      </c>
      <c r="C1906" s="22" t="s">
        <v>6807</v>
      </c>
    </row>
    <row r="1907">
      <c r="B1907" s="2">
        <v>1.0</v>
      </c>
      <c r="C1907" s="22" t="s">
        <v>6808</v>
      </c>
    </row>
    <row r="1908">
      <c r="B1908" s="2">
        <v>1.0</v>
      </c>
      <c r="C1908" s="3" t="s">
        <v>6809</v>
      </c>
    </row>
    <row r="1909">
      <c r="B1909" s="2">
        <v>1.0</v>
      </c>
      <c r="C1909" s="2" t="s">
        <v>6810</v>
      </c>
    </row>
    <row r="1910">
      <c r="B1910" s="2">
        <v>1.0</v>
      </c>
      <c r="C1910" s="3" t="s">
        <v>6811</v>
      </c>
    </row>
    <row r="1911">
      <c r="B1911" s="2">
        <v>1.0</v>
      </c>
      <c r="C1911" s="3" t="s">
        <v>6812</v>
      </c>
    </row>
    <row r="1912">
      <c r="B1912" s="2">
        <v>1.0</v>
      </c>
      <c r="C1912" s="2" t="s">
        <v>6813</v>
      </c>
    </row>
    <row r="1913">
      <c r="B1913" s="2">
        <v>1.0</v>
      </c>
      <c r="C1913" s="2" t="s">
        <v>6814</v>
      </c>
    </row>
    <row r="1914">
      <c r="B1914" s="2">
        <v>2.0</v>
      </c>
      <c r="C1914" s="2" t="s">
        <v>6731</v>
      </c>
    </row>
    <row r="1915">
      <c r="B1915" s="2">
        <v>2.0</v>
      </c>
      <c r="C1915" s="2" t="s">
        <v>6816</v>
      </c>
    </row>
    <row r="1916">
      <c r="A1916" s="2"/>
      <c r="B1916" s="2">
        <v>2.0</v>
      </c>
      <c r="C1916" s="3" t="s">
        <v>6818</v>
      </c>
      <c r="D1916" s="115"/>
    </row>
    <row r="1917">
      <c r="A1917" s="2"/>
      <c r="B1917" s="2">
        <v>2.0</v>
      </c>
      <c r="C1917" s="3" t="s">
        <v>6819</v>
      </c>
      <c r="D1917" s="115"/>
    </row>
    <row r="1918">
      <c r="A1918" s="2"/>
      <c r="B1918" s="2">
        <v>2.0</v>
      </c>
      <c r="C1918" s="3" t="s">
        <v>6822</v>
      </c>
      <c r="D1918" s="115"/>
    </row>
    <row r="1919">
      <c r="A1919" s="2"/>
      <c r="B1919" s="2">
        <v>2.0</v>
      </c>
      <c r="C1919" s="3" t="s">
        <v>6826</v>
      </c>
      <c r="D1919" s="115"/>
    </row>
    <row r="1920">
      <c r="A1920" s="2"/>
      <c r="B1920" s="2">
        <v>2.0</v>
      </c>
      <c r="C1920" s="3" t="s">
        <v>6827</v>
      </c>
      <c r="D1920" s="115"/>
    </row>
    <row r="1921">
      <c r="B1921" s="2">
        <v>2.0</v>
      </c>
      <c r="C1921" s="2" t="s">
        <v>6715</v>
      </c>
    </row>
    <row r="1922">
      <c r="B1922" s="2">
        <v>2.0</v>
      </c>
      <c r="C1922" s="2" t="s">
        <v>4290</v>
      </c>
    </row>
    <row r="1923">
      <c r="B1923" s="2">
        <v>2.0</v>
      </c>
      <c r="C1923" s="2" t="s">
        <v>6828</v>
      </c>
    </row>
    <row r="1924">
      <c r="A1924" s="116"/>
      <c r="B1924" s="78">
        <v>2.0</v>
      </c>
      <c r="C1924" s="79" t="s">
        <v>5025</v>
      </c>
      <c r="D1924" s="2"/>
    </row>
    <row r="1925">
      <c r="A1925" s="116"/>
      <c r="B1925" s="78">
        <v>2.0</v>
      </c>
      <c r="C1925" s="79" t="s">
        <v>5027</v>
      </c>
      <c r="K1925" s="10"/>
      <c r="L1925" s="10"/>
      <c r="M1925" s="10"/>
      <c r="N1925" s="10"/>
    </row>
    <row r="1926">
      <c r="A1926" s="116"/>
      <c r="B1926" s="78">
        <v>2.0</v>
      </c>
      <c r="C1926" s="79" t="s">
        <v>5035</v>
      </c>
      <c r="D1926" s="2"/>
      <c r="E1926" s="2"/>
    </row>
    <row r="1927">
      <c r="A1927" s="116"/>
      <c r="B1927" s="78">
        <v>2.0</v>
      </c>
      <c r="C1927" s="79" t="s">
        <v>5037</v>
      </c>
    </row>
    <row r="1928">
      <c r="A1928" s="116"/>
      <c r="B1928" s="78">
        <v>2.0</v>
      </c>
      <c r="C1928" s="79" t="s">
        <v>5040</v>
      </c>
    </row>
    <row r="1929">
      <c r="A1929" s="116"/>
      <c r="B1929" s="78">
        <v>2.0</v>
      </c>
      <c r="C1929" s="79" t="s">
        <v>5061</v>
      </c>
      <c r="D1929" s="2"/>
      <c r="E1929" s="2"/>
    </row>
    <row r="1930">
      <c r="A1930" s="116"/>
      <c r="B1930" s="78">
        <v>2.0</v>
      </c>
      <c r="C1930" s="79" t="s">
        <v>5074</v>
      </c>
      <c r="D1930" s="2"/>
      <c r="E1930" s="2"/>
    </row>
    <row r="1931">
      <c r="A1931" s="116"/>
      <c r="B1931" s="78">
        <v>2.0</v>
      </c>
      <c r="C1931" s="79" t="s">
        <v>5097</v>
      </c>
      <c r="D1931" s="2"/>
      <c r="E1931" s="2"/>
    </row>
    <row r="1932">
      <c r="A1932" s="116"/>
      <c r="B1932" s="78">
        <v>2.0</v>
      </c>
      <c r="C1932" s="79" t="s">
        <v>5110</v>
      </c>
      <c r="D1932" s="2"/>
      <c r="E1932" s="2"/>
    </row>
    <row r="1933">
      <c r="A1933" s="116"/>
      <c r="B1933" s="78">
        <v>2.0</v>
      </c>
      <c r="C1933" s="79" t="s">
        <v>5127</v>
      </c>
      <c r="D1933" s="2"/>
      <c r="E1933" s="2"/>
    </row>
    <row r="1934">
      <c r="A1934" s="116"/>
      <c r="B1934" s="78">
        <v>2.0</v>
      </c>
      <c r="C1934" s="79" t="s">
        <v>5129</v>
      </c>
      <c r="D1934" s="2"/>
      <c r="E1934" s="2"/>
    </row>
    <row r="1935">
      <c r="A1935" s="116"/>
      <c r="B1935" s="78">
        <v>2.0</v>
      </c>
      <c r="C1935" s="79" t="s">
        <v>5220</v>
      </c>
      <c r="D1935" s="2"/>
      <c r="E1935" s="2"/>
    </row>
    <row r="1936">
      <c r="A1936" s="116"/>
      <c r="B1936" s="78">
        <v>2.0</v>
      </c>
      <c r="C1936" s="79" t="s">
        <v>5413</v>
      </c>
      <c r="D1936" s="2"/>
    </row>
    <row r="1937">
      <c r="A1937" s="116"/>
      <c r="B1937" s="78">
        <v>2.0</v>
      </c>
      <c r="C1937" s="79" t="s">
        <v>5480</v>
      </c>
    </row>
    <row r="1938">
      <c r="B1938" s="2">
        <v>2.0</v>
      </c>
      <c r="C1938" s="2" t="s">
        <v>6722</v>
      </c>
    </row>
    <row r="1939">
      <c r="B1939" s="2">
        <v>2.0</v>
      </c>
      <c r="C1939" s="2" t="s">
        <v>6773</v>
      </c>
    </row>
    <row r="1940">
      <c r="B1940" s="2">
        <v>2.0</v>
      </c>
      <c r="C1940" s="2" t="s">
        <v>6829</v>
      </c>
    </row>
    <row r="1941">
      <c r="B1941" s="2">
        <v>2.0</v>
      </c>
      <c r="C1941" s="2" t="s">
        <v>6832</v>
      </c>
    </row>
    <row r="1942">
      <c r="B1942" s="2">
        <v>2.0</v>
      </c>
      <c r="C1942" s="2" t="s">
        <v>6833</v>
      </c>
    </row>
    <row r="1943">
      <c r="B1943" s="2">
        <v>2.0</v>
      </c>
      <c r="C1943" s="3" t="s">
        <v>6834</v>
      </c>
    </row>
    <row r="1944">
      <c r="C1944" s="2" t="s">
        <v>14089</v>
      </c>
    </row>
    <row r="1945">
      <c r="C1945" s="2" t="s">
        <v>7010</v>
      </c>
    </row>
    <row r="1946">
      <c r="C1946" s="2" t="s">
        <v>14090</v>
      </c>
    </row>
    <row r="1947">
      <c r="C1947" s="2" t="s">
        <v>14091</v>
      </c>
    </row>
    <row r="1948">
      <c r="C1948" s="2" t="s">
        <v>14092</v>
      </c>
    </row>
    <row r="1949">
      <c r="C1949" s="2" t="s">
        <v>6080</v>
      </c>
    </row>
    <row r="1950">
      <c r="C1950" s="2" t="s">
        <v>14093</v>
      </c>
    </row>
    <row r="1951">
      <c r="C1951" s="2" t="s">
        <v>14094</v>
      </c>
    </row>
    <row r="1952">
      <c r="C1952" s="2" t="s">
        <v>14095</v>
      </c>
    </row>
    <row r="1953">
      <c r="C1953" s="2" t="s">
        <v>14096</v>
      </c>
    </row>
    <row r="1954">
      <c r="C1954" s="2" t="s">
        <v>14097</v>
      </c>
    </row>
    <row r="1955">
      <c r="C1955" s="2" t="s">
        <v>14098</v>
      </c>
    </row>
    <row r="1956">
      <c r="C1956" s="2" t="s">
        <v>14099</v>
      </c>
    </row>
    <row r="1957">
      <c r="C1957" s="2" t="s">
        <v>14100</v>
      </c>
    </row>
    <row r="1958">
      <c r="C1958" s="60" t="s">
        <v>14101</v>
      </c>
    </row>
    <row r="1959">
      <c r="C1959" s="60" t="s">
        <v>14102</v>
      </c>
    </row>
    <row r="1960">
      <c r="C1960" s="2" t="s">
        <v>14103</v>
      </c>
    </row>
    <row r="1961">
      <c r="C1961" s="2" t="s">
        <v>14104</v>
      </c>
    </row>
    <row r="1962">
      <c r="C1962" s="2" t="s">
        <v>14105</v>
      </c>
    </row>
    <row r="1963">
      <c r="C1963" s="2" t="s">
        <v>14106</v>
      </c>
    </row>
    <row r="1964">
      <c r="C1964" s="2" t="s">
        <v>14107</v>
      </c>
    </row>
    <row r="1965">
      <c r="C1965" s="2" t="s">
        <v>14108</v>
      </c>
    </row>
    <row r="1966">
      <c r="C1966" s="2" t="s">
        <v>14109</v>
      </c>
    </row>
    <row r="1967">
      <c r="C1967" s="2" t="s">
        <v>14110</v>
      </c>
    </row>
    <row r="1968">
      <c r="C1968" s="2" t="s">
        <v>14111</v>
      </c>
    </row>
    <row r="1969">
      <c r="C1969" s="2" t="s">
        <v>14112</v>
      </c>
    </row>
    <row r="1970">
      <c r="C1970" s="2" t="s">
        <v>14113</v>
      </c>
    </row>
    <row r="1971">
      <c r="C1971" s="2" t="s">
        <v>14114</v>
      </c>
    </row>
    <row r="1972">
      <c r="C1972" s="2" t="s">
        <v>14115</v>
      </c>
    </row>
    <row r="1973">
      <c r="C1973" s="2" t="s">
        <v>14116</v>
      </c>
    </row>
    <row r="1974">
      <c r="C1974" s="2" t="s">
        <v>14117</v>
      </c>
    </row>
    <row r="1975">
      <c r="C1975" s="2" t="s">
        <v>14118</v>
      </c>
    </row>
  </sheetData>
  <hyperlinks>
    <hyperlink r:id="rId1" ref="D2"/>
    <hyperlink r:id="rId2" ref="D3"/>
    <hyperlink r:id="rId3" ref="D4"/>
    <hyperlink r:id="rId4" ref="C320"/>
    <hyperlink r:id="rId5" ref="C339"/>
    <hyperlink r:id="rId6" ref="C341"/>
    <hyperlink r:id="rId7" ref="D486"/>
    <hyperlink r:id="rId8" ref="D741"/>
    <hyperlink r:id="rId9" ref="D742"/>
    <hyperlink r:id="rId10" ref="D743"/>
    <hyperlink r:id="rId11" ref="D744"/>
  </hyperlinks>
  <drawing r:id="rId12"/>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sheetData>
    <row r="1">
      <c r="A1" s="2">
        <v>-2.0</v>
      </c>
      <c r="B1" s="2" t="s">
        <v>6835</v>
      </c>
    </row>
    <row r="2">
      <c r="A2" s="2">
        <v>-2.0</v>
      </c>
      <c r="B2" s="36" t="s">
        <v>6836</v>
      </c>
      <c r="D2" s="9"/>
    </row>
    <row r="3">
      <c r="A3" s="2">
        <v>-2.0</v>
      </c>
      <c r="B3" s="36" t="s">
        <v>6837</v>
      </c>
      <c r="D3" s="36"/>
    </row>
    <row r="4">
      <c r="A4" s="2">
        <v>-2.0</v>
      </c>
      <c r="B4" s="36" t="s">
        <v>6838</v>
      </c>
      <c r="D4" s="36"/>
    </row>
    <row r="5">
      <c r="A5" s="2">
        <v>-2.0</v>
      </c>
      <c r="B5" s="2" t="s">
        <v>6839</v>
      </c>
    </row>
    <row r="6">
      <c r="A6" s="2">
        <v>-2.0</v>
      </c>
      <c r="B6" s="36" t="s">
        <v>6840</v>
      </c>
    </row>
    <row r="7">
      <c r="A7" s="2">
        <v>-2.0</v>
      </c>
      <c r="B7" s="32" t="s">
        <v>6841</v>
      </c>
      <c r="D7" s="36"/>
    </row>
    <row r="8">
      <c r="A8" s="2">
        <v>-2.0</v>
      </c>
      <c r="B8" s="2" t="s">
        <v>6842</v>
      </c>
      <c r="D8" s="36"/>
    </row>
    <row r="9">
      <c r="A9" s="2">
        <v>-2.0</v>
      </c>
      <c r="B9" s="32" t="s">
        <v>6843</v>
      </c>
    </row>
    <row r="10">
      <c r="A10" s="2">
        <v>-2.0</v>
      </c>
      <c r="B10" s="9" t="s">
        <v>6844</v>
      </c>
    </row>
    <row r="11">
      <c r="A11" s="2">
        <v>-2.0</v>
      </c>
      <c r="B11" s="2" t="s">
        <v>6845</v>
      </c>
    </row>
    <row r="12">
      <c r="A12" s="2">
        <v>-2.0</v>
      </c>
      <c r="B12" s="2" t="s">
        <v>6846</v>
      </c>
    </row>
    <row r="13">
      <c r="A13" s="2">
        <v>-2.0</v>
      </c>
      <c r="B13" s="2" t="s">
        <v>6847</v>
      </c>
    </row>
    <row r="14">
      <c r="A14" s="2">
        <v>-2.0</v>
      </c>
      <c r="B14" s="2" t="s">
        <v>6848</v>
      </c>
    </row>
    <row r="15">
      <c r="A15" s="2">
        <v>-2.0</v>
      </c>
      <c r="B15" s="2" t="s">
        <v>6849</v>
      </c>
    </row>
    <row r="16">
      <c r="A16" s="2">
        <v>-2.0</v>
      </c>
      <c r="B16" s="2" t="s">
        <v>6850</v>
      </c>
      <c r="D16" s="36"/>
    </row>
    <row r="17">
      <c r="A17" s="2">
        <v>-2.0</v>
      </c>
      <c r="B17" s="2" t="s">
        <v>6851</v>
      </c>
    </row>
    <row r="18">
      <c r="A18" s="2">
        <v>-2.0</v>
      </c>
      <c r="B18" s="2" t="s">
        <v>6852</v>
      </c>
    </row>
    <row r="19">
      <c r="A19" s="2">
        <v>-2.0</v>
      </c>
      <c r="B19" s="2" t="s">
        <v>6853</v>
      </c>
    </row>
    <row r="20">
      <c r="A20" s="2">
        <v>-2.0</v>
      </c>
      <c r="B20" s="2" t="s">
        <v>6854</v>
      </c>
    </row>
    <row r="21">
      <c r="A21" s="2">
        <v>-2.0</v>
      </c>
      <c r="B21" s="2" t="s">
        <v>6855</v>
      </c>
      <c r="D21" s="36"/>
    </row>
    <row r="22">
      <c r="A22" s="2">
        <v>-2.0</v>
      </c>
      <c r="B22" s="2" t="s">
        <v>6856</v>
      </c>
    </row>
    <row r="23">
      <c r="A23" s="2">
        <v>-2.0</v>
      </c>
      <c r="B23" s="2" t="s">
        <v>6857</v>
      </c>
      <c r="D23" s="36"/>
    </row>
    <row r="24">
      <c r="A24" s="2">
        <v>-2.0</v>
      </c>
      <c r="B24" s="2" t="s">
        <v>6858</v>
      </c>
    </row>
    <row r="25">
      <c r="A25" s="2">
        <v>-2.0</v>
      </c>
      <c r="B25" s="2" t="s">
        <v>6859</v>
      </c>
      <c r="D25" s="36"/>
    </row>
    <row r="26">
      <c r="A26" s="2">
        <v>-2.0</v>
      </c>
      <c r="B26" s="36" t="s">
        <v>6860</v>
      </c>
    </row>
    <row r="27">
      <c r="A27" s="2">
        <v>-2.0</v>
      </c>
      <c r="B27" s="2" t="s">
        <v>6861</v>
      </c>
      <c r="D27" s="36"/>
    </row>
    <row r="28">
      <c r="A28" s="2">
        <v>-2.0</v>
      </c>
      <c r="B28" s="36" t="s">
        <v>6862</v>
      </c>
    </row>
    <row r="29">
      <c r="A29" s="2">
        <v>-2.0</v>
      </c>
      <c r="B29" s="2" t="s">
        <v>6863</v>
      </c>
    </row>
    <row r="30">
      <c r="A30" s="2">
        <v>-2.0</v>
      </c>
      <c r="B30" s="36" t="s">
        <v>6864</v>
      </c>
      <c r="D30" s="36"/>
    </row>
    <row r="31">
      <c r="A31" s="2">
        <v>-2.0</v>
      </c>
      <c r="B31" s="32" t="s">
        <v>6865</v>
      </c>
      <c r="D31" s="36"/>
    </row>
    <row r="32">
      <c r="A32" s="2">
        <v>-2.0</v>
      </c>
      <c r="B32" s="36" t="s">
        <v>6866</v>
      </c>
    </row>
    <row r="33">
      <c r="A33" s="2">
        <v>-2.0</v>
      </c>
      <c r="B33" s="2" t="s">
        <v>6867</v>
      </c>
      <c r="D33" s="36"/>
    </row>
    <row r="34">
      <c r="A34" s="2">
        <v>-2.0</v>
      </c>
      <c r="B34" s="2" t="s">
        <v>6868</v>
      </c>
    </row>
    <row r="35">
      <c r="A35" s="2">
        <v>-2.0</v>
      </c>
      <c r="B35" s="2" t="s">
        <v>6869</v>
      </c>
      <c r="D35" s="36"/>
    </row>
    <row r="36">
      <c r="A36" s="2">
        <v>-2.0</v>
      </c>
      <c r="B36" s="2" t="s">
        <v>6870</v>
      </c>
    </row>
    <row r="37">
      <c r="A37" s="2">
        <v>-2.0</v>
      </c>
      <c r="B37" s="32" t="s">
        <v>6871</v>
      </c>
      <c r="D37" s="36"/>
    </row>
    <row r="38">
      <c r="A38" s="2">
        <v>-2.0</v>
      </c>
      <c r="B38" s="32" t="s">
        <v>6872</v>
      </c>
    </row>
    <row r="39">
      <c r="A39" s="2">
        <v>-2.0</v>
      </c>
      <c r="B39" s="32" t="s">
        <v>6873</v>
      </c>
      <c r="D39" s="36"/>
    </row>
    <row r="40">
      <c r="A40" s="2">
        <v>-2.0</v>
      </c>
      <c r="B40" s="2" t="s">
        <v>6874</v>
      </c>
    </row>
    <row r="41">
      <c r="A41" s="2">
        <v>-2.0</v>
      </c>
      <c r="B41" s="2" t="s">
        <v>6875</v>
      </c>
    </row>
    <row r="42">
      <c r="A42" s="2">
        <v>-2.0</v>
      </c>
      <c r="B42" s="2" t="s">
        <v>6876</v>
      </c>
    </row>
    <row r="43">
      <c r="A43" s="2">
        <v>-2.0</v>
      </c>
      <c r="B43" s="2" t="s">
        <v>6877</v>
      </c>
    </row>
    <row r="44">
      <c r="A44" s="2">
        <v>-2.0</v>
      </c>
      <c r="B44" s="2" t="s">
        <v>6878</v>
      </c>
    </row>
    <row r="45">
      <c r="A45" s="2">
        <v>-2.0</v>
      </c>
      <c r="B45" s="2" t="s">
        <v>6879</v>
      </c>
    </row>
    <row r="46">
      <c r="A46" s="2">
        <v>-2.0</v>
      </c>
      <c r="B46" s="2" t="s">
        <v>2846</v>
      </c>
    </row>
    <row r="47">
      <c r="A47" s="2">
        <v>-2.0</v>
      </c>
      <c r="B47" s="2" t="s">
        <v>6880</v>
      </c>
    </row>
    <row r="48">
      <c r="A48" s="2">
        <v>-2.0</v>
      </c>
      <c r="B48" s="2" t="s">
        <v>3052</v>
      </c>
    </row>
    <row r="49">
      <c r="A49" s="2">
        <v>-2.0</v>
      </c>
      <c r="B49" s="32" t="s">
        <v>6881</v>
      </c>
    </row>
    <row r="50">
      <c r="A50" s="2">
        <v>-2.0</v>
      </c>
      <c r="B50" s="36" t="s">
        <v>6882</v>
      </c>
      <c r="D50" s="36"/>
    </row>
    <row r="51">
      <c r="A51" s="2">
        <v>-2.0</v>
      </c>
      <c r="B51" s="2" t="s">
        <v>6883</v>
      </c>
    </row>
    <row r="52">
      <c r="A52" s="2">
        <v>-2.0</v>
      </c>
      <c r="B52" s="10" t="s">
        <v>6884</v>
      </c>
      <c r="D52" s="36"/>
    </row>
    <row r="53">
      <c r="A53" s="2">
        <v>-2.0</v>
      </c>
      <c r="B53" s="2" t="s">
        <v>6885</v>
      </c>
    </row>
    <row r="54">
      <c r="A54" s="2">
        <v>-2.0</v>
      </c>
      <c r="B54" s="2" t="s">
        <v>6886</v>
      </c>
    </row>
    <row r="55">
      <c r="A55" s="2">
        <v>-2.0</v>
      </c>
      <c r="B55" s="9" t="s">
        <v>6887</v>
      </c>
    </row>
    <row r="56">
      <c r="A56" s="2">
        <v>-2.0</v>
      </c>
      <c r="B56" s="2" t="s">
        <v>6888</v>
      </c>
    </row>
    <row r="57">
      <c r="A57" s="2">
        <v>-2.0</v>
      </c>
      <c r="B57" s="2" t="s">
        <v>6889</v>
      </c>
      <c r="D57" s="36"/>
    </row>
    <row r="58">
      <c r="A58" s="2">
        <v>-2.0</v>
      </c>
      <c r="B58" s="2" t="s">
        <v>6890</v>
      </c>
    </row>
    <row r="59">
      <c r="A59" s="2">
        <v>-2.0</v>
      </c>
      <c r="B59" s="36" t="s">
        <v>6891</v>
      </c>
      <c r="D59" s="36"/>
    </row>
    <row r="60">
      <c r="A60" s="2">
        <v>-2.0</v>
      </c>
      <c r="B60" s="2" t="s">
        <v>6892</v>
      </c>
    </row>
    <row r="61">
      <c r="A61" s="2">
        <v>-2.0</v>
      </c>
      <c r="B61" s="32" t="s">
        <v>6893</v>
      </c>
      <c r="D61" s="36"/>
    </row>
    <row r="62">
      <c r="A62" s="2">
        <v>-2.0</v>
      </c>
      <c r="B62" s="36" t="s">
        <v>6894</v>
      </c>
    </row>
    <row r="63">
      <c r="A63" s="2">
        <v>-2.0</v>
      </c>
      <c r="B63" s="36" t="s">
        <v>6895</v>
      </c>
    </row>
    <row r="64">
      <c r="A64" s="2">
        <v>-2.0</v>
      </c>
      <c r="B64" s="2" t="s">
        <v>6896</v>
      </c>
    </row>
    <row r="65">
      <c r="A65" s="2">
        <v>-2.0</v>
      </c>
      <c r="B65" s="9" t="s">
        <v>6897</v>
      </c>
    </row>
    <row r="66">
      <c r="A66" s="2">
        <v>-2.0</v>
      </c>
      <c r="B66" s="36" t="s">
        <v>6898</v>
      </c>
    </row>
    <row r="67">
      <c r="A67" s="2">
        <v>-2.0</v>
      </c>
      <c r="B67" s="2" t="s">
        <v>6899</v>
      </c>
    </row>
    <row r="68">
      <c r="A68" s="2">
        <v>-2.0</v>
      </c>
      <c r="B68" s="36" t="s">
        <v>6900</v>
      </c>
    </row>
    <row r="69">
      <c r="A69" s="2">
        <v>-2.0</v>
      </c>
      <c r="B69" s="2" t="s">
        <v>6901</v>
      </c>
    </row>
    <row r="70">
      <c r="A70" s="2">
        <v>-2.0</v>
      </c>
      <c r="B70" s="2" t="s">
        <v>6902</v>
      </c>
    </row>
    <row r="71">
      <c r="A71" s="2">
        <v>-2.0</v>
      </c>
      <c r="B71" s="2" t="s">
        <v>6903</v>
      </c>
    </row>
    <row r="72">
      <c r="A72" s="2">
        <v>-2.0</v>
      </c>
      <c r="B72" s="2" t="s">
        <v>6904</v>
      </c>
    </row>
    <row r="73">
      <c r="A73" s="2">
        <v>-2.0</v>
      </c>
      <c r="B73" s="32" t="s">
        <v>6905</v>
      </c>
    </row>
    <row r="74">
      <c r="A74" s="2">
        <v>-2.0</v>
      </c>
      <c r="B74" s="36" t="s">
        <v>6906</v>
      </c>
    </row>
    <row r="75">
      <c r="A75" s="2">
        <v>-2.0</v>
      </c>
      <c r="B75" s="2" t="s">
        <v>6907</v>
      </c>
    </row>
    <row r="76">
      <c r="A76" s="2">
        <v>-2.0</v>
      </c>
      <c r="B76" s="36" t="s">
        <v>6908</v>
      </c>
    </row>
    <row r="77">
      <c r="A77" s="2">
        <v>-2.0</v>
      </c>
      <c r="B77" s="36" t="s">
        <v>6909</v>
      </c>
      <c r="D77" s="36"/>
    </row>
    <row r="78">
      <c r="A78" s="2">
        <v>-2.0</v>
      </c>
      <c r="B78" s="32" t="s">
        <v>6910</v>
      </c>
    </row>
    <row r="79">
      <c r="A79" s="2">
        <v>-2.0</v>
      </c>
      <c r="B79" s="2" t="s">
        <v>6911</v>
      </c>
    </row>
    <row r="80">
      <c r="A80" s="2">
        <v>-2.0</v>
      </c>
      <c r="B80" s="2" t="s">
        <v>6912</v>
      </c>
    </row>
    <row r="81">
      <c r="A81" s="2">
        <v>-2.0</v>
      </c>
      <c r="B81" s="2" t="s">
        <v>6913</v>
      </c>
    </row>
    <row r="82">
      <c r="A82" s="2">
        <v>-2.0</v>
      </c>
      <c r="B82" s="2" t="s">
        <v>6914</v>
      </c>
    </row>
    <row r="83">
      <c r="A83" s="2">
        <v>-2.0</v>
      </c>
      <c r="B83" s="2" t="s">
        <v>6915</v>
      </c>
    </row>
    <row r="84">
      <c r="A84" s="2">
        <v>-2.0</v>
      </c>
      <c r="B84" s="2" t="s">
        <v>6916</v>
      </c>
    </row>
    <row r="85">
      <c r="A85" s="2">
        <v>-2.0</v>
      </c>
      <c r="B85" s="2" t="s">
        <v>6917</v>
      </c>
    </row>
    <row r="86">
      <c r="A86" s="2">
        <v>-2.0</v>
      </c>
      <c r="B86" s="2" t="s">
        <v>6918</v>
      </c>
    </row>
    <row r="87">
      <c r="A87" s="2">
        <v>-2.0</v>
      </c>
      <c r="B87" s="2" t="s">
        <v>6919</v>
      </c>
    </row>
    <row r="88">
      <c r="A88" s="2">
        <v>-2.0</v>
      </c>
      <c r="B88" s="2" t="s">
        <v>6920</v>
      </c>
    </row>
    <row r="89">
      <c r="A89" s="2">
        <v>-2.0</v>
      </c>
      <c r="B89" s="2" t="s">
        <v>6921</v>
      </c>
    </row>
    <row r="90">
      <c r="A90" s="2">
        <v>-2.0</v>
      </c>
      <c r="B90" s="2" t="s">
        <v>6923</v>
      </c>
    </row>
    <row r="91">
      <c r="A91" s="2">
        <v>-2.0</v>
      </c>
      <c r="B91" s="2" t="s">
        <v>6924</v>
      </c>
    </row>
    <row r="92">
      <c r="A92" s="2">
        <v>-2.0</v>
      </c>
      <c r="B92" s="2" t="s">
        <v>6925</v>
      </c>
    </row>
    <row r="93">
      <c r="A93" s="2">
        <v>-2.0</v>
      </c>
      <c r="B93" s="2" t="s">
        <v>6926</v>
      </c>
    </row>
    <row r="94">
      <c r="A94" s="2">
        <v>-2.0</v>
      </c>
      <c r="B94" s="2" t="s">
        <v>6927</v>
      </c>
    </row>
    <row r="95">
      <c r="A95" s="2">
        <v>-2.0</v>
      </c>
      <c r="B95" s="2" t="s">
        <v>6928</v>
      </c>
    </row>
    <row r="96">
      <c r="A96" s="2">
        <v>-2.0</v>
      </c>
      <c r="B96" s="2" t="s">
        <v>6930</v>
      </c>
    </row>
    <row r="97">
      <c r="A97" s="2">
        <v>-2.0</v>
      </c>
      <c r="B97" s="2" t="s">
        <v>6931</v>
      </c>
    </row>
    <row r="98">
      <c r="A98" s="2">
        <v>-2.0</v>
      </c>
      <c r="B98" s="2" t="s">
        <v>6932</v>
      </c>
    </row>
    <row r="99">
      <c r="A99" s="2">
        <v>-2.0</v>
      </c>
      <c r="B99" s="2" t="s">
        <v>6933</v>
      </c>
    </row>
    <row r="100">
      <c r="A100" s="2">
        <v>-2.0</v>
      </c>
      <c r="B100" s="2" t="s">
        <v>6934</v>
      </c>
    </row>
    <row r="101">
      <c r="A101" s="2">
        <v>-2.0</v>
      </c>
      <c r="B101" s="2" t="s">
        <v>6935</v>
      </c>
    </row>
    <row r="102">
      <c r="A102" s="2">
        <v>-2.0</v>
      </c>
      <c r="B102" s="2" t="s">
        <v>6936</v>
      </c>
    </row>
    <row r="103">
      <c r="A103" s="2">
        <v>-2.0</v>
      </c>
      <c r="B103" s="2" t="s">
        <v>6937</v>
      </c>
    </row>
    <row r="104">
      <c r="A104" s="2">
        <v>-2.0</v>
      </c>
      <c r="B104" s="2" t="s">
        <v>6938</v>
      </c>
    </row>
    <row r="105">
      <c r="A105" s="2">
        <v>-2.0</v>
      </c>
      <c r="B105" s="2" t="s">
        <v>6939</v>
      </c>
    </row>
    <row r="106">
      <c r="A106" s="2">
        <v>-2.0</v>
      </c>
      <c r="B106" s="2" t="s">
        <v>6940</v>
      </c>
    </row>
    <row r="107">
      <c r="A107" s="2">
        <v>-2.0</v>
      </c>
      <c r="B107" s="2" t="s">
        <v>6941</v>
      </c>
    </row>
    <row r="108">
      <c r="A108" s="2">
        <v>-2.0</v>
      </c>
      <c r="B108" s="2" t="s">
        <v>6942</v>
      </c>
    </row>
    <row r="109">
      <c r="A109" s="2">
        <v>-2.0</v>
      </c>
      <c r="B109" s="2" t="s">
        <v>6943</v>
      </c>
    </row>
    <row r="110">
      <c r="A110" s="2">
        <v>-2.0</v>
      </c>
      <c r="B110" s="2" t="s">
        <v>6944</v>
      </c>
    </row>
    <row r="111">
      <c r="A111" s="2">
        <v>-2.0</v>
      </c>
      <c r="B111" s="2" t="s">
        <v>6945</v>
      </c>
    </row>
    <row r="112">
      <c r="A112" s="2">
        <v>-2.0</v>
      </c>
      <c r="B112" s="2" t="s">
        <v>6946</v>
      </c>
    </row>
    <row r="113">
      <c r="A113" s="2">
        <v>-2.0</v>
      </c>
      <c r="B113" s="2" t="s">
        <v>6947</v>
      </c>
    </row>
    <row r="114">
      <c r="A114" s="2">
        <v>-2.0</v>
      </c>
      <c r="B114" s="2" t="s">
        <v>6948</v>
      </c>
    </row>
    <row r="115">
      <c r="A115" s="2">
        <v>-2.0</v>
      </c>
      <c r="B115" s="2" t="s">
        <v>6949</v>
      </c>
    </row>
    <row r="116">
      <c r="A116" s="2">
        <v>-2.0</v>
      </c>
      <c r="B116" s="2" t="s">
        <v>6950</v>
      </c>
    </row>
    <row r="117">
      <c r="A117" s="2">
        <v>-2.0</v>
      </c>
      <c r="B117" s="2" t="s">
        <v>6951</v>
      </c>
    </row>
    <row r="118">
      <c r="A118" s="2">
        <v>-2.0</v>
      </c>
      <c r="B118" s="89" t="s">
        <v>6952</v>
      </c>
    </row>
    <row r="119">
      <c r="A119" s="2">
        <v>-2.0</v>
      </c>
      <c r="B119" s="2" t="s">
        <v>6955</v>
      </c>
    </row>
    <row r="120">
      <c r="A120" s="2">
        <v>-2.0</v>
      </c>
      <c r="B120" s="2" t="s">
        <v>6956</v>
      </c>
    </row>
    <row r="121">
      <c r="A121" s="2">
        <v>-2.0</v>
      </c>
      <c r="B121" s="9" t="s">
        <v>6957</v>
      </c>
    </row>
    <row r="122">
      <c r="A122" s="2">
        <v>-2.0</v>
      </c>
      <c r="B122" s="2" t="s">
        <v>6958</v>
      </c>
    </row>
    <row r="123">
      <c r="A123" s="2">
        <v>-2.0</v>
      </c>
      <c r="B123" s="2" t="s">
        <v>6959</v>
      </c>
    </row>
    <row r="124">
      <c r="A124" s="2">
        <v>-2.0</v>
      </c>
      <c r="B124" s="9" t="s">
        <v>6960</v>
      </c>
    </row>
    <row r="125">
      <c r="A125" s="2">
        <v>-2.0</v>
      </c>
      <c r="B125" s="9" t="s">
        <v>6961</v>
      </c>
    </row>
    <row r="126">
      <c r="A126" s="2">
        <v>-2.0</v>
      </c>
      <c r="B126" s="2" t="s">
        <v>6962</v>
      </c>
    </row>
    <row r="127">
      <c r="A127" s="2">
        <v>-2.0</v>
      </c>
      <c r="B127" s="2" t="s">
        <v>6963</v>
      </c>
    </row>
    <row r="128">
      <c r="A128" s="2">
        <v>-2.0</v>
      </c>
      <c r="B128" s="2" t="s">
        <v>6964</v>
      </c>
    </row>
    <row r="129">
      <c r="A129" s="2">
        <v>-2.0</v>
      </c>
      <c r="B129" s="2" t="s">
        <v>6965</v>
      </c>
    </row>
    <row r="130">
      <c r="A130" s="2">
        <v>-2.0</v>
      </c>
      <c r="B130" s="2" t="s">
        <v>6966</v>
      </c>
    </row>
    <row r="131">
      <c r="A131" s="2">
        <v>-2.0</v>
      </c>
      <c r="B131" s="2" t="s">
        <v>6967</v>
      </c>
    </row>
    <row r="132">
      <c r="A132" s="2">
        <v>-2.0</v>
      </c>
      <c r="B132" s="2" t="s">
        <v>6968</v>
      </c>
    </row>
    <row r="133">
      <c r="A133" s="2">
        <v>-2.0</v>
      </c>
      <c r="B133" s="2" t="s">
        <v>6969</v>
      </c>
    </row>
    <row r="134">
      <c r="A134" s="2">
        <v>-2.0</v>
      </c>
      <c r="B134" s="2" t="s">
        <v>6970</v>
      </c>
    </row>
    <row r="135">
      <c r="A135" s="2">
        <v>-2.0</v>
      </c>
      <c r="B135" s="2" t="s">
        <v>2846</v>
      </c>
    </row>
    <row r="136">
      <c r="A136" s="2">
        <v>-2.0</v>
      </c>
      <c r="B136" s="2" t="s">
        <v>6971</v>
      </c>
    </row>
    <row r="137">
      <c r="A137" s="2">
        <v>-2.0</v>
      </c>
      <c r="B137" s="2" t="s">
        <v>6972</v>
      </c>
    </row>
    <row r="138">
      <c r="A138" s="2">
        <v>-2.0</v>
      </c>
      <c r="B138" s="2" t="s">
        <v>6973</v>
      </c>
    </row>
    <row r="139">
      <c r="A139" s="2">
        <v>-2.0</v>
      </c>
      <c r="B139" s="2" t="s">
        <v>6974</v>
      </c>
    </row>
    <row r="140">
      <c r="A140" s="2">
        <v>-2.0</v>
      </c>
      <c r="B140" s="9" t="s">
        <v>6975</v>
      </c>
    </row>
    <row r="141">
      <c r="A141" s="2">
        <v>-2.0</v>
      </c>
      <c r="B141" s="2" t="s">
        <v>6976</v>
      </c>
    </row>
    <row r="142">
      <c r="A142" s="2">
        <v>-2.0</v>
      </c>
      <c r="B142" s="2" t="s">
        <v>6977</v>
      </c>
    </row>
    <row r="143">
      <c r="A143" s="2">
        <v>-2.0</v>
      </c>
      <c r="B143" s="2" t="s">
        <v>6978</v>
      </c>
    </row>
    <row r="144">
      <c r="A144" s="2">
        <v>-2.0</v>
      </c>
      <c r="B144" s="2" t="s">
        <v>6979</v>
      </c>
    </row>
    <row r="145">
      <c r="A145" s="2">
        <v>-2.0</v>
      </c>
      <c r="B145" s="2" t="s">
        <v>6980</v>
      </c>
    </row>
    <row r="146">
      <c r="A146" s="2">
        <v>-2.0</v>
      </c>
      <c r="B146" s="2" t="s">
        <v>6981</v>
      </c>
    </row>
    <row r="147">
      <c r="A147" s="2">
        <v>-2.0</v>
      </c>
      <c r="B147" s="2" t="s">
        <v>6982</v>
      </c>
    </row>
    <row r="148">
      <c r="A148" s="2">
        <v>-2.0</v>
      </c>
      <c r="B148" s="2" t="s">
        <v>6983</v>
      </c>
    </row>
    <row r="149">
      <c r="A149" s="2">
        <v>-2.0</v>
      </c>
      <c r="B149" s="2" t="s">
        <v>6984</v>
      </c>
    </row>
    <row r="150">
      <c r="A150" s="2">
        <v>-2.0</v>
      </c>
      <c r="B150" s="2" t="s">
        <v>6985</v>
      </c>
    </row>
    <row r="151">
      <c r="A151" s="2">
        <v>-2.0</v>
      </c>
      <c r="B151" s="2" t="s">
        <v>6986</v>
      </c>
    </row>
    <row r="152">
      <c r="A152" s="2">
        <v>-2.0</v>
      </c>
      <c r="B152" s="2" t="s">
        <v>6987</v>
      </c>
    </row>
    <row r="153">
      <c r="A153" s="2">
        <v>-2.0</v>
      </c>
      <c r="B153" s="9" t="s">
        <v>6988</v>
      </c>
    </row>
    <row r="154">
      <c r="A154" s="2">
        <v>-2.0</v>
      </c>
      <c r="B154" s="2" t="s">
        <v>6989</v>
      </c>
    </row>
    <row r="155">
      <c r="A155" s="2">
        <v>-2.0</v>
      </c>
      <c r="B155" s="2" t="s">
        <v>6990</v>
      </c>
    </row>
    <row r="156">
      <c r="A156" s="2">
        <v>-2.0</v>
      </c>
      <c r="B156" s="2" t="s">
        <v>6991</v>
      </c>
    </row>
    <row r="157">
      <c r="A157" s="2">
        <v>-2.0</v>
      </c>
      <c r="B157" s="2" t="s">
        <v>6992</v>
      </c>
    </row>
    <row r="158">
      <c r="A158" s="2">
        <v>-2.0</v>
      </c>
      <c r="B158" s="2" t="s">
        <v>6993</v>
      </c>
    </row>
    <row r="159">
      <c r="A159" s="2">
        <v>-2.0</v>
      </c>
      <c r="B159" s="2" t="s">
        <v>6994</v>
      </c>
    </row>
    <row r="160">
      <c r="A160" s="2">
        <v>-2.0</v>
      </c>
      <c r="B160" s="2" t="s">
        <v>6995</v>
      </c>
    </row>
    <row r="161">
      <c r="A161" s="2">
        <v>-2.0</v>
      </c>
      <c r="B161" s="2" t="s">
        <v>6996</v>
      </c>
    </row>
    <row r="162">
      <c r="A162" s="2">
        <v>-2.0</v>
      </c>
      <c r="B162" s="2" t="s">
        <v>6997</v>
      </c>
    </row>
    <row r="163">
      <c r="A163" s="2">
        <v>-2.0</v>
      </c>
      <c r="B163" s="2" t="s">
        <v>6998</v>
      </c>
    </row>
    <row r="164">
      <c r="A164" s="2">
        <v>-2.0</v>
      </c>
      <c r="B164" s="2" t="s">
        <v>7159</v>
      </c>
    </row>
    <row r="165">
      <c r="A165" s="2">
        <v>-2.0</v>
      </c>
      <c r="B165" s="2" t="s">
        <v>7160</v>
      </c>
    </row>
    <row r="166">
      <c r="A166" s="2">
        <v>-2.0</v>
      </c>
      <c r="B166" s="2" t="s">
        <v>7162</v>
      </c>
    </row>
    <row r="167">
      <c r="A167" s="2">
        <v>-2.0</v>
      </c>
      <c r="B167" s="2" t="s">
        <v>7164</v>
      </c>
    </row>
    <row r="168">
      <c r="A168" s="2">
        <v>-2.0</v>
      </c>
      <c r="B168" s="2" t="s">
        <v>7165</v>
      </c>
    </row>
    <row r="169">
      <c r="A169" s="2">
        <v>-2.0</v>
      </c>
      <c r="B169" s="2" t="s">
        <v>7167</v>
      </c>
    </row>
    <row r="170">
      <c r="A170" s="2">
        <v>-2.0</v>
      </c>
      <c r="B170" s="2" t="s">
        <v>7168</v>
      </c>
    </row>
    <row r="171">
      <c r="A171" s="2">
        <v>-2.0</v>
      </c>
      <c r="B171" s="2" t="s">
        <v>7169</v>
      </c>
    </row>
    <row r="172">
      <c r="A172" s="2">
        <v>-2.0</v>
      </c>
      <c r="B172" s="2" t="s">
        <v>7170</v>
      </c>
    </row>
    <row r="173">
      <c r="A173" s="2">
        <v>-2.0</v>
      </c>
      <c r="B173" s="2" t="s">
        <v>7171</v>
      </c>
    </row>
    <row r="174">
      <c r="A174" s="2">
        <v>-2.0</v>
      </c>
      <c r="B174" s="2" t="s">
        <v>7172</v>
      </c>
    </row>
    <row r="175">
      <c r="A175" s="2">
        <v>-2.0</v>
      </c>
      <c r="B175" s="2" t="s">
        <v>7173</v>
      </c>
    </row>
    <row r="176">
      <c r="A176" s="2">
        <v>-2.0</v>
      </c>
      <c r="B176" s="2" t="s">
        <v>7174</v>
      </c>
    </row>
    <row r="177">
      <c r="A177" s="2">
        <v>-2.0</v>
      </c>
      <c r="B177" s="2" t="s">
        <v>7175</v>
      </c>
    </row>
    <row r="178">
      <c r="A178" s="2">
        <v>-2.0</v>
      </c>
      <c r="B178" s="2" t="s">
        <v>7177</v>
      </c>
    </row>
    <row r="179">
      <c r="A179" s="2">
        <v>-2.0</v>
      </c>
      <c r="B179" s="2" t="s">
        <v>7178</v>
      </c>
    </row>
    <row r="180">
      <c r="A180" s="2">
        <v>-2.0</v>
      </c>
      <c r="B180" s="2" t="s">
        <v>7179</v>
      </c>
    </row>
    <row r="181">
      <c r="A181" s="2">
        <v>-2.0</v>
      </c>
      <c r="B181" s="2" t="s">
        <v>7181</v>
      </c>
    </row>
    <row r="182">
      <c r="A182" s="2">
        <v>-2.0</v>
      </c>
      <c r="B182" s="2" t="s">
        <v>7184</v>
      </c>
    </row>
    <row r="183">
      <c r="A183" s="2">
        <v>-2.0</v>
      </c>
      <c r="B183" s="2" t="s">
        <v>7186</v>
      </c>
    </row>
    <row r="184">
      <c r="A184" s="2">
        <v>-2.0</v>
      </c>
      <c r="B184" s="2" t="s">
        <v>7188</v>
      </c>
    </row>
    <row r="185">
      <c r="A185" s="2">
        <v>-2.0</v>
      </c>
      <c r="B185" s="2" t="s">
        <v>7189</v>
      </c>
    </row>
    <row r="186">
      <c r="A186" s="2">
        <v>-2.0</v>
      </c>
      <c r="B186" s="2" t="s">
        <v>7191</v>
      </c>
    </row>
    <row r="187">
      <c r="A187" s="2">
        <v>-2.0</v>
      </c>
      <c r="B187" s="2" t="s">
        <v>7193</v>
      </c>
    </row>
    <row r="188">
      <c r="A188" s="2">
        <v>-2.0</v>
      </c>
      <c r="B188" s="2" t="s">
        <v>7194</v>
      </c>
    </row>
    <row r="189">
      <c r="A189" s="2">
        <v>-2.0</v>
      </c>
      <c r="B189" s="2" t="s">
        <v>7195</v>
      </c>
    </row>
    <row r="190">
      <c r="A190" s="2">
        <v>-2.0</v>
      </c>
      <c r="B190" s="2" t="s">
        <v>7196</v>
      </c>
    </row>
    <row r="191">
      <c r="A191" s="2">
        <v>-2.0</v>
      </c>
      <c r="B191" s="2" t="s">
        <v>7198</v>
      </c>
    </row>
    <row r="192">
      <c r="A192" s="2">
        <v>-2.0</v>
      </c>
      <c r="B192" s="2" t="s">
        <v>7200</v>
      </c>
    </row>
    <row r="193">
      <c r="A193" s="2">
        <v>-2.0</v>
      </c>
      <c r="B193" s="2" t="s">
        <v>7202</v>
      </c>
    </row>
    <row r="194">
      <c r="A194" s="2">
        <v>-2.0</v>
      </c>
      <c r="B194" s="2" t="s">
        <v>7204</v>
      </c>
    </row>
    <row r="195">
      <c r="A195" s="2">
        <v>-2.0</v>
      </c>
      <c r="B195" s="2" t="s">
        <v>7206</v>
      </c>
    </row>
    <row r="196">
      <c r="A196" s="2">
        <v>-2.0</v>
      </c>
      <c r="B196" s="2" t="s">
        <v>7208</v>
      </c>
    </row>
    <row r="197">
      <c r="A197" s="2">
        <v>-2.0</v>
      </c>
      <c r="B197" s="2" t="s">
        <v>7210</v>
      </c>
    </row>
    <row r="198">
      <c r="A198" s="2">
        <v>-2.0</v>
      </c>
      <c r="B198" s="2" t="s">
        <v>7211</v>
      </c>
    </row>
    <row r="199">
      <c r="A199" s="2">
        <v>-2.0</v>
      </c>
      <c r="B199" s="2" t="s">
        <v>7213</v>
      </c>
    </row>
    <row r="200">
      <c r="A200" s="2">
        <v>-2.0</v>
      </c>
      <c r="B200" s="2" t="s">
        <v>7215</v>
      </c>
    </row>
    <row r="201">
      <c r="A201" s="2">
        <v>-2.0</v>
      </c>
      <c r="B201" s="2" t="s">
        <v>7216</v>
      </c>
    </row>
    <row r="202">
      <c r="A202" s="2">
        <v>-2.0</v>
      </c>
      <c r="B202" s="2" t="s">
        <v>7218</v>
      </c>
    </row>
    <row r="203">
      <c r="A203" s="2">
        <v>-2.0</v>
      </c>
      <c r="B203" s="2" t="s">
        <v>7221</v>
      </c>
    </row>
    <row r="204">
      <c r="A204" s="2">
        <v>-2.0</v>
      </c>
      <c r="B204" s="2" t="s">
        <v>7222</v>
      </c>
    </row>
    <row r="205">
      <c r="A205" s="2">
        <v>-2.0</v>
      </c>
      <c r="B205" s="2" t="s">
        <v>7223</v>
      </c>
    </row>
    <row r="206">
      <c r="A206" s="2">
        <v>-2.0</v>
      </c>
      <c r="B206" s="2" t="s">
        <v>7224</v>
      </c>
    </row>
    <row r="207">
      <c r="A207" s="2">
        <v>-2.0</v>
      </c>
      <c r="B207" s="2" t="s">
        <v>7225</v>
      </c>
    </row>
    <row r="208">
      <c r="A208" s="2">
        <v>-2.0</v>
      </c>
      <c r="B208" s="2" t="s">
        <v>7226</v>
      </c>
    </row>
    <row r="209">
      <c r="A209" s="2">
        <v>-2.0</v>
      </c>
      <c r="B209" s="2" t="s">
        <v>7227</v>
      </c>
    </row>
    <row r="210">
      <c r="A210" s="2">
        <v>-2.0</v>
      </c>
      <c r="B210" s="2" t="s">
        <v>7228</v>
      </c>
    </row>
    <row r="211">
      <c r="A211" s="2">
        <v>-2.0</v>
      </c>
      <c r="B211" s="2" t="s">
        <v>7229</v>
      </c>
    </row>
    <row r="212">
      <c r="A212" s="2">
        <v>-2.0</v>
      </c>
      <c r="B212" s="2" t="s">
        <v>7230</v>
      </c>
    </row>
    <row r="213">
      <c r="A213" s="2">
        <v>-2.0</v>
      </c>
      <c r="B213" s="2" t="s">
        <v>7231</v>
      </c>
    </row>
    <row r="214">
      <c r="A214" s="2">
        <v>-2.0</v>
      </c>
      <c r="B214" s="2" t="s">
        <v>7232</v>
      </c>
    </row>
    <row r="215">
      <c r="A215" s="2">
        <v>-2.0</v>
      </c>
      <c r="B215" s="2" t="s">
        <v>7233</v>
      </c>
    </row>
    <row r="216">
      <c r="A216" s="2">
        <v>-2.0</v>
      </c>
      <c r="B216" s="2" t="s">
        <v>7234</v>
      </c>
    </row>
    <row r="217">
      <c r="A217" s="2">
        <v>-2.0</v>
      </c>
      <c r="B217" s="2" t="s">
        <v>7235</v>
      </c>
    </row>
    <row r="218">
      <c r="A218" s="2">
        <v>-2.0</v>
      </c>
      <c r="B218" s="2" t="s">
        <v>7236</v>
      </c>
    </row>
    <row r="219">
      <c r="A219" s="2">
        <v>-2.0</v>
      </c>
      <c r="B219" s="2" t="s">
        <v>7237</v>
      </c>
    </row>
    <row r="220">
      <c r="A220" s="2">
        <v>-2.0</v>
      </c>
      <c r="B220" s="2" t="s">
        <v>7238</v>
      </c>
    </row>
    <row r="221">
      <c r="A221" s="2">
        <v>-2.0</v>
      </c>
      <c r="B221" s="2" t="s">
        <v>7239</v>
      </c>
    </row>
    <row r="222">
      <c r="A222" s="2">
        <v>-2.0</v>
      </c>
      <c r="B222" s="2" t="s">
        <v>7240</v>
      </c>
    </row>
    <row r="223">
      <c r="A223" s="2">
        <v>-2.0</v>
      </c>
      <c r="B223" s="2" t="s">
        <v>7241</v>
      </c>
    </row>
    <row r="224">
      <c r="A224" s="2">
        <v>-2.0</v>
      </c>
      <c r="B224" s="2" t="s">
        <v>7242</v>
      </c>
    </row>
    <row r="225">
      <c r="A225" s="2">
        <v>-2.0</v>
      </c>
      <c r="B225" s="2" t="s">
        <v>7243</v>
      </c>
    </row>
    <row r="226">
      <c r="A226" s="2">
        <v>-2.0</v>
      </c>
      <c r="B226" s="2" t="s">
        <v>7244</v>
      </c>
    </row>
    <row r="227">
      <c r="A227" s="2">
        <v>-2.0</v>
      </c>
      <c r="B227" s="2" t="s">
        <v>7245</v>
      </c>
    </row>
    <row r="228">
      <c r="A228" s="2">
        <v>-2.0</v>
      </c>
      <c r="B228" s="2" t="s">
        <v>7246</v>
      </c>
    </row>
    <row r="229">
      <c r="A229" s="2">
        <v>-2.0</v>
      </c>
      <c r="B229" s="2" t="s">
        <v>7247</v>
      </c>
    </row>
    <row r="230">
      <c r="A230" s="2">
        <v>-2.0</v>
      </c>
      <c r="B230" s="2" t="s">
        <v>7248</v>
      </c>
    </row>
    <row r="231">
      <c r="A231" s="2">
        <v>-2.0</v>
      </c>
      <c r="B231" s="2" t="s">
        <v>7249</v>
      </c>
    </row>
    <row r="232">
      <c r="A232" s="2">
        <v>-2.0</v>
      </c>
      <c r="B232" s="2" t="s">
        <v>7250</v>
      </c>
    </row>
    <row r="233">
      <c r="A233" s="2">
        <v>-2.0</v>
      </c>
      <c r="B233" s="2" t="s">
        <v>7251</v>
      </c>
    </row>
    <row r="234">
      <c r="A234" s="2">
        <v>-2.0</v>
      </c>
      <c r="B234" s="2" t="s">
        <v>7252</v>
      </c>
    </row>
    <row r="235">
      <c r="A235" s="2">
        <v>-2.0</v>
      </c>
      <c r="B235" s="2" t="s">
        <v>7253</v>
      </c>
    </row>
    <row r="236">
      <c r="A236" s="2">
        <v>-2.0</v>
      </c>
      <c r="B236" s="2" t="s">
        <v>7254</v>
      </c>
    </row>
    <row r="237">
      <c r="A237" s="2">
        <v>-2.0</v>
      </c>
      <c r="B237" s="2" t="s">
        <v>7255</v>
      </c>
    </row>
    <row r="238">
      <c r="A238" s="2">
        <v>-2.0</v>
      </c>
      <c r="B238" s="2" t="s">
        <v>7256</v>
      </c>
    </row>
    <row r="239">
      <c r="A239" s="2">
        <v>-2.0</v>
      </c>
      <c r="B239" s="2" t="s">
        <v>7257</v>
      </c>
    </row>
    <row r="240">
      <c r="A240" s="2">
        <v>-2.0</v>
      </c>
      <c r="B240" s="2" t="s">
        <v>7258</v>
      </c>
    </row>
    <row r="241">
      <c r="A241" s="2">
        <v>-2.0</v>
      </c>
      <c r="B241" s="2" t="s">
        <v>7259</v>
      </c>
    </row>
    <row r="242">
      <c r="A242" s="2">
        <v>-2.0</v>
      </c>
      <c r="B242" s="2" t="s">
        <v>7260</v>
      </c>
    </row>
    <row r="243">
      <c r="A243" s="2">
        <v>-2.0</v>
      </c>
      <c r="B243" s="2" t="s">
        <v>7261</v>
      </c>
    </row>
    <row r="244">
      <c r="A244" s="2">
        <v>-2.0</v>
      </c>
      <c r="B244" s="2" t="s">
        <v>7262</v>
      </c>
    </row>
    <row r="245">
      <c r="A245" s="2">
        <v>-2.0</v>
      </c>
      <c r="B245" s="2" t="s">
        <v>7263</v>
      </c>
    </row>
    <row r="246">
      <c r="A246" s="2">
        <v>-2.0</v>
      </c>
      <c r="B246" s="2" t="s">
        <v>7264</v>
      </c>
    </row>
    <row r="247">
      <c r="A247" s="2">
        <v>-2.0</v>
      </c>
      <c r="B247" s="2" t="s">
        <v>7265</v>
      </c>
    </row>
    <row r="248">
      <c r="A248" s="2">
        <v>-2.0</v>
      </c>
      <c r="B248" s="2" t="s">
        <v>7266</v>
      </c>
    </row>
    <row r="249">
      <c r="A249" s="2">
        <v>-2.0</v>
      </c>
      <c r="B249" s="2" t="s">
        <v>7267</v>
      </c>
    </row>
    <row r="250">
      <c r="A250" s="2">
        <v>-2.0</v>
      </c>
      <c r="B250" s="2" t="s">
        <v>7268</v>
      </c>
    </row>
    <row r="251">
      <c r="A251" s="2">
        <v>-2.0</v>
      </c>
      <c r="B251" s="2" t="s">
        <v>7270</v>
      </c>
    </row>
    <row r="252">
      <c r="A252" s="2">
        <v>-2.0</v>
      </c>
      <c r="B252" s="2" t="s">
        <v>7271</v>
      </c>
    </row>
    <row r="253">
      <c r="A253" s="2">
        <v>-2.0</v>
      </c>
      <c r="B253" s="2" t="s">
        <v>7273</v>
      </c>
    </row>
    <row r="254">
      <c r="A254" s="2">
        <v>-2.0</v>
      </c>
      <c r="B254" s="2" t="s">
        <v>7274</v>
      </c>
    </row>
    <row r="255">
      <c r="A255" s="2">
        <v>-2.0</v>
      </c>
      <c r="B255" s="2" t="s">
        <v>7276</v>
      </c>
    </row>
    <row r="256">
      <c r="A256" s="2">
        <v>-2.0</v>
      </c>
      <c r="B256" s="2" t="s">
        <v>7277</v>
      </c>
    </row>
    <row r="257">
      <c r="A257" s="2">
        <v>-2.0</v>
      </c>
      <c r="B257" s="2" t="s">
        <v>7279</v>
      </c>
    </row>
    <row r="258">
      <c r="A258" s="2">
        <v>-2.0</v>
      </c>
      <c r="B258" s="2" t="s">
        <v>7281</v>
      </c>
    </row>
    <row r="259">
      <c r="A259" s="2">
        <v>-2.0</v>
      </c>
      <c r="B259" s="2" t="s">
        <v>7282</v>
      </c>
    </row>
    <row r="260">
      <c r="A260" s="2">
        <v>-2.0</v>
      </c>
      <c r="B260" s="2" t="s">
        <v>7284</v>
      </c>
    </row>
    <row r="261">
      <c r="A261" s="2">
        <v>-2.0</v>
      </c>
      <c r="B261" s="2" t="s">
        <v>7286</v>
      </c>
    </row>
    <row r="262">
      <c r="A262" s="2">
        <v>-2.0</v>
      </c>
      <c r="B262" s="2" t="s">
        <v>7288</v>
      </c>
    </row>
    <row r="263">
      <c r="A263" s="2">
        <v>-2.0</v>
      </c>
      <c r="B263" s="2" t="s">
        <v>7289</v>
      </c>
    </row>
    <row r="264">
      <c r="A264" s="2">
        <v>-2.0</v>
      </c>
      <c r="B264" s="2" t="s">
        <v>7291</v>
      </c>
    </row>
    <row r="265">
      <c r="A265" s="2">
        <v>-2.0</v>
      </c>
      <c r="B265" s="2" t="s">
        <v>7292</v>
      </c>
    </row>
    <row r="266">
      <c r="A266" s="2">
        <v>-2.0</v>
      </c>
      <c r="B266" s="2" t="s">
        <v>7294</v>
      </c>
    </row>
    <row r="267">
      <c r="A267" s="2">
        <v>-2.0</v>
      </c>
      <c r="B267" s="2" t="s">
        <v>7296</v>
      </c>
    </row>
    <row r="268">
      <c r="A268" s="2">
        <v>-2.0</v>
      </c>
      <c r="B268" s="2" t="s">
        <v>7297</v>
      </c>
    </row>
    <row r="269">
      <c r="A269" s="2">
        <v>-2.0</v>
      </c>
      <c r="B269" s="2" t="s">
        <v>7299</v>
      </c>
    </row>
    <row r="270">
      <c r="A270" s="2">
        <v>-2.0</v>
      </c>
      <c r="B270" s="2" t="s">
        <v>7301</v>
      </c>
    </row>
    <row r="271">
      <c r="A271" s="2">
        <v>-2.0</v>
      </c>
      <c r="B271" s="2" t="s">
        <v>7302</v>
      </c>
    </row>
    <row r="272">
      <c r="A272" s="2">
        <v>-2.0</v>
      </c>
      <c r="B272" s="2" t="s">
        <v>7306</v>
      </c>
    </row>
    <row r="273">
      <c r="A273" s="2">
        <v>-2.0</v>
      </c>
      <c r="B273" s="2" t="s">
        <v>7307</v>
      </c>
    </row>
    <row r="274">
      <c r="A274" s="2">
        <v>-2.0</v>
      </c>
      <c r="B274" s="2" t="s">
        <v>7309</v>
      </c>
    </row>
    <row r="275">
      <c r="A275" s="2">
        <v>-2.0</v>
      </c>
      <c r="B275" s="2" t="s">
        <v>7311</v>
      </c>
    </row>
    <row r="276">
      <c r="A276" s="2">
        <v>-2.0</v>
      </c>
      <c r="B276" s="2" t="s">
        <v>7313</v>
      </c>
    </row>
    <row r="277">
      <c r="A277" s="2">
        <v>-2.0</v>
      </c>
      <c r="B277" s="2" t="s">
        <v>7314</v>
      </c>
    </row>
    <row r="278">
      <c r="A278" s="2">
        <v>-2.0</v>
      </c>
      <c r="B278" s="2" t="s">
        <v>7316</v>
      </c>
    </row>
    <row r="279">
      <c r="A279" s="2">
        <v>-2.0</v>
      </c>
      <c r="B279" s="2" t="s">
        <v>7323</v>
      </c>
    </row>
    <row r="280">
      <c r="A280" s="2">
        <v>-2.0</v>
      </c>
      <c r="B280" s="2" t="s">
        <v>7324</v>
      </c>
    </row>
    <row r="281">
      <c r="A281" s="2">
        <v>-2.0</v>
      </c>
      <c r="B281" s="2" t="s">
        <v>7325</v>
      </c>
    </row>
    <row r="282">
      <c r="A282" s="2">
        <v>-2.0</v>
      </c>
      <c r="B282" s="2" t="s">
        <v>6951</v>
      </c>
    </row>
    <row r="283">
      <c r="A283" s="2">
        <v>-2.0</v>
      </c>
      <c r="B283" s="2" t="s">
        <v>7326</v>
      </c>
    </row>
    <row r="284">
      <c r="A284" s="2">
        <v>-2.0</v>
      </c>
      <c r="B284" s="2" t="s">
        <v>7327</v>
      </c>
    </row>
    <row r="285">
      <c r="A285" s="2">
        <v>-2.0</v>
      </c>
      <c r="B285" s="2" t="s">
        <v>7328</v>
      </c>
    </row>
    <row r="286">
      <c r="A286" s="2">
        <v>-2.0</v>
      </c>
      <c r="B286" s="2" t="s">
        <v>7329</v>
      </c>
    </row>
    <row r="287">
      <c r="A287" s="2">
        <v>-2.0</v>
      </c>
      <c r="B287" s="2" t="s">
        <v>7330</v>
      </c>
    </row>
    <row r="288">
      <c r="A288" s="2">
        <v>-2.0</v>
      </c>
      <c r="B288" s="2" t="s">
        <v>7331</v>
      </c>
    </row>
    <row r="289">
      <c r="A289" s="2">
        <v>-2.0</v>
      </c>
      <c r="B289" s="2" t="s">
        <v>7332</v>
      </c>
    </row>
    <row r="290">
      <c r="A290" s="2">
        <v>-2.0</v>
      </c>
      <c r="B290" s="2" t="s">
        <v>7333</v>
      </c>
    </row>
    <row r="291">
      <c r="A291" s="2">
        <v>-2.0</v>
      </c>
      <c r="B291" s="2" t="s">
        <v>7334</v>
      </c>
    </row>
    <row r="292">
      <c r="A292" s="2">
        <v>-1.0</v>
      </c>
      <c r="B292" s="2" t="s">
        <v>7013</v>
      </c>
    </row>
    <row r="293">
      <c r="A293" s="2">
        <v>-1.0</v>
      </c>
      <c r="B293" s="2" t="s">
        <v>7020</v>
      </c>
    </row>
    <row r="294">
      <c r="A294" s="2">
        <v>-1.0</v>
      </c>
      <c r="B294" s="2" t="s">
        <v>7021</v>
      </c>
    </row>
    <row r="295">
      <c r="A295" s="2">
        <v>-1.0</v>
      </c>
      <c r="B295" s="2" t="s">
        <v>7026</v>
      </c>
    </row>
    <row r="296">
      <c r="A296" s="2">
        <v>-1.0</v>
      </c>
      <c r="B296" s="10" t="s">
        <v>7029</v>
      </c>
      <c r="D296" s="36"/>
    </row>
    <row r="297">
      <c r="A297" s="2">
        <v>-1.0</v>
      </c>
      <c r="B297" s="2" t="s">
        <v>7030</v>
      </c>
      <c r="D297" s="36"/>
    </row>
    <row r="298">
      <c r="A298" s="2">
        <v>-1.0</v>
      </c>
      <c r="B298" s="36" t="s">
        <v>7037</v>
      </c>
    </row>
    <row r="299">
      <c r="A299" s="2">
        <v>-1.0</v>
      </c>
      <c r="B299" s="36" t="s">
        <v>7039</v>
      </c>
    </row>
    <row r="300">
      <c r="A300" s="2">
        <v>-1.0</v>
      </c>
      <c r="B300" s="2" t="s">
        <v>7044</v>
      </c>
    </row>
    <row r="301">
      <c r="A301" s="2">
        <v>-1.0</v>
      </c>
      <c r="B301" s="2" t="s">
        <v>7053</v>
      </c>
      <c r="D301" s="36"/>
    </row>
    <row r="302">
      <c r="A302" s="2">
        <v>-1.0</v>
      </c>
      <c r="B302" s="36" t="s">
        <v>7060</v>
      </c>
      <c r="D302" s="36"/>
    </row>
    <row r="303">
      <c r="A303" s="2">
        <v>-1.0</v>
      </c>
      <c r="B303" s="2" t="s">
        <v>7061</v>
      </c>
    </row>
    <row r="304">
      <c r="A304" s="2">
        <v>-1.0</v>
      </c>
      <c r="B304" s="2" t="s">
        <v>7064</v>
      </c>
    </row>
    <row r="305">
      <c r="A305" s="2">
        <v>-1.0</v>
      </c>
      <c r="B305" s="36" t="s">
        <v>7070</v>
      </c>
      <c r="D305" s="36"/>
    </row>
    <row r="306">
      <c r="A306" s="2">
        <v>-1.0</v>
      </c>
      <c r="B306" s="2" t="s">
        <v>7071</v>
      </c>
    </row>
    <row r="307">
      <c r="A307" s="2">
        <v>-1.0</v>
      </c>
      <c r="B307" s="2" t="s">
        <v>7072</v>
      </c>
      <c r="D307" s="36"/>
    </row>
    <row r="308">
      <c r="A308" s="2">
        <v>-1.0</v>
      </c>
      <c r="B308" s="2" t="s">
        <v>7073</v>
      </c>
    </row>
    <row r="309">
      <c r="A309" s="2">
        <v>-1.0</v>
      </c>
      <c r="B309" s="32" t="s">
        <v>7078</v>
      </c>
      <c r="D309" s="36"/>
    </row>
    <row r="310">
      <c r="A310" s="2">
        <v>-1.0</v>
      </c>
      <c r="B310" s="2" t="s">
        <v>7079</v>
      </c>
      <c r="D310" s="36"/>
    </row>
    <row r="311">
      <c r="A311" s="2">
        <v>-1.0</v>
      </c>
      <c r="B311" s="2" t="s">
        <v>7083</v>
      </c>
      <c r="D311" s="36"/>
    </row>
    <row r="312">
      <c r="A312" s="2">
        <v>-1.0</v>
      </c>
      <c r="B312" s="2" t="s">
        <v>7084</v>
      </c>
    </row>
    <row r="313">
      <c r="A313" s="2">
        <v>-1.0</v>
      </c>
      <c r="B313" s="2" t="s">
        <v>7085</v>
      </c>
    </row>
    <row r="314">
      <c r="A314" s="2">
        <v>-1.0</v>
      </c>
      <c r="B314" s="2" t="s">
        <v>7086</v>
      </c>
    </row>
    <row r="315">
      <c r="A315" s="2">
        <v>-1.0</v>
      </c>
      <c r="B315" s="36" t="s">
        <v>7087</v>
      </c>
    </row>
    <row r="316">
      <c r="A316" s="2">
        <v>-1.0</v>
      </c>
      <c r="B316" s="36" t="s">
        <v>7088</v>
      </c>
      <c r="D316" s="36"/>
    </row>
    <row r="317">
      <c r="A317" s="2">
        <v>-1.0</v>
      </c>
      <c r="B317" s="2" t="s">
        <v>7097</v>
      </c>
    </row>
    <row r="318">
      <c r="A318" s="2">
        <v>-1.0</v>
      </c>
      <c r="B318" s="36" t="s">
        <v>7099</v>
      </c>
    </row>
    <row r="319">
      <c r="A319" s="2">
        <v>-1.0</v>
      </c>
      <c r="B319" s="2" t="s">
        <v>7102</v>
      </c>
    </row>
    <row r="320">
      <c r="A320" s="2">
        <v>-1.0</v>
      </c>
      <c r="B320" s="2" t="s">
        <v>7103</v>
      </c>
    </row>
    <row r="321">
      <c r="A321" s="2">
        <v>-1.0</v>
      </c>
      <c r="B321" s="2" t="s">
        <v>7110</v>
      </c>
    </row>
    <row r="322">
      <c r="A322" s="2">
        <v>-1.0</v>
      </c>
      <c r="B322" s="2" t="s">
        <v>7111</v>
      </c>
    </row>
    <row r="323">
      <c r="A323" s="2">
        <v>-1.0</v>
      </c>
      <c r="B323" s="2" t="s">
        <v>7112</v>
      </c>
    </row>
    <row r="324">
      <c r="A324" s="2">
        <v>-1.0</v>
      </c>
      <c r="B324" s="2" t="s">
        <v>7117</v>
      </c>
    </row>
    <row r="325">
      <c r="A325" s="2">
        <v>-1.0</v>
      </c>
      <c r="B325" s="2" t="s">
        <v>7118</v>
      </c>
    </row>
    <row r="326">
      <c r="A326" s="2">
        <v>-1.0</v>
      </c>
      <c r="B326" s="36" t="s">
        <v>7120</v>
      </c>
      <c r="D326" s="36"/>
    </row>
    <row r="327">
      <c r="A327" s="2">
        <v>-1.0</v>
      </c>
      <c r="B327" s="2" t="s">
        <v>7121</v>
      </c>
    </row>
    <row r="328">
      <c r="A328" s="2">
        <v>-1.0</v>
      </c>
      <c r="B328" s="36" t="s">
        <v>7123</v>
      </c>
      <c r="D328" s="36"/>
    </row>
    <row r="329">
      <c r="A329" s="2">
        <v>-1.0</v>
      </c>
      <c r="B329" s="2" t="s">
        <v>7124</v>
      </c>
    </row>
    <row r="330">
      <c r="A330" s="2">
        <v>-1.0</v>
      </c>
      <c r="B330" s="2" t="s">
        <v>7125</v>
      </c>
    </row>
    <row r="331">
      <c r="A331" s="2">
        <v>-1.0</v>
      </c>
      <c r="B331" s="2" t="s">
        <v>7126</v>
      </c>
    </row>
    <row r="332">
      <c r="A332" s="2">
        <v>-1.0</v>
      </c>
      <c r="B332" s="2" t="s">
        <v>7127</v>
      </c>
    </row>
    <row r="333">
      <c r="A333" s="2">
        <v>-1.0</v>
      </c>
      <c r="B333" s="2" t="s">
        <v>7128</v>
      </c>
    </row>
    <row r="334">
      <c r="A334" s="2">
        <v>-1.0</v>
      </c>
      <c r="B334" s="2" t="s">
        <v>7129</v>
      </c>
    </row>
    <row r="335">
      <c r="A335" s="2">
        <v>-1.0</v>
      </c>
      <c r="B335" s="36" t="s">
        <v>7130</v>
      </c>
      <c r="D335" s="36"/>
    </row>
    <row r="336">
      <c r="A336" s="2">
        <v>-1.0</v>
      </c>
      <c r="B336" s="2" t="s">
        <v>7131</v>
      </c>
    </row>
    <row r="337">
      <c r="A337" s="2">
        <v>-1.0</v>
      </c>
      <c r="B337" s="2" t="s">
        <v>7134</v>
      </c>
    </row>
    <row r="338">
      <c r="A338" s="2">
        <v>-1.0</v>
      </c>
      <c r="B338" s="2" t="s">
        <v>7135</v>
      </c>
    </row>
    <row r="339">
      <c r="A339" s="2">
        <v>-1.0</v>
      </c>
      <c r="B339" s="2" t="s">
        <v>7137</v>
      </c>
    </row>
    <row r="340">
      <c r="A340" s="2">
        <v>-1.0</v>
      </c>
      <c r="B340" s="2" t="s">
        <v>7138</v>
      </c>
      <c r="D340" s="36"/>
    </row>
    <row r="341">
      <c r="A341" s="2">
        <v>-1.0</v>
      </c>
      <c r="B341" s="2" t="s">
        <v>7139</v>
      </c>
      <c r="D341" s="36"/>
    </row>
    <row r="342">
      <c r="A342" s="2">
        <v>-1.0</v>
      </c>
      <c r="B342" s="32" t="s">
        <v>7140</v>
      </c>
      <c r="D342" s="36"/>
    </row>
    <row r="343">
      <c r="A343" s="2">
        <v>-1.0</v>
      </c>
      <c r="B343" s="2" t="s">
        <v>7141</v>
      </c>
    </row>
    <row r="344">
      <c r="A344" s="2">
        <v>-1.0</v>
      </c>
      <c r="B344" s="2" t="s">
        <v>7142</v>
      </c>
      <c r="D344" s="36"/>
    </row>
    <row r="345">
      <c r="A345" s="2">
        <v>-1.0</v>
      </c>
      <c r="B345" s="36" t="s">
        <v>7143</v>
      </c>
    </row>
    <row r="346">
      <c r="A346" s="2">
        <v>-1.0</v>
      </c>
      <c r="B346" s="2" t="s">
        <v>7145</v>
      </c>
    </row>
    <row r="347">
      <c r="A347" s="2">
        <v>-1.0</v>
      </c>
      <c r="B347" s="2" t="s">
        <v>7151</v>
      </c>
    </row>
    <row r="348">
      <c r="A348" s="2">
        <v>-1.0</v>
      </c>
      <c r="B348" s="2" t="s">
        <v>7152</v>
      </c>
    </row>
    <row r="349">
      <c r="A349" s="2">
        <v>-1.0</v>
      </c>
      <c r="B349" s="2" t="s">
        <v>7154</v>
      </c>
      <c r="D349" s="36"/>
    </row>
    <row r="350">
      <c r="A350" s="2">
        <v>-1.0</v>
      </c>
      <c r="B350" s="32" t="s">
        <v>7155</v>
      </c>
      <c r="D350" s="36"/>
    </row>
    <row r="351">
      <c r="A351" s="2">
        <v>-1.0</v>
      </c>
      <c r="B351" s="2" t="s">
        <v>7156</v>
      </c>
    </row>
    <row r="352">
      <c r="A352" s="2">
        <v>-1.0</v>
      </c>
      <c r="B352" s="2" t="s">
        <v>7157</v>
      </c>
    </row>
    <row r="353">
      <c r="A353" s="2">
        <v>-1.0</v>
      </c>
      <c r="B353" s="2" t="s">
        <v>7158</v>
      </c>
    </row>
    <row r="354">
      <c r="A354" s="2">
        <v>-1.0</v>
      </c>
      <c r="B354" s="10" t="s">
        <v>7161</v>
      </c>
      <c r="D354" s="36"/>
    </row>
    <row r="355">
      <c r="A355" s="2">
        <v>-1.0</v>
      </c>
      <c r="B355" s="2" t="s">
        <v>7176</v>
      </c>
    </row>
    <row r="356">
      <c r="A356" s="2">
        <v>-1.0</v>
      </c>
      <c r="B356" s="2" t="s">
        <v>7185</v>
      </c>
    </row>
    <row r="357">
      <c r="A357" s="2">
        <v>-1.0</v>
      </c>
      <c r="B357" s="2" t="s">
        <v>7199</v>
      </c>
      <c r="D357" s="36"/>
    </row>
    <row r="358">
      <c r="A358" s="2">
        <v>-1.0</v>
      </c>
      <c r="B358" s="2" t="s">
        <v>7209</v>
      </c>
    </row>
    <row r="359">
      <c r="A359" s="2">
        <v>-1.0</v>
      </c>
      <c r="B359" s="32" t="s">
        <v>7212</v>
      </c>
    </row>
    <row r="360">
      <c r="A360" s="2">
        <v>-1.0</v>
      </c>
      <c r="B360" s="2" t="s">
        <v>7214</v>
      </c>
      <c r="D360" s="36"/>
    </row>
    <row r="361">
      <c r="A361" s="2">
        <v>-1.0</v>
      </c>
      <c r="B361" s="2" t="s">
        <v>7217</v>
      </c>
    </row>
    <row r="362">
      <c r="A362" s="2">
        <v>-1.0</v>
      </c>
      <c r="B362" s="36" t="s">
        <v>7275</v>
      </c>
    </row>
    <row r="363">
      <c r="A363" s="2">
        <v>-1.0</v>
      </c>
      <c r="B363" s="2" t="s">
        <v>7278</v>
      </c>
    </row>
    <row r="364">
      <c r="A364" s="2">
        <v>-1.0</v>
      </c>
      <c r="B364" s="2" t="s">
        <v>7280</v>
      </c>
    </row>
    <row r="365">
      <c r="A365" s="2">
        <v>-1.0</v>
      </c>
      <c r="B365" s="2" t="s">
        <v>7283</v>
      </c>
    </row>
    <row r="366">
      <c r="A366" s="2">
        <v>-1.0</v>
      </c>
      <c r="B366" s="2" t="s">
        <v>7285</v>
      </c>
    </row>
    <row r="367">
      <c r="A367" s="2">
        <v>-1.0</v>
      </c>
      <c r="B367" s="32" t="s">
        <v>7287</v>
      </c>
      <c r="D367" s="36"/>
    </row>
    <row r="368">
      <c r="A368" s="2">
        <v>-1.0</v>
      </c>
      <c r="B368" s="2" t="s">
        <v>7290</v>
      </c>
    </row>
    <row r="369">
      <c r="A369" s="2">
        <v>-1.0</v>
      </c>
      <c r="B369" s="36" t="s">
        <v>7293</v>
      </c>
      <c r="D369" s="36"/>
    </row>
    <row r="370">
      <c r="A370" s="2">
        <v>-1.0</v>
      </c>
      <c r="B370" s="2" t="s">
        <v>7295</v>
      </c>
    </row>
    <row r="371">
      <c r="A371" s="2">
        <v>-1.0</v>
      </c>
      <c r="B371" s="36" t="s">
        <v>7300</v>
      </c>
      <c r="D371" s="36"/>
    </row>
    <row r="372">
      <c r="A372" s="2">
        <v>-1.0</v>
      </c>
      <c r="B372" s="2" t="s">
        <v>7305</v>
      </c>
    </row>
    <row r="373">
      <c r="A373" s="2">
        <v>-1.0</v>
      </c>
      <c r="B373" s="9" t="s">
        <v>7310</v>
      </c>
    </row>
    <row r="374">
      <c r="A374" s="2">
        <v>-1.0</v>
      </c>
      <c r="B374" s="2" t="s">
        <v>7315</v>
      </c>
    </row>
    <row r="375">
      <c r="A375" s="2">
        <v>-1.0</v>
      </c>
      <c r="B375" s="2" t="s">
        <v>7322</v>
      </c>
    </row>
    <row r="376">
      <c r="A376" s="2">
        <v>-1.0</v>
      </c>
      <c r="B376" s="36" t="s">
        <v>7335</v>
      </c>
      <c r="D376" s="36"/>
    </row>
    <row r="377">
      <c r="A377" s="2">
        <v>-1.0</v>
      </c>
      <c r="B377" s="2" t="s">
        <v>7339</v>
      </c>
      <c r="D377" s="36"/>
    </row>
    <row r="378">
      <c r="A378" s="2">
        <v>-1.0</v>
      </c>
      <c r="B378" s="2" t="s">
        <v>7343</v>
      </c>
    </row>
    <row r="379">
      <c r="A379" s="2">
        <v>-1.0</v>
      </c>
      <c r="B379" s="2" t="s">
        <v>7344</v>
      </c>
    </row>
    <row r="380">
      <c r="A380" s="2">
        <v>-1.0</v>
      </c>
      <c r="B380" s="36" t="s">
        <v>7345</v>
      </c>
      <c r="D380" s="36"/>
    </row>
    <row r="381">
      <c r="A381" s="2">
        <v>-1.0</v>
      </c>
      <c r="B381" s="36" t="s">
        <v>7346</v>
      </c>
      <c r="D381" s="36"/>
    </row>
    <row r="382">
      <c r="A382" s="2">
        <v>-1.0</v>
      </c>
      <c r="B382" s="36" t="s">
        <v>7351</v>
      </c>
      <c r="D382" s="36"/>
    </row>
    <row r="383">
      <c r="A383" s="2">
        <v>-1.0</v>
      </c>
      <c r="B383" s="2" t="s">
        <v>7352</v>
      </c>
    </row>
    <row r="384">
      <c r="A384" s="2">
        <v>-1.0</v>
      </c>
      <c r="B384" s="2" t="s">
        <v>7361</v>
      </c>
      <c r="D384" s="36"/>
    </row>
    <row r="385">
      <c r="A385" s="2">
        <v>-1.0</v>
      </c>
      <c r="B385" s="2" t="s">
        <v>7364</v>
      </c>
    </row>
    <row r="386">
      <c r="A386" s="2">
        <v>-1.0</v>
      </c>
      <c r="B386" s="36" t="s">
        <v>7365</v>
      </c>
      <c r="D386" s="36"/>
    </row>
    <row r="387">
      <c r="A387" s="2">
        <v>-1.0</v>
      </c>
      <c r="B387" s="36" t="s">
        <v>7366</v>
      </c>
      <c r="D387" s="36"/>
    </row>
    <row r="388">
      <c r="A388" s="2">
        <v>-1.0</v>
      </c>
      <c r="B388" s="36" t="s">
        <v>7367</v>
      </c>
      <c r="D388" s="36"/>
    </row>
    <row r="389">
      <c r="A389" s="2">
        <v>-1.0</v>
      </c>
      <c r="B389" s="36" t="s">
        <v>7369</v>
      </c>
      <c r="D389" s="36"/>
    </row>
    <row r="390">
      <c r="A390" s="2">
        <v>-1.0</v>
      </c>
      <c r="B390" s="10" t="s">
        <v>7370</v>
      </c>
      <c r="D390" s="36"/>
    </row>
    <row r="391">
      <c r="A391" s="2">
        <v>-1.0</v>
      </c>
      <c r="B391" s="36" t="s">
        <v>7371</v>
      </c>
    </row>
    <row r="392">
      <c r="A392" s="2">
        <v>-1.0</v>
      </c>
      <c r="B392" s="36" t="s">
        <v>7372</v>
      </c>
      <c r="D392" s="36"/>
    </row>
    <row r="393">
      <c r="A393" s="2">
        <v>-1.0</v>
      </c>
      <c r="B393" s="2" t="s">
        <v>7373</v>
      </c>
    </row>
    <row r="394">
      <c r="A394" s="2">
        <v>-1.0</v>
      </c>
      <c r="B394" s="32" t="s">
        <v>7374</v>
      </c>
    </row>
    <row r="395">
      <c r="A395" s="2">
        <v>-1.0</v>
      </c>
      <c r="B395" s="2" t="s">
        <v>7375</v>
      </c>
    </row>
    <row r="396">
      <c r="A396" s="2">
        <v>-1.0</v>
      </c>
      <c r="B396" s="2" t="s">
        <v>7376</v>
      </c>
    </row>
    <row r="397">
      <c r="A397" s="2">
        <v>-1.0</v>
      </c>
      <c r="B397" s="2" t="s">
        <v>7377</v>
      </c>
    </row>
    <row r="398">
      <c r="A398" s="2">
        <v>-1.0</v>
      </c>
      <c r="B398" s="2" t="s">
        <v>7378</v>
      </c>
    </row>
    <row r="399">
      <c r="A399" s="2">
        <v>-1.0</v>
      </c>
      <c r="B399" s="2" t="s">
        <v>7379</v>
      </c>
    </row>
    <row r="400">
      <c r="A400" s="2">
        <v>-1.0</v>
      </c>
      <c r="B400" s="2" t="s">
        <v>7380</v>
      </c>
    </row>
    <row r="401">
      <c r="A401" s="2">
        <v>-1.0</v>
      </c>
      <c r="B401" s="2" t="s">
        <v>7381</v>
      </c>
      <c r="D401" s="36"/>
    </row>
    <row r="402">
      <c r="A402" s="2">
        <v>-1.0</v>
      </c>
      <c r="B402" s="2" t="s">
        <v>7382</v>
      </c>
    </row>
    <row r="403">
      <c r="A403" s="2">
        <v>-1.0</v>
      </c>
      <c r="B403" s="36" t="s">
        <v>7383</v>
      </c>
      <c r="D403" s="36"/>
    </row>
    <row r="404">
      <c r="A404" s="2">
        <v>-1.0</v>
      </c>
      <c r="B404" s="2" t="s">
        <v>7384</v>
      </c>
    </row>
    <row r="405">
      <c r="A405" s="2">
        <v>-1.0</v>
      </c>
      <c r="B405" s="2" t="s">
        <v>7385</v>
      </c>
    </row>
    <row r="406">
      <c r="A406" s="2">
        <v>-1.0</v>
      </c>
      <c r="B406" s="2" t="s">
        <v>7386</v>
      </c>
    </row>
    <row r="407">
      <c r="A407" s="2">
        <v>-1.0</v>
      </c>
      <c r="B407" s="2" t="s">
        <v>7387</v>
      </c>
      <c r="D407" s="36"/>
    </row>
    <row r="408">
      <c r="A408" s="2">
        <v>-1.0</v>
      </c>
      <c r="B408" s="2" t="s">
        <v>7388</v>
      </c>
    </row>
    <row r="409">
      <c r="A409" s="2">
        <v>-1.0</v>
      </c>
      <c r="B409" s="36" t="s">
        <v>7389</v>
      </c>
    </row>
    <row r="410">
      <c r="A410" s="2">
        <v>-1.0</v>
      </c>
      <c r="B410" s="36" t="s">
        <v>7390</v>
      </c>
    </row>
    <row r="411">
      <c r="A411" s="2">
        <v>-1.0</v>
      </c>
      <c r="B411" s="2" t="s">
        <v>7391</v>
      </c>
    </row>
    <row r="412">
      <c r="A412" s="2">
        <v>-1.0</v>
      </c>
      <c r="B412" s="2" t="s">
        <v>7392</v>
      </c>
    </row>
    <row r="413">
      <c r="A413" s="2">
        <v>-1.0</v>
      </c>
      <c r="B413" s="2" t="s">
        <v>7393</v>
      </c>
    </row>
    <row r="414">
      <c r="A414" s="2">
        <v>-1.0</v>
      </c>
      <c r="B414" s="2" t="s">
        <v>7394</v>
      </c>
    </row>
    <row r="415">
      <c r="A415" s="2">
        <v>-1.0</v>
      </c>
      <c r="B415" s="2" t="s">
        <v>7395</v>
      </c>
    </row>
    <row r="416">
      <c r="A416" s="2">
        <v>-1.0</v>
      </c>
      <c r="B416" s="32" t="s">
        <v>7396</v>
      </c>
      <c r="D416" s="36"/>
    </row>
    <row r="417">
      <c r="A417" s="2">
        <v>-1.0</v>
      </c>
      <c r="B417" s="2" t="s">
        <v>7397</v>
      </c>
    </row>
    <row r="418">
      <c r="A418" s="2">
        <v>-1.0</v>
      </c>
      <c r="B418" s="36" t="s">
        <v>7398</v>
      </c>
      <c r="D418" s="36"/>
    </row>
    <row r="419">
      <c r="A419" s="2">
        <v>-1.0</v>
      </c>
      <c r="B419" s="36" t="s">
        <v>7399</v>
      </c>
    </row>
    <row r="420">
      <c r="A420" s="2">
        <v>-1.0</v>
      </c>
      <c r="B420" s="32" t="s">
        <v>7400</v>
      </c>
      <c r="D420" s="36"/>
    </row>
    <row r="421">
      <c r="A421" s="2">
        <v>-1.0</v>
      </c>
      <c r="B421" s="32" t="s">
        <v>7401</v>
      </c>
      <c r="D421" s="36"/>
    </row>
    <row r="422">
      <c r="A422" s="2">
        <v>-1.0</v>
      </c>
      <c r="B422" s="2" t="s">
        <v>7402</v>
      </c>
    </row>
    <row r="423">
      <c r="A423" s="2">
        <v>-1.0</v>
      </c>
      <c r="B423" s="2" t="s">
        <v>7403</v>
      </c>
      <c r="D423" s="36"/>
    </row>
    <row r="424">
      <c r="A424" s="2">
        <v>-1.0</v>
      </c>
      <c r="B424" s="2" t="s">
        <v>7404</v>
      </c>
    </row>
    <row r="425">
      <c r="A425" s="2">
        <v>-1.0</v>
      </c>
      <c r="B425" s="2" t="s">
        <v>7405</v>
      </c>
    </row>
    <row r="426">
      <c r="A426" s="2">
        <v>-1.0</v>
      </c>
      <c r="B426" s="36" t="s">
        <v>7406</v>
      </c>
      <c r="D426" s="36"/>
    </row>
    <row r="427">
      <c r="A427" s="2">
        <v>-1.0</v>
      </c>
      <c r="B427" s="2" t="s">
        <v>7407</v>
      </c>
      <c r="D427" s="9"/>
    </row>
    <row r="428">
      <c r="A428" s="2">
        <v>-1.0</v>
      </c>
      <c r="B428" s="36" t="s">
        <v>7408</v>
      </c>
      <c r="D428" s="36"/>
    </row>
    <row r="429">
      <c r="A429" s="2">
        <v>-1.0</v>
      </c>
      <c r="B429" s="2" t="s">
        <v>7409</v>
      </c>
    </row>
    <row r="430">
      <c r="A430" s="2">
        <v>-1.0</v>
      </c>
      <c r="B430" s="2" t="s">
        <v>7410</v>
      </c>
    </row>
    <row r="431">
      <c r="A431" s="2">
        <v>-1.0</v>
      </c>
      <c r="B431" s="2" t="s">
        <v>7411</v>
      </c>
    </row>
    <row r="432">
      <c r="A432" s="2">
        <v>-1.0</v>
      </c>
      <c r="B432" s="2" t="s">
        <v>7412</v>
      </c>
      <c r="D432" s="36"/>
    </row>
    <row r="433">
      <c r="A433" s="2">
        <v>-1.0</v>
      </c>
      <c r="B433" s="36" t="s">
        <v>7413</v>
      </c>
      <c r="D433" s="36"/>
    </row>
    <row r="434">
      <c r="A434" s="2">
        <v>-1.0</v>
      </c>
      <c r="B434" s="2" t="s">
        <v>7414</v>
      </c>
    </row>
    <row r="435">
      <c r="A435" s="2">
        <v>-1.0</v>
      </c>
      <c r="B435" s="2" t="s">
        <v>7415</v>
      </c>
    </row>
    <row r="436">
      <c r="A436" s="2">
        <v>-1.0</v>
      </c>
      <c r="B436" s="2" t="s">
        <v>7416</v>
      </c>
    </row>
    <row r="437">
      <c r="A437" s="2">
        <v>-1.0</v>
      </c>
      <c r="B437" s="10" t="s">
        <v>7417</v>
      </c>
      <c r="D437" s="36"/>
    </row>
    <row r="438">
      <c r="A438" s="2">
        <v>-1.0</v>
      </c>
      <c r="B438" s="2" t="s">
        <v>7418</v>
      </c>
    </row>
    <row r="439">
      <c r="A439" s="2">
        <v>-1.0</v>
      </c>
      <c r="B439" s="2" t="s">
        <v>7419</v>
      </c>
    </row>
    <row r="440">
      <c r="A440" s="2">
        <v>-1.0</v>
      </c>
      <c r="B440" s="2" t="s">
        <v>7420</v>
      </c>
    </row>
    <row r="441">
      <c r="A441" s="2">
        <v>-1.0</v>
      </c>
      <c r="B441" s="2" t="s">
        <v>7421</v>
      </c>
    </row>
    <row r="442">
      <c r="A442" s="2">
        <v>-1.0</v>
      </c>
      <c r="B442" s="9" t="s">
        <v>7422</v>
      </c>
    </row>
    <row r="443">
      <c r="A443" s="2">
        <v>-1.0</v>
      </c>
      <c r="B443" s="2" t="s">
        <v>7423</v>
      </c>
    </row>
    <row r="444">
      <c r="A444" s="2">
        <v>-1.0</v>
      </c>
      <c r="B444" s="36" t="s">
        <v>7424</v>
      </c>
    </row>
    <row r="445">
      <c r="A445" s="2">
        <v>-1.0</v>
      </c>
      <c r="B445" s="2" t="s">
        <v>7425</v>
      </c>
    </row>
    <row r="446">
      <c r="A446" s="2">
        <v>-1.0</v>
      </c>
      <c r="B446" s="2" t="s">
        <v>7426</v>
      </c>
    </row>
    <row r="447">
      <c r="A447" s="2">
        <v>-1.0</v>
      </c>
      <c r="B447" s="2" t="s">
        <v>7427</v>
      </c>
    </row>
    <row r="448">
      <c r="A448" s="2">
        <v>-1.0</v>
      </c>
      <c r="B448" s="2" t="s">
        <v>7428</v>
      </c>
    </row>
    <row r="449">
      <c r="A449" s="2">
        <v>-1.0</v>
      </c>
      <c r="B449" s="2" t="s">
        <v>7429</v>
      </c>
    </row>
    <row r="450">
      <c r="A450" s="2">
        <v>-1.0</v>
      </c>
      <c r="B450" s="2" t="s">
        <v>7430</v>
      </c>
    </row>
    <row r="451">
      <c r="A451" s="2">
        <v>-1.0</v>
      </c>
      <c r="B451" s="36" t="s">
        <v>7431</v>
      </c>
      <c r="D451" s="36"/>
    </row>
    <row r="452">
      <c r="A452" s="2">
        <v>-1.0</v>
      </c>
      <c r="B452" s="2" t="s">
        <v>7432</v>
      </c>
    </row>
    <row r="453">
      <c r="A453" s="2">
        <v>-1.0</v>
      </c>
      <c r="B453" s="2" t="s">
        <v>7433</v>
      </c>
    </row>
    <row r="454">
      <c r="A454" s="2">
        <v>-1.0</v>
      </c>
      <c r="B454" s="36" t="s">
        <v>7434</v>
      </c>
      <c r="D454" s="36"/>
    </row>
    <row r="455">
      <c r="A455" s="2">
        <v>-1.0</v>
      </c>
      <c r="B455" s="32" t="s">
        <v>7435</v>
      </c>
      <c r="D455" s="36"/>
    </row>
    <row r="456">
      <c r="A456" s="2">
        <v>-1.0</v>
      </c>
      <c r="B456" s="32" t="s">
        <v>7436</v>
      </c>
      <c r="D456" s="36"/>
    </row>
    <row r="457">
      <c r="A457" s="2">
        <v>-1.0</v>
      </c>
      <c r="B457" s="2" t="s">
        <v>7437</v>
      </c>
    </row>
    <row r="458">
      <c r="A458" s="2">
        <v>-1.0</v>
      </c>
      <c r="B458" s="32" t="s">
        <v>7438</v>
      </c>
      <c r="D458" s="36"/>
    </row>
    <row r="459">
      <c r="A459" s="2">
        <v>-1.0</v>
      </c>
      <c r="B459" s="32" t="s">
        <v>7439</v>
      </c>
      <c r="D459" s="36"/>
    </row>
    <row r="460">
      <c r="A460" s="2">
        <v>-1.0</v>
      </c>
      <c r="B460" s="2" t="s">
        <v>7440</v>
      </c>
    </row>
    <row r="461">
      <c r="A461" s="2">
        <v>-1.0</v>
      </c>
      <c r="B461" s="2" t="s">
        <v>7441</v>
      </c>
      <c r="D461" s="36"/>
    </row>
    <row r="462">
      <c r="A462" s="2">
        <v>-1.0</v>
      </c>
      <c r="B462" s="2" t="s">
        <v>7442</v>
      </c>
    </row>
    <row r="463">
      <c r="A463" s="2">
        <v>-1.0</v>
      </c>
      <c r="B463" s="2" t="s">
        <v>7443</v>
      </c>
    </row>
    <row r="464">
      <c r="A464" s="2">
        <v>-1.0</v>
      </c>
      <c r="B464" s="36" t="s">
        <v>7444</v>
      </c>
      <c r="D464" s="36"/>
    </row>
    <row r="465">
      <c r="A465" s="2">
        <v>-1.0</v>
      </c>
      <c r="B465" s="2" t="s">
        <v>7445</v>
      </c>
    </row>
    <row r="466">
      <c r="A466" s="2">
        <v>-1.0</v>
      </c>
      <c r="B466" s="2" t="s">
        <v>7446</v>
      </c>
    </row>
    <row r="467">
      <c r="A467" s="2">
        <v>-1.0</v>
      </c>
      <c r="B467" s="2" t="s">
        <v>7447</v>
      </c>
    </row>
    <row r="468">
      <c r="A468" s="2">
        <v>-1.0</v>
      </c>
      <c r="B468" s="2" t="s">
        <v>7448</v>
      </c>
      <c r="D468" s="36"/>
    </row>
    <row r="469">
      <c r="A469" s="2">
        <v>-1.0</v>
      </c>
      <c r="B469" s="2" t="s">
        <v>7449</v>
      </c>
      <c r="D469" s="36"/>
    </row>
    <row r="470">
      <c r="A470" s="2">
        <v>-1.0</v>
      </c>
      <c r="B470" s="10" t="s">
        <v>7450</v>
      </c>
      <c r="D470" s="36"/>
    </row>
    <row r="471">
      <c r="A471" s="2">
        <v>-1.0</v>
      </c>
      <c r="B471" s="32" t="s">
        <v>7451</v>
      </c>
      <c r="D471" s="36"/>
    </row>
    <row r="472">
      <c r="A472" s="2">
        <v>-1.0</v>
      </c>
      <c r="B472" s="2" t="s">
        <v>7452</v>
      </c>
      <c r="D472" s="36"/>
    </row>
    <row r="473">
      <c r="A473" s="2">
        <v>-1.0</v>
      </c>
      <c r="B473" s="32" t="s">
        <v>7453</v>
      </c>
      <c r="D473" s="36"/>
    </row>
    <row r="474">
      <c r="A474" s="2">
        <v>-1.0</v>
      </c>
      <c r="B474" s="36" t="s">
        <v>7454</v>
      </c>
      <c r="D474" s="36"/>
    </row>
    <row r="475">
      <c r="A475" s="2">
        <v>-1.0</v>
      </c>
      <c r="B475" s="2" t="s">
        <v>7455</v>
      </c>
      <c r="D475" s="36"/>
    </row>
    <row r="476">
      <c r="A476" s="2">
        <v>-1.0</v>
      </c>
      <c r="B476" s="36" t="s">
        <v>7456</v>
      </c>
      <c r="D476" s="36"/>
    </row>
    <row r="477">
      <c r="A477" s="2">
        <v>-1.0</v>
      </c>
      <c r="B477" s="32" t="s">
        <v>7457</v>
      </c>
    </row>
    <row r="478">
      <c r="A478" s="2">
        <v>-1.0</v>
      </c>
      <c r="B478" s="36" t="s">
        <v>7458</v>
      </c>
      <c r="D478" s="36"/>
    </row>
    <row r="479">
      <c r="A479" s="2">
        <v>-1.0</v>
      </c>
      <c r="B479" s="2" t="s">
        <v>7459</v>
      </c>
    </row>
    <row r="480">
      <c r="A480" s="2">
        <v>-1.0</v>
      </c>
      <c r="B480" s="2" t="s">
        <v>7460</v>
      </c>
      <c r="D480" s="36"/>
    </row>
    <row r="481">
      <c r="A481" s="2">
        <v>-1.0</v>
      </c>
      <c r="B481" s="36" t="s">
        <v>7461</v>
      </c>
      <c r="D481" s="36"/>
    </row>
    <row r="482">
      <c r="A482" s="2">
        <v>-1.0</v>
      </c>
      <c r="B482" s="32" t="s">
        <v>7462</v>
      </c>
      <c r="D482" s="36"/>
    </row>
    <row r="483">
      <c r="A483" s="2">
        <v>-1.0</v>
      </c>
      <c r="B483" s="2" t="s">
        <v>7463</v>
      </c>
    </row>
    <row r="484">
      <c r="A484" s="2">
        <v>-1.0</v>
      </c>
      <c r="B484" s="2" t="s">
        <v>7464</v>
      </c>
    </row>
    <row r="485">
      <c r="A485" s="2">
        <v>-1.0</v>
      </c>
      <c r="B485" s="32" t="s">
        <v>7465</v>
      </c>
    </row>
    <row r="486">
      <c r="A486" s="2">
        <v>-1.0</v>
      </c>
      <c r="B486" s="2" t="s">
        <v>7466</v>
      </c>
    </row>
    <row r="487">
      <c r="A487" s="2">
        <v>-1.0</v>
      </c>
      <c r="B487" s="2" t="s">
        <v>7467</v>
      </c>
      <c r="D487" s="36"/>
    </row>
    <row r="488">
      <c r="A488" s="2">
        <v>-1.0</v>
      </c>
      <c r="B488" s="2" t="s">
        <v>7468</v>
      </c>
      <c r="D488" s="36"/>
    </row>
    <row r="489">
      <c r="A489" s="2">
        <v>-1.0</v>
      </c>
      <c r="B489" s="2" t="s">
        <v>7469</v>
      </c>
    </row>
    <row r="490">
      <c r="A490" s="2">
        <v>-1.0</v>
      </c>
      <c r="B490" s="32" t="s">
        <v>7470</v>
      </c>
    </row>
    <row r="491">
      <c r="A491" s="2">
        <v>-1.0</v>
      </c>
      <c r="B491" s="32" t="s">
        <v>7471</v>
      </c>
      <c r="D491" s="36"/>
    </row>
    <row r="492">
      <c r="A492" s="2">
        <v>-1.0</v>
      </c>
      <c r="B492" s="10" t="s">
        <v>7472</v>
      </c>
    </row>
    <row r="493">
      <c r="A493" s="2">
        <v>-1.0</v>
      </c>
      <c r="B493" s="2" t="s">
        <v>7473</v>
      </c>
    </row>
    <row r="494">
      <c r="A494" s="2">
        <v>-1.0</v>
      </c>
      <c r="B494" s="32" t="s">
        <v>7474</v>
      </c>
    </row>
    <row r="495">
      <c r="A495" s="2">
        <v>-1.0</v>
      </c>
      <c r="B495" s="2" t="s">
        <v>7475</v>
      </c>
    </row>
    <row r="496">
      <c r="A496" s="2">
        <v>-1.0</v>
      </c>
      <c r="B496" s="2" t="s">
        <v>7476</v>
      </c>
    </row>
    <row r="497">
      <c r="A497" s="2">
        <v>-1.0</v>
      </c>
      <c r="B497" s="2" t="s">
        <v>7477</v>
      </c>
    </row>
    <row r="498">
      <c r="A498" s="2">
        <v>-1.0</v>
      </c>
      <c r="B498" s="2" t="s">
        <v>7478</v>
      </c>
    </row>
    <row r="499">
      <c r="A499" s="2">
        <v>-1.0</v>
      </c>
      <c r="B499" s="2" t="s">
        <v>7479</v>
      </c>
    </row>
    <row r="500">
      <c r="A500" s="2">
        <v>-1.0</v>
      </c>
      <c r="B500" s="2" t="s">
        <v>7480</v>
      </c>
    </row>
    <row r="501">
      <c r="A501" s="2">
        <v>-1.0</v>
      </c>
      <c r="B501" s="2" t="s">
        <v>7481</v>
      </c>
    </row>
    <row r="502">
      <c r="A502" s="2">
        <v>0.0</v>
      </c>
      <c r="B502" s="2" t="s">
        <v>7482</v>
      </c>
    </row>
    <row r="503">
      <c r="A503" s="2">
        <v>-1.0</v>
      </c>
      <c r="B503" s="2" t="s">
        <v>7483</v>
      </c>
    </row>
    <row r="504">
      <c r="A504" s="2">
        <v>-1.0</v>
      </c>
      <c r="B504" s="2" t="s">
        <v>7484</v>
      </c>
    </row>
    <row r="505">
      <c r="A505" s="2">
        <v>-1.0</v>
      </c>
      <c r="B505" s="2" t="s">
        <v>7485</v>
      </c>
    </row>
    <row r="506">
      <c r="A506" s="2">
        <v>-1.0</v>
      </c>
      <c r="B506" s="2" t="s">
        <v>7486</v>
      </c>
    </row>
    <row r="507">
      <c r="A507" s="2">
        <v>-1.0</v>
      </c>
      <c r="B507" s="2" t="s">
        <v>7487</v>
      </c>
    </row>
    <row r="508">
      <c r="A508" s="2">
        <v>-1.0</v>
      </c>
      <c r="B508" s="2" t="s">
        <v>7488</v>
      </c>
    </row>
    <row r="509">
      <c r="A509" s="2">
        <v>-1.0</v>
      </c>
      <c r="B509" s="2" t="s">
        <v>7489</v>
      </c>
    </row>
    <row r="510">
      <c r="A510" s="2">
        <v>-1.0</v>
      </c>
      <c r="B510" s="2" t="s">
        <v>7490</v>
      </c>
    </row>
    <row r="511">
      <c r="A511" s="2">
        <v>-1.0</v>
      </c>
      <c r="B511" s="2" t="s">
        <v>7491</v>
      </c>
    </row>
    <row r="512">
      <c r="A512" s="2">
        <v>-1.0</v>
      </c>
      <c r="B512" s="2" t="s">
        <v>7492</v>
      </c>
    </row>
    <row r="513">
      <c r="A513" s="2">
        <v>-1.0</v>
      </c>
      <c r="B513" s="2" t="s">
        <v>7493</v>
      </c>
    </row>
    <row r="514">
      <c r="A514" s="2">
        <v>-1.0</v>
      </c>
      <c r="B514" s="2" t="s">
        <v>7494</v>
      </c>
    </row>
    <row r="515">
      <c r="A515" s="2">
        <v>-1.0</v>
      </c>
      <c r="B515" s="2" t="s">
        <v>7495</v>
      </c>
    </row>
    <row r="516">
      <c r="A516" s="2">
        <v>-1.0</v>
      </c>
      <c r="B516" s="2" t="s">
        <v>7496</v>
      </c>
    </row>
    <row r="517">
      <c r="A517" s="2">
        <v>-1.0</v>
      </c>
      <c r="B517" s="2" t="s">
        <v>7497</v>
      </c>
    </row>
    <row r="518">
      <c r="A518" s="2">
        <v>-1.0</v>
      </c>
      <c r="B518" s="2" t="s">
        <v>7498</v>
      </c>
    </row>
    <row r="519">
      <c r="A519" s="2">
        <v>-1.0</v>
      </c>
      <c r="B519" s="2" t="s">
        <v>7499</v>
      </c>
    </row>
    <row r="520">
      <c r="A520" s="2">
        <v>-1.0</v>
      </c>
      <c r="B520" s="2" t="s">
        <v>7500</v>
      </c>
    </row>
    <row r="521">
      <c r="A521" s="2">
        <v>-1.0</v>
      </c>
      <c r="B521" s="2" t="s">
        <v>7501</v>
      </c>
    </row>
    <row r="522">
      <c r="A522" s="2">
        <v>-1.0</v>
      </c>
      <c r="B522" s="2" t="s">
        <v>7502</v>
      </c>
    </row>
    <row r="523">
      <c r="A523" s="2">
        <v>-1.0</v>
      </c>
      <c r="B523" s="2" t="s">
        <v>7503</v>
      </c>
    </row>
    <row r="524">
      <c r="A524" s="2">
        <v>-1.0</v>
      </c>
      <c r="B524" s="9" t="s">
        <v>7504</v>
      </c>
    </row>
    <row r="525">
      <c r="A525" s="2">
        <v>-1.0</v>
      </c>
      <c r="B525" s="2" t="s">
        <v>7505</v>
      </c>
    </row>
    <row r="526">
      <c r="A526" s="2">
        <v>-1.0</v>
      </c>
      <c r="B526" s="2" t="s">
        <v>7506</v>
      </c>
    </row>
    <row r="527">
      <c r="A527" s="2">
        <v>-1.0</v>
      </c>
      <c r="B527" s="2" t="s">
        <v>7507</v>
      </c>
    </row>
    <row r="528">
      <c r="A528" s="2">
        <v>-1.0</v>
      </c>
      <c r="B528" s="2" t="s">
        <v>7508</v>
      </c>
    </row>
    <row r="529">
      <c r="A529" s="2">
        <v>-1.0</v>
      </c>
      <c r="B529" s="2" t="s">
        <v>7509</v>
      </c>
    </row>
    <row r="530">
      <c r="A530" s="2">
        <v>-1.0</v>
      </c>
      <c r="B530" s="2" t="s">
        <v>7510</v>
      </c>
    </row>
    <row r="531">
      <c r="A531" s="2">
        <v>-1.0</v>
      </c>
      <c r="B531" s="2" t="s">
        <v>7511</v>
      </c>
    </row>
    <row r="532">
      <c r="A532" s="2">
        <v>-1.0</v>
      </c>
      <c r="B532" s="2" t="s">
        <v>7512</v>
      </c>
    </row>
    <row r="533">
      <c r="A533" s="2">
        <v>-1.0</v>
      </c>
      <c r="B533" s="2" t="s">
        <v>7513</v>
      </c>
    </row>
    <row r="534">
      <c r="A534" s="2">
        <v>-1.0</v>
      </c>
      <c r="B534" s="2" t="s">
        <v>7514</v>
      </c>
    </row>
    <row r="535">
      <c r="A535" s="2">
        <v>-1.0</v>
      </c>
      <c r="B535" s="2" t="s">
        <v>7515</v>
      </c>
    </row>
    <row r="536">
      <c r="A536" s="2">
        <v>-1.0</v>
      </c>
      <c r="B536" s="2" t="s">
        <v>7516</v>
      </c>
    </row>
    <row r="537">
      <c r="A537" s="2">
        <v>-1.0</v>
      </c>
      <c r="B537" s="2" t="s">
        <v>7517</v>
      </c>
    </row>
    <row r="538">
      <c r="A538" s="2">
        <v>-1.0</v>
      </c>
      <c r="B538" s="2" t="s">
        <v>7518</v>
      </c>
    </row>
    <row r="539">
      <c r="A539" s="2">
        <v>-1.0</v>
      </c>
      <c r="B539" s="2" t="s">
        <v>7519</v>
      </c>
    </row>
    <row r="540">
      <c r="A540" s="2">
        <v>-1.0</v>
      </c>
      <c r="B540" s="2" t="s">
        <v>7520</v>
      </c>
    </row>
    <row r="541">
      <c r="A541" s="2">
        <v>-1.0</v>
      </c>
      <c r="B541" s="2" t="s">
        <v>7521</v>
      </c>
    </row>
    <row r="542">
      <c r="A542" s="2">
        <v>-1.0</v>
      </c>
      <c r="B542" s="2" t="s">
        <v>7522</v>
      </c>
    </row>
    <row r="543">
      <c r="A543" s="2">
        <v>-1.0</v>
      </c>
      <c r="B543" s="2" t="s">
        <v>7523</v>
      </c>
    </row>
    <row r="544">
      <c r="A544" s="2">
        <v>-1.0</v>
      </c>
      <c r="B544" s="2" t="s">
        <v>7524</v>
      </c>
    </row>
    <row r="545">
      <c r="A545" s="2">
        <v>-1.0</v>
      </c>
      <c r="B545" s="2" t="s">
        <v>7525</v>
      </c>
    </row>
    <row r="546">
      <c r="A546" s="2">
        <v>-1.0</v>
      </c>
      <c r="B546" s="2" t="s">
        <v>7526</v>
      </c>
    </row>
    <row r="547">
      <c r="A547" s="2">
        <v>0.0</v>
      </c>
      <c r="B547" s="2" t="s">
        <v>7527</v>
      </c>
    </row>
    <row r="548">
      <c r="A548" s="2">
        <v>-1.0</v>
      </c>
      <c r="B548" s="2" t="s">
        <v>7528</v>
      </c>
    </row>
    <row r="549">
      <c r="A549" s="2">
        <v>-1.0</v>
      </c>
      <c r="B549" s="2" t="s">
        <v>7529</v>
      </c>
    </row>
    <row r="550">
      <c r="A550" s="2">
        <v>-1.0</v>
      </c>
      <c r="B550" s="2" t="s">
        <v>7530</v>
      </c>
    </row>
    <row r="551">
      <c r="A551" s="2">
        <v>-1.0</v>
      </c>
      <c r="B551" s="2" t="s">
        <v>7531</v>
      </c>
    </row>
    <row r="552">
      <c r="A552" s="2">
        <v>-1.0</v>
      </c>
      <c r="B552" s="2" t="s">
        <v>7532</v>
      </c>
    </row>
    <row r="553">
      <c r="A553" s="2">
        <v>-1.0</v>
      </c>
      <c r="B553" s="2" t="s">
        <v>7533</v>
      </c>
    </row>
    <row r="554">
      <c r="A554" s="2">
        <v>-1.0</v>
      </c>
      <c r="B554" s="2" t="s">
        <v>7534</v>
      </c>
    </row>
    <row r="555">
      <c r="A555" s="2">
        <v>-1.0</v>
      </c>
      <c r="B555" s="2" t="s">
        <v>7535</v>
      </c>
    </row>
    <row r="556">
      <c r="A556" s="2">
        <v>-1.0</v>
      </c>
      <c r="B556" s="2" t="s">
        <v>7536</v>
      </c>
    </row>
    <row r="557">
      <c r="A557" s="2">
        <v>-1.0</v>
      </c>
      <c r="B557" s="2" t="s">
        <v>7537</v>
      </c>
    </row>
    <row r="558">
      <c r="A558" s="2">
        <v>-1.0</v>
      </c>
      <c r="B558" s="2" t="s">
        <v>7538</v>
      </c>
    </row>
    <row r="559">
      <c r="A559" s="2">
        <v>-1.0</v>
      </c>
      <c r="B559" s="2" t="s">
        <v>7539</v>
      </c>
    </row>
    <row r="560">
      <c r="A560" s="2">
        <v>-1.0</v>
      </c>
      <c r="B560" s="36" t="s">
        <v>7540</v>
      </c>
    </row>
    <row r="561">
      <c r="A561" s="2">
        <v>-1.0</v>
      </c>
      <c r="B561" s="9" t="s">
        <v>7541</v>
      </c>
    </row>
    <row r="562">
      <c r="A562" s="2">
        <v>-1.0</v>
      </c>
      <c r="B562" s="2" t="s">
        <v>7542</v>
      </c>
    </row>
    <row r="563">
      <c r="A563" s="2">
        <v>-1.0</v>
      </c>
      <c r="B563" s="9" t="s">
        <v>7543</v>
      </c>
    </row>
    <row r="564">
      <c r="A564" s="2">
        <v>-1.0</v>
      </c>
      <c r="B564" s="2" t="s">
        <v>7544</v>
      </c>
    </row>
    <row r="565">
      <c r="A565" s="2">
        <v>-1.0</v>
      </c>
      <c r="B565" s="2" t="s">
        <v>7545</v>
      </c>
    </row>
    <row r="566">
      <c r="A566" s="2">
        <v>-1.0</v>
      </c>
      <c r="B566" s="2" t="s">
        <v>7546</v>
      </c>
    </row>
    <row r="567">
      <c r="A567" s="2">
        <v>-1.0</v>
      </c>
      <c r="B567" s="89" t="s">
        <v>7547</v>
      </c>
    </row>
    <row r="568">
      <c r="A568" s="2">
        <v>-1.0</v>
      </c>
      <c r="B568" s="2" t="s">
        <v>7548</v>
      </c>
    </row>
    <row r="569">
      <c r="A569" s="2">
        <v>-1.0</v>
      </c>
      <c r="B569" s="9" t="s">
        <v>7549</v>
      </c>
    </row>
    <row r="570">
      <c r="A570" s="2">
        <v>-1.0</v>
      </c>
      <c r="B570" s="9" t="s">
        <v>7550</v>
      </c>
    </row>
    <row r="571">
      <c r="A571" s="2">
        <v>-1.0</v>
      </c>
      <c r="B571" s="91" t="s">
        <v>7551</v>
      </c>
    </row>
    <row r="572">
      <c r="A572" s="2">
        <v>-1.0</v>
      </c>
      <c r="B572" s="2" t="s">
        <v>7552</v>
      </c>
    </row>
    <row r="573">
      <c r="A573" s="2">
        <v>-1.0</v>
      </c>
      <c r="B573" s="2" t="s">
        <v>7553</v>
      </c>
    </row>
    <row r="574">
      <c r="A574" s="2">
        <v>-1.0</v>
      </c>
      <c r="B574" s="2" t="s">
        <v>7554</v>
      </c>
    </row>
    <row r="575">
      <c r="A575" s="2">
        <v>-1.0</v>
      </c>
      <c r="B575" s="2" t="s">
        <v>7555</v>
      </c>
    </row>
    <row r="576">
      <c r="A576" s="2">
        <v>-1.0</v>
      </c>
      <c r="B576" s="2" t="s">
        <v>7556</v>
      </c>
    </row>
    <row r="577">
      <c r="A577" s="2">
        <v>-1.0</v>
      </c>
      <c r="B577" s="2" t="s">
        <v>7557</v>
      </c>
    </row>
    <row r="578">
      <c r="A578" s="2">
        <v>-1.0</v>
      </c>
      <c r="B578" s="2" t="s">
        <v>7558</v>
      </c>
    </row>
    <row r="579">
      <c r="A579" s="2">
        <v>-1.0</v>
      </c>
      <c r="B579" s="2" t="s">
        <v>7559</v>
      </c>
    </row>
    <row r="580">
      <c r="A580" s="2">
        <v>-1.0</v>
      </c>
      <c r="B580" s="2" t="s">
        <v>7560</v>
      </c>
    </row>
    <row r="581">
      <c r="A581" s="2">
        <v>-1.0</v>
      </c>
      <c r="B581" s="2" t="s">
        <v>7561</v>
      </c>
    </row>
    <row r="582">
      <c r="A582" s="2">
        <v>-1.0</v>
      </c>
      <c r="B582" s="2" t="s">
        <v>7562</v>
      </c>
    </row>
    <row r="583">
      <c r="A583" s="2">
        <v>-1.0</v>
      </c>
      <c r="B583" s="2" t="s">
        <v>7563</v>
      </c>
    </row>
    <row r="584">
      <c r="A584" s="2">
        <v>-1.0</v>
      </c>
      <c r="B584" s="2" t="s">
        <v>7564</v>
      </c>
    </row>
    <row r="585">
      <c r="A585" s="2">
        <v>-1.0</v>
      </c>
      <c r="B585" s="2" t="s">
        <v>7565</v>
      </c>
    </row>
    <row r="586">
      <c r="A586" s="2">
        <v>-1.0</v>
      </c>
      <c r="B586" s="2" t="s">
        <v>7566</v>
      </c>
    </row>
    <row r="587">
      <c r="A587" s="2">
        <v>-1.0</v>
      </c>
      <c r="B587" s="2" t="s">
        <v>7567</v>
      </c>
    </row>
    <row r="588">
      <c r="A588" s="2">
        <v>-1.0</v>
      </c>
      <c r="B588" s="2" t="s">
        <v>7568</v>
      </c>
    </row>
    <row r="589">
      <c r="A589" s="2">
        <v>-1.0</v>
      </c>
      <c r="B589" s="2" t="s">
        <v>7569</v>
      </c>
    </row>
    <row r="590">
      <c r="A590" s="2">
        <v>-1.0</v>
      </c>
      <c r="B590" s="2" t="s">
        <v>7570</v>
      </c>
    </row>
    <row r="591">
      <c r="A591" s="2">
        <v>-1.0</v>
      </c>
      <c r="B591" s="2" t="s">
        <v>7571</v>
      </c>
    </row>
    <row r="592">
      <c r="A592" s="2">
        <v>-1.0</v>
      </c>
      <c r="B592" s="2" t="s">
        <v>7572</v>
      </c>
    </row>
    <row r="593">
      <c r="A593" s="2">
        <v>-1.0</v>
      </c>
      <c r="B593" s="2" t="s">
        <v>7573</v>
      </c>
    </row>
    <row r="594">
      <c r="A594" s="2">
        <v>-1.0</v>
      </c>
      <c r="B594" s="9" t="s">
        <v>7574</v>
      </c>
    </row>
    <row r="595">
      <c r="A595" s="2">
        <v>-1.0</v>
      </c>
      <c r="B595" s="2" t="s">
        <v>7575</v>
      </c>
    </row>
    <row r="596">
      <c r="A596" s="2">
        <v>-1.0</v>
      </c>
      <c r="B596" s="2" t="s">
        <v>7576</v>
      </c>
    </row>
    <row r="597">
      <c r="A597" s="2">
        <v>-1.0</v>
      </c>
      <c r="B597" s="9" t="s">
        <v>7577</v>
      </c>
    </row>
    <row r="598">
      <c r="A598" s="2">
        <v>-1.0</v>
      </c>
      <c r="B598" s="2" t="s">
        <v>7578</v>
      </c>
    </row>
    <row r="599">
      <c r="A599" s="2">
        <v>-1.0</v>
      </c>
      <c r="B599" s="2" t="s">
        <v>7579</v>
      </c>
    </row>
    <row r="600">
      <c r="A600" s="2">
        <v>-1.0</v>
      </c>
      <c r="B600" s="2" t="s">
        <v>7580</v>
      </c>
    </row>
    <row r="601">
      <c r="A601" s="2">
        <v>-1.0</v>
      </c>
      <c r="B601" s="2" t="s">
        <v>7581</v>
      </c>
    </row>
    <row r="602">
      <c r="A602" s="2">
        <v>-1.0</v>
      </c>
      <c r="B602" s="2" t="s">
        <v>7582</v>
      </c>
    </row>
    <row r="603">
      <c r="A603" s="2">
        <v>-1.0</v>
      </c>
      <c r="B603" s="2" t="s">
        <v>7583</v>
      </c>
    </row>
    <row r="604">
      <c r="A604" s="2">
        <v>-1.0</v>
      </c>
      <c r="B604" s="2" t="s">
        <v>7584</v>
      </c>
    </row>
    <row r="605">
      <c r="A605" s="2">
        <v>-1.0</v>
      </c>
      <c r="B605" s="2" t="s">
        <v>7585</v>
      </c>
    </row>
    <row r="606">
      <c r="A606" s="2">
        <v>-1.0</v>
      </c>
      <c r="B606" s="2" t="s">
        <v>7586</v>
      </c>
    </row>
    <row r="607">
      <c r="A607" s="2">
        <v>-1.0</v>
      </c>
      <c r="B607" s="2" t="s">
        <v>7587</v>
      </c>
    </row>
    <row r="608">
      <c r="A608" s="2">
        <v>-1.0</v>
      </c>
      <c r="B608" s="2" t="s">
        <v>7588</v>
      </c>
    </row>
    <row r="609">
      <c r="A609" s="2">
        <v>-1.0</v>
      </c>
      <c r="B609" s="2" t="s">
        <v>7589</v>
      </c>
    </row>
    <row r="610">
      <c r="A610" s="2">
        <v>-1.0</v>
      </c>
      <c r="B610" s="2" t="s">
        <v>7590</v>
      </c>
    </row>
    <row r="611">
      <c r="A611" s="2">
        <v>-1.0</v>
      </c>
      <c r="B611" s="2" t="s">
        <v>7591</v>
      </c>
    </row>
    <row r="612">
      <c r="A612" s="2">
        <v>-1.0</v>
      </c>
      <c r="B612" s="2" t="s">
        <v>7592</v>
      </c>
    </row>
    <row r="613">
      <c r="A613" s="2">
        <v>-1.0</v>
      </c>
      <c r="B613" s="2" t="s">
        <v>7593</v>
      </c>
    </row>
    <row r="614">
      <c r="A614" s="2">
        <v>-1.0</v>
      </c>
      <c r="B614" s="9" t="s">
        <v>7594</v>
      </c>
    </row>
    <row r="615">
      <c r="A615" s="2">
        <v>-1.0</v>
      </c>
      <c r="B615" s="89" t="s">
        <v>7595</v>
      </c>
    </row>
    <row r="616">
      <c r="A616" s="2">
        <v>-1.0</v>
      </c>
      <c r="B616" s="2" t="s">
        <v>7596</v>
      </c>
    </row>
    <row r="617">
      <c r="A617" s="2">
        <v>-1.0</v>
      </c>
      <c r="B617" s="2" t="s">
        <v>7597</v>
      </c>
    </row>
    <row r="618">
      <c r="A618" s="2">
        <v>-1.0</v>
      </c>
      <c r="B618" s="2" t="s">
        <v>7598</v>
      </c>
    </row>
    <row r="619">
      <c r="A619" s="2">
        <v>-1.0</v>
      </c>
      <c r="B619" s="2" t="s">
        <v>7599</v>
      </c>
    </row>
    <row r="620">
      <c r="A620" s="2">
        <v>-1.0</v>
      </c>
      <c r="B620" s="2" t="s">
        <v>7600</v>
      </c>
    </row>
    <row r="621">
      <c r="A621" s="2">
        <v>-1.0</v>
      </c>
      <c r="B621" s="2" t="s">
        <v>7601</v>
      </c>
    </row>
    <row r="622">
      <c r="A622" s="2">
        <v>-1.0</v>
      </c>
      <c r="B622" s="2" t="s">
        <v>7602</v>
      </c>
    </row>
    <row r="623">
      <c r="A623" s="2">
        <v>-1.0</v>
      </c>
      <c r="B623" s="2" t="s">
        <v>7603</v>
      </c>
    </row>
    <row r="624">
      <c r="A624" s="2">
        <v>-1.0</v>
      </c>
      <c r="B624" s="2" t="s">
        <v>7610</v>
      </c>
    </row>
    <row r="625">
      <c r="A625" s="2">
        <v>-1.0</v>
      </c>
      <c r="B625" s="2" t="s">
        <v>7611</v>
      </c>
    </row>
    <row r="626">
      <c r="A626" s="2">
        <v>-1.0</v>
      </c>
      <c r="B626" s="2" t="s">
        <v>7612</v>
      </c>
    </row>
    <row r="627">
      <c r="A627" s="2">
        <v>-1.0</v>
      </c>
      <c r="B627" s="2" t="s">
        <v>7613</v>
      </c>
    </row>
    <row r="628">
      <c r="A628" s="2">
        <v>-1.0</v>
      </c>
      <c r="B628" s="2" t="s">
        <v>7614</v>
      </c>
    </row>
    <row r="629">
      <c r="A629" s="2">
        <v>-1.0</v>
      </c>
      <c r="B629" s="2" t="s">
        <v>7615</v>
      </c>
    </row>
    <row r="630">
      <c r="A630" s="2">
        <v>-1.0</v>
      </c>
      <c r="B630" s="2" t="s">
        <v>7616</v>
      </c>
    </row>
    <row r="631">
      <c r="A631" s="2">
        <v>-1.0</v>
      </c>
      <c r="B631" s="2" t="s">
        <v>7617</v>
      </c>
    </row>
    <row r="632">
      <c r="A632" s="2">
        <v>-1.0</v>
      </c>
      <c r="B632" s="2" t="s">
        <v>7618</v>
      </c>
    </row>
    <row r="633">
      <c r="A633" s="2">
        <v>-1.0</v>
      </c>
      <c r="B633" s="2" t="s">
        <v>7619</v>
      </c>
    </row>
    <row r="634">
      <c r="A634" s="2">
        <v>-1.0</v>
      </c>
      <c r="B634" s="2" t="s">
        <v>7621</v>
      </c>
    </row>
    <row r="635">
      <c r="A635" s="2">
        <v>-1.0</v>
      </c>
      <c r="B635" s="32" t="s">
        <v>7622</v>
      </c>
    </row>
    <row r="636">
      <c r="A636" s="2">
        <v>-1.0</v>
      </c>
      <c r="B636" s="32" t="s">
        <v>7624</v>
      </c>
    </row>
    <row r="637">
      <c r="A637" s="2">
        <v>-1.0</v>
      </c>
      <c r="B637" s="2" t="s">
        <v>7625</v>
      </c>
    </row>
    <row r="638">
      <c r="A638" s="2">
        <v>-1.0</v>
      </c>
      <c r="B638" s="2" t="s">
        <v>7627</v>
      </c>
    </row>
    <row r="639">
      <c r="A639" s="2">
        <v>-1.0</v>
      </c>
      <c r="B639" s="2" t="s">
        <v>7628</v>
      </c>
    </row>
    <row r="640">
      <c r="A640" s="2">
        <v>-1.0</v>
      </c>
      <c r="B640" s="2" t="s">
        <v>7629</v>
      </c>
    </row>
    <row r="641">
      <c r="A641" s="2">
        <v>-1.0</v>
      </c>
      <c r="B641" s="2" t="s">
        <v>7631</v>
      </c>
    </row>
    <row r="642">
      <c r="A642" s="2">
        <v>-1.0</v>
      </c>
      <c r="B642" s="2" t="s">
        <v>7632</v>
      </c>
    </row>
    <row r="643">
      <c r="A643" s="2">
        <v>-1.0</v>
      </c>
      <c r="B643" s="2" t="s">
        <v>7633</v>
      </c>
    </row>
    <row r="644">
      <c r="A644" s="2">
        <v>-1.0</v>
      </c>
      <c r="B644" s="2" t="s">
        <v>7634</v>
      </c>
    </row>
    <row r="645">
      <c r="A645" s="2">
        <v>-1.0</v>
      </c>
      <c r="B645" s="2" t="s">
        <v>7636</v>
      </c>
    </row>
    <row r="646">
      <c r="A646" s="2">
        <v>-1.0</v>
      </c>
      <c r="B646" s="2" t="s">
        <v>7638</v>
      </c>
    </row>
    <row r="647">
      <c r="A647" s="2">
        <v>-1.0</v>
      </c>
      <c r="B647" s="2" t="s">
        <v>7639</v>
      </c>
    </row>
    <row r="648">
      <c r="A648" s="2">
        <v>-1.0</v>
      </c>
      <c r="B648" s="2" t="s">
        <v>7641</v>
      </c>
    </row>
    <row r="649">
      <c r="A649" s="2">
        <v>-1.0</v>
      </c>
      <c r="B649" s="2" t="s">
        <v>7642</v>
      </c>
    </row>
    <row r="650">
      <c r="A650" s="2">
        <v>-1.0</v>
      </c>
      <c r="B650" s="2" t="s">
        <v>7644</v>
      </c>
    </row>
    <row r="651">
      <c r="A651" s="2">
        <v>-1.0</v>
      </c>
      <c r="B651" s="2" t="s">
        <v>7646</v>
      </c>
    </row>
    <row r="652">
      <c r="A652" s="2">
        <v>-1.0</v>
      </c>
      <c r="B652" s="2" t="s">
        <v>7648</v>
      </c>
    </row>
    <row r="653">
      <c r="A653" s="2">
        <v>-1.0</v>
      </c>
      <c r="B653" s="2" t="s">
        <v>7649</v>
      </c>
    </row>
    <row r="654">
      <c r="A654" s="2">
        <v>-1.0</v>
      </c>
      <c r="B654" s="2" t="s">
        <v>7651</v>
      </c>
    </row>
    <row r="655">
      <c r="A655" s="2">
        <v>-1.0</v>
      </c>
      <c r="B655" s="2" t="s">
        <v>7020</v>
      </c>
    </row>
    <row r="656">
      <c r="A656" s="2">
        <v>-1.0</v>
      </c>
      <c r="B656" s="2" t="s">
        <v>7653</v>
      </c>
    </row>
    <row r="657">
      <c r="A657" s="2">
        <v>-1.0</v>
      </c>
      <c r="B657" s="2" t="s">
        <v>7655</v>
      </c>
    </row>
    <row r="658">
      <c r="A658" s="2">
        <v>-1.0</v>
      </c>
      <c r="B658" s="2" t="s">
        <v>7657</v>
      </c>
    </row>
    <row r="659">
      <c r="A659" s="2">
        <v>-1.0</v>
      </c>
      <c r="B659" s="2" t="s">
        <v>7658</v>
      </c>
    </row>
    <row r="660">
      <c r="A660" s="2">
        <v>-1.0</v>
      </c>
      <c r="B660" s="2" t="s">
        <v>7659</v>
      </c>
    </row>
    <row r="661">
      <c r="A661" s="2">
        <v>-1.0</v>
      </c>
      <c r="B661" s="2" t="s">
        <v>7660</v>
      </c>
    </row>
    <row r="662">
      <c r="A662" s="2">
        <v>-1.0</v>
      </c>
      <c r="B662" s="2" t="s">
        <v>7661</v>
      </c>
    </row>
    <row r="663">
      <c r="A663" s="2">
        <v>-1.0</v>
      </c>
      <c r="B663" s="2" t="s">
        <v>7663</v>
      </c>
    </row>
    <row r="664">
      <c r="A664" s="2">
        <v>-1.0</v>
      </c>
      <c r="B664" s="2" t="s">
        <v>7665</v>
      </c>
    </row>
    <row r="665">
      <c r="A665" s="2">
        <v>-1.0</v>
      </c>
      <c r="B665" s="2" t="s">
        <v>7667</v>
      </c>
    </row>
    <row r="666">
      <c r="A666" s="2">
        <v>-1.0</v>
      </c>
      <c r="B666" s="2" t="s">
        <v>7668</v>
      </c>
    </row>
    <row r="667">
      <c r="A667" s="2">
        <v>-1.0</v>
      </c>
      <c r="B667" s="2" t="s">
        <v>7669</v>
      </c>
    </row>
    <row r="668">
      <c r="A668" s="2">
        <v>-1.0</v>
      </c>
      <c r="B668" s="2" t="s">
        <v>7670</v>
      </c>
    </row>
    <row r="669">
      <c r="A669" s="2">
        <v>-1.0</v>
      </c>
      <c r="B669" s="2" t="s">
        <v>7672</v>
      </c>
    </row>
    <row r="670">
      <c r="A670" s="2">
        <v>-1.0</v>
      </c>
      <c r="B670" s="2" t="s">
        <v>7673</v>
      </c>
    </row>
    <row r="671">
      <c r="A671" s="2">
        <v>-1.0</v>
      </c>
      <c r="B671" s="2" t="s">
        <v>7675</v>
      </c>
    </row>
    <row r="672">
      <c r="A672" s="2">
        <v>-1.0</v>
      </c>
      <c r="B672" s="2" t="s">
        <v>7676</v>
      </c>
    </row>
    <row r="673">
      <c r="A673" s="2">
        <v>-1.0</v>
      </c>
      <c r="B673" s="2" t="s">
        <v>7678</v>
      </c>
    </row>
    <row r="674">
      <c r="A674" s="2">
        <v>-1.0</v>
      </c>
      <c r="B674" s="2" t="s">
        <v>7679</v>
      </c>
    </row>
    <row r="675">
      <c r="A675" s="2">
        <v>-1.0</v>
      </c>
      <c r="B675" s="2" t="s">
        <v>7680</v>
      </c>
    </row>
    <row r="676">
      <c r="A676" s="2">
        <v>-1.0</v>
      </c>
      <c r="B676" s="2" t="s">
        <v>7682</v>
      </c>
    </row>
    <row r="677">
      <c r="A677" s="2">
        <v>-1.0</v>
      </c>
      <c r="B677" s="2" t="s">
        <v>7684</v>
      </c>
    </row>
    <row r="678">
      <c r="A678" s="2">
        <v>-1.0</v>
      </c>
      <c r="B678" s="2" t="s">
        <v>7685</v>
      </c>
    </row>
    <row r="679">
      <c r="A679" s="2">
        <v>-1.0</v>
      </c>
      <c r="B679" s="2" t="s">
        <v>7687</v>
      </c>
    </row>
    <row r="680">
      <c r="A680" s="2">
        <v>-1.0</v>
      </c>
      <c r="B680" s="2" t="s">
        <v>7688</v>
      </c>
    </row>
    <row r="681">
      <c r="A681" s="2">
        <v>-1.0</v>
      </c>
      <c r="B681" s="2" t="s">
        <v>7689</v>
      </c>
    </row>
    <row r="682">
      <c r="A682" s="2">
        <v>-1.0</v>
      </c>
      <c r="B682" s="2" t="s">
        <v>7690</v>
      </c>
    </row>
    <row r="683">
      <c r="A683" s="2">
        <v>-1.0</v>
      </c>
      <c r="B683" s="2" t="s">
        <v>7692</v>
      </c>
    </row>
    <row r="684">
      <c r="A684" s="2">
        <v>-1.0</v>
      </c>
      <c r="B684" s="2" t="s">
        <v>7693</v>
      </c>
    </row>
    <row r="685">
      <c r="A685" s="2">
        <v>-1.0</v>
      </c>
      <c r="B685" s="2" t="s">
        <v>7694</v>
      </c>
    </row>
    <row r="686">
      <c r="A686" s="2">
        <v>-1.0</v>
      </c>
      <c r="B686" s="2" t="s">
        <v>7696</v>
      </c>
    </row>
    <row r="687">
      <c r="A687" s="2">
        <v>-1.0</v>
      </c>
      <c r="B687" s="2" t="s">
        <v>7698</v>
      </c>
    </row>
    <row r="688">
      <c r="A688" s="2">
        <v>-1.0</v>
      </c>
      <c r="B688" s="2" t="s">
        <v>7725</v>
      </c>
    </row>
    <row r="689">
      <c r="A689" s="2">
        <v>-1.0</v>
      </c>
      <c r="B689" s="2" t="s">
        <v>7726</v>
      </c>
    </row>
    <row r="690">
      <c r="A690" s="2">
        <v>-1.0</v>
      </c>
      <c r="B690" s="2" t="s">
        <v>7727</v>
      </c>
    </row>
    <row r="691">
      <c r="A691" s="2">
        <v>-1.0</v>
      </c>
      <c r="B691" s="2" t="s">
        <v>7728</v>
      </c>
    </row>
    <row r="692">
      <c r="A692" s="2">
        <v>-1.0</v>
      </c>
      <c r="B692" s="2" t="s">
        <v>7729</v>
      </c>
    </row>
    <row r="693">
      <c r="A693" s="2">
        <v>-1.0</v>
      </c>
      <c r="B693" s="2" t="s">
        <v>7730</v>
      </c>
    </row>
    <row r="694">
      <c r="A694" s="2">
        <v>-1.0</v>
      </c>
      <c r="B694" s="2" t="s">
        <v>7731</v>
      </c>
    </row>
    <row r="695">
      <c r="A695" s="2">
        <v>-1.0</v>
      </c>
      <c r="B695" s="2" t="s">
        <v>7744</v>
      </c>
    </row>
    <row r="696">
      <c r="A696" s="2">
        <v>-1.0</v>
      </c>
      <c r="B696" s="2" t="s">
        <v>7745</v>
      </c>
    </row>
    <row r="697">
      <c r="A697" s="2">
        <v>-1.0</v>
      </c>
      <c r="B697" s="2" t="s">
        <v>7747</v>
      </c>
    </row>
    <row r="698">
      <c r="A698" s="2">
        <v>-1.0</v>
      </c>
      <c r="B698" s="2" t="s">
        <v>7749</v>
      </c>
    </row>
    <row r="699">
      <c r="A699" s="2">
        <v>-1.0</v>
      </c>
      <c r="B699" s="2" t="s">
        <v>7750</v>
      </c>
    </row>
    <row r="700">
      <c r="A700" s="2">
        <v>-1.0</v>
      </c>
      <c r="B700" s="2" t="s">
        <v>7751</v>
      </c>
    </row>
    <row r="701">
      <c r="A701" s="2">
        <v>-1.0</v>
      </c>
      <c r="B701" s="2" t="s">
        <v>7752</v>
      </c>
    </row>
    <row r="702">
      <c r="A702" s="2">
        <v>-1.0</v>
      </c>
      <c r="B702" s="2" t="s">
        <v>7754</v>
      </c>
    </row>
    <row r="703">
      <c r="A703" s="2">
        <v>-1.0</v>
      </c>
      <c r="B703" s="2" t="s">
        <v>7756</v>
      </c>
    </row>
    <row r="704">
      <c r="A704" s="2">
        <v>-1.0</v>
      </c>
      <c r="B704" s="2" t="s">
        <v>7757</v>
      </c>
    </row>
    <row r="705">
      <c r="A705" s="2">
        <v>-1.0</v>
      </c>
      <c r="B705" s="2" t="s">
        <v>7758</v>
      </c>
    </row>
    <row r="706">
      <c r="A706" s="2">
        <v>-1.0</v>
      </c>
      <c r="B706" s="2" t="s">
        <v>7760</v>
      </c>
    </row>
    <row r="707">
      <c r="A707" s="2">
        <v>-1.0</v>
      </c>
      <c r="B707" s="2" t="s">
        <v>7761</v>
      </c>
    </row>
    <row r="708">
      <c r="A708" s="2">
        <v>-1.0</v>
      </c>
      <c r="B708" s="2" t="s">
        <v>7762</v>
      </c>
    </row>
    <row r="709">
      <c r="A709" s="2">
        <v>-1.0</v>
      </c>
      <c r="B709" s="2" t="s">
        <v>7763</v>
      </c>
    </row>
    <row r="710">
      <c r="A710" s="2">
        <v>-1.0</v>
      </c>
      <c r="B710" s="2" t="s">
        <v>7764</v>
      </c>
    </row>
    <row r="711">
      <c r="A711" s="2">
        <v>-1.0</v>
      </c>
      <c r="B711" s="2" t="s">
        <v>7766</v>
      </c>
    </row>
    <row r="712">
      <c r="A712" s="2">
        <v>-1.0</v>
      </c>
      <c r="B712" s="2" t="s">
        <v>7768</v>
      </c>
    </row>
    <row r="713">
      <c r="A713" s="2">
        <v>-1.0</v>
      </c>
      <c r="B713" s="2" t="s">
        <v>7769</v>
      </c>
    </row>
    <row r="714">
      <c r="A714" s="2">
        <v>-1.0</v>
      </c>
      <c r="B714" s="2" t="s">
        <v>7770</v>
      </c>
    </row>
    <row r="715">
      <c r="A715" s="2">
        <v>-1.0</v>
      </c>
      <c r="B715" s="2" t="s">
        <v>7771</v>
      </c>
    </row>
    <row r="716">
      <c r="A716" s="2">
        <v>-1.0</v>
      </c>
      <c r="B716" s="2" t="s">
        <v>7773</v>
      </c>
    </row>
    <row r="717">
      <c r="A717" s="2">
        <v>-1.0</v>
      </c>
      <c r="B717" s="2" t="s">
        <v>7774</v>
      </c>
    </row>
    <row r="718">
      <c r="A718" s="2">
        <v>-1.0</v>
      </c>
      <c r="B718" s="2" t="s">
        <v>7775</v>
      </c>
    </row>
    <row r="719">
      <c r="A719" s="2">
        <v>-1.0</v>
      </c>
      <c r="B719" s="2" t="s">
        <v>7776</v>
      </c>
    </row>
    <row r="720">
      <c r="A720" s="2">
        <v>-1.0</v>
      </c>
      <c r="B720" s="2" t="s">
        <v>7779</v>
      </c>
    </row>
    <row r="721">
      <c r="A721" s="2">
        <v>-1.0</v>
      </c>
      <c r="B721" s="2" t="s">
        <v>7781</v>
      </c>
    </row>
    <row r="722">
      <c r="A722" s="2">
        <v>-1.0</v>
      </c>
      <c r="B722" s="2" t="s">
        <v>7783</v>
      </c>
    </row>
    <row r="723">
      <c r="A723" s="2">
        <v>-1.0</v>
      </c>
      <c r="B723" s="2" t="s">
        <v>7784</v>
      </c>
    </row>
    <row r="724">
      <c r="A724" s="2">
        <v>-1.0</v>
      </c>
      <c r="B724" s="2" t="s">
        <v>7786</v>
      </c>
    </row>
    <row r="725">
      <c r="A725" s="2">
        <v>-1.0</v>
      </c>
      <c r="B725" s="2" t="s">
        <v>7787</v>
      </c>
    </row>
    <row r="726">
      <c r="A726" s="2">
        <v>-1.0</v>
      </c>
      <c r="B726" s="2" t="s">
        <v>7788</v>
      </c>
    </row>
    <row r="727">
      <c r="A727" s="2">
        <v>-1.0</v>
      </c>
      <c r="B727" s="2" t="s">
        <v>7790</v>
      </c>
    </row>
    <row r="728">
      <c r="A728" s="2">
        <v>-1.0</v>
      </c>
      <c r="B728" s="2" t="s">
        <v>7792</v>
      </c>
    </row>
    <row r="729">
      <c r="A729" s="2">
        <v>-1.0</v>
      </c>
      <c r="B729" s="2" t="s">
        <v>7793</v>
      </c>
    </row>
    <row r="730">
      <c r="A730" s="2">
        <v>-1.0</v>
      </c>
      <c r="B730" s="2" t="s">
        <v>7795</v>
      </c>
    </row>
    <row r="731">
      <c r="A731" s="2">
        <v>-1.0</v>
      </c>
      <c r="B731" s="2" t="s">
        <v>7796</v>
      </c>
    </row>
    <row r="732">
      <c r="A732" s="2">
        <v>-1.0</v>
      </c>
      <c r="B732" s="2" t="s">
        <v>7797</v>
      </c>
    </row>
    <row r="733">
      <c r="A733" s="2">
        <v>-1.0</v>
      </c>
      <c r="B733" s="2" t="s">
        <v>7798</v>
      </c>
    </row>
    <row r="734">
      <c r="A734" s="2">
        <v>-1.0</v>
      </c>
      <c r="B734" s="2" t="s">
        <v>7799</v>
      </c>
    </row>
    <row r="735">
      <c r="A735" s="2">
        <v>-1.0</v>
      </c>
      <c r="B735" s="2" t="s">
        <v>7800</v>
      </c>
    </row>
    <row r="736">
      <c r="A736" s="2">
        <v>-1.0</v>
      </c>
      <c r="B736" s="2" t="s">
        <v>7802</v>
      </c>
    </row>
    <row r="737">
      <c r="A737" s="2">
        <v>-1.0</v>
      </c>
      <c r="B737" s="2" t="s">
        <v>7804</v>
      </c>
    </row>
    <row r="738">
      <c r="A738" s="2">
        <v>-1.0</v>
      </c>
      <c r="B738" s="2" t="s">
        <v>7805</v>
      </c>
    </row>
    <row r="739">
      <c r="A739" s="2">
        <v>-1.0</v>
      </c>
      <c r="B739" s="2" t="s">
        <v>7806</v>
      </c>
    </row>
    <row r="740">
      <c r="A740" s="2">
        <v>-1.0</v>
      </c>
      <c r="B740" s="2" t="s">
        <v>7808</v>
      </c>
    </row>
    <row r="741">
      <c r="A741" s="2">
        <v>-1.0</v>
      </c>
      <c r="B741" s="2" t="s">
        <v>7811</v>
      </c>
    </row>
    <row r="742">
      <c r="A742" s="2">
        <v>-1.0</v>
      </c>
      <c r="B742" s="2" t="s">
        <v>7812</v>
      </c>
    </row>
    <row r="743">
      <c r="A743" s="2">
        <v>-1.0</v>
      </c>
      <c r="B743" s="2" t="s">
        <v>7843</v>
      </c>
    </row>
    <row r="744">
      <c r="A744" s="2">
        <v>-1.0</v>
      </c>
      <c r="B744" s="2" t="s">
        <v>7844</v>
      </c>
    </row>
    <row r="745">
      <c r="A745" s="2">
        <v>-1.0</v>
      </c>
      <c r="B745" s="2" t="s">
        <v>7845</v>
      </c>
    </row>
    <row r="746">
      <c r="A746" s="2">
        <v>-1.0</v>
      </c>
      <c r="B746" s="2" t="s">
        <v>7846</v>
      </c>
    </row>
    <row r="747">
      <c r="A747" s="2">
        <v>-1.0</v>
      </c>
      <c r="B747" s="2" t="s">
        <v>7847</v>
      </c>
    </row>
    <row r="748">
      <c r="A748" s="2">
        <v>-1.0</v>
      </c>
      <c r="B748" s="2" t="s">
        <v>7848</v>
      </c>
    </row>
    <row r="749">
      <c r="A749" s="2">
        <v>-1.0</v>
      </c>
      <c r="B749" s="2" t="s">
        <v>7849</v>
      </c>
    </row>
    <row r="750">
      <c r="A750" s="2">
        <v>-1.0</v>
      </c>
      <c r="B750" s="2" t="s">
        <v>7850</v>
      </c>
    </row>
    <row r="751">
      <c r="A751" s="2">
        <v>-1.0</v>
      </c>
      <c r="B751" s="2" t="s">
        <v>7851</v>
      </c>
    </row>
    <row r="752">
      <c r="A752" s="2">
        <v>-1.0</v>
      </c>
      <c r="B752" s="2" t="s">
        <v>7852</v>
      </c>
    </row>
    <row r="753">
      <c r="A753" s="2">
        <v>-1.0</v>
      </c>
      <c r="B753" s="2" t="s">
        <v>7853</v>
      </c>
    </row>
    <row r="754">
      <c r="A754" s="2">
        <v>-1.0</v>
      </c>
      <c r="B754" s="2" t="s">
        <v>7854</v>
      </c>
    </row>
    <row r="755">
      <c r="A755" s="2">
        <v>-1.0</v>
      </c>
      <c r="B755" s="2" t="s">
        <v>7855</v>
      </c>
    </row>
    <row r="756">
      <c r="A756" s="2">
        <v>-1.0</v>
      </c>
      <c r="B756" s="2" t="s">
        <v>7856</v>
      </c>
    </row>
    <row r="757">
      <c r="A757" s="2">
        <v>-1.0</v>
      </c>
      <c r="B757" s="2" t="s">
        <v>7857</v>
      </c>
    </row>
    <row r="758">
      <c r="A758" s="2">
        <v>-1.0</v>
      </c>
      <c r="B758" s="2" t="s">
        <v>7858</v>
      </c>
    </row>
    <row r="759">
      <c r="A759" s="2">
        <v>-1.0</v>
      </c>
      <c r="B759" s="2" t="s">
        <v>7859</v>
      </c>
    </row>
    <row r="760">
      <c r="A760" s="2">
        <v>-1.0</v>
      </c>
      <c r="B760" s="2" t="s">
        <v>7860</v>
      </c>
    </row>
    <row r="761">
      <c r="A761" s="2">
        <v>-1.0</v>
      </c>
      <c r="B761" s="2" t="s">
        <v>7861</v>
      </c>
    </row>
    <row r="762">
      <c r="A762" s="2">
        <v>-1.0</v>
      </c>
      <c r="B762" s="2" t="s">
        <v>7862</v>
      </c>
    </row>
    <row r="763">
      <c r="A763" s="2">
        <v>-1.0</v>
      </c>
      <c r="B763" s="2" t="s">
        <v>7864</v>
      </c>
    </row>
    <row r="764">
      <c r="A764" s="2">
        <v>-1.0</v>
      </c>
      <c r="B764" s="2" t="s">
        <v>7866</v>
      </c>
    </row>
    <row r="765">
      <c r="A765" s="2">
        <v>-1.0</v>
      </c>
      <c r="B765" s="2" t="s">
        <v>7867</v>
      </c>
    </row>
    <row r="766">
      <c r="A766" s="2">
        <v>-1.0</v>
      </c>
      <c r="B766" s="2" t="s">
        <v>7868</v>
      </c>
    </row>
    <row r="767">
      <c r="A767" s="2">
        <v>-1.0</v>
      </c>
      <c r="B767" s="2" t="s">
        <v>7869</v>
      </c>
    </row>
    <row r="768">
      <c r="A768" s="2">
        <v>-1.0</v>
      </c>
      <c r="B768" s="2" t="s">
        <v>7870</v>
      </c>
    </row>
    <row r="769">
      <c r="A769" s="2">
        <v>-1.0</v>
      </c>
      <c r="B769" s="2" t="s">
        <v>7871</v>
      </c>
    </row>
    <row r="770">
      <c r="A770" s="2">
        <v>-1.0</v>
      </c>
      <c r="B770" s="2" t="s">
        <v>7873</v>
      </c>
    </row>
    <row r="771">
      <c r="A771" s="2">
        <v>-1.0</v>
      </c>
      <c r="B771" s="2" t="s">
        <v>7874</v>
      </c>
    </row>
    <row r="772">
      <c r="A772" s="2">
        <v>-1.0</v>
      </c>
      <c r="B772" s="2" t="s">
        <v>7875</v>
      </c>
    </row>
    <row r="773">
      <c r="A773" s="2">
        <v>-1.0</v>
      </c>
      <c r="B773" s="2" t="s">
        <v>7876</v>
      </c>
    </row>
    <row r="774">
      <c r="A774" s="2">
        <v>-1.0</v>
      </c>
      <c r="B774" s="2" t="s">
        <v>7877</v>
      </c>
    </row>
    <row r="775">
      <c r="A775" s="2">
        <v>-1.0</v>
      </c>
      <c r="B775" s="2" t="s">
        <v>7878</v>
      </c>
    </row>
    <row r="776">
      <c r="A776" s="2">
        <v>-1.0</v>
      </c>
      <c r="B776" s="2" t="s">
        <v>7879</v>
      </c>
    </row>
    <row r="777">
      <c r="A777" s="2">
        <v>-1.0</v>
      </c>
      <c r="B777" s="2" t="s">
        <v>7880</v>
      </c>
    </row>
    <row r="778">
      <c r="A778" s="2">
        <v>-1.0</v>
      </c>
      <c r="B778" s="2" t="s">
        <v>7881</v>
      </c>
    </row>
    <row r="779">
      <c r="A779" s="2">
        <v>-1.0</v>
      </c>
      <c r="B779" s="2" t="s">
        <v>7882</v>
      </c>
    </row>
    <row r="780">
      <c r="A780" s="2">
        <v>-1.0</v>
      </c>
      <c r="B780" s="2" t="s">
        <v>7883</v>
      </c>
    </row>
    <row r="781">
      <c r="A781" s="2">
        <v>-1.0</v>
      </c>
      <c r="B781" s="2" t="s">
        <v>7885</v>
      </c>
    </row>
    <row r="782">
      <c r="A782" s="2">
        <v>-1.0</v>
      </c>
      <c r="B782" s="2" t="s">
        <v>7886</v>
      </c>
    </row>
    <row r="783">
      <c r="A783" s="2">
        <v>-1.0</v>
      </c>
      <c r="B783" s="2" t="s">
        <v>7889</v>
      </c>
    </row>
    <row r="784">
      <c r="A784" s="2">
        <v>-1.0</v>
      </c>
      <c r="B784" s="2" t="s">
        <v>7890</v>
      </c>
    </row>
    <row r="785">
      <c r="A785" s="2">
        <v>-1.0</v>
      </c>
      <c r="B785" s="2" t="s">
        <v>7892</v>
      </c>
    </row>
    <row r="786">
      <c r="A786" s="2">
        <v>-1.0</v>
      </c>
      <c r="B786" s="2" t="s">
        <v>7894</v>
      </c>
    </row>
    <row r="787">
      <c r="A787" s="2">
        <v>-1.0</v>
      </c>
      <c r="B787" s="2" t="s">
        <v>7895</v>
      </c>
    </row>
    <row r="788">
      <c r="A788" s="2">
        <v>-1.0</v>
      </c>
      <c r="B788" s="2" t="s">
        <v>7897</v>
      </c>
    </row>
    <row r="789">
      <c r="A789" s="2">
        <v>-1.0</v>
      </c>
      <c r="B789" s="2" t="s">
        <v>7899</v>
      </c>
    </row>
    <row r="790">
      <c r="A790" s="2">
        <v>-1.0</v>
      </c>
      <c r="B790" s="2" t="s">
        <v>7900</v>
      </c>
    </row>
    <row r="791">
      <c r="A791" s="2">
        <v>-1.0</v>
      </c>
      <c r="B791" s="2" t="s">
        <v>7903</v>
      </c>
    </row>
    <row r="792">
      <c r="A792" s="2">
        <v>-1.0</v>
      </c>
      <c r="B792" s="2" t="s">
        <v>7905</v>
      </c>
    </row>
    <row r="793">
      <c r="A793" s="2">
        <v>-1.0</v>
      </c>
      <c r="B793" s="2" t="s">
        <v>7907</v>
      </c>
    </row>
    <row r="794">
      <c r="A794" s="2">
        <v>-1.0</v>
      </c>
      <c r="B794" s="2" t="s">
        <v>7908</v>
      </c>
    </row>
    <row r="795">
      <c r="A795" s="2">
        <v>-1.0</v>
      </c>
      <c r="B795" s="2" t="s">
        <v>7910</v>
      </c>
    </row>
    <row r="796">
      <c r="A796" s="2">
        <v>-1.0</v>
      </c>
      <c r="B796" s="2" t="s">
        <v>7912</v>
      </c>
    </row>
    <row r="797">
      <c r="A797" s="2">
        <v>-1.0</v>
      </c>
      <c r="B797" s="2" t="s">
        <v>7913</v>
      </c>
    </row>
    <row r="798">
      <c r="A798" s="2">
        <v>-1.0</v>
      </c>
      <c r="B798" s="2" t="s">
        <v>7914</v>
      </c>
    </row>
    <row r="799">
      <c r="A799" s="2">
        <v>-1.0</v>
      </c>
      <c r="B799" s="2" t="s">
        <v>7915</v>
      </c>
    </row>
    <row r="800">
      <c r="A800" s="2">
        <v>-1.0</v>
      </c>
      <c r="B800" s="2" t="s">
        <v>7916</v>
      </c>
    </row>
    <row r="801">
      <c r="A801" s="2">
        <v>-1.0</v>
      </c>
      <c r="B801" s="2" t="s">
        <v>7917</v>
      </c>
    </row>
    <row r="802">
      <c r="A802" s="2">
        <v>-1.0</v>
      </c>
      <c r="B802" s="2" t="s">
        <v>7918</v>
      </c>
    </row>
    <row r="803">
      <c r="A803" s="2">
        <v>-1.0</v>
      </c>
      <c r="B803" s="2" t="s">
        <v>7919</v>
      </c>
    </row>
    <row r="804">
      <c r="A804" s="2">
        <v>-1.0</v>
      </c>
      <c r="B804" s="2" t="s">
        <v>7920</v>
      </c>
    </row>
    <row r="805">
      <c r="A805" s="2">
        <v>-1.0</v>
      </c>
      <c r="B805" s="2" t="s">
        <v>7921</v>
      </c>
    </row>
    <row r="806">
      <c r="A806" s="2">
        <v>-1.0</v>
      </c>
      <c r="B806" s="2" t="s">
        <v>7922</v>
      </c>
    </row>
    <row r="807">
      <c r="A807" s="2">
        <v>-1.0</v>
      </c>
      <c r="B807" s="2" t="s">
        <v>7923</v>
      </c>
    </row>
    <row r="808">
      <c r="A808" s="2">
        <v>-1.0</v>
      </c>
      <c r="B808" s="2" t="s">
        <v>7924</v>
      </c>
    </row>
    <row r="809">
      <c r="A809" s="2">
        <v>-1.0</v>
      </c>
      <c r="B809" s="2" t="s">
        <v>7925</v>
      </c>
    </row>
    <row r="810">
      <c r="A810" s="2">
        <v>-1.0</v>
      </c>
      <c r="B810" s="2" t="s">
        <v>7926</v>
      </c>
    </row>
    <row r="811">
      <c r="A811" s="2">
        <v>-1.0</v>
      </c>
      <c r="B811" s="2" t="s">
        <v>7927</v>
      </c>
    </row>
    <row r="812">
      <c r="A812" s="2">
        <v>-1.0</v>
      </c>
      <c r="B812" s="2" t="s">
        <v>7928</v>
      </c>
    </row>
    <row r="813">
      <c r="A813" s="2">
        <v>-1.0</v>
      </c>
      <c r="B813" s="2" t="s">
        <v>7929</v>
      </c>
    </row>
    <row r="814">
      <c r="A814" s="2">
        <v>-1.0</v>
      </c>
      <c r="B814" s="2" t="s">
        <v>7930</v>
      </c>
    </row>
    <row r="815">
      <c r="A815" s="2">
        <v>-1.0</v>
      </c>
      <c r="B815" s="2" t="s">
        <v>7931</v>
      </c>
    </row>
    <row r="816">
      <c r="A816" s="2">
        <v>-1.0</v>
      </c>
      <c r="B816" s="2" t="s">
        <v>7932</v>
      </c>
    </row>
    <row r="817">
      <c r="A817" s="2">
        <v>-1.0</v>
      </c>
      <c r="B817" s="2" t="s">
        <v>7934</v>
      </c>
    </row>
    <row r="818">
      <c r="A818" s="2">
        <v>-1.0</v>
      </c>
      <c r="B818" s="2" t="s">
        <v>7935</v>
      </c>
    </row>
    <row r="819">
      <c r="A819" s="2">
        <v>-1.0</v>
      </c>
      <c r="B819" s="2" t="s">
        <v>7936</v>
      </c>
    </row>
    <row r="820">
      <c r="A820" s="2">
        <v>-1.0</v>
      </c>
      <c r="B820" s="2" t="s">
        <v>7937</v>
      </c>
    </row>
    <row r="821">
      <c r="A821" s="2">
        <v>-1.0</v>
      </c>
      <c r="B821" s="2" t="s">
        <v>7938</v>
      </c>
    </row>
    <row r="822">
      <c r="A822" s="2">
        <v>-1.0</v>
      </c>
      <c r="B822" s="2" t="s">
        <v>7939</v>
      </c>
    </row>
    <row r="823">
      <c r="A823" s="2">
        <v>-1.0</v>
      </c>
      <c r="B823" s="2" t="s">
        <v>7940</v>
      </c>
    </row>
    <row r="824">
      <c r="A824" s="2">
        <v>-1.0</v>
      </c>
      <c r="B824" s="2" t="s">
        <v>7941</v>
      </c>
    </row>
    <row r="825">
      <c r="A825" s="2">
        <v>-1.0</v>
      </c>
      <c r="B825" s="2" t="s">
        <v>7942</v>
      </c>
    </row>
    <row r="826">
      <c r="A826" s="2">
        <v>-1.0</v>
      </c>
      <c r="B826" s="2" t="s">
        <v>7943</v>
      </c>
    </row>
    <row r="827">
      <c r="A827" s="2">
        <v>-1.0</v>
      </c>
      <c r="B827" s="2" t="s">
        <v>7944</v>
      </c>
    </row>
    <row r="828">
      <c r="A828" s="2">
        <v>-1.0</v>
      </c>
      <c r="B828" s="2" t="s">
        <v>7945</v>
      </c>
    </row>
    <row r="829">
      <c r="A829" s="2">
        <v>-1.0</v>
      </c>
      <c r="B829" s="2" t="s">
        <v>7946</v>
      </c>
    </row>
    <row r="830">
      <c r="A830" s="2">
        <v>-1.0</v>
      </c>
      <c r="B830" s="2" t="s">
        <v>7947</v>
      </c>
    </row>
    <row r="831">
      <c r="A831" s="2">
        <v>-1.0</v>
      </c>
      <c r="B831" s="2" t="s">
        <v>7948</v>
      </c>
    </row>
    <row r="832">
      <c r="A832" s="2">
        <v>-1.0</v>
      </c>
      <c r="B832" s="2" t="s">
        <v>7949</v>
      </c>
    </row>
    <row r="833">
      <c r="A833" s="2">
        <v>-1.0</v>
      </c>
      <c r="B833" s="2" t="s">
        <v>7950</v>
      </c>
    </row>
    <row r="834">
      <c r="A834" s="2">
        <v>-1.0</v>
      </c>
      <c r="B834" s="2" t="s">
        <v>7951</v>
      </c>
    </row>
    <row r="835">
      <c r="A835" s="2">
        <v>-1.0</v>
      </c>
      <c r="B835" s="2" t="s">
        <v>7952</v>
      </c>
    </row>
    <row r="836">
      <c r="A836" s="2">
        <v>-1.0</v>
      </c>
      <c r="B836" s="2" t="s">
        <v>7953</v>
      </c>
    </row>
    <row r="837">
      <c r="A837" s="2">
        <v>-1.0</v>
      </c>
      <c r="B837" s="2" t="s">
        <v>7954</v>
      </c>
    </row>
    <row r="838">
      <c r="A838" s="2">
        <v>-1.0</v>
      </c>
      <c r="B838" s="2" t="s">
        <v>7955</v>
      </c>
    </row>
    <row r="839">
      <c r="A839" s="2">
        <v>-1.0</v>
      </c>
      <c r="B839" s="2" t="s">
        <v>7956</v>
      </c>
    </row>
    <row r="840">
      <c r="A840" s="2">
        <v>-1.0</v>
      </c>
      <c r="B840" s="2" t="s">
        <v>7957</v>
      </c>
    </row>
    <row r="841">
      <c r="A841" s="2">
        <v>-1.0</v>
      </c>
      <c r="B841" s="2" t="s">
        <v>7958</v>
      </c>
    </row>
    <row r="842">
      <c r="A842" s="2">
        <v>-1.0</v>
      </c>
      <c r="B842" s="2" t="s">
        <v>7959</v>
      </c>
    </row>
    <row r="843">
      <c r="A843" s="2">
        <v>-1.0</v>
      </c>
      <c r="B843" s="2" t="s">
        <v>7960</v>
      </c>
    </row>
    <row r="844">
      <c r="A844" s="2">
        <v>-1.0</v>
      </c>
      <c r="B844" s="2" t="s">
        <v>7961</v>
      </c>
    </row>
    <row r="845">
      <c r="A845" s="2">
        <v>-1.0</v>
      </c>
      <c r="B845" s="2" t="s">
        <v>7962</v>
      </c>
    </row>
    <row r="846">
      <c r="A846" s="2">
        <v>-1.0</v>
      </c>
      <c r="B846" s="2" t="s">
        <v>7963</v>
      </c>
    </row>
    <row r="847">
      <c r="A847" s="2">
        <v>-1.0</v>
      </c>
      <c r="B847" s="2" t="s">
        <v>7964</v>
      </c>
    </row>
    <row r="848">
      <c r="A848" s="2">
        <v>-1.0</v>
      </c>
      <c r="B848" s="2" t="s">
        <v>7965</v>
      </c>
    </row>
    <row r="849">
      <c r="A849" s="2">
        <v>-1.0</v>
      </c>
      <c r="B849" s="2" t="s">
        <v>7966</v>
      </c>
    </row>
    <row r="850">
      <c r="A850" s="2">
        <v>0.0</v>
      </c>
      <c r="B850" s="2" t="s">
        <v>7967</v>
      </c>
    </row>
    <row r="851">
      <c r="A851" s="2">
        <v>-1.0</v>
      </c>
      <c r="B851" s="2" t="s">
        <v>7968</v>
      </c>
    </row>
    <row r="852">
      <c r="A852" s="2">
        <v>-1.0</v>
      </c>
      <c r="B852" s="2" t="s">
        <v>7969</v>
      </c>
    </row>
    <row r="853">
      <c r="A853" s="2">
        <v>-1.0</v>
      </c>
      <c r="B853" s="2" t="s">
        <v>7970</v>
      </c>
    </row>
    <row r="854">
      <c r="A854" s="2">
        <v>-1.0</v>
      </c>
      <c r="B854" s="2" t="s">
        <v>7971</v>
      </c>
    </row>
    <row r="855">
      <c r="A855" s="2">
        <v>-1.0</v>
      </c>
      <c r="B855" s="2" t="s">
        <v>7972</v>
      </c>
    </row>
    <row r="856">
      <c r="A856" s="2">
        <v>-1.0</v>
      </c>
      <c r="B856" s="2" t="s">
        <v>7973</v>
      </c>
    </row>
    <row r="857">
      <c r="A857" s="2">
        <v>-1.0</v>
      </c>
      <c r="B857" s="2" t="s">
        <v>7974</v>
      </c>
    </row>
    <row r="858">
      <c r="A858" s="2">
        <v>-1.0</v>
      </c>
      <c r="B858" s="2" t="s">
        <v>7975</v>
      </c>
    </row>
    <row r="859">
      <c r="A859" s="2">
        <v>-1.0</v>
      </c>
      <c r="B859" s="2" t="s">
        <v>7976</v>
      </c>
    </row>
    <row r="860">
      <c r="A860" s="2">
        <v>-1.0</v>
      </c>
      <c r="B860" s="2" t="s">
        <v>7977</v>
      </c>
    </row>
    <row r="861">
      <c r="A861" s="2">
        <v>-1.0</v>
      </c>
      <c r="B861" s="2" t="s">
        <v>7978</v>
      </c>
    </row>
    <row r="862">
      <c r="A862" s="2">
        <v>-1.0</v>
      </c>
      <c r="B862" s="2" t="s">
        <v>7979</v>
      </c>
    </row>
    <row r="863">
      <c r="A863" s="2">
        <v>-1.0</v>
      </c>
      <c r="B863" s="2" t="s">
        <v>7980</v>
      </c>
    </row>
    <row r="864">
      <c r="A864" s="2">
        <v>-1.0</v>
      </c>
      <c r="B864" s="2" t="s">
        <v>7981</v>
      </c>
    </row>
    <row r="865">
      <c r="A865" s="2">
        <v>-1.0</v>
      </c>
      <c r="B865" s="2" t="s">
        <v>7982</v>
      </c>
    </row>
    <row r="866">
      <c r="A866" s="2">
        <v>-1.0</v>
      </c>
      <c r="B866" s="2" t="s">
        <v>7983</v>
      </c>
    </row>
    <row r="867">
      <c r="A867" s="2">
        <v>-1.0</v>
      </c>
      <c r="B867" s="2" t="s">
        <v>7984</v>
      </c>
    </row>
    <row r="868">
      <c r="A868" s="2">
        <v>-1.0</v>
      </c>
      <c r="B868" s="2" t="s">
        <v>7985</v>
      </c>
    </row>
    <row r="869">
      <c r="A869" s="2">
        <v>-1.0</v>
      </c>
      <c r="B869" s="2" t="s">
        <v>7986</v>
      </c>
    </row>
    <row r="870">
      <c r="A870" s="2">
        <v>-1.0</v>
      </c>
      <c r="B870" s="2" t="s">
        <v>7987</v>
      </c>
    </row>
    <row r="871">
      <c r="A871" s="2">
        <v>-1.0</v>
      </c>
      <c r="B871" s="2" t="s">
        <v>7988</v>
      </c>
    </row>
    <row r="872">
      <c r="A872" s="2">
        <v>-1.0</v>
      </c>
      <c r="B872" s="2" t="s">
        <v>7989</v>
      </c>
    </row>
    <row r="873">
      <c r="A873" s="2">
        <v>-1.0</v>
      </c>
      <c r="B873" s="2" t="s">
        <v>7990</v>
      </c>
    </row>
    <row r="874">
      <c r="A874" s="2">
        <v>-1.0</v>
      </c>
      <c r="B874" s="2" t="s">
        <v>7991</v>
      </c>
    </row>
    <row r="875">
      <c r="A875" s="2">
        <v>0.0</v>
      </c>
      <c r="B875" s="2" t="s">
        <v>7992</v>
      </c>
    </row>
    <row r="876">
      <c r="A876" s="2">
        <v>-1.0</v>
      </c>
      <c r="B876" s="2" t="s">
        <v>7993</v>
      </c>
    </row>
    <row r="877">
      <c r="A877" s="2">
        <v>-1.0</v>
      </c>
      <c r="B877" s="2" t="s">
        <v>7994</v>
      </c>
    </row>
    <row r="878">
      <c r="A878" s="2">
        <v>-1.0</v>
      </c>
      <c r="B878" s="2" t="s">
        <v>7995</v>
      </c>
    </row>
    <row r="879">
      <c r="A879" s="2">
        <v>-1.0</v>
      </c>
      <c r="B879" s="2" t="s">
        <v>7996</v>
      </c>
    </row>
    <row r="880">
      <c r="A880" s="2">
        <v>-1.0</v>
      </c>
      <c r="B880" s="2" t="s">
        <v>7997</v>
      </c>
    </row>
    <row r="881">
      <c r="A881" s="2">
        <v>-1.0</v>
      </c>
      <c r="B881" s="32" t="s">
        <v>7998</v>
      </c>
    </row>
    <row r="882">
      <c r="A882" s="2">
        <v>-1.0</v>
      </c>
      <c r="B882" s="2" t="s">
        <v>7999</v>
      </c>
    </row>
    <row r="883">
      <c r="A883" s="2">
        <v>-1.0</v>
      </c>
      <c r="B883" s="2" t="s">
        <v>8000</v>
      </c>
    </row>
    <row r="884">
      <c r="A884" s="2">
        <v>-1.0</v>
      </c>
      <c r="B884" s="2" t="s">
        <v>8001</v>
      </c>
    </row>
    <row r="885">
      <c r="A885" s="2">
        <v>-1.0</v>
      </c>
      <c r="B885" s="2" t="s">
        <v>8002</v>
      </c>
    </row>
    <row r="886">
      <c r="A886" s="2">
        <v>-1.0</v>
      </c>
      <c r="B886" s="2" t="s">
        <v>8003</v>
      </c>
    </row>
    <row r="887">
      <c r="A887" s="2">
        <v>-1.0</v>
      </c>
      <c r="B887" s="2" t="s">
        <v>8004</v>
      </c>
    </row>
    <row r="888">
      <c r="A888" s="2">
        <v>-1.0</v>
      </c>
      <c r="B888" s="2" t="s">
        <v>8005</v>
      </c>
    </row>
    <row r="889">
      <c r="A889" s="2">
        <v>-1.0</v>
      </c>
      <c r="B889" s="2" t="s">
        <v>8006</v>
      </c>
    </row>
    <row r="890">
      <c r="A890" s="2">
        <v>-1.0</v>
      </c>
      <c r="B890" s="2" t="s">
        <v>8007</v>
      </c>
    </row>
    <row r="891">
      <c r="A891" s="2">
        <v>-1.0</v>
      </c>
      <c r="B891" s="2" t="s">
        <v>8008</v>
      </c>
    </row>
    <row r="892">
      <c r="A892" s="2">
        <v>-1.0</v>
      </c>
      <c r="B892" s="2" t="s">
        <v>8009</v>
      </c>
    </row>
    <row r="893">
      <c r="A893" s="2">
        <v>-1.0</v>
      </c>
      <c r="B893" s="2" t="s">
        <v>8010</v>
      </c>
    </row>
    <row r="894">
      <c r="A894" s="2">
        <v>-1.0</v>
      </c>
      <c r="B894" s="2" t="s">
        <v>8011</v>
      </c>
    </row>
    <row r="895">
      <c r="A895" s="2">
        <v>-1.0</v>
      </c>
      <c r="B895" s="2" t="s">
        <v>8012</v>
      </c>
    </row>
    <row r="896">
      <c r="A896" s="2">
        <v>-1.0</v>
      </c>
      <c r="B896" s="2" t="s">
        <v>8013</v>
      </c>
    </row>
    <row r="897">
      <c r="A897" s="2">
        <v>-1.0</v>
      </c>
      <c r="B897" s="2" t="s">
        <v>8014</v>
      </c>
    </row>
    <row r="898">
      <c r="A898" s="2">
        <v>-1.0</v>
      </c>
      <c r="B898" s="2" t="s">
        <v>8015</v>
      </c>
    </row>
    <row r="899">
      <c r="A899" s="2">
        <v>-1.0</v>
      </c>
      <c r="B899" s="2" t="s">
        <v>8016</v>
      </c>
    </row>
    <row r="900">
      <c r="A900" s="2">
        <v>-1.0</v>
      </c>
      <c r="B900" s="2" t="s">
        <v>8017</v>
      </c>
    </row>
    <row r="901">
      <c r="A901" s="2">
        <v>-1.0</v>
      </c>
      <c r="B901" s="2" t="s">
        <v>8018</v>
      </c>
    </row>
    <row r="902">
      <c r="A902" s="2">
        <v>-1.0</v>
      </c>
      <c r="B902" s="2" t="s">
        <v>8019</v>
      </c>
    </row>
    <row r="903">
      <c r="A903" s="2">
        <v>-1.0</v>
      </c>
      <c r="B903" s="2" t="s">
        <v>8020</v>
      </c>
    </row>
    <row r="904">
      <c r="A904" s="2">
        <v>-1.0</v>
      </c>
      <c r="B904" s="2" t="s">
        <v>8021</v>
      </c>
    </row>
    <row r="905">
      <c r="A905" s="2">
        <v>-1.0</v>
      </c>
      <c r="B905" s="2" t="s">
        <v>8022</v>
      </c>
    </row>
    <row r="906">
      <c r="A906" s="2">
        <v>-1.0</v>
      </c>
      <c r="B906" s="2" t="s">
        <v>8023</v>
      </c>
    </row>
    <row r="907">
      <c r="A907" s="2">
        <v>-1.0</v>
      </c>
      <c r="B907" s="2" t="s">
        <v>8024</v>
      </c>
    </row>
    <row r="908">
      <c r="A908" s="2">
        <v>-1.0</v>
      </c>
      <c r="B908" s="2" t="s">
        <v>8025</v>
      </c>
    </row>
    <row r="909">
      <c r="A909" s="2">
        <v>-1.0</v>
      </c>
      <c r="B909" s="2" t="s">
        <v>8026</v>
      </c>
    </row>
    <row r="910">
      <c r="A910" s="2">
        <v>-1.0</v>
      </c>
      <c r="B910" s="2" t="s">
        <v>8027</v>
      </c>
    </row>
    <row r="911">
      <c r="A911" s="2">
        <v>-1.0</v>
      </c>
      <c r="B911" s="2" t="s">
        <v>8028</v>
      </c>
    </row>
    <row r="912">
      <c r="A912" s="2">
        <v>-1.0</v>
      </c>
      <c r="B912" s="2" t="s">
        <v>8029</v>
      </c>
    </row>
    <row r="913">
      <c r="A913" s="2">
        <v>-1.0</v>
      </c>
      <c r="B913" s="2" t="s">
        <v>8030</v>
      </c>
    </row>
    <row r="914">
      <c r="A914" s="2">
        <v>-1.0</v>
      </c>
      <c r="B914" s="2" t="s">
        <v>8031</v>
      </c>
    </row>
    <row r="915">
      <c r="A915" s="2">
        <v>-1.0</v>
      </c>
      <c r="B915" s="2" t="s">
        <v>8032</v>
      </c>
    </row>
    <row r="916">
      <c r="A916" s="2">
        <v>-1.0</v>
      </c>
      <c r="B916" s="2" t="s">
        <v>8033</v>
      </c>
    </row>
    <row r="917">
      <c r="A917" s="2">
        <v>-1.0</v>
      </c>
      <c r="B917" s="2" t="s">
        <v>8034</v>
      </c>
    </row>
    <row r="918">
      <c r="A918" s="2">
        <v>-1.0</v>
      </c>
      <c r="B918" s="2" t="s">
        <v>8035</v>
      </c>
    </row>
    <row r="919">
      <c r="A919" s="2">
        <v>-1.0</v>
      </c>
      <c r="B919" s="2" t="s">
        <v>8036</v>
      </c>
    </row>
    <row r="920">
      <c r="A920" s="2">
        <v>-1.0</v>
      </c>
      <c r="B920" s="2" t="s">
        <v>8037</v>
      </c>
    </row>
    <row r="921">
      <c r="A921" s="2">
        <v>-1.0</v>
      </c>
      <c r="B921" s="2" t="s">
        <v>8038</v>
      </c>
    </row>
    <row r="922">
      <c r="A922" s="2">
        <v>-1.0</v>
      </c>
      <c r="B922" s="2" t="s">
        <v>8039</v>
      </c>
    </row>
    <row r="923">
      <c r="A923" s="2">
        <v>-1.0</v>
      </c>
      <c r="B923" s="2" t="s">
        <v>8040</v>
      </c>
    </row>
    <row r="924">
      <c r="A924" s="2">
        <v>-1.0</v>
      </c>
      <c r="B924" s="2" t="s">
        <v>8041</v>
      </c>
    </row>
    <row r="925">
      <c r="A925" s="2">
        <v>-1.0</v>
      </c>
      <c r="B925" s="2" t="s">
        <v>8042</v>
      </c>
    </row>
    <row r="926">
      <c r="A926" s="2">
        <v>-1.0</v>
      </c>
      <c r="B926" s="2" t="s">
        <v>8043</v>
      </c>
    </row>
    <row r="927">
      <c r="A927" s="2">
        <v>-1.0</v>
      </c>
      <c r="B927" s="2" t="s">
        <v>8044</v>
      </c>
    </row>
    <row r="928">
      <c r="A928" s="2">
        <v>-1.0</v>
      </c>
      <c r="B928" s="2" t="s">
        <v>8045</v>
      </c>
    </row>
    <row r="929">
      <c r="A929" s="2">
        <v>-1.0</v>
      </c>
      <c r="B929" s="2" t="s">
        <v>8046</v>
      </c>
    </row>
    <row r="930">
      <c r="A930" s="2">
        <v>-1.0</v>
      </c>
      <c r="B930" s="2" t="s">
        <v>8047</v>
      </c>
    </row>
    <row r="931">
      <c r="A931" s="2">
        <v>-1.0</v>
      </c>
      <c r="B931" s="2" t="s">
        <v>8048</v>
      </c>
    </row>
    <row r="932">
      <c r="A932" s="2">
        <v>-1.0</v>
      </c>
      <c r="B932" s="2" t="s">
        <v>8049</v>
      </c>
    </row>
    <row r="933">
      <c r="A933" s="2">
        <v>-1.0</v>
      </c>
      <c r="B933" s="2" t="s">
        <v>8050</v>
      </c>
    </row>
    <row r="934">
      <c r="A934" s="2">
        <v>-1.0</v>
      </c>
      <c r="B934" s="2" t="s">
        <v>8051</v>
      </c>
    </row>
    <row r="935">
      <c r="A935" s="2">
        <v>-1.0</v>
      </c>
      <c r="B935" s="2" t="s">
        <v>8052</v>
      </c>
    </row>
    <row r="936">
      <c r="A936" s="2">
        <v>-1.0</v>
      </c>
      <c r="B936" s="2" t="s">
        <v>8053</v>
      </c>
    </row>
    <row r="937">
      <c r="A937" s="2">
        <v>-1.0</v>
      </c>
      <c r="B937" s="2" t="s">
        <v>8054</v>
      </c>
    </row>
    <row r="938">
      <c r="A938" s="2">
        <v>-1.0</v>
      </c>
      <c r="B938" s="2" t="s">
        <v>8055</v>
      </c>
    </row>
    <row r="939">
      <c r="A939" s="2">
        <v>-1.0</v>
      </c>
      <c r="B939" s="2" t="s">
        <v>8056</v>
      </c>
    </row>
    <row r="940">
      <c r="A940" s="2">
        <v>-1.0</v>
      </c>
      <c r="B940" s="2" t="s">
        <v>8057</v>
      </c>
    </row>
    <row r="941">
      <c r="A941" s="2">
        <v>-1.0</v>
      </c>
      <c r="B941" s="2" t="s">
        <v>8058</v>
      </c>
    </row>
    <row r="942">
      <c r="A942" s="2">
        <v>-1.0</v>
      </c>
      <c r="B942" s="2" t="s">
        <v>8059</v>
      </c>
    </row>
    <row r="943">
      <c r="A943" s="2">
        <v>-1.0</v>
      </c>
      <c r="B943" s="2" t="s">
        <v>8060</v>
      </c>
    </row>
    <row r="944">
      <c r="A944" s="2">
        <v>-1.0</v>
      </c>
      <c r="B944" s="2" t="s">
        <v>8061</v>
      </c>
    </row>
    <row r="945">
      <c r="A945" s="2">
        <v>-1.0</v>
      </c>
      <c r="B945" s="2" t="s">
        <v>8062</v>
      </c>
    </row>
    <row r="946">
      <c r="A946" s="2">
        <v>-1.0</v>
      </c>
      <c r="B946" s="2" t="s">
        <v>8063</v>
      </c>
    </row>
    <row r="947">
      <c r="A947" s="2">
        <v>-1.0</v>
      </c>
      <c r="B947" s="2" t="s">
        <v>8064</v>
      </c>
    </row>
    <row r="948">
      <c r="A948" s="2">
        <v>-1.0</v>
      </c>
      <c r="B948" s="2" t="s">
        <v>8065</v>
      </c>
    </row>
    <row r="949">
      <c r="A949" s="2">
        <v>-1.0</v>
      </c>
      <c r="B949" s="2" t="s">
        <v>4951</v>
      </c>
    </row>
    <row r="950">
      <c r="A950" s="2">
        <v>-1.0</v>
      </c>
      <c r="B950" s="2" t="s">
        <v>8066</v>
      </c>
    </row>
    <row r="951">
      <c r="A951" s="2">
        <v>-1.0</v>
      </c>
      <c r="B951" s="2" t="s">
        <v>8067</v>
      </c>
    </row>
    <row r="952">
      <c r="A952" s="2">
        <v>-1.0</v>
      </c>
      <c r="B952" s="2" t="s">
        <v>8068</v>
      </c>
    </row>
    <row r="953">
      <c r="A953" s="2">
        <v>-1.0</v>
      </c>
      <c r="B953" s="2" t="s">
        <v>8069</v>
      </c>
    </row>
    <row r="954">
      <c r="A954" s="2">
        <v>-1.0</v>
      </c>
      <c r="B954" s="2" t="s">
        <v>8070</v>
      </c>
    </row>
    <row r="955">
      <c r="A955" s="2">
        <v>-1.0</v>
      </c>
      <c r="B955" s="2" t="s">
        <v>8071</v>
      </c>
    </row>
    <row r="956">
      <c r="A956" s="2">
        <v>-1.0</v>
      </c>
      <c r="B956" s="2" t="s">
        <v>8072</v>
      </c>
    </row>
    <row r="957">
      <c r="A957" s="2">
        <v>-1.0</v>
      </c>
      <c r="B957" s="2" t="s">
        <v>8073</v>
      </c>
    </row>
    <row r="958">
      <c r="A958" s="2">
        <v>-1.0</v>
      </c>
      <c r="B958" s="2" t="s">
        <v>8074</v>
      </c>
    </row>
    <row r="959">
      <c r="A959" s="2">
        <v>-1.0</v>
      </c>
      <c r="B959" s="2" t="s">
        <v>8075</v>
      </c>
    </row>
    <row r="960">
      <c r="A960" s="2">
        <v>-1.0</v>
      </c>
      <c r="B960" s="2" t="s">
        <v>8076</v>
      </c>
    </row>
    <row r="961">
      <c r="A961" s="2">
        <v>-1.0</v>
      </c>
      <c r="B961" s="2" t="s">
        <v>8077</v>
      </c>
    </row>
    <row r="962">
      <c r="A962" s="2">
        <v>-1.0</v>
      </c>
      <c r="B962" s="2" t="s">
        <v>8078</v>
      </c>
    </row>
    <row r="963">
      <c r="A963" s="2">
        <v>-1.0</v>
      </c>
      <c r="B963" s="2" t="s">
        <v>8079</v>
      </c>
    </row>
    <row r="964">
      <c r="A964" s="2">
        <v>-1.0</v>
      </c>
      <c r="B964" s="2" t="s">
        <v>8080</v>
      </c>
    </row>
    <row r="965">
      <c r="A965" s="2">
        <v>-1.0</v>
      </c>
      <c r="B965" s="2" t="s">
        <v>8081</v>
      </c>
    </row>
    <row r="966">
      <c r="A966" s="2">
        <v>-1.0</v>
      </c>
      <c r="B966" s="2" t="s">
        <v>8082</v>
      </c>
    </row>
    <row r="967">
      <c r="A967" s="2">
        <v>-1.0</v>
      </c>
      <c r="B967" s="2" t="s">
        <v>8083</v>
      </c>
    </row>
    <row r="968">
      <c r="A968" s="2">
        <v>-1.0</v>
      </c>
      <c r="B968" s="2" t="s">
        <v>8084</v>
      </c>
    </row>
    <row r="969">
      <c r="A969" s="2">
        <v>-1.0</v>
      </c>
      <c r="B969" s="2" t="s">
        <v>8085</v>
      </c>
    </row>
    <row r="970">
      <c r="A970" s="2">
        <v>-1.0</v>
      </c>
      <c r="B970" s="2" t="s">
        <v>8086</v>
      </c>
    </row>
    <row r="971">
      <c r="A971" s="2">
        <v>-1.0</v>
      </c>
      <c r="B971" s="2" t="s">
        <v>8087</v>
      </c>
    </row>
    <row r="972">
      <c r="A972" s="2">
        <v>-1.0</v>
      </c>
      <c r="B972" s="2" t="s">
        <v>8088</v>
      </c>
    </row>
    <row r="973">
      <c r="A973" s="2">
        <v>-1.0</v>
      </c>
      <c r="B973" s="2" t="s">
        <v>8089</v>
      </c>
    </row>
    <row r="974">
      <c r="A974" s="2">
        <v>-1.0</v>
      </c>
      <c r="B974" s="2" t="s">
        <v>8090</v>
      </c>
    </row>
    <row r="975">
      <c r="A975" s="2">
        <v>-1.0</v>
      </c>
      <c r="B975" s="2" t="s">
        <v>8091</v>
      </c>
    </row>
    <row r="976">
      <c r="A976" s="2">
        <v>-1.0</v>
      </c>
      <c r="B976" s="2" t="s">
        <v>8092</v>
      </c>
    </row>
    <row r="977">
      <c r="A977" s="2">
        <v>-1.0</v>
      </c>
      <c r="B977" s="2" t="s">
        <v>8093</v>
      </c>
    </row>
    <row r="978">
      <c r="A978" s="2">
        <v>-1.0</v>
      </c>
      <c r="B978" s="2" t="s">
        <v>8094</v>
      </c>
    </row>
    <row r="979">
      <c r="A979" s="2">
        <v>0.0</v>
      </c>
      <c r="B979" s="2" t="s">
        <v>7012</v>
      </c>
    </row>
    <row r="980">
      <c r="A980" s="2">
        <v>0.0</v>
      </c>
      <c r="B980" s="2" t="s">
        <v>7015</v>
      </c>
      <c r="D980" s="36"/>
    </row>
    <row r="981">
      <c r="A981" s="2">
        <v>0.0</v>
      </c>
      <c r="B981" s="2" t="s">
        <v>7016</v>
      </c>
    </row>
    <row r="982">
      <c r="A982" s="2">
        <v>0.0</v>
      </c>
      <c r="B982" s="2" t="s">
        <v>7017</v>
      </c>
    </row>
    <row r="983">
      <c r="A983" s="2">
        <v>0.0</v>
      </c>
      <c r="B983" s="2" t="s">
        <v>7018</v>
      </c>
    </row>
    <row r="984">
      <c r="A984" s="2">
        <v>0.0</v>
      </c>
      <c r="B984" s="32" t="s">
        <v>7019</v>
      </c>
    </row>
    <row r="985">
      <c r="A985" s="2">
        <v>0.0</v>
      </c>
      <c r="B985" s="2" t="s">
        <v>7022</v>
      </c>
    </row>
    <row r="986">
      <c r="A986" s="2">
        <v>0.0</v>
      </c>
      <c r="B986" s="2" t="s">
        <v>7023</v>
      </c>
    </row>
    <row r="987">
      <c r="A987" s="2">
        <v>0.0</v>
      </c>
      <c r="B987" s="2" t="s">
        <v>7027</v>
      </c>
    </row>
    <row r="988">
      <c r="A988" s="2">
        <v>0.0</v>
      </c>
      <c r="B988" s="2" t="s">
        <v>7028</v>
      </c>
      <c r="D988" s="36"/>
    </row>
    <row r="989">
      <c r="A989" s="2">
        <v>0.0</v>
      </c>
      <c r="B989" s="36" t="s">
        <v>7031</v>
      </c>
    </row>
    <row r="990">
      <c r="A990" s="2">
        <v>0.0</v>
      </c>
      <c r="B990" s="2" t="s">
        <v>7032</v>
      </c>
    </row>
    <row r="991">
      <c r="A991" s="2">
        <v>0.0</v>
      </c>
      <c r="B991" s="36" t="s">
        <v>7033</v>
      </c>
    </row>
    <row r="992">
      <c r="A992" s="2">
        <v>0.0</v>
      </c>
      <c r="B992" s="36" t="s">
        <v>7034</v>
      </c>
    </row>
    <row r="993">
      <c r="A993" s="2">
        <v>0.0</v>
      </c>
      <c r="B993" s="36" t="s">
        <v>7035</v>
      </c>
    </row>
    <row r="994">
      <c r="A994" s="2">
        <v>0.0</v>
      </c>
      <c r="B994" s="36" t="s">
        <v>7036</v>
      </c>
    </row>
    <row r="995">
      <c r="A995" s="2">
        <v>0.0</v>
      </c>
      <c r="B995" s="36" t="s">
        <v>7038</v>
      </c>
    </row>
    <row r="996">
      <c r="A996" s="2">
        <v>0.0</v>
      </c>
      <c r="B996" s="2" t="s">
        <v>7040</v>
      </c>
    </row>
    <row r="997">
      <c r="A997" s="2">
        <v>0.0</v>
      </c>
      <c r="B997" s="36" t="s">
        <v>7041</v>
      </c>
      <c r="D997" s="36"/>
    </row>
    <row r="998">
      <c r="A998" s="2">
        <v>0.0</v>
      </c>
      <c r="B998" s="2" t="s">
        <v>7042</v>
      </c>
    </row>
    <row r="999">
      <c r="A999" s="2">
        <v>0.0</v>
      </c>
      <c r="B999" s="36" t="s">
        <v>7043</v>
      </c>
    </row>
    <row r="1000">
      <c r="A1000" s="2">
        <v>0.0</v>
      </c>
      <c r="B1000" s="2" t="s">
        <v>5553</v>
      </c>
    </row>
    <row r="1001">
      <c r="A1001" s="2">
        <v>0.0</v>
      </c>
      <c r="B1001" s="2" t="s">
        <v>7046</v>
      </c>
    </row>
    <row r="1002">
      <c r="A1002" s="2">
        <v>0.0</v>
      </c>
      <c r="B1002" s="2" t="s">
        <v>7047</v>
      </c>
    </row>
    <row r="1003">
      <c r="A1003" s="2">
        <v>0.0</v>
      </c>
      <c r="B1003" s="2" t="s">
        <v>7052</v>
      </c>
    </row>
    <row r="1004">
      <c r="A1004" s="2">
        <v>0.0</v>
      </c>
      <c r="B1004" s="2" t="s">
        <v>7054</v>
      </c>
    </row>
    <row r="1005">
      <c r="A1005" s="2">
        <v>0.0</v>
      </c>
      <c r="B1005" s="2" t="s">
        <v>7055</v>
      </c>
    </row>
    <row r="1006">
      <c r="A1006" s="2">
        <v>0.0</v>
      </c>
      <c r="B1006" s="2" t="s">
        <v>7056</v>
      </c>
    </row>
    <row r="1007">
      <c r="A1007" s="2">
        <v>0.0</v>
      </c>
      <c r="B1007" s="2" t="s">
        <v>7057</v>
      </c>
    </row>
    <row r="1008">
      <c r="A1008" s="2">
        <v>0.0</v>
      </c>
      <c r="B1008" s="2" t="s">
        <v>7058</v>
      </c>
    </row>
    <row r="1009">
      <c r="A1009" s="2">
        <v>0.0</v>
      </c>
      <c r="B1009" s="2" t="s">
        <v>7062</v>
      </c>
    </row>
    <row r="1010">
      <c r="A1010" s="2">
        <v>0.0</v>
      </c>
      <c r="B1010" s="2" t="s">
        <v>7063</v>
      </c>
    </row>
    <row r="1011">
      <c r="A1011" s="2">
        <v>0.0</v>
      </c>
      <c r="B1011" s="36" t="s">
        <v>7066</v>
      </c>
    </row>
    <row r="1012">
      <c r="A1012" s="2">
        <v>0.0</v>
      </c>
      <c r="B1012" s="2" t="s">
        <v>7067</v>
      </c>
    </row>
    <row r="1013">
      <c r="A1013" s="2">
        <v>0.0</v>
      </c>
      <c r="B1013" s="2" t="s">
        <v>7068</v>
      </c>
    </row>
    <row r="1014">
      <c r="A1014" s="2">
        <v>0.0</v>
      </c>
      <c r="B1014" s="2" t="s">
        <v>7069</v>
      </c>
    </row>
    <row r="1015">
      <c r="A1015" s="2">
        <v>0.0</v>
      </c>
      <c r="B1015" s="32" t="s">
        <v>7074</v>
      </c>
      <c r="D1015" s="36"/>
    </row>
    <row r="1016">
      <c r="A1016" s="2">
        <v>0.0</v>
      </c>
      <c r="B1016" s="2" t="s">
        <v>7075</v>
      </c>
    </row>
    <row r="1017">
      <c r="A1017" s="2">
        <v>0.0</v>
      </c>
      <c r="B1017" s="2" t="s">
        <v>7076</v>
      </c>
    </row>
    <row r="1018">
      <c r="A1018" s="2">
        <v>0.0</v>
      </c>
      <c r="B1018" s="2" t="s">
        <v>7077</v>
      </c>
    </row>
    <row r="1019">
      <c r="A1019" s="2">
        <v>0.0</v>
      </c>
      <c r="B1019" s="2" t="s">
        <v>7080</v>
      </c>
    </row>
    <row r="1020">
      <c r="A1020" s="2">
        <v>0.0</v>
      </c>
      <c r="B1020" s="2" t="s">
        <v>7081</v>
      </c>
    </row>
    <row r="1021">
      <c r="A1021" s="2">
        <v>0.0</v>
      </c>
      <c r="B1021" s="32" t="s">
        <v>7082</v>
      </c>
    </row>
    <row r="1022">
      <c r="A1022" s="2">
        <v>0.0</v>
      </c>
      <c r="B1022" s="2" t="s">
        <v>7090</v>
      </c>
    </row>
    <row r="1023">
      <c r="A1023" s="2">
        <v>0.0</v>
      </c>
      <c r="B1023" s="2" t="s">
        <v>7091</v>
      </c>
    </row>
    <row r="1024">
      <c r="A1024" s="2">
        <v>0.0</v>
      </c>
      <c r="B1024" s="2" t="s">
        <v>7092</v>
      </c>
    </row>
    <row r="1025">
      <c r="A1025" s="2">
        <v>0.0</v>
      </c>
      <c r="B1025" s="2" t="s">
        <v>7094</v>
      </c>
      <c r="D1025" s="36"/>
    </row>
    <row r="1026">
      <c r="A1026" s="2">
        <v>0.0</v>
      </c>
      <c r="B1026" s="36" t="s">
        <v>7096</v>
      </c>
      <c r="D1026" s="36"/>
    </row>
    <row r="1027">
      <c r="A1027" s="2">
        <v>0.0</v>
      </c>
      <c r="B1027" s="2" t="s">
        <v>7098</v>
      </c>
    </row>
    <row r="1028">
      <c r="A1028" s="2">
        <v>0.0</v>
      </c>
      <c r="B1028" s="2" t="s">
        <v>7100</v>
      </c>
    </row>
    <row r="1029">
      <c r="A1029" s="2">
        <v>0.0</v>
      </c>
      <c r="B1029" s="2" t="s">
        <v>7101</v>
      </c>
    </row>
    <row r="1030">
      <c r="A1030" s="2">
        <v>0.0</v>
      </c>
      <c r="B1030" s="36" t="s">
        <v>7104</v>
      </c>
      <c r="D1030" s="36"/>
    </row>
    <row r="1031">
      <c r="A1031" s="2">
        <v>0.0</v>
      </c>
      <c r="B1031" s="2" t="s">
        <v>7105</v>
      </c>
    </row>
    <row r="1032">
      <c r="A1032" s="2">
        <v>0.0</v>
      </c>
      <c r="B1032" s="2" t="s">
        <v>7106</v>
      </c>
    </row>
    <row r="1033">
      <c r="A1033" s="2">
        <v>0.0</v>
      </c>
      <c r="B1033" s="2" t="s">
        <v>7107</v>
      </c>
    </row>
    <row r="1034">
      <c r="A1034" s="2">
        <v>0.0</v>
      </c>
      <c r="B1034" s="2" t="s">
        <v>7108</v>
      </c>
    </row>
    <row r="1035">
      <c r="A1035" s="2">
        <v>0.0</v>
      </c>
      <c r="B1035" s="2" t="s">
        <v>7113</v>
      </c>
    </row>
    <row r="1036">
      <c r="A1036" s="2">
        <v>0.0</v>
      </c>
      <c r="B1036" s="2" t="s">
        <v>7114</v>
      </c>
      <c r="D1036" s="36"/>
    </row>
    <row r="1037">
      <c r="A1037" s="2">
        <v>0.0</v>
      </c>
      <c r="B1037" s="2" t="s">
        <v>7116</v>
      </c>
    </row>
    <row r="1038">
      <c r="A1038" s="2">
        <v>0.0</v>
      </c>
      <c r="B1038" s="2" t="s">
        <v>7122</v>
      </c>
    </row>
    <row r="1039">
      <c r="A1039" s="2">
        <v>0.0</v>
      </c>
      <c r="B1039" s="2" t="s">
        <v>7132</v>
      </c>
    </row>
    <row r="1040">
      <c r="A1040" s="2">
        <v>0.0</v>
      </c>
      <c r="B1040" s="2" t="s">
        <v>7136</v>
      </c>
    </row>
    <row r="1041">
      <c r="A1041" s="2">
        <v>0.0</v>
      </c>
      <c r="B1041" s="36" t="s">
        <v>7144</v>
      </c>
    </row>
    <row r="1042">
      <c r="A1042" s="2">
        <v>0.0</v>
      </c>
      <c r="B1042" s="32" t="s">
        <v>7147</v>
      </c>
      <c r="D1042" s="36"/>
    </row>
    <row r="1043">
      <c r="A1043" s="2">
        <v>0.0</v>
      </c>
      <c r="B1043" s="2" t="s">
        <v>7148</v>
      </c>
    </row>
    <row r="1044">
      <c r="A1044" s="2">
        <v>0.0</v>
      </c>
      <c r="B1044" s="2" t="s">
        <v>7149</v>
      </c>
    </row>
    <row r="1045">
      <c r="A1045" s="2">
        <v>0.0</v>
      </c>
      <c r="B1045" s="2" t="s">
        <v>7150</v>
      </c>
    </row>
    <row r="1046">
      <c r="A1046" s="2">
        <v>0.0</v>
      </c>
      <c r="B1046" s="2" t="s">
        <v>7166</v>
      </c>
    </row>
    <row r="1047">
      <c r="A1047" s="2">
        <v>0.0</v>
      </c>
      <c r="B1047" s="2" t="s">
        <v>7180</v>
      </c>
      <c r="D1047" s="9"/>
    </row>
    <row r="1048">
      <c r="A1048" s="2">
        <v>0.0</v>
      </c>
      <c r="B1048" s="32" t="s">
        <v>7183</v>
      </c>
    </row>
    <row r="1049">
      <c r="A1049" s="2">
        <v>0.0</v>
      </c>
      <c r="B1049" s="2" t="s">
        <v>7190</v>
      </c>
    </row>
    <row r="1050">
      <c r="A1050" s="2">
        <v>0.0</v>
      </c>
      <c r="B1050" s="2" t="s">
        <v>7197</v>
      </c>
    </row>
    <row r="1051">
      <c r="A1051" s="2">
        <v>0.0</v>
      </c>
      <c r="B1051" s="36" t="s">
        <v>7201</v>
      </c>
    </row>
    <row r="1052">
      <c r="A1052" s="2">
        <v>0.0</v>
      </c>
      <c r="B1052" s="36" t="s">
        <v>7203</v>
      </c>
      <c r="D1052" s="36"/>
    </row>
    <row r="1053">
      <c r="A1053" s="2">
        <v>0.0</v>
      </c>
      <c r="B1053" s="2" t="s">
        <v>7205</v>
      </c>
    </row>
    <row r="1054">
      <c r="A1054" s="2">
        <v>0.0</v>
      </c>
      <c r="B1054" s="2" t="s">
        <v>7207</v>
      </c>
    </row>
    <row r="1055">
      <c r="A1055" s="2">
        <v>0.0</v>
      </c>
      <c r="B1055" s="2" t="s">
        <v>7219</v>
      </c>
    </row>
    <row r="1056">
      <c r="A1056" s="2">
        <v>0.0</v>
      </c>
      <c r="B1056" s="2" t="s">
        <v>7220</v>
      </c>
    </row>
    <row r="1057">
      <c r="A1057" s="2">
        <v>0.0</v>
      </c>
      <c r="B1057" s="2" t="s">
        <v>7269</v>
      </c>
    </row>
    <row r="1058">
      <c r="A1058" s="2">
        <v>0.0</v>
      </c>
      <c r="B1058" s="2" t="s">
        <v>7272</v>
      </c>
    </row>
    <row r="1059">
      <c r="A1059" s="2">
        <v>0.0</v>
      </c>
      <c r="B1059" s="2" t="s">
        <v>7303</v>
      </c>
    </row>
    <row r="1060">
      <c r="A1060" s="2">
        <v>0.0</v>
      </c>
      <c r="B1060" s="2" t="s">
        <v>7304</v>
      </c>
    </row>
    <row r="1061">
      <c r="A1061" s="2">
        <v>0.0</v>
      </c>
      <c r="B1061" s="2" t="s">
        <v>7308</v>
      </c>
    </row>
    <row r="1062">
      <c r="A1062" s="2">
        <v>0.0</v>
      </c>
      <c r="B1062" s="2" t="s">
        <v>7312</v>
      </c>
    </row>
    <row r="1063">
      <c r="A1063" s="2">
        <v>0.0</v>
      </c>
      <c r="B1063" s="2" t="s">
        <v>7317</v>
      </c>
    </row>
    <row r="1064">
      <c r="A1064" s="2">
        <v>0.0</v>
      </c>
      <c r="B1064" s="2" t="s">
        <v>7319</v>
      </c>
    </row>
    <row r="1065">
      <c r="A1065" s="2">
        <v>0.0</v>
      </c>
      <c r="B1065" s="2" t="s">
        <v>7321</v>
      </c>
    </row>
    <row r="1066">
      <c r="A1066" s="2">
        <v>0.0</v>
      </c>
      <c r="B1066" s="2" t="s">
        <v>7336</v>
      </c>
    </row>
    <row r="1067">
      <c r="A1067" s="2">
        <v>0.0</v>
      </c>
      <c r="B1067" s="2" t="s">
        <v>7337</v>
      </c>
    </row>
    <row r="1068">
      <c r="A1068" s="2">
        <v>0.0</v>
      </c>
      <c r="B1068" s="2" t="s">
        <v>7338</v>
      </c>
    </row>
    <row r="1069">
      <c r="A1069" s="2">
        <v>0.0</v>
      </c>
      <c r="B1069" s="2" t="s">
        <v>7340</v>
      </c>
    </row>
    <row r="1070">
      <c r="A1070" s="2">
        <v>0.0</v>
      </c>
      <c r="B1070" s="2" t="s">
        <v>7341</v>
      </c>
    </row>
    <row r="1071">
      <c r="A1071" s="2">
        <v>0.0</v>
      </c>
      <c r="B1071" s="2" t="s">
        <v>7342</v>
      </c>
    </row>
    <row r="1072">
      <c r="A1072" s="2">
        <v>0.0</v>
      </c>
      <c r="B1072" s="2" t="s">
        <v>7347</v>
      </c>
    </row>
    <row r="1073">
      <c r="A1073" s="2">
        <v>0.0</v>
      </c>
      <c r="B1073" s="36" t="s">
        <v>7349</v>
      </c>
    </row>
    <row r="1074">
      <c r="A1074" s="2">
        <v>0.0</v>
      </c>
      <c r="B1074" s="36" t="s">
        <v>7353</v>
      </c>
    </row>
    <row r="1075">
      <c r="A1075" s="2">
        <v>0.0</v>
      </c>
      <c r="B1075" s="32" t="s">
        <v>7354</v>
      </c>
      <c r="D1075" s="36"/>
    </row>
    <row r="1076">
      <c r="A1076" s="2">
        <v>0.0</v>
      </c>
      <c r="B1076" s="2" t="s">
        <v>7355</v>
      </c>
    </row>
    <row r="1077">
      <c r="A1077" s="2">
        <v>0.0</v>
      </c>
      <c r="B1077" s="2" t="s">
        <v>7356</v>
      </c>
    </row>
    <row r="1078">
      <c r="A1078" s="2">
        <v>0.0</v>
      </c>
      <c r="B1078" s="2" t="s">
        <v>7358</v>
      </c>
    </row>
    <row r="1079">
      <c r="A1079" s="2">
        <v>0.0</v>
      </c>
      <c r="B1079" s="2" t="s">
        <v>7362</v>
      </c>
    </row>
    <row r="1080">
      <c r="A1080" s="2">
        <v>0.0</v>
      </c>
      <c r="B1080" s="2" t="s">
        <v>7363</v>
      </c>
    </row>
    <row r="1081">
      <c r="A1081" s="2">
        <v>0.0</v>
      </c>
      <c r="B1081" s="38" t="s">
        <v>7368</v>
      </c>
    </row>
    <row r="1082">
      <c r="A1082" s="2">
        <v>0.0</v>
      </c>
      <c r="B1082" s="38" t="s">
        <v>7607</v>
      </c>
    </row>
    <row r="1083">
      <c r="A1083" s="2">
        <v>0.0</v>
      </c>
      <c r="B1083" s="38" t="s">
        <v>7609</v>
      </c>
    </row>
    <row r="1084">
      <c r="A1084" s="2">
        <v>0.0</v>
      </c>
      <c r="B1084" s="2" t="s">
        <v>7620</v>
      </c>
    </row>
    <row r="1085">
      <c r="A1085" s="2">
        <v>0.0</v>
      </c>
      <c r="B1085" s="2" t="s">
        <v>7635</v>
      </c>
    </row>
    <row r="1086">
      <c r="A1086" s="2">
        <v>0.0</v>
      </c>
      <c r="B1086" s="32" t="s">
        <v>7637</v>
      </c>
      <c r="D1086" s="36"/>
    </row>
    <row r="1087">
      <c r="A1087" s="2">
        <v>0.0</v>
      </c>
      <c r="B1087" s="2" t="s">
        <v>7640</v>
      </c>
    </row>
    <row r="1088">
      <c r="A1088" s="2">
        <v>0.0</v>
      </c>
      <c r="B1088" s="2" t="s">
        <v>7643</v>
      </c>
    </row>
    <row r="1089">
      <c r="A1089" s="2">
        <v>0.0</v>
      </c>
      <c r="B1089" s="2" t="s">
        <v>7645</v>
      </c>
    </row>
    <row r="1090">
      <c r="A1090" s="2">
        <v>0.0</v>
      </c>
      <c r="B1090" s="2" t="s">
        <v>7647</v>
      </c>
    </row>
    <row r="1091">
      <c r="A1091" s="2">
        <v>0.0</v>
      </c>
      <c r="B1091" s="2" t="s">
        <v>7650</v>
      </c>
    </row>
    <row r="1092">
      <c r="A1092" s="2">
        <v>0.0</v>
      </c>
      <c r="B1092" s="2" t="s">
        <v>7652</v>
      </c>
    </row>
    <row r="1093">
      <c r="A1093" s="2">
        <v>0.0</v>
      </c>
      <c r="B1093" s="2" t="s">
        <v>7654</v>
      </c>
    </row>
    <row r="1094">
      <c r="A1094" s="2">
        <v>0.0</v>
      </c>
      <c r="B1094" s="36" t="s">
        <v>7656</v>
      </c>
      <c r="D1094" s="36"/>
    </row>
    <row r="1095">
      <c r="A1095" s="2">
        <v>0.0</v>
      </c>
      <c r="B1095" s="2" t="s">
        <v>7662</v>
      </c>
    </row>
    <row r="1096">
      <c r="A1096" s="2">
        <v>0.0</v>
      </c>
      <c r="B1096" s="32" t="s">
        <v>7664</v>
      </c>
      <c r="D1096" s="36"/>
    </row>
    <row r="1097">
      <c r="A1097" s="2">
        <v>0.0</v>
      </c>
      <c r="B1097" s="2" t="s">
        <v>7666</v>
      </c>
      <c r="D1097" s="36"/>
    </row>
    <row r="1098">
      <c r="A1098" s="2">
        <v>0.0</v>
      </c>
      <c r="B1098" s="2" t="s">
        <v>7671</v>
      </c>
    </row>
    <row r="1099">
      <c r="A1099" s="2">
        <v>0.0</v>
      </c>
      <c r="B1099" s="2" t="s">
        <v>7674</v>
      </c>
    </row>
    <row r="1100">
      <c r="A1100" s="2">
        <v>0.0</v>
      </c>
      <c r="B1100" s="2" t="s">
        <v>7677</v>
      </c>
    </row>
    <row r="1101">
      <c r="A1101" s="2">
        <v>0.0</v>
      </c>
      <c r="B1101" s="2" t="s">
        <v>7681</v>
      </c>
    </row>
    <row r="1102">
      <c r="A1102" s="2">
        <v>0.0</v>
      </c>
      <c r="B1102" s="2" t="s">
        <v>7686</v>
      </c>
    </row>
    <row r="1103">
      <c r="A1103" s="2">
        <v>0.0</v>
      </c>
      <c r="B1103" s="2" t="s">
        <v>7695</v>
      </c>
    </row>
    <row r="1104">
      <c r="A1104" s="2">
        <v>0.0</v>
      </c>
      <c r="B1104" s="2" t="s">
        <v>7697</v>
      </c>
    </row>
    <row r="1105">
      <c r="A1105" s="2">
        <v>0.0</v>
      </c>
      <c r="B1105" s="2" t="s">
        <v>7699</v>
      </c>
    </row>
    <row r="1106">
      <c r="A1106" s="2">
        <v>0.0</v>
      </c>
      <c r="B1106" s="2" t="s">
        <v>7700</v>
      </c>
    </row>
    <row r="1107">
      <c r="A1107" s="2">
        <v>0.0</v>
      </c>
      <c r="B1107" s="2" t="s">
        <v>7703</v>
      </c>
    </row>
    <row r="1108">
      <c r="A1108" s="2">
        <v>0.0</v>
      </c>
      <c r="B1108" s="2" t="s">
        <v>7704</v>
      </c>
    </row>
    <row r="1109">
      <c r="A1109" s="2">
        <v>0.0</v>
      </c>
      <c r="B1109" s="2" t="s">
        <v>7705</v>
      </c>
    </row>
    <row r="1110">
      <c r="A1110" s="2">
        <v>0.0</v>
      </c>
      <c r="B1110" s="2" t="s">
        <v>7706</v>
      </c>
    </row>
    <row r="1111">
      <c r="A1111" s="2">
        <v>0.0</v>
      </c>
      <c r="B1111" s="2" t="s">
        <v>7707</v>
      </c>
    </row>
    <row r="1112">
      <c r="A1112" s="2">
        <v>0.0</v>
      </c>
      <c r="B1112" s="2" t="s">
        <v>7709</v>
      </c>
    </row>
    <row r="1113">
      <c r="A1113" s="2">
        <v>0.0</v>
      </c>
      <c r="B1113" s="2" t="s">
        <v>7710</v>
      </c>
    </row>
    <row r="1114">
      <c r="A1114" s="2">
        <v>0.0</v>
      </c>
      <c r="B1114" s="2" t="s">
        <v>7712</v>
      </c>
    </row>
    <row r="1115">
      <c r="A1115" s="2">
        <v>0.0</v>
      </c>
      <c r="B1115" s="2" t="s">
        <v>7721</v>
      </c>
    </row>
    <row r="1116">
      <c r="A1116" s="2">
        <v>0.0</v>
      </c>
      <c r="B1116" s="92" t="s">
        <v>7723</v>
      </c>
      <c r="D1116" s="36"/>
    </row>
    <row r="1117">
      <c r="A1117" s="2">
        <v>0.0</v>
      </c>
      <c r="B1117" s="36" t="s">
        <v>7733</v>
      </c>
      <c r="D1117" s="36"/>
    </row>
    <row r="1118">
      <c r="A1118" s="2">
        <v>0.0</v>
      </c>
      <c r="B1118" s="32" t="s">
        <v>7734</v>
      </c>
      <c r="D1118" s="36"/>
    </row>
    <row r="1119">
      <c r="A1119" s="2">
        <v>0.0</v>
      </c>
      <c r="B1119" s="2" t="s">
        <v>7735</v>
      </c>
    </row>
    <row r="1120">
      <c r="A1120" s="2">
        <v>0.0</v>
      </c>
      <c r="B1120" s="2" t="s">
        <v>7736</v>
      </c>
    </row>
    <row r="1121">
      <c r="A1121" s="2">
        <v>0.0</v>
      </c>
      <c r="B1121" s="2" t="s">
        <v>7737</v>
      </c>
      <c r="D1121" s="36"/>
    </row>
    <row r="1122">
      <c r="A1122" s="2">
        <v>0.0</v>
      </c>
      <c r="B1122" s="2" t="s">
        <v>7738</v>
      </c>
    </row>
    <row r="1123">
      <c r="A1123" s="2">
        <v>0.0</v>
      </c>
      <c r="B1123" s="2" t="s">
        <v>7739</v>
      </c>
    </row>
    <row r="1124">
      <c r="A1124" s="2">
        <v>0.0</v>
      </c>
      <c r="B1124" s="36" t="s">
        <v>7742</v>
      </c>
    </row>
    <row r="1125">
      <c r="A1125" s="2">
        <v>0.0</v>
      </c>
      <c r="B1125" s="2" t="s">
        <v>7746</v>
      </c>
    </row>
    <row r="1126">
      <c r="A1126" s="2">
        <v>0.0</v>
      </c>
      <c r="B1126" s="2" t="s">
        <v>7753</v>
      </c>
      <c r="D1126" s="36"/>
    </row>
    <row r="1127">
      <c r="A1127" s="2">
        <v>0.0</v>
      </c>
      <c r="B1127" s="36" t="s">
        <v>7755</v>
      </c>
    </row>
    <row r="1128">
      <c r="A1128" s="2">
        <v>0.0</v>
      </c>
      <c r="B1128" s="36" t="s">
        <v>7759</v>
      </c>
    </row>
    <row r="1129">
      <c r="A1129" s="2">
        <v>0.0</v>
      </c>
      <c r="B1129" s="2" t="s">
        <v>7765</v>
      </c>
      <c r="D1129" s="36"/>
    </row>
    <row r="1130">
      <c r="A1130" s="2">
        <v>0.0</v>
      </c>
      <c r="B1130" s="2" t="s">
        <v>7772</v>
      </c>
    </row>
    <row r="1131">
      <c r="A1131" s="2">
        <v>0.0</v>
      </c>
      <c r="B1131" s="2" t="s">
        <v>7777</v>
      </c>
      <c r="D1131" s="36"/>
    </row>
    <row r="1132">
      <c r="A1132" s="2">
        <v>0.0</v>
      </c>
      <c r="B1132" s="2" t="s">
        <v>7778</v>
      </c>
      <c r="D1132" s="36"/>
    </row>
    <row r="1133">
      <c r="A1133" s="2">
        <v>0.0</v>
      </c>
      <c r="B1133" s="2" t="s">
        <v>7780</v>
      </c>
    </row>
    <row r="1134">
      <c r="A1134" s="2">
        <v>0.0</v>
      </c>
      <c r="B1134" s="2" t="s">
        <v>7782</v>
      </c>
    </row>
    <row r="1135">
      <c r="A1135" s="2">
        <v>0.0</v>
      </c>
      <c r="B1135" s="2" t="s">
        <v>7785</v>
      </c>
    </row>
    <row r="1136">
      <c r="A1136" s="2">
        <v>0.0</v>
      </c>
      <c r="B1136" s="2" t="s">
        <v>7794</v>
      </c>
    </row>
    <row r="1137">
      <c r="A1137" s="2">
        <v>0.0</v>
      </c>
      <c r="B1137" s="2" t="s">
        <v>7801</v>
      </c>
    </row>
    <row r="1138">
      <c r="A1138" s="2">
        <v>0.0</v>
      </c>
      <c r="B1138" s="2" t="s">
        <v>7803</v>
      </c>
    </row>
    <row r="1139">
      <c r="A1139" s="2">
        <v>0.0</v>
      </c>
      <c r="B1139" s="2" t="s">
        <v>7807</v>
      </c>
    </row>
    <row r="1140">
      <c r="A1140" s="2">
        <v>0.0</v>
      </c>
      <c r="B1140" s="32" t="s">
        <v>7809</v>
      </c>
      <c r="D1140" s="36"/>
    </row>
    <row r="1141">
      <c r="A1141" s="2">
        <v>0.0</v>
      </c>
      <c r="B1141" s="2" t="s">
        <v>7810</v>
      </c>
    </row>
    <row r="1142">
      <c r="A1142" s="2">
        <v>0.0</v>
      </c>
      <c r="B1142" s="2" t="s">
        <v>7813</v>
      </c>
    </row>
    <row r="1143">
      <c r="A1143" s="2">
        <v>0.0</v>
      </c>
      <c r="B1143" s="2" t="s">
        <v>7814</v>
      </c>
    </row>
    <row r="1144">
      <c r="A1144" s="2">
        <v>0.0</v>
      </c>
      <c r="B1144" s="36" t="s">
        <v>7815</v>
      </c>
    </row>
    <row r="1145">
      <c r="A1145" s="2">
        <v>0.0</v>
      </c>
      <c r="B1145" s="2" t="s">
        <v>7816</v>
      </c>
    </row>
    <row r="1146">
      <c r="A1146" s="2">
        <v>0.0</v>
      </c>
      <c r="B1146" s="2" t="s">
        <v>7817</v>
      </c>
    </row>
    <row r="1147">
      <c r="A1147" s="2">
        <v>0.0</v>
      </c>
      <c r="B1147" s="2" t="s">
        <v>7818</v>
      </c>
    </row>
    <row r="1148">
      <c r="A1148" s="2">
        <v>0.0</v>
      </c>
      <c r="B1148" s="2" t="s">
        <v>7819</v>
      </c>
    </row>
    <row r="1149">
      <c r="A1149" s="2">
        <v>0.0</v>
      </c>
      <c r="B1149" s="2" t="s">
        <v>7820</v>
      </c>
    </row>
    <row r="1150">
      <c r="A1150" s="2">
        <v>0.0</v>
      </c>
      <c r="B1150" s="2" t="s">
        <v>7823</v>
      </c>
    </row>
    <row r="1151">
      <c r="A1151" s="2">
        <v>0.0</v>
      </c>
      <c r="B1151" s="2" t="s">
        <v>7824</v>
      </c>
    </row>
    <row r="1152">
      <c r="A1152" s="2">
        <v>0.0</v>
      </c>
      <c r="B1152" s="2" t="s">
        <v>7825</v>
      </c>
    </row>
    <row r="1153">
      <c r="A1153" s="2">
        <v>0.0</v>
      </c>
      <c r="B1153" s="2" t="s">
        <v>7826</v>
      </c>
    </row>
    <row r="1154">
      <c r="A1154" s="2">
        <v>0.0</v>
      </c>
      <c r="B1154" s="36" t="s">
        <v>7827</v>
      </c>
      <c r="D1154" s="36"/>
    </row>
    <row r="1155">
      <c r="A1155" s="2">
        <v>0.0</v>
      </c>
      <c r="B1155" s="2" t="s">
        <v>7828</v>
      </c>
    </row>
    <row r="1156">
      <c r="A1156" s="2">
        <v>0.0</v>
      </c>
      <c r="B1156" s="2" t="s">
        <v>7830</v>
      </c>
    </row>
    <row r="1157">
      <c r="A1157" s="2">
        <v>0.0</v>
      </c>
      <c r="B1157" s="2" t="s">
        <v>7831</v>
      </c>
    </row>
    <row r="1158">
      <c r="A1158" s="2">
        <v>0.0</v>
      </c>
      <c r="B1158" s="2" t="s">
        <v>7832</v>
      </c>
    </row>
    <row r="1159">
      <c r="A1159" s="2">
        <v>0.0</v>
      </c>
      <c r="B1159" s="32" t="s">
        <v>7833</v>
      </c>
      <c r="D1159" s="36"/>
    </row>
    <row r="1160">
      <c r="A1160" s="2">
        <v>0.0</v>
      </c>
      <c r="B1160" s="2" t="s">
        <v>7834</v>
      </c>
    </row>
    <row r="1161">
      <c r="A1161" s="2">
        <v>0.0</v>
      </c>
      <c r="B1161" s="2" t="s">
        <v>7835</v>
      </c>
    </row>
    <row r="1162">
      <c r="A1162" s="2">
        <v>0.0</v>
      </c>
      <c r="B1162" s="2" t="s">
        <v>7836</v>
      </c>
    </row>
    <row r="1163">
      <c r="A1163" s="2">
        <v>0.0</v>
      </c>
      <c r="B1163" s="2" t="s">
        <v>7837</v>
      </c>
    </row>
    <row r="1164">
      <c r="A1164" s="2">
        <v>0.0</v>
      </c>
      <c r="B1164" s="2" t="s">
        <v>7838</v>
      </c>
    </row>
    <row r="1165">
      <c r="A1165" s="2">
        <v>0.0</v>
      </c>
      <c r="B1165" s="2" t="s">
        <v>7839</v>
      </c>
    </row>
    <row r="1166">
      <c r="A1166" s="2">
        <v>0.0</v>
      </c>
      <c r="B1166" s="2" t="s">
        <v>7840</v>
      </c>
    </row>
    <row r="1167">
      <c r="A1167" s="2">
        <v>0.0</v>
      </c>
      <c r="B1167" s="2" t="s">
        <v>7841</v>
      </c>
    </row>
    <row r="1168">
      <c r="A1168" s="2">
        <v>0.0</v>
      </c>
      <c r="B1168" s="2" t="s">
        <v>7842</v>
      </c>
    </row>
    <row r="1169">
      <c r="A1169" s="2">
        <v>0.0</v>
      </c>
      <c r="B1169" s="2" t="s">
        <v>7863</v>
      </c>
    </row>
    <row r="1170">
      <c r="A1170" s="2">
        <v>0.0</v>
      </c>
      <c r="B1170" s="2" t="s">
        <v>7865</v>
      </c>
    </row>
    <row r="1171">
      <c r="A1171" s="2">
        <v>0.0</v>
      </c>
      <c r="B1171" s="2" t="s">
        <v>7872</v>
      </c>
    </row>
    <row r="1172">
      <c r="A1172" s="2">
        <v>0.0</v>
      </c>
      <c r="B1172" s="2" t="s">
        <v>7884</v>
      </c>
    </row>
    <row r="1173">
      <c r="A1173" s="2">
        <v>0.0</v>
      </c>
      <c r="B1173" s="2" t="s">
        <v>7887</v>
      </c>
      <c r="D1173" s="36"/>
    </row>
    <row r="1174">
      <c r="A1174" s="2">
        <v>0.0</v>
      </c>
      <c r="B1174" s="2" t="s">
        <v>7888</v>
      </c>
    </row>
    <row r="1175">
      <c r="A1175" s="2">
        <v>0.0</v>
      </c>
      <c r="B1175" s="2" t="s">
        <v>7891</v>
      </c>
    </row>
    <row r="1176">
      <c r="A1176" s="2">
        <v>0.0</v>
      </c>
      <c r="B1176" s="2" t="s">
        <v>7893</v>
      </c>
    </row>
    <row r="1177">
      <c r="A1177" s="2">
        <v>0.0</v>
      </c>
      <c r="B1177" s="2" t="s">
        <v>7896</v>
      </c>
    </row>
    <row r="1178">
      <c r="A1178" s="2">
        <v>0.0</v>
      </c>
      <c r="B1178" s="2" t="s">
        <v>7901</v>
      </c>
      <c r="D1178" s="36"/>
    </row>
    <row r="1179">
      <c r="A1179" s="2">
        <v>0.0</v>
      </c>
      <c r="B1179" s="2" t="s">
        <v>7904</v>
      </c>
    </row>
    <row r="1180">
      <c r="A1180" s="2">
        <v>0.0</v>
      </c>
      <c r="B1180" s="2" t="s">
        <v>7906</v>
      </c>
    </row>
    <row r="1181">
      <c r="A1181" s="2">
        <v>0.0</v>
      </c>
      <c r="B1181" s="2" t="s">
        <v>7911</v>
      </c>
    </row>
    <row r="1182">
      <c r="A1182" s="2">
        <v>0.0</v>
      </c>
      <c r="B1182" s="2" t="s">
        <v>7933</v>
      </c>
      <c r="D1182" s="36"/>
    </row>
    <row r="1183">
      <c r="A1183" s="2">
        <v>0.0</v>
      </c>
      <c r="B1183" s="2" t="s">
        <v>8097</v>
      </c>
    </row>
    <row r="1184">
      <c r="A1184" s="2">
        <v>0.0</v>
      </c>
      <c r="B1184" s="36" t="s">
        <v>8098</v>
      </c>
      <c r="D1184" s="36"/>
    </row>
    <row r="1185">
      <c r="A1185" s="2">
        <v>0.0</v>
      </c>
      <c r="B1185" s="2" t="s">
        <v>8099</v>
      </c>
    </row>
    <row r="1186">
      <c r="A1186" s="2">
        <v>0.0</v>
      </c>
      <c r="B1186" s="36" t="s">
        <v>8100</v>
      </c>
      <c r="D1186" s="36"/>
    </row>
    <row r="1187">
      <c r="A1187" s="2">
        <v>0.0</v>
      </c>
      <c r="B1187" s="2" t="s">
        <v>8101</v>
      </c>
      <c r="D1187" s="36"/>
    </row>
    <row r="1188">
      <c r="A1188" s="2">
        <v>0.0</v>
      </c>
      <c r="B1188" s="32" t="s">
        <v>8102</v>
      </c>
    </row>
    <row r="1189">
      <c r="A1189" s="2">
        <v>0.0</v>
      </c>
      <c r="B1189" s="2" t="s">
        <v>8103</v>
      </c>
      <c r="D1189" s="36"/>
    </row>
    <row r="1190">
      <c r="A1190" s="2">
        <v>0.0</v>
      </c>
      <c r="B1190" s="2" t="s">
        <v>8104</v>
      </c>
    </row>
    <row r="1191">
      <c r="A1191" s="2">
        <v>0.0</v>
      </c>
      <c r="B1191" s="2" t="s">
        <v>8105</v>
      </c>
    </row>
    <row r="1192">
      <c r="A1192" s="2">
        <v>0.0</v>
      </c>
      <c r="B1192" s="32" t="s">
        <v>8107</v>
      </c>
    </row>
    <row r="1193">
      <c r="A1193" s="2">
        <v>0.0</v>
      </c>
      <c r="B1193" s="2" t="s">
        <v>8108</v>
      </c>
    </row>
    <row r="1194">
      <c r="A1194" s="2">
        <v>0.0</v>
      </c>
      <c r="B1194" s="2" t="s">
        <v>8109</v>
      </c>
      <c r="D1194" s="36"/>
    </row>
    <row r="1195">
      <c r="A1195" s="2">
        <v>0.0</v>
      </c>
      <c r="B1195" s="2" t="s">
        <v>8111</v>
      </c>
    </row>
    <row r="1196">
      <c r="A1196" s="2">
        <v>0.0</v>
      </c>
      <c r="B1196" s="2" t="s">
        <v>8112</v>
      </c>
    </row>
    <row r="1197">
      <c r="A1197" s="2">
        <v>0.0</v>
      </c>
      <c r="B1197" s="36" t="s">
        <v>8113</v>
      </c>
      <c r="D1197" s="36"/>
    </row>
    <row r="1198">
      <c r="A1198" s="2">
        <v>0.0</v>
      </c>
      <c r="B1198" s="2" t="s">
        <v>8114</v>
      </c>
      <c r="D1198" s="36"/>
    </row>
    <row r="1199">
      <c r="A1199" s="2">
        <v>0.0</v>
      </c>
      <c r="B1199" s="32" t="s">
        <v>8115</v>
      </c>
    </row>
    <row r="1200">
      <c r="A1200" s="2">
        <v>0.0</v>
      </c>
      <c r="B1200" s="2" t="s">
        <v>8116</v>
      </c>
    </row>
    <row r="1201">
      <c r="A1201" s="2">
        <v>0.0</v>
      </c>
      <c r="B1201" s="2" t="s">
        <v>8117</v>
      </c>
    </row>
    <row r="1202">
      <c r="A1202" s="2">
        <v>0.0</v>
      </c>
      <c r="B1202" s="2" t="s">
        <v>8118</v>
      </c>
      <c r="D1202" s="36"/>
    </row>
    <row r="1203">
      <c r="A1203" s="2">
        <v>0.0</v>
      </c>
      <c r="B1203" s="2" t="s">
        <v>8119</v>
      </c>
    </row>
    <row r="1204">
      <c r="A1204" s="2">
        <v>0.0</v>
      </c>
      <c r="B1204" s="2" t="s">
        <v>8120</v>
      </c>
      <c r="D1204" s="36"/>
    </row>
    <row r="1205">
      <c r="A1205" s="2">
        <v>0.0</v>
      </c>
      <c r="B1205" s="36" t="s">
        <v>8121</v>
      </c>
      <c r="D1205" s="36"/>
    </row>
    <row r="1206">
      <c r="A1206" s="2">
        <v>0.0</v>
      </c>
      <c r="B1206" s="2" t="s">
        <v>8122</v>
      </c>
    </row>
    <row r="1207">
      <c r="A1207" s="2">
        <v>0.0</v>
      </c>
      <c r="B1207" s="36" t="s">
        <v>8123</v>
      </c>
    </row>
    <row r="1208">
      <c r="A1208" s="2">
        <v>0.0</v>
      </c>
      <c r="B1208" s="36" t="s">
        <v>8124</v>
      </c>
      <c r="D1208" s="36"/>
    </row>
    <row r="1209">
      <c r="A1209" s="2">
        <v>0.0</v>
      </c>
      <c r="B1209" s="32" t="s">
        <v>8125</v>
      </c>
    </row>
    <row r="1210">
      <c r="A1210" s="2">
        <v>0.0</v>
      </c>
      <c r="B1210" s="2" t="s">
        <v>8126</v>
      </c>
      <c r="D1210" s="36"/>
    </row>
    <row r="1211">
      <c r="A1211" s="2">
        <v>0.0</v>
      </c>
      <c r="B1211" s="2" t="s">
        <v>8127</v>
      </c>
    </row>
    <row r="1212">
      <c r="A1212" s="2">
        <v>0.0</v>
      </c>
      <c r="B1212" s="2" t="s">
        <v>8128</v>
      </c>
    </row>
    <row r="1213">
      <c r="A1213" s="2">
        <v>0.0</v>
      </c>
      <c r="B1213" s="32" t="s">
        <v>8131</v>
      </c>
    </row>
    <row r="1214">
      <c r="A1214" s="2">
        <v>0.0</v>
      </c>
      <c r="B1214" s="36" t="s">
        <v>8132</v>
      </c>
    </row>
    <row r="1215">
      <c r="A1215" s="2">
        <v>0.0</v>
      </c>
      <c r="B1215" s="2" t="s">
        <v>8134</v>
      </c>
      <c r="D1215" s="36"/>
    </row>
    <row r="1216">
      <c r="A1216" s="2">
        <v>0.0</v>
      </c>
      <c r="B1216" s="2" t="s">
        <v>8135</v>
      </c>
    </row>
    <row r="1217">
      <c r="A1217" s="2">
        <v>0.0</v>
      </c>
      <c r="B1217" s="2" t="s">
        <v>8136</v>
      </c>
    </row>
    <row r="1218">
      <c r="A1218" s="2">
        <v>0.0</v>
      </c>
      <c r="B1218" s="2" t="s">
        <v>8138</v>
      </c>
    </row>
    <row r="1219">
      <c r="A1219" s="2">
        <v>0.0</v>
      </c>
      <c r="B1219" s="2" t="s">
        <v>8145</v>
      </c>
    </row>
    <row r="1220">
      <c r="A1220" s="2">
        <v>0.0</v>
      </c>
      <c r="B1220" s="2" t="s">
        <v>8148</v>
      </c>
    </row>
    <row r="1221">
      <c r="A1221" s="2">
        <v>0.0</v>
      </c>
      <c r="B1221" s="2" t="s">
        <v>8149</v>
      </c>
    </row>
    <row r="1222">
      <c r="A1222" s="2">
        <v>0.0</v>
      </c>
      <c r="B1222" s="2" t="s">
        <v>8150</v>
      </c>
    </row>
    <row r="1223">
      <c r="A1223" s="2">
        <v>0.0</v>
      </c>
      <c r="B1223" s="2" t="s">
        <v>8153</v>
      </c>
    </row>
    <row r="1224">
      <c r="A1224" s="2">
        <v>0.0</v>
      </c>
      <c r="B1224" s="2" t="s">
        <v>8154</v>
      </c>
    </row>
    <row r="1225">
      <c r="A1225" s="2">
        <v>0.0</v>
      </c>
      <c r="B1225" s="2" t="s">
        <v>8155</v>
      </c>
    </row>
    <row r="1226">
      <c r="A1226" s="2">
        <v>0.0</v>
      </c>
      <c r="B1226" s="2" t="s">
        <v>8156</v>
      </c>
    </row>
    <row r="1227">
      <c r="A1227" s="2">
        <v>0.0</v>
      </c>
      <c r="B1227" s="2" t="s">
        <v>8157</v>
      </c>
    </row>
    <row r="1228">
      <c r="A1228" s="2">
        <v>0.0</v>
      </c>
      <c r="B1228" s="2" t="s">
        <v>8159</v>
      </c>
    </row>
    <row r="1229">
      <c r="A1229" s="2">
        <v>0.0</v>
      </c>
      <c r="B1229" s="2" t="s">
        <v>8160</v>
      </c>
    </row>
    <row r="1230">
      <c r="A1230" s="2">
        <v>0.0</v>
      </c>
      <c r="B1230" s="2" t="s">
        <v>8161</v>
      </c>
    </row>
    <row r="1231">
      <c r="A1231" s="2">
        <v>0.0</v>
      </c>
      <c r="B1231" s="2" t="s">
        <v>8162</v>
      </c>
    </row>
    <row r="1232">
      <c r="A1232" s="2">
        <v>0.0</v>
      </c>
      <c r="B1232" s="2" t="s">
        <v>8163</v>
      </c>
    </row>
    <row r="1233">
      <c r="A1233" s="2">
        <v>0.0</v>
      </c>
      <c r="B1233" s="2" t="s">
        <v>8164</v>
      </c>
    </row>
    <row r="1234">
      <c r="A1234" s="2">
        <v>0.0</v>
      </c>
      <c r="B1234" s="2" t="s">
        <v>8165</v>
      </c>
    </row>
    <row r="1235">
      <c r="A1235" s="2">
        <v>0.0</v>
      </c>
      <c r="B1235" s="2" t="s">
        <v>8166</v>
      </c>
    </row>
    <row r="1236">
      <c r="A1236" s="2">
        <v>0.0</v>
      </c>
      <c r="B1236" s="2" t="s">
        <v>8170</v>
      </c>
    </row>
    <row r="1237">
      <c r="A1237" s="2">
        <v>0.0</v>
      </c>
      <c r="B1237" s="2" t="s">
        <v>8171</v>
      </c>
    </row>
    <row r="1238">
      <c r="A1238" s="2">
        <v>0.0</v>
      </c>
      <c r="B1238" s="2" t="s">
        <v>8176</v>
      </c>
    </row>
    <row r="1239">
      <c r="A1239" s="2">
        <v>0.0</v>
      </c>
      <c r="B1239" s="2" t="s">
        <v>8179</v>
      </c>
    </row>
    <row r="1240">
      <c r="A1240" s="2">
        <v>0.0</v>
      </c>
      <c r="B1240" s="2" t="s">
        <v>8180</v>
      </c>
    </row>
    <row r="1241">
      <c r="A1241" s="2">
        <v>0.0</v>
      </c>
      <c r="B1241" s="2" t="s">
        <v>8186</v>
      </c>
    </row>
    <row r="1242">
      <c r="A1242" s="2">
        <v>0.0</v>
      </c>
      <c r="B1242" s="2" t="s">
        <v>8191</v>
      </c>
    </row>
    <row r="1243">
      <c r="A1243" s="2">
        <v>0.0</v>
      </c>
      <c r="B1243" s="2" t="s">
        <v>8192</v>
      </c>
    </row>
    <row r="1244">
      <c r="A1244" s="2">
        <v>0.0</v>
      </c>
      <c r="B1244" s="2" t="s">
        <v>8193</v>
      </c>
    </row>
    <row r="1245">
      <c r="A1245" s="2">
        <v>0.0</v>
      </c>
      <c r="B1245" s="2" t="s">
        <v>8194</v>
      </c>
    </row>
    <row r="1246">
      <c r="A1246" s="2">
        <v>0.0</v>
      </c>
      <c r="B1246" s="2" t="s">
        <v>8195</v>
      </c>
    </row>
    <row r="1247">
      <c r="A1247" s="2">
        <v>0.0</v>
      </c>
      <c r="B1247" s="2" t="s">
        <v>8196</v>
      </c>
    </row>
    <row r="1248">
      <c r="A1248" s="2">
        <v>0.0</v>
      </c>
      <c r="B1248" s="2" t="s">
        <v>8197</v>
      </c>
    </row>
    <row r="1249">
      <c r="A1249" s="2">
        <v>0.0</v>
      </c>
      <c r="B1249" s="2" t="s">
        <v>8198</v>
      </c>
    </row>
    <row r="1250">
      <c r="A1250" s="2">
        <v>0.0</v>
      </c>
      <c r="B1250" s="2" t="s">
        <v>8199</v>
      </c>
    </row>
    <row r="1251">
      <c r="A1251" s="2">
        <v>0.0</v>
      </c>
      <c r="B1251" s="2" t="s">
        <v>8200</v>
      </c>
    </row>
    <row r="1252">
      <c r="A1252" s="2">
        <v>0.0</v>
      </c>
      <c r="B1252" s="2" t="s">
        <v>8201</v>
      </c>
    </row>
    <row r="1253">
      <c r="A1253" s="2">
        <v>0.0</v>
      </c>
      <c r="B1253" s="2" t="s">
        <v>8202</v>
      </c>
    </row>
    <row r="1254">
      <c r="A1254" s="2">
        <v>0.0</v>
      </c>
      <c r="B1254" s="2" t="s">
        <v>8204</v>
      </c>
    </row>
    <row r="1255">
      <c r="A1255" s="2">
        <v>0.0</v>
      </c>
      <c r="B1255" s="2" t="s">
        <v>8205</v>
      </c>
    </row>
    <row r="1256">
      <c r="A1256" s="2">
        <v>0.0</v>
      </c>
      <c r="B1256" s="2" t="s">
        <v>8207</v>
      </c>
    </row>
    <row r="1257">
      <c r="A1257" s="2">
        <v>0.0</v>
      </c>
      <c r="B1257" s="2" t="s">
        <v>8208</v>
      </c>
    </row>
    <row r="1258">
      <c r="A1258" s="2">
        <v>0.0</v>
      </c>
      <c r="B1258" s="2" t="s">
        <v>8209</v>
      </c>
    </row>
    <row r="1259">
      <c r="A1259" s="2">
        <v>0.0</v>
      </c>
      <c r="B1259" s="2" t="s">
        <v>8210</v>
      </c>
    </row>
    <row r="1260">
      <c r="A1260" s="2">
        <v>0.0</v>
      </c>
      <c r="B1260" s="2" t="s">
        <v>8211</v>
      </c>
    </row>
    <row r="1261">
      <c r="A1261" s="2">
        <v>0.0</v>
      </c>
      <c r="B1261" s="2" t="s">
        <v>8212</v>
      </c>
    </row>
    <row r="1262">
      <c r="A1262" s="2">
        <v>0.0</v>
      </c>
      <c r="B1262" s="2" t="s">
        <v>8214</v>
      </c>
    </row>
    <row r="1263">
      <c r="A1263" s="2">
        <v>0.0</v>
      </c>
      <c r="B1263" s="2" t="s">
        <v>8215</v>
      </c>
    </row>
    <row r="1264">
      <c r="A1264" s="2">
        <v>0.0</v>
      </c>
      <c r="B1264" s="2" t="s">
        <v>8216</v>
      </c>
    </row>
    <row r="1265">
      <c r="A1265" s="2">
        <v>0.0</v>
      </c>
      <c r="B1265" s="2" t="s">
        <v>8217</v>
      </c>
    </row>
    <row r="1266">
      <c r="A1266" s="2">
        <v>0.0</v>
      </c>
      <c r="B1266" s="38" t="s">
        <v>8219</v>
      </c>
    </row>
    <row r="1267">
      <c r="A1267" s="2">
        <v>0.0</v>
      </c>
      <c r="B1267" s="2" t="s">
        <v>8221</v>
      </c>
    </row>
    <row r="1268">
      <c r="A1268" s="2">
        <v>0.0</v>
      </c>
      <c r="B1268" s="2" t="s">
        <v>8222</v>
      </c>
    </row>
    <row r="1269">
      <c r="A1269" s="2">
        <v>0.0</v>
      </c>
      <c r="B1269" s="2" t="s">
        <v>8223</v>
      </c>
    </row>
    <row r="1270">
      <c r="A1270" s="2">
        <v>0.0</v>
      </c>
      <c r="B1270" s="2" t="s">
        <v>8224</v>
      </c>
    </row>
    <row r="1271">
      <c r="A1271" s="2">
        <v>0.0</v>
      </c>
      <c r="B1271" s="2" t="s">
        <v>8225</v>
      </c>
    </row>
    <row r="1272">
      <c r="A1272" s="2">
        <v>0.0</v>
      </c>
      <c r="B1272" s="2" t="s">
        <v>8226</v>
      </c>
    </row>
    <row r="1273">
      <c r="A1273" s="2">
        <v>0.0</v>
      </c>
      <c r="B1273" s="2" t="s">
        <v>8228</v>
      </c>
    </row>
    <row r="1274">
      <c r="A1274" s="2">
        <v>0.0</v>
      </c>
      <c r="B1274" s="2" t="s">
        <v>8232</v>
      </c>
    </row>
    <row r="1275">
      <c r="A1275" s="2">
        <v>0.0</v>
      </c>
      <c r="B1275" s="2" t="s">
        <v>8235</v>
      </c>
    </row>
    <row r="1276">
      <c r="A1276" s="2">
        <v>0.0</v>
      </c>
      <c r="B1276" s="2" t="s">
        <v>8236</v>
      </c>
    </row>
    <row r="1277">
      <c r="A1277" s="2">
        <v>0.0</v>
      </c>
      <c r="B1277" s="2" t="s">
        <v>8237</v>
      </c>
    </row>
    <row r="1278">
      <c r="A1278" s="2">
        <v>0.0</v>
      </c>
      <c r="B1278" s="36" t="s">
        <v>8240</v>
      </c>
    </row>
    <row r="1279">
      <c r="A1279" s="2">
        <v>0.0</v>
      </c>
      <c r="B1279" s="2" t="s">
        <v>8249</v>
      </c>
    </row>
    <row r="1280">
      <c r="A1280" s="2">
        <v>0.0</v>
      </c>
      <c r="B1280" s="2" t="s">
        <v>8250</v>
      </c>
      <c r="F1280" s="2" t="s">
        <v>14119</v>
      </c>
    </row>
    <row r="1281">
      <c r="A1281" s="2">
        <v>0.0</v>
      </c>
      <c r="B1281" s="2" t="s">
        <v>8251</v>
      </c>
    </row>
    <row r="1282">
      <c r="A1282" s="2">
        <v>0.0</v>
      </c>
      <c r="B1282" s="2" t="s">
        <v>8252</v>
      </c>
    </row>
    <row r="1283">
      <c r="A1283" s="2">
        <v>0.0</v>
      </c>
      <c r="B1283" s="2" t="s">
        <v>8253</v>
      </c>
    </row>
    <row r="1284">
      <c r="A1284" s="2">
        <v>0.0</v>
      </c>
      <c r="B1284" s="2" t="s">
        <v>8254</v>
      </c>
    </row>
    <row r="1285">
      <c r="A1285" s="2">
        <v>0.0</v>
      </c>
      <c r="B1285" s="2" t="s">
        <v>8255</v>
      </c>
    </row>
    <row r="1286">
      <c r="A1286" s="2">
        <v>0.0</v>
      </c>
      <c r="B1286" s="2" t="s">
        <v>8256</v>
      </c>
    </row>
    <row r="1287">
      <c r="A1287" s="2">
        <v>0.0</v>
      </c>
      <c r="B1287" s="2" t="s">
        <v>8257</v>
      </c>
    </row>
    <row r="1288">
      <c r="A1288" s="2">
        <v>0.0</v>
      </c>
      <c r="B1288" s="2" t="s">
        <v>8258</v>
      </c>
    </row>
    <row r="1289">
      <c r="A1289" s="2">
        <v>0.0</v>
      </c>
      <c r="B1289" s="2" t="s">
        <v>8259</v>
      </c>
    </row>
    <row r="1290">
      <c r="A1290" s="2">
        <v>0.0</v>
      </c>
      <c r="B1290" s="2" t="s">
        <v>8260</v>
      </c>
    </row>
    <row r="1291">
      <c r="A1291" s="2">
        <v>0.0</v>
      </c>
      <c r="B1291" s="2" t="s">
        <v>8261</v>
      </c>
    </row>
    <row r="1292">
      <c r="A1292" s="2">
        <v>0.0</v>
      </c>
      <c r="B1292" s="2" t="s">
        <v>8262</v>
      </c>
    </row>
    <row r="1293">
      <c r="A1293" s="2">
        <v>0.0</v>
      </c>
      <c r="B1293" s="2" t="s">
        <v>8263</v>
      </c>
    </row>
    <row r="1294">
      <c r="A1294" s="2">
        <v>0.0</v>
      </c>
      <c r="B1294" s="2" t="s">
        <v>8264</v>
      </c>
    </row>
    <row r="1295">
      <c r="A1295" s="2">
        <v>0.0</v>
      </c>
      <c r="B1295" s="2" t="s">
        <v>8265</v>
      </c>
    </row>
    <row r="1296">
      <c r="A1296" s="2">
        <v>0.0</v>
      </c>
      <c r="B1296" s="2" t="s">
        <v>8266</v>
      </c>
    </row>
    <row r="1297">
      <c r="A1297" s="2">
        <v>0.0</v>
      </c>
      <c r="B1297" s="2" t="s">
        <v>8267</v>
      </c>
    </row>
    <row r="1298">
      <c r="A1298" s="2">
        <v>0.0</v>
      </c>
      <c r="B1298" s="2" t="s">
        <v>8268</v>
      </c>
    </row>
    <row r="1299">
      <c r="A1299" s="2">
        <v>0.0</v>
      </c>
      <c r="B1299" s="2" t="s">
        <v>8269</v>
      </c>
    </row>
    <row r="1300">
      <c r="A1300" s="2">
        <v>0.0</v>
      </c>
      <c r="B1300" s="2" t="s">
        <v>8270</v>
      </c>
    </row>
    <row r="1301">
      <c r="A1301" s="2">
        <v>0.0</v>
      </c>
      <c r="B1301" s="10" t="s">
        <v>8271</v>
      </c>
    </row>
    <row r="1302">
      <c r="A1302" s="2">
        <v>0.0</v>
      </c>
      <c r="B1302" s="2" t="s">
        <v>8272</v>
      </c>
    </row>
    <row r="1303">
      <c r="A1303" s="2">
        <v>0.0</v>
      </c>
      <c r="B1303" s="2" t="s">
        <v>8273</v>
      </c>
    </row>
    <row r="1304">
      <c r="A1304" s="2">
        <v>0.0</v>
      </c>
      <c r="B1304" s="36" t="s">
        <v>8274</v>
      </c>
    </row>
    <row r="1305">
      <c r="A1305" s="2">
        <v>0.0</v>
      </c>
      <c r="B1305" s="2" t="s">
        <v>8275</v>
      </c>
    </row>
    <row r="1306">
      <c r="A1306" s="2">
        <v>0.0</v>
      </c>
      <c r="B1306" s="36" t="s">
        <v>8276</v>
      </c>
    </row>
    <row r="1307">
      <c r="A1307" s="2">
        <v>0.0</v>
      </c>
      <c r="B1307" s="36" t="s">
        <v>8277</v>
      </c>
    </row>
    <row r="1308">
      <c r="A1308" s="2">
        <v>0.0</v>
      </c>
      <c r="B1308" s="36" t="s">
        <v>8278</v>
      </c>
    </row>
    <row r="1309">
      <c r="A1309" s="2">
        <v>0.0</v>
      </c>
      <c r="B1309" s="2" t="s">
        <v>8279</v>
      </c>
    </row>
    <row r="1310">
      <c r="A1310" s="2">
        <v>0.0</v>
      </c>
      <c r="B1310" s="2" t="s">
        <v>8280</v>
      </c>
    </row>
    <row r="1311">
      <c r="A1311" s="2">
        <v>0.0</v>
      </c>
      <c r="B1311" s="2" t="s">
        <v>8281</v>
      </c>
    </row>
    <row r="1312">
      <c r="A1312" s="2">
        <v>0.0</v>
      </c>
      <c r="B1312" s="2" t="s">
        <v>8282</v>
      </c>
    </row>
    <row r="1313">
      <c r="A1313" s="2">
        <v>0.0</v>
      </c>
      <c r="B1313" s="2" t="s">
        <v>8284</v>
      </c>
    </row>
    <row r="1314">
      <c r="A1314" s="2">
        <v>0.0</v>
      </c>
      <c r="B1314" s="2" t="s">
        <v>8287</v>
      </c>
    </row>
    <row r="1315">
      <c r="A1315" s="2">
        <v>0.0</v>
      </c>
      <c r="B1315" s="2" t="s">
        <v>8288</v>
      </c>
    </row>
    <row r="1316">
      <c r="A1316" s="2">
        <v>0.0</v>
      </c>
      <c r="B1316" s="2" t="s">
        <v>8289</v>
      </c>
    </row>
    <row r="1317">
      <c r="A1317" s="2">
        <v>0.0</v>
      </c>
      <c r="B1317" s="2" t="s">
        <v>8290</v>
      </c>
    </row>
    <row r="1318">
      <c r="A1318" s="2">
        <v>0.0</v>
      </c>
      <c r="B1318" s="2" t="s">
        <v>8291</v>
      </c>
    </row>
    <row r="1319">
      <c r="A1319" s="2">
        <v>0.0</v>
      </c>
      <c r="B1319" s="2" t="s">
        <v>8292</v>
      </c>
    </row>
    <row r="1320">
      <c r="A1320" s="2">
        <v>0.0</v>
      </c>
      <c r="B1320" s="2" t="s">
        <v>8293</v>
      </c>
    </row>
    <row r="1321">
      <c r="A1321" s="2">
        <v>0.0</v>
      </c>
      <c r="B1321" s="2" t="s">
        <v>8294</v>
      </c>
    </row>
    <row r="1322">
      <c r="A1322" s="2">
        <v>0.0</v>
      </c>
      <c r="B1322" s="2" t="s">
        <v>8296</v>
      </c>
    </row>
    <row r="1323">
      <c r="A1323" s="2">
        <v>0.0</v>
      </c>
      <c r="B1323" s="2" t="s">
        <v>8297</v>
      </c>
    </row>
    <row r="1324">
      <c r="A1324" s="2">
        <v>0.0</v>
      </c>
      <c r="B1324" s="2" t="s">
        <v>8298</v>
      </c>
    </row>
    <row r="1325">
      <c r="A1325" s="2">
        <v>0.0</v>
      </c>
      <c r="B1325" s="2" t="s">
        <v>8301</v>
      </c>
    </row>
    <row r="1326">
      <c r="A1326" s="2">
        <v>0.0</v>
      </c>
      <c r="B1326" s="2" t="s">
        <v>8302</v>
      </c>
    </row>
    <row r="1327">
      <c r="A1327" s="2">
        <v>0.0</v>
      </c>
      <c r="B1327" s="2" t="s">
        <v>8303</v>
      </c>
    </row>
    <row r="1328">
      <c r="A1328" s="2">
        <v>0.0</v>
      </c>
      <c r="B1328" s="2" t="s">
        <v>8304</v>
      </c>
    </row>
    <row r="1329">
      <c r="A1329" s="2">
        <v>0.0</v>
      </c>
      <c r="B1329" s="2" t="s">
        <v>8305</v>
      </c>
    </row>
    <row r="1330">
      <c r="A1330" s="2">
        <v>0.0</v>
      </c>
      <c r="B1330" s="2" t="s">
        <v>8306</v>
      </c>
    </row>
    <row r="1331">
      <c r="A1331" s="2">
        <v>0.0</v>
      </c>
      <c r="B1331" s="9" t="s">
        <v>8307</v>
      </c>
    </row>
    <row r="1332">
      <c r="A1332" s="2">
        <v>0.0</v>
      </c>
      <c r="B1332" s="2" t="s">
        <v>8308</v>
      </c>
    </row>
    <row r="1333">
      <c r="A1333" s="2">
        <v>0.0</v>
      </c>
      <c r="B1333" s="2" t="s">
        <v>8309</v>
      </c>
    </row>
    <row r="1334">
      <c r="A1334" s="2">
        <v>0.0</v>
      </c>
      <c r="B1334" s="2" t="s">
        <v>8310</v>
      </c>
    </row>
    <row r="1335">
      <c r="A1335" s="2">
        <v>0.0</v>
      </c>
      <c r="B1335" s="2" t="s">
        <v>8313</v>
      </c>
    </row>
    <row r="1336">
      <c r="A1336" s="2">
        <v>0.0</v>
      </c>
      <c r="B1336" s="2" t="s">
        <v>8314</v>
      </c>
    </row>
    <row r="1337">
      <c r="A1337" s="2">
        <v>0.0</v>
      </c>
      <c r="B1337" s="2" t="s">
        <v>8315</v>
      </c>
    </row>
    <row r="1338">
      <c r="A1338" s="2">
        <v>0.0</v>
      </c>
      <c r="B1338" s="2" t="s">
        <v>8316</v>
      </c>
    </row>
    <row r="1339">
      <c r="A1339" s="2">
        <v>0.0</v>
      </c>
      <c r="B1339" s="2" t="s">
        <v>8317</v>
      </c>
    </row>
    <row r="1340">
      <c r="A1340" s="2">
        <v>0.0</v>
      </c>
      <c r="B1340" s="2" t="s">
        <v>8318</v>
      </c>
    </row>
    <row r="1341">
      <c r="A1341" s="2">
        <v>0.0</v>
      </c>
      <c r="B1341" s="2" t="s">
        <v>8319</v>
      </c>
    </row>
    <row r="1342">
      <c r="A1342" s="2">
        <v>0.0</v>
      </c>
      <c r="B1342" s="2" t="s">
        <v>8321</v>
      </c>
    </row>
    <row r="1343">
      <c r="A1343" s="2">
        <v>0.0</v>
      </c>
      <c r="B1343" s="36" t="s">
        <v>8322</v>
      </c>
    </row>
    <row r="1344">
      <c r="A1344" s="2">
        <v>0.0</v>
      </c>
      <c r="B1344" s="36" t="s">
        <v>8323</v>
      </c>
    </row>
    <row r="1345">
      <c r="A1345" s="2">
        <v>0.0</v>
      </c>
      <c r="B1345" s="2" t="s">
        <v>8324</v>
      </c>
    </row>
    <row r="1346">
      <c r="A1346" s="2">
        <v>0.0</v>
      </c>
      <c r="B1346" s="2" t="s">
        <v>8325</v>
      </c>
    </row>
    <row r="1347">
      <c r="A1347" s="2">
        <v>0.0</v>
      </c>
      <c r="B1347" s="9" t="s">
        <v>8326</v>
      </c>
    </row>
    <row r="1348">
      <c r="A1348" s="2">
        <v>0.0</v>
      </c>
      <c r="B1348" s="2" t="s">
        <v>8327</v>
      </c>
    </row>
    <row r="1349">
      <c r="A1349" s="2">
        <v>0.0</v>
      </c>
      <c r="B1349" s="2" t="s">
        <v>8328</v>
      </c>
    </row>
    <row r="1350">
      <c r="A1350" s="2">
        <v>0.0</v>
      </c>
      <c r="B1350" s="2" t="s">
        <v>8329</v>
      </c>
    </row>
    <row r="1351">
      <c r="A1351" s="2">
        <v>0.0</v>
      </c>
      <c r="B1351" s="2" t="s">
        <v>8330</v>
      </c>
    </row>
    <row r="1352">
      <c r="A1352" s="2">
        <v>0.0</v>
      </c>
      <c r="B1352" s="2" t="s">
        <v>8331</v>
      </c>
    </row>
    <row r="1353">
      <c r="A1353" s="2">
        <v>0.0</v>
      </c>
      <c r="B1353" s="2" t="s">
        <v>8332</v>
      </c>
    </row>
    <row r="1354">
      <c r="A1354" s="2">
        <v>0.0</v>
      </c>
      <c r="B1354" s="2" t="s">
        <v>8333</v>
      </c>
    </row>
    <row r="1355">
      <c r="A1355" s="2">
        <v>0.0</v>
      </c>
      <c r="B1355" s="2" t="s">
        <v>8334</v>
      </c>
    </row>
    <row r="1356">
      <c r="A1356" s="2">
        <v>0.0</v>
      </c>
      <c r="B1356" s="2" t="s">
        <v>8335</v>
      </c>
    </row>
    <row r="1357">
      <c r="A1357" s="2">
        <v>0.0</v>
      </c>
      <c r="B1357" s="2" t="s">
        <v>8336</v>
      </c>
    </row>
    <row r="1358">
      <c r="A1358" s="2">
        <v>0.0</v>
      </c>
      <c r="B1358" s="2" t="s">
        <v>8337</v>
      </c>
    </row>
    <row r="1359">
      <c r="A1359" s="2">
        <v>0.0</v>
      </c>
      <c r="B1359" s="2" t="s">
        <v>8338</v>
      </c>
    </row>
    <row r="1360">
      <c r="A1360" s="2">
        <v>0.0</v>
      </c>
      <c r="B1360" s="2" t="s">
        <v>8339</v>
      </c>
    </row>
    <row r="1361">
      <c r="A1361" s="2">
        <v>0.0</v>
      </c>
      <c r="B1361" s="2" t="s">
        <v>8340</v>
      </c>
    </row>
    <row r="1362">
      <c r="A1362" s="2">
        <v>0.0</v>
      </c>
      <c r="B1362" s="2" t="s">
        <v>8341</v>
      </c>
    </row>
    <row r="1363">
      <c r="A1363" s="2">
        <v>0.0</v>
      </c>
      <c r="B1363" s="2" t="s">
        <v>8342</v>
      </c>
    </row>
    <row r="1364">
      <c r="A1364" s="2">
        <v>0.0</v>
      </c>
      <c r="B1364" s="2" t="s">
        <v>8343</v>
      </c>
    </row>
    <row r="1365">
      <c r="A1365" s="2">
        <v>0.0</v>
      </c>
      <c r="B1365" s="2" t="s">
        <v>8344</v>
      </c>
    </row>
    <row r="1366">
      <c r="A1366" s="2">
        <v>0.0</v>
      </c>
      <c r="B1366" s="2" t="s">
        <v>8345</v>
      </c>
    </row>
    <row r="1367">
      <c r="A1367" s="2">
        <v>0.0</v>
      </c>
      <c r="B1367" s="2" t="s">
        <v>8346</v>
      </c>
    </row>
    <row r="1368">
      <c r="A1368" s="2">
        <v>0.0</v>
      </c>
      <c r="B1368" s="2" t="s">
        <v>8347</v>
      </c>
    </row>
    <row r="1369">
      <c r="A1369" s="2">
        <v>0.0</v>
      </c>
      <c r="B1369" s="2" t="s">
        <v>8348</v>
      </c>
    </row>
    <row r="1370">
      <c r="A1370" s="2">
        <v>0.0</v>
      </c>
      <c r="B1370" s="2" t="s">
        <v>8349</v>
      </c>
    </row>
    <row r="1371">
      <c r="A1371" s="2">
        <v>0.0</v>
      </c>
      <c r="B1371" s="2" t="s">
        <v>8350</v>
      </c>
    </row>
    <row r="1372">
      <c r="A1372" s="2">
        <v>0.0</v>
      </c>
      <c r="B1372" s="2" t="s">
        <v>8351</v>
      </c>
    </row>
    <row r="1373">
      <c r="A1373" s="2">
        <v>0.0</v>
      </c>
      <c r="B1373" s="9" t="s">
        <v>8352</v>
      </c>
    </row>
    <row r="1374">
      <c r="A1374" s="2">
        <v>0.0</v>
      </c>
      <c r="B1374" s="2" t="s">
        <v>8353</v>
      </c>
    </row>
    <row r="1375">
      <c r="A1375" s="2">
        <v>0.0</v>
      </c>
      <c r="B1375" s="2" t="s">
        <v>8354</v>
      </c>
    </row>
    <row r="1376">
      <c r="A1376" s="2">
        <v>0.0</v>
      </c>
      <c r="B1376" s="2" t="s">
        <v>8355</v>
      </c>
    </row>
    <row r="1377">
      <c r="A1377" s="2">
        <v>0.0</v>
      </c>
      <c r="B1377" s="2" t="s">
        <v>8357</v>
      </c>
    </row>
    <row r="1378">
      <c r="A1378" s="2">
        <v>0.0</v>
      </c>
      <c r="B1378" s="2" t="s">
        <v>8358</v>
      </c>
    </row>
    <row r="1379">
      <c r="A1379" s="2">
        <v>0.0</v>
      </c>
      <c r="B1379" s="2" t="s">
        <v>8359</v>
      </c>
    </row>
    <row r="1380">
      <c r="A1380" s="2">
        <v>0.0</v>
      </c>
      <c r="B1380" s="2" t="s">
        <v>8360</v>
      </c>
    </row>
    <row r="1381">
      <c r="A1381" s="2">
        <v>0.0</v>
      </c>
      <c r="B1381" s="2" t="s">
        <v>8361</v>
      </c>
    </row>
    <row r="1382">
      <c r="A1382" s="2">
        <v>0.0</v>
      </c>
      <c r="B1382" s="2" t="s">
        <v>8362</v>
      </c>
    </row>
    <row r="1383">
      <c r="A1383" s="2">
        <v>0.0</v>
      </c>
      <c r="B1383" s="2" t="s">
        <v>8363</v>
      </c>
    </row>
    <row r="1384">
      <c r="A1384" s="2">
        <v>0.0</v>
      </c>
      <c r="B1384" s="2" t="s">
        <v>8364</v>
      </c>
    </row>
    <row r="1385">
      <c r="A1385" s="2">
        <v>0.0</v>
      </c>
      <c r="B1385" s="2" t="s">
        <v>8365</v>
      </c>
    </row>
    <row r="1386">
      <c r="A1386" s="2">
        <v>0.0</v>
      </c>
      <c r="B1386" s="2" t="s">
        <v>8366</v>
      </c>
    </row>
    <row r="1387">
      <c r="A1387" s="2">
        <v>0.0</v>
      </c>
      <c r="B1387" s="2" t="s">
        <v>8367</v>
      </c>
    </row>
    <row r="1388">
      <c r="A1388" s="2">
        <v>0.0</v>
      </c>
      <c r="B1388" s="2" t="s">
        <v>8368</v>
      </c>
    </row>
    <row r="1389">
      <c r="A1389" s="2">
        <v>0.0</v>
      </c>
      <c r="B1389" s="2" t="s">
        <v>8369</v>
      </c>
    </row>
    <row r="1390">
      <c r="A1390" s="2">
        <v>0.0</v>
      </c>
      <c r="B1390" s="2" t="s">
        <v>8370</v>
      </c>
    </row>
    <row r="1391">
      <c r="A1391" s="2">
        <v>0.0</v>
      </c>
      <c r="B1391" s="2" t="s">
        <v>8371</v>
      </c>
    </row>
    <row r="1392">
      <c r="A1392" s="2">
        <v>0.0</v>
      </c>
      <c r="B1392" s="2" t="s">
        <v>8372</v>
      </c>
    </row>
    <row r="1393">
      <c r="A1393" s="2">
        <v>0.0</v>
      </c>
      <c r="B1393" s="2" t="s">
        <v>8373</v>
      </c>
    </row>
    <row r="1394">
      <c r="A1394" s="2">
        <v>0.0</v>
      </c>
      <c r="B1394" s="2" t="s">
        <v>8374</v>
      </c>
    </row>
    <row r="1395">
      <c r="A1395" s="2">
        <v>0.0</v>
      </c>
      <c r="B1395" s="2" t="s">
        <v>8376</v>
      </c>
    </row>
    <row r="1396">
      <c r="A1396" s="2">
        <v>0.0</v>
      </c>
      <c r="B1396" s="2" t="s">
        <v>8377</v>
      </c>
    </row>
    <row r="1397">
      <c r="A1397" s="2">
        <v>0.0</v>
      </c>
      <c r="B1397" s="2" t="s">
        <v>8378</v>
      </c>
    </row>
    <row r="1398">
      <c r="A1398" s="2">
        <v>0.0</v>
      </c>
      <c r="B1398" s="2" t="s">
        <v>8379</v>
      </c>
    </row>
    <row r="1399">
      <c r="A1399" s="2">
        <v>0.0</v>
      </c>
      <c r="B1399" s="2" t="s">
        <v>8380</v>
      </c>
    </row>
    <row r="1400">
      <c r="A1400" s="2">
        <v>0.0</v>
      </c>
      <c r="B1400" s="2" t="s">
        <v>8381</v>
      </c>
    </row>
    <row r="1401">
      <c r="A1401" s="2">
        <v>0.0</v>
      </c>
      <c r="B1401" s="38" t="s">
        <v>8382</v>
      </c>
    </row>
    <row r="1402">
      <c r="A1402" s="2">
        <v>0.0</v>
      </c>
      <c r="B1402" s="2" t="s">
        <v>8383</v>
      </c>
    </row>
    <row r="1403">
      <c r="A1403" s="2">
        <v>0.0</v>
      </c>
      <c r="B1403" s="2" t="s">
        <v>8384</v>
      </c>
    </row>
    <row r="1404">
      <c r="A1404" s="2">
        <v>0.0</v>
      </c>
      <c r="B1404" s="2" t="s">
        <v>8385</v>
      </c>
    </row>
    <row r="1405">
      <c r="A1405" s="2">
        <v>0.0</v>
      </c>
      <c r="B1405" s="2" t="s">
        <v>8386</v>
      </c>
    </row>
    <row r="1406">
      <c r="A1406" s="2">
        <v>0.0</v>
      </c>
      <c r="B1406" s="2" t="s">
        <v>8388</v>
      </c>
    </row>
    <row r="1407">
      <c r="A1407" s="2">
        <v>0.0</v>
      </c>
      <c r="B1407" s="2" t="s">
        <v>8389</v>
      </c>
    </row>
    <row r="1408">
      <c r="A1408" s="2">
        <v>0.0</v>
      </c>
      <c r="B1408" s="2" t="s">
        <v>8390</v>
      </c>
    </row>
    <row r="1409">
      <c r="A1409" s="2">
        <v>0.0</v>
      </c>
      <c r="B1409" s="2" t="s">
        <v>6445</v>
      </c>
    </row>
    <row r="1410">
      <c r="A1410" s="2">
        <v>0.0</v>
      </c>
      <c r="B1410" s="2" t="s">
        <v>8391</v>
      </c>
    </row>
    <row r="1411">
      <c r="A1411" s="2">
        <v>0.0</v>
      </c>
      <c r="B1411" s="2" t="s">
        <v>8392</v>
      </c>
    </row>
    <row r="1412">
      <c r="A1412" s="2">
        <v>0.0</v>
      </c>
      <c r="B1412" s="2" t="s">
        <v>8393</v>
      </c>
    </row>
    <row r="1413">
      <c r="A1413" s="2">
        <v>0.0</v>
      </c>
      <c r="B1413" s="2" t="s">
        <v>8394</v>
      </c>
    </row>
    <row r="1414">
      <c r="A1414" s="2">
        <v>0.0</v>
      </c>
      <c r="B1414" s="2" t="s">
        <v>8395</v>
      </c>
    </row>
    <row r="1415">
      <c r="A1415" s="2">
        <v>0.0</v>
      </c>
      <c r="B1415" s="2" t="s">
        <v>8397</v>
      </c>
    </row>
    <row r="1416">
      <c r="A1416" s="2">
        <v>0.0</v>
      </c>
      <c r="B1416" s="32" t="s">
        <v>8399</v>
      </c>
    </row>
    <row r="1417">
      <c r="A1417" s="2">
        <v>0.0</v>
      </c>
      <c r="B1417" s="32" t="s">
        <v>8401</v>
      </c>
    </row>
    <row r="1418">
      <c r="A1418" s="2">
        <v>0.0</v>
      </c>
      <c r="B1418" s="32" t="s">
        <v>8402</v>
      </c>
    </row>
    <row r="1419">
      <c r="A1419" s="2">
        <v>0.0</v>
      </c>
      <c r="B1419" s="32" t="s">
        <v>8403</v>
      </c>
    </row>
    <row r="1420">
      <c r="A1420" s="2">
        <v>0.0</v>
      </c>
      <c r="B1420" s="2" t="s">
        <v>8404</v>
      </c>
    </row>
    <row r="1421">
      <c r="A1421" s="2">
        <v>0.0</v>
      </c>
      <c r="B1421" s="2" t="s">
        <v>8407</v>
      </c>
    </row>
    <row r="1422">
      <c r="A1422" s="2">
        <v>0.0</v>
      </c>
      <c r="B1422" s="2" t="s">
        <v>8410</v>
      </c>
    </row>
    <row r="1423">
      <c r="A1423" s="2">
        <v>0.0</v>
      </c>
      <c r="B1423" s="2" t="s">
        <v>8411</v>
      </c>
    </row>
    <row r="1424">
      <c r="A1424" s="2">
        <v>0.0</v>
      </c>
      <c r="B1424" s="2" t="s">
        <v>8412</v>
      </c>
    </row>
    <row r="1425">
      <c r="A1425" s="2">
        <v>0.0</v>
      </c>
      <c r="B1425" s="2" t="s">
        <v>8414</v>
      </c>
    </row>
    <row r="1426">
      <c r="A1426" s="2">
        <v>0.0</v>
      </c>
      <c r="B1426" s="2" t="s">
        <v>8415</v>
      </c>
    </row>
    <row r="1427">
      <c r="A1427" s="2">
        <v>0.0</v>
      </c>
      <c r="B1427" s="2" t="s">
        <v>8418</v>
      </c>
    </row>
    <row r="1428">
      <c r="A1428" s="2">
        <v>0.0</v>
      </c>
      <c r="B1428" s="2" t="s">
        <v>8419</v>
      </c>
    </row>
    <row r="1429">
      <c r="A1429" s="2">
        <v>0.0</v>
      </c>
      <c r="B1429" s="2" t="s">
        <v>8420</v>
      </c>
    </row>
    <row r="1430">
      <c r="A1430" s="2">
        <v>0.0</v>
      </c>
      <c r="B1430" s="32" t="s">
        <v>8423</v>
      </c>
    </row>
    <row r="1431">
      <c r="A1431" s="2">
        <v>0.0</v>
      </c>
      <c r="B1431" s="2" t="s">
        <v>8424</v>
      </c>
    </row>
    <row r="1432">
      <c r="A1432" s="2">
        <v>0.0</v>
      </c>
      <c r="B1432" s="2" t="s">
        <v>8425</v>
      </c>
    </row>
    <row r="1433">
      <c r="A1433" s="2">
        <v>0.0</v>
      </c>
      <c r="B1433" s="2" t="s">
        <v>8426</v>
      </c>
    </row>
    <row r="1434">
      <c r="A1434" s="2">
        <v>0.0</v>
      </c>
      <c r="B1434" s="2" t="s">
        <v>8427</v>
      </c>
    </row>
    <row r="1435">
      <c r="A1435" s="2">
        <v>0.0</v>
      </c>
      <c r="B1435" s="2" t="s">
        <v>8428</v>
      </c>
    </row>
    <row r="1436">
      <c r="A1436" s="2">
        <v>0.0</v>
      </c>
      <c r="B1436" s="2" t="s">
        <v>8430</v>
      </c>
    </row>
    <row r="1437">
      <c r="A1437" s="2">
        <v>0.0</v>
      </c>
      <c r="B1437" s="2" t="s">
        <v>8431</v>
      </c>
    </row>
    <row r="1438">
      <c r="A1438" s="2">
        <v>0.0</v>
      </c>
      <c r="B1438" s="2" t="s">
        <v>8434</v>
      </c>
    </row>
    <row r="1439">
      <c r="A1439" s="2">
        <v>0.0</v>
      </c>
      <c r="B1439" s="2" t="s">
        <v>8435</v>
      </c>
    </row>
    <row r="1440">
      <c r="A1440" s="2">
        <v>0.0</v>
      </c>
      <c r="B1440" s="2" t="s">
        <v>8436</v>
      </c>
    </row>
    <row r="1441">
      <c r="A1441" s="2">
        <v>0.0</v>
      </c>
      <c r="B1441" s="2" t="s">
        <v>8439</v>
      </c>
    </row>
    <row r="1442">
      <c r="A1442" s="2">
        <v>0.0</v>
      </c>
      <c r="B1442" s="2" t="s">
        <v>8440</v>
      </c>
    </row>
    <row r="1443">
      <c r="A1443" s="2">
        <v>0.0</v>
      </c>
      <c r="B1443" s="2" t="s">
        <v>8442</v>
      </c>
    </row>
    <row r="1444">
      <c r="A1444" s="2">
        <v>0.0</v>
      </c>
      <c r="B1444" s="2" t="s">
        <v>8443</v>
      </c>
    </row>
    <row r="1445">
      <c r="A1445" s="2">
        <v>0.0</v>
      </c>
      <c r="B1445" s="2" t="s">
        <v>8445</v>
      </c>
    </row>
    <row r="1446">
      <c r="A1446" s="2">
        <v>0.0</v>
      </c>
      <c r="B1446" s="2" t="s">
        <v>8446</v>
      </c>
    </row>
    <row r="1447">
      <c r="A1447" s="2">
        <v>0.0</v>
      </c>
      <c r="B1447" s="2" t="s">
        <v>8449</v>
      </c>
    </row>
    <row r="1448">
      <c r="A1448" s="2">
        <v>0.0</v>
      </c>
      <c r="B1448" s="2" t="s">
        <v>8451</v>
      </c>
    </row>
    <row r="1449">
      <c r="A1449" s="2">
        <v>0.0</v>
      </c>
      <c r="B1449" s="2" t="s">
        <v>8452</v>
      </c>
    </row>
    <row r="1450">
      <c r="A1450" s="2">
        <v>0.0</v>
      </c>
      <c r="B1450" s="2" t="s">
        <v>8453</v>
      </c>
    </row>
    <row r="1451">
      <c r="A1451" s="2">
        <v>0.0</v>
      </c>
      <c r="B1451" s="2" t="s">
        <v>8454</v>
      </c>
    </row>
    <row r="1452">
      <c r="A1452" s="2">
        <v>0.0</v>
      </c>
      <c r="B1452" s="2" t="s">
        <v>8455</v>
      </c>
    </row>
    <row r="1453">
      <c r="A1453" s="2">
        <v>0.0</v>
      </c>
      <c r="B1453" s="2" t="s">
        <v>8456</v>
      </c>
    </row>
    <row r="1454">
      <c r="A1454" s="2">
        <v>0.0</v>
      </c>
      <c r="B1454" s="2" t="s">
        <v>8458</v>
      </c>
    </row>
    <row r="1455">
      <c r="A1455" s="2">
        <v>0.0</v>
      </c>
      <c r="B1455" s="2" t="s">
        <v>8459</v>
      </c>
    </row>
    <row r="1456">
      <c r="A1456" s="2">
        <v>0.0</v>
      </c>
      <c r="B1456" s="2" t="s">
        <v>8462</v>
      </c>
    </row>
    <row r="1457">
      <c r="A1457" s="2">
        <v>0.0</v>
      </c>
      <c r="B1457" s="2" t="s">
        <v>8463</v>
      </c>
    </row>
    <row r="1458">
      <c r="A1458" s="2">
        <v>0.0</v>
      </c>
      <c r="B1458" s="2" t="s">
        <v>8465</v>
      </c>
    </row>
    <row r="1459">
      <c r="A1459" s="2">
        <v>0.0</v>
      </c>
      <c r="B1459" s="2" t="s">
        <v>8466</v>
      </c>
    </row>
    <row r="1460">
      <c r="A1460" s="2">
        <v>0.0</v>
      </c>
      <c r="B1460" s="2" t="s">
        <v>8467</v>
      </c>
    </row>
    <row r="1461">
      <c r="A1461" s="2">
        <v>0.0</v>
      </c>
      <c r="B1461" s="2" t="s">
        <v>8468</v>
      </c>
    </row>
    <row r="1462">
      <c r="A1462" s="2">
        <v>0.0</v>
      </c>
      <c r="B1462" s="2" t="s">
        <v>8469</v>
      </c>
    </row>
    <row r="1463">
      <c r="A1463" s="2">
        <v>0.0</v>
      </c>
      <c r="B1463" s="2" t="s">
        <v>8470</v>
      </c>
    </row>
    <row r="1464">
      <c r="A1464" s="2">
        <v>0.0</v>
      </c>
      <c r="B1464" s="2" t="s">
        <v>8472</v>
      </c>
    </row>
    <row r="1465">
      <c r="A1465" s="2">
        <v>0.0</v>
      </c>
      <c r="B1465" s="2" t="s">
        <v>8474</v>
      </c>
    </row>
    <row r="1466">
      <c r="A1466" s="2">
        <v>0.0</v>
      </c>
      <c r="B1466" s="2" t="s">
        <v>8448</v>
      </c>
    </row>
    <row r="1467">
      <c r="A1467" s="2">
        <v>0.0</v>
      </c>
      <c r="B1467" s="2" t="s">
        <v>8479</v>
      </c>
    </row>
    <row r="1468">
      <c r="A1468" s="2">
        <v>0.0</v>
      </c>
      <c r="B1468" s="2" t="s">
        <v>8480</v>
      </c>
    </row>
    <row r="1469">
      <c r="A1469" s="2">
        <v>0.0</v>
      </c>
      <c r="B1469" s="2" t="s">
        <v>8481</v>
      </c>
    </row>
    <row r="1470">
      <c r="A1470" s="2">
        <v>0.0</v>
      </c>
      <c r="B1470" s="2" t="s">
        <v>8483</v>
      </c>
    </row>
    <row r="1471">
      <c r="A1471" s="2">
        <v>0.0</v>
      </c>
      <c r="B1471" s="2" t="s">
        <v>8485</v>
      </c>
    </row>
    <row r="1472">
      <c r="A1472" s="2">
        <v>0.0</v>
      </c>
      <c r="B1472" s="2" t="s">
        <v>8486</v>
      </c>
    </row>
    <row r="1473">
      <c r="A1473" s="2">
        <v>0.0</v>
      </c>
      <c r="B1473" s="2" t="s">
        <v>8487</v>
      </c>
    </row>
    <row r="1474">
      <c r="A1474" s="2">
        <v>0.0</v>
      </c>
      <c r="B1474" s="2" t="s">
        <v>8490</v>
      </c>
    </row>
    <row r="1475">
      <c r="A1475" s="2">
        <v>0.0</v>
      </c>
      <c r="B1475" s="2" t="s">
        <v>8491</v>
      </c>
    </row>
    <row r="1476">
      <c r="A1476" s="2">
        <v>0.0</v>
      </c>
      <c r="B1476" s="2" t="s">
        <v>5979</v>
      </c>
    </row>
    <row r="1477">
      <c r="A1477" s="2">
        <v>0.0</v>
      </c>
      <c r="B1477" s="2" t="s">
        <v>8492</v>
      </c>
    </row>
    <row r="1478">
      <c r="A1478" s="2">
        <v>0.0</v>
      </c>
      <c r="B1478" s="2" t="s">
        <v>8494</v>
      </c>
    </row>
    <row r="1479">
      <c r="A1479" s="2">
        <v>0.0</v>
      </c>
      <c r="B1479" s="2" t="s">
        <v>8495</v>
      </c>
    </row>
    <row r="1480">
      <c r="A1480" s="2">
        <v>0.0</v>
      </c>
      <c r="B1480" s="2" t="s">
        <v>8496</v>
      </c>
    </row>
    <row r="1481">
      <c r="A1481" s="2">
        <v>0.0</v>
      </c>
      <c r="B1481" s="2" t="s">
        <v>8497</v>
      </c>
    </row>
    <row r="1482">
      <c r="A1482" s="2">
        <v>0.0</v>
      </c>
      <c r="B1482" s="2" t="s">
        <v>8498</v>
      </c>
    </row>
    <row r="1483">
      <c r="A1483" s="2">
        <v>0.0</v>
      </c>
      <c r="B1483" s="2" t="s">
        <v>8499</v>
      </c>
    </row>
    <row r="1484">
      <c r="A1484" s="2">
        <v>0.0</v>
      </c>
      <c r="B1484" s="2" t="s">
        <v>8500</v>
      </c>
    </row>
    <row r="1485">
      <c r="A1485" s="2">
        <v>0.0</v>
      </c>
      <c r="B1485" s="2" t="s">
        <v>8501</v>
      </c>
    </row>
    <row r="1486">
      <c r="A1486" s="2">
        <v>0.0</v>
      </c>
      <c r="B1486" s="2" t="s">
        <v>8502</v>
      </c>
    </row>
    <row r="1487">
      <c r="A1487" s="2">
        <v>0.0</v>
      </c>
      <c r="B1487" s="2" t="s">
        <v>8503</v>
      </c>
    </row>
    <row r="1488">
      <c r="A1488" s="2">
        <v>0.0</v>
      </c>
      <c r="B1488" s="2" t="s">
        <v>8504</v>
      </c>
    </row>
    <row r="1489">
      <c r="A1489" s="2">
        <v>0.0</v>
      </c>
      <c r="B1489" s="2" t="s">
        <v>8506</v>
      </c>
    </row>
    <row r="1490">
      <c r="A1490" s="2">
        <v>0.0</v>
      </c>
      <c r="B1490" s="2" t="s">
        <v>8507</v>
      </c>
    </row>
    <row r="1491">
      <c r="A1491" s="2">
        <v>0.0</v>
      </c>
      <c r="B1491" s="2" t="s">
        <v>8508</v>
      </c>
    </row>
    <row r="1492">
      <c r="A1492" s="2">
        <v>0.0</v>
      </c>
      <c r="B1492" s="2" t="s">
        <v>8509</v>
      </c>
    </row>
    <row r="1493">
      <c r="A1493" s="2">
        <v>0.0</v>
      </c>
      <c r="B1493" s="2" t="s">
        <v>8511</v>
      </c>
    </row>
    <row r="1494">
      <c r="A1494" s="2">
        <v>0.0</v>
      </c>
      <c r="B1494" s="2" t="s">
        <v>8513</v>
      </c>
    </row>
    <row r="1495">
      <c r="A1495" s="2">
        <v>0.0</v>
      </c>
      <c r="B1495" s="2" t="s">
        <v>8515</v>
      </c>
    </row>
    <row r="1496">
      <c r="A1496" s="2">
        <v>0.0</v>
      </c>
      <c r="B1496" s="2" t="s">
        <v>8519</v>
      </c>
    </row>
    <row r="1497">
      <c r="A1497" s="2">
        <v>0.0</v>
      </c>
      <c r="B1497" s="2" t="s">
        <v>8520</v>
      </c>
    </row>
    <row r="1498">
      <c r="A1498" s="2">
        <v>0.0</v>
      </c>
      <c r="B1498" s="2" t="s">
        <v>8521</v>
      </c>
    </row>
    <row r="1499">
      <c r="A1499" s="2">
        <v>0.0</v>
      </c>
      <c r="B1499" s="2" t="s">
        <v>8522</v>
      </c>
    </row>
    <row r="1500">
      <c r="A1500" s="2">
        <v>0.0</v>
      </c>
      <c r="B1500" s="2" t="s">
        <v>8523</v>
      </c>
    </row>
    <row r="1501">
      <c r="A1501" s="2">
        <v>0.0</v>
      </c>
      <c r="B1501" s="2" t="s">
        <v>8524</v>
      </c>
    </row>
    <row r="1502">
      <c r="A1502" s="2">
        <v>0.0</v>
      </c>
      <c r="B1502" s="2" t="s">
        <v>8525</v>
      </c>
    </row>
    <row r="1503">
      <c r="A1503" s="2">
        <v>0.0</v>
      </c>
      <c r="B1503" s="2" t="s">
        <v>8527</v>
      </c>
    </row>
    <row r="1504">
      <c r="A1504" s="2">
        <v>0.0</v>
      </c>
      <c r="B1504" s="2" t="s">
        <v>8528</v>
      </c>
    </row>
    <row r="1505">
      <c r="A1505" s="2">
        <v>0.0</v>
      </c>
      <c r="B1505" s="2" t="s">
        <v>8529</v>
      </c>
    </row>
    <row r="1506">
      <c r="A1506" s="2">
        <v>0.0</v>
      </c>
      <c r="B1506" s="2" t="s">
        <v>8530</v>
      </c>
    </row>
    <row r="1507">
      <c r="A1507" s="2">
        <v>0.0</v>
      </c>
      <c r="B1507" s="2" t="s">
        <v>8531</v>
      </c>
    </row>
    <row r="1508">
      <c r="A1508" s="2">
        <v>0.0</v>
      </c>
      <c r="B1508" s="2" t="s">
        <v>8532</v>
      </c>
    </row>
    <row r="1509">
      <c r="A1509" s="2">
        <v>0.0</v>
      </c>
      <c r="B1509" s="2" t="s">
        <v>8533</v>
      </c>
    </row>
    <row r="1510">
      <c r="A1510" s="2">
        <v>0.0</v>
      </c>
      <c r="B1510" s="2" t="s">
        <v>8534</v>
      </c>
    </row>
    <row r="1511">
      <c r="A1511" s="2">
        <v>0.0</v>
      </c>
      <c r="B1511" s="2" t="s">
        <v>8535</v>
      </c>
    </row>
    <row r="1512">
      <c r="A1512" s="2">
        <v>0.0</v>
      </c>
      <c r="B1512" s="2" t="s">
        <v>8536</v>
      </c>
    </row>
    <row r="1513">
      <c r="A1513" s="2">
        <v>0.0</v>
      </c>
      <c r="B1513" s="2" t="s">
        <v>8537</v>
      </c>
    </row>
    <row r="1514">
      <c r="A1514" s="2">
        <v>0.0</v>
      </c>
      <c r="B1514" s="2" t="s">
        <v>8538</v>
      </c>
    </row>
    <row r="1515">
      <c r="A1515" s="2">
        <v>0.0</v>
      </c>
      <c r="B1515" s="2" t="s">
        <v>8539</v>
      </c>
    </row>
    <row r="1516">
      <c r="A1516" s="2">
        <v>0.0</v>
      </c>
      <c r="B1516" s="2" t="s">
        <v>8540</v>
      </c>
    </row>
    <row r="1517">
      <c r="A1517" s="2">
        <v>0.0</v>
      </c>
      <c r="B1517" s="2" t="s">
        <v>8542</v>
      </c>
    </row>
    <row r="1518">
      <c r="A1518" s="2">
        <v>0.0</v>
      </c>
      <c r="B1518" s="2" t="s">
        <v>8544</v>
      </c>
    </row>
    <row r="1519">
      <c r="A1519" s="2">
        <v>0.0</v>
      </c>
      <c r="B1519" s="2" t="s">
        <v>8545</v>
      </c>
    </row>
    <row r="1520">
      <c r="A1520" s="2">
        <v>0.0</v>
      </c>
      <c r="B1520" s="2" t="s">
        <v>8548</v>
      </c>
    </row>
    <row r="1521">
      <c r="A1521" s="2">
        <v>0.0</v>
      </c>
      <c r="B1521" s="2" t="s">
        <v>8549</v>
      </c>
    </row>
    <row r="1522">
      <c r="A1522" s="2">
        <v>0.0</v>
      </c>
      <c r="B1522" s="2" t="s">
        <v>8551</v>
      </c>
    </row>
    <row r="1523">
      <c r="A1523" s="2">
        <v>0.0</v>
      </c>
      <c r="B1523" s="2" t="s">
        <v>8553</v>
      </c>
    </row>
    <row r="1524">
      <c r="A1524" s="2">
        <v>0.0</v>
      </c>
      <c r="B1524" s="2" t="s">
        <v>8554</v>
      </c>
    </row>
    <row r="1525">
      <c r="A1525" s="2">
        <v>0.0</v>
      </c>
      <c r="B1525" s="2" t="s">
        <v>8555</v>
      </c>
    </row>
    <row r="1526">
      <c r="A1526" s="2">
        <v>0.0</v>
      </c>
      <c r="B1526" s="2" t="s">
        <v>8556</v>
      </c>
    </row>
    <row r="1527">
      <c r="A1527" s="2">
        <v>0.0</v>
      </c>
      <c r="B1527" s="2" t="s">
        <v>8557</v>
      </c>
    </row>
    <row r="1528">
      <c r="A1528" s="2">
        <v>0.0</v>
      </c>
      <c r="B1528" s="2" t="s">
        <v>8558</v>
      </c>
    </row>
    <row r="1529">
      <c r="A1529" s="2">
        <v>0.0</v>
      </c>
      <c r="B1529" s="2" t="s">
        <v>8559</v>
      </c>
    </row>
    <row r="1530">
      <c r="A1530" s="2">
        <v>0.0</v>
      </c>
      <c r="B1530" s="2" t="s">
        <v>8561</v>
      </c>
    </row>
    <row r="1531">
      <c r="A1531" s="2">
        <v>0.0</v>
      </c>
      <c r="B1531" s="2" t="s">
        <v>8563</v>
      </c>
    </row>
    <row r="1532">
      <c r="A1532" s="2">
        <v>0.0</v>
      </c>
      <c r="B1532" s="2" t="s">
        <v>8566</v>
      </c>
    </row>
    <row r="1533">
      <c r="A1533" s="2">
        <v>0.0</v>
      </c>
      <c r="B1533" s="2" t="s">
        <v>8567</v>
      </c>
    </row>
    <row r="1534">
      <c r="A1534" s="2">
        <v>0.0</v>
      </c>
      <c r="B1534" s="2" t="s">
        <v>8568</v>
      </c>
    </row>
    <row r="1535">
      <c r="A1535" s="2">
        <v>0.0</v>
      </c>
      <c r="B1535" s="2" t="s">
        <v>8569</v>
      </c>
    </row>
    <row r="1536">
      <c r="A1536" s="2">
        <v>0.0</v>
      </c>
      <c r="B1536" s="2" t="s">
        <v>8570</v>
      </c>
    </row>
    <row r="1537">
      <c r="A1537" s="2">
        <v>0.0</v>
      </c>
      <c r="B1537" s="2" t="s">
        <v>8571</v>
      </c>
    </row>
    <row r="1538">
      <c r="A1538" s="2">
        <v>0.0</v>
      </c>
      <c r="B1538" s="2" t="s">
        <v>8572</v>
      </c>
    </row>
    <row r="1539">
      <c r="A1539" s="2">
        <v>0.0</v>
      </c>
      <c r="B1539" s="2" t="s">
        <v>8573</v>
      </c>
    </row>
    <row r="1540">
      <c r="A1540" s="2">
        <v>0.0</v>
      </c>
      <c r="B1540" s="2" t="s">
        <v>8574</v>
      </c>
    </row>
    <row r="1541">
      <c r="A1541" s="2">
        <v>0.0</v>
      </c>
      <c r="B1541" s="2" t="s">
        <v>8575</v>
      </c>
    </row>
    <row r="1542">
      <c r="A1542" s="2">
        <v>0.0</v>
      </c>
      <c r="B1542" s="2" t="s">
        <v>8576</v>
      </c>
    </row>
    <row r="1543">
      <c r="A1543" s="2">
        <v>0.0</v>
      </c>
      <c r="B1543" s="2" t="s">
        <v>8577</v>
      </c>
    </row>
    <row r="1544">
      <c r="A1544" s="2">
        <v>0.0</v>
      </c>
      <c r="B1544" s="2" t="s">
        <v>8578</v>
      </c>
    </row>
    <row r="1545">
      <c r="A1545" s="2">
        <v>0.0</v>
      </c>
      <c r="B1545" s="2" t="s">
        <v>8579</v>
      </c>
    </row>
    <row r="1546">
      <c r="A1546" s="2">
        <v>0.0</v>
      </c>
      <c r="B1546" s="2" t="s">
        <v>8581</v>
      </c>
    </row>
    <row r="1547">
      <c r="A1547" s="2">
        <v>0.0</v>
      </c>
      <c r="B1547" s="2" t="s">
        <v>8582</v>
      </c>
    </row>
    <row r="1548">
      <c r="A1548" s="2">
        <v>0.0</v>
      </c>
      <c r="B1548" s="2" t="s">
        <v>8583</v>
      </c>
    </row>
    <row r="1549">
      <c r="A1549" s="2">
        <v>0.0</v>
      </c>
      <c r="B1549" s="2" t="s">
        <v>8584</v>
      </c>
    </row>
    <row r="1550">
      <c r="A1550" s="2">
        <v>0.0</v>
      </c>
      <c r="B1550" s="2" t="s">
        <v>8585</v>
      </c>
    </row>
    <row r="1551">
      <c r="A1551" s="2">
        <v>0.0</v>
      </c>
      <c r="B1551" s="2" t="s">
        <v>8587</v>
      </c>
    </row>
    <row r="1552">
      <c r="A1552" s="2">
        <v>0.0</v>
      </c>
      <c r="B1552" s="2" t="s">
        <v>8588</v>
      </c>
    </row>
    <row r="1553">
      <c r="A1553" s="2">
        <v>0.0</v>
      </c>
      <c r="B1553" s="2" t="s">
        <v>8589</v>
      </c>
    </row>
    <row r="1554">
      <c r="A1554" s="2">
        <v>0.0</v>
      </c>
      <c r="B1554" s="2" t="s">
        <v>8590</v>
      </c>
    </row>
    <row r="1555">
      <c r="A1555" s="2">
        <v>0.0</v>
      </c>
      <c r="B1555" s="2" t="s">
        <v>8591</v>
      </c>
    </row>
    <row r="1556">
      <c r="A1556" s="2">
        <v>0.0</v>
      </c>
      <c r="B1556" s="2" t="s">
        <v>8593</v>
      </c>
    </row>
    <row r="1557">
      <c r="A1557" s="2">
        <v>0.0</v>
      </c>
      <c r="B1557" s="2" t="s">
        <v>8594</v>
      </c>
    </row>
    <row r="1558">
      <c r="A1558" s="2">
        <v>0.0</v>
      </c>
      <c r="B1558" s="2" t="s">
        <v>8596</v>
      </c>
    </row>
    <row r="1559">
      <c r="A1559" s="2">
        <v>0.0</v>
      </c>
      <c r="B1559" s="2" t="s">
        <v>8597</v>
      </c>
    </row>
    <row r="1560">
      <c r="A1560" s="2">
        <v>0.0</v>
      </c>
      <c r="B1560" s="2" t="s">
        <v>8599</v>
      </c>
    </row>
    <row r="1561">
      <c r="A1561" s="2">
        <v>0.0</v>
      </c>
      <c r="B1561" s="2" t="s">
        <v>8601</v>
      </c>
    </row>
    <row r="1562">
      <c r="A1562" s="2">
        <v>0.0</v>
      </c>
      <c r="B1562" s="2" t="s">
        <v>8603</v>
      </c>
    </row>
    <row r="1563">
      <c r="A1563" s="2">
        <v>0.0</v>
      </c>
      <c r="B1563" s="2" t="s">
        <v>8604</v>
      </c>
    </row>
    <row r="1564">
      <c r="A1564" s="2">
        <v>0.0</v>
      </c>
      <c r="B1564" s="2" t="s">
        <v>8605</v>
      </c>
    </row>
    <row r="1565">
      <c r="A1565" s="2">
        <v>0.0</v>
      </c>
      <c r="B1565" s="2" t="s">
        <v>8606</v>
      </c>
    </row>
    <row r="1566">
      <c r="A1566" s="2">
        <v>0.0</v>
      </c>
      <c r="B1566" s="2" t="s">
        <v>8607</v>
      </c>
    </row>
    <row r="1567">
      <c r="A1567" s="2">
        <v>0.0</v>
      </c>
      <c r="B1567" s="2" t="s">
        <v>8609</v>
      </c>
    </row>
    <row r="1568">
      <c r="A1568" s="2">
        <v>0.0</v>
      </c>
      <c r="B1568" s="2" t="s">
        <v>8610</v>
      </c>
    </row>
    <row r="1569">
      <c r="A1569" s="2">
        <v>0.0</v>
      </c>
      <c r="B1569" s="2" t="s">
        <v>8611</v>
      </c>
    </row>
    <row r="1570">
      <c r="A1570" s="2">
        <v>0.0</v>
      </c>
      <c r="B1570" s="2" t="s">
        <v>8614</v>
      </c>
    </row>
    <row r="1571">
      <c r="A1571" s="2">
        <v>0.0</v>
      </c>
      <c r="B1571" s="2" t="s">
        <v>8615</v>
      </c>
    </row>
    <row r="1572">
      <c r="A1572" s="2">
        <v>0.0</v>
      </c>
      <c r="B1572" s="2" t="s">
        <v>8616</v>
      </c>
    </row>
    <row r="1573">
      <c r="A1573" s="2">
        <v>0.0</v>
      </c>
      <c r="B1573" s="2" t="s">
        <v>8617</v>
      </c>
    </row>
    <row r="1574">
      <c r="A1574" s="2">
        <v>0.0</v>
      </c>
      <c r="B1574" s="2" t="s">
        <v>8618</v>
      </c>
    </row>
    <row r="1575">
      <c r="A1575" s="2">
        <v>0.0</v>
      </c>
      <c r="B1575" s="2" t="s">
        <v>8619</v>
      </c>
    </row>
    <row r="1576">
      <c r="A1576" s="2">
        <v>0.0</v>
      </c>
      <c r="B1576" s="2" t="s">
        <v>8620</v>
      </c>
    </row>
    <row r="1577">
      <c r="A1577" s="2">
        <v>0.0</v>
      </c>
      <c r="B1577" s="2" t="s">
        <v>8622</v>
      </c>
    </row>
    <row r="1578">
      <c r="A1578" s="2">
        <v>0.0</v>
      </c>
      <c r="B1578" s="2" t="s">
        <v>8623</v>
      </c>
    </row>
    <row r="1579">
      <c r="A1579" s="2">
        <v>0.0</v>
      </c>
      <c r="B1579" s="2" t="s">
        <v>8626</v>
      </c>
    </row>
    <row r="1580">
      <c r="A1580" s="2">
        <v>0.0</v>
      </c>
      <c r="B1580" s="2" t="s">
        <v>8627</v>
      </c>
    </row>
    <row r="1581">
      <c r="A1581" s="2">
        <v>0.0</v>
      </c>
      <c r="B1581" s="2" t="s">
        <v>8628</v>
      </c>
    </row>
    <row r="1582">
      <c r="A1582" s="2">
        <v>0.0</v>
      </c>
      <c r="B1582" s="2" t="s">
        <v>8629</v>
      </c>
    </row>
    <row r="1583">
      <c r="A1583" s="2">
        <v>0.0</v>
      </c>
      <c r="B1583" s="2" t="s">
        <v>8632</v>
      </c>
    </row>
    <row r="1584">
      <c r="A1584" s="2">
        <v>0.0</v>
      </c>
      <c r="B1584" s="2" t="s">
        <v>8633</v>
      </c>
    </row>
    <row r="1585">
      <c r="A1585" s="2">
        <v>0.0</v>
      </c>
      <c r="B1585" s="2" t="s">
        <v>8634</v>
      </c>
    </row>
    <row r="1586">
      <c r="A1586" s="2">
        <v>0.0</v>
      </c>
      <c r="B1586" s="2" t="s">
        <v>8635</v>
      </c>
    </row>
    <row r="1587">
      <c r="A1587" s="2">
        <v>0.0</v>
      </c>
      <c r="B1587" s="2" t="s">
        <v>8636</v>
      </c>
    </row>
    <row r="1588">
      <c r="A1588" s="2">
        <v>0.0</v>
      </c>
      <c r="B1588" s="2" t="s">
        <v>8640</v>
      </c>
    </row>
    <row r="1589">
      <c r="A1589" s="2">
        <v>0.0</v>
      </c>
      <c r="B1589" s="2" t="s">
        <v>8642</v>
      </c>
    </row>
    <row r="1590">
      <c r="A1590" s="2">
        <v>0.0</v>
      </c>
      <c r="B1590" s="2" t="s">
        <v>8643</v>
      </c>
    </row>
    <row r="1591">
      <c r="A1591" s="2">
        <v>0.0</v>
      </c>
      <c r="B1591" s="2" t="s">
        <v>8644</v>
      </c>
    </row>
    <row r="1592">
      <c r="A1592" s="2">
        <v>0.0</v>
      </c>
      <c r="B1592" s="2" t="s">
        <v>8645</v>
      </c>
    </row>
    <row r="1593">
      <c r="A1593" s="2">
        <v>0.0</v>
      </c>
      <c r="B1593" s="2" t="s">
        <v>8646</v>
      </c>
    </row>
    <row r="1594">
      <c r="A1594" s="2">
        <v>0.0</v>
      </c>
      <c r="B1594" s="2" t="s">
        <v>6218</v>
      </c>
    </row>
    <row r="1595">
      <c r="A1595" s="2">
        <v>0.0</v>
      </c>
      <c r="B1595" s="2" t="s">
        <v>6218</v>
      </c>
    </row>
    <row r="1596">
      <c r="A1596" s="2">
        <v>0.0</v>
      </c>
      <c r="B1596" s="2" t="s">
        <v>6218</v>
      </c>
    </row>
    <row r="1597">
      <c r="A1597" s="2">
        <v>0.0</v>
      </c>
      <c r="B1597" s="2" t="s">
        <v>5979</v>
      </c>
    </row>
    <row r="1598">
      <c r="A1598" s="2">
        <v>0.0</v>
      </c>
      <c r="B1598" s="2" t="s">
        <v>8647</v>
      </c>
    </row>
    <row r="1599">
      <c r="A1599" s="2">
        <v>0.0</v>
      </c>
      <c r="B1599" s="2" t="s">
        <v>8648</v>
      </c>
    </row>
    <row r="1600">
      <c r="A1600" s="2">
        <v>0.0</v>
      </c>
      <c r="B1600" s="2" t="s">
        <v>8649</v>
      </c>
    </row>
    <row r="1601">
      <c r="A1601" s="2">
        <v>0.0</v>
      </c>
      <c r="B1601" s="2" t="s">
        <v>8650</v>
      </c>
    </row>
    <row r="1602">
      <c r="A1602" s="2">
        <v>0.0</v>
      </c>
      <c r="B1602" s="2" t="s">
        <v>8652</v>
      </c>
    </row>
    <row r="1603">
      <c r="A1603" s="2">
        <v>0.0</v>
      </c>
      <c r="B1603" s="2" t="s">
        <v>8653</v>
      </c>
    </row>
    <row r="1604">
      <c r="A1604" s="2">
        <v>0.0</v>
      </c>
      <c r="B1604" s="2" t="s">
        <v>8654</v>
      </c>
    </row>
    <row r="1605">
      <c r="A1605" s="2">
        <v>0.0</v>
      </c>
      <c r="B1605" s="2" t="s">
        <v>8655</v>
      </c>
    </row>
    <row r="1606">
      <c r="A1606" s="2">
        <v>0.0</v>
      </c>
      <c r="B1606" s="2" t="s">
        <v>8656</v>
      </c>
    </row>
    <row r="1607">
      <c r="A1607" s="2">
        <v>0.0</v>
      </c>
      <c r="B1607" s="2" t="s">
        <v>8658</v>
      </c>
    </row>
    <row r="1608">
      <c r="A1608" s="2">
        <v>0.0</v>
      </c>
      <c r="B1608" s="2" t="s">
        <v>8659</v>
      </c>
    </row>
    <row r="1609">
      <c r="A1609" s="2">
        <v>0.0</v>
      </c>
      <c r="B1609" s="2" t="s">
        <v>8660</v>
      </c>
    </row>
    <row r="1610">
      <c r="A1610" s="2">
        <v>0.0</v>
      </c>
      <c r="B1610" s="2" t="s">
        <v>8662</v>
      </c>
    </row>
    <row r="1611">
      <c r="A1611" s="2">
        <v>0.0</v>
      </c>
      <c r="B1611" s="2" t="s">
        <v>8663</v>
      </c>
    </row>
    <row r="1612">
      <c r="A1612" s="2">
        <v>0.0</v>
      </c>
      <c r="B1612" s="2" t="s">
        <v>8666</v>
      </c>
    </row>
    <row r="1613">
      <c r="A1613" s="2">
        <v>0.0</v>
      </c>
      <c r="B1613" s="2" t="s">
        <v>8667</v>
      </c>
    </row>
    <row r="1614">
      <c r="A1614" s="2">
        <v>0.0</v>
      </c>
      <c r="B1614" s="2" t="s">
        <v>8668</v>
      </c>
    </row>
    <row r="1615">
      <c r="A1615" s="2">
        <v>0.0</v>
      </c>
      <c r="B1615" s="2" t="s">
        <v>8669</v>
      </c>
    </row>
    <row r="1616">
      <c r="A1616" s="2">
        <v>0.0</v>
      </c>
      <c r="B1616" s="2" t="s">
        <v>8670</v>
      </c>
    </row>
    <row r="1617">
      <c r="A1617" s="2">
        <v>0.0</v>
      </c>
      <c r="B1617" s="2" t="s">
        <v>8671</v>
      </c>
    </row>
    <row r="1618">
      <c r="A1618" s="2">
        <v>0.0</v>
      </c>
      <c r="B1618" s="2" t="s">
        <v>8672</v>
      </c>
    </row>
    <row r="1619">
      <c r="A1619" s="2">
        <v>0.0</v>
      </c>
      <c r="B1619" s="2" t="s">
        <v>8673</v>
      </c>
    </row>
    <row r="1620">
      <c r="A1620" s="2">
        <v>0.0</v>
      </c>
      <c r="B1620" s="2" t="s">
        <v>8675</v>
      </c>
    </row>
    <row r="1621">
      <c r="A1621" s="2">
        <v>0.0</v>
      </c>
      <c r="B1621" s="2" t="s">
        <v>8677</v>
      </c>
    </row>
    <row r="1622">
      <c r="A1622" s="2">
        <v>0.0</v>
      </c>
      <c r="B1622" s="2" t="s">
        <v>8678</v>
      </c>
    </row>
    <row r="1623">
      <c r="A1623" s="2">
        <v>0.0</v>
      </c>
      <c r="B1623" s="2" t="s">
        <v>8680</v>
      </c>
    </row>
    <row r="1624">
      <c r="A1624" s="2">
        <v>0.0</v>
      </c>
      <c r="B1624" s="2" t="s">
        <v>8681</v>
      </c>
    </row>
    <row r="1625">
      <c r="A1625" s="2">
        <v>0.0</v>
      </c>
      <c r="B1625" s="2" t="s">
        <v>8682</v>
      </c>
    </row>
    <row r="1626">
      <c r="A1626" s="2">
        <v>0.0</v>
      </c>
      <c r="B1626" s="38" t="s">
        <v>8684</v>
      </c>
    </row>
    <row r="1627">
      <c r="A1627" s="2">
        <v>0.0</v>
      </c>
      <c r="B1627" s="2" t="s">
        <v>8686</v>
      </c>
    </row>
    <row r="1628">
      <c r="A1628" s="2">
        <v>0.0</v>
      </c>
      <c r="B1628" s="2" t="s">
        <v>8687</v>
      </c>
    </row>
    <row r="1629">
      <c r="A1629" s="2">
        <v>0.0</v>
      </c>
      <c r="B1629" s="2" t="s">
        <v>8690</v>
      </c>
    </row>
    <row r="1630">
      <c r="A1630" s="2">
        <v>0.0</v>
      </c>
      <c r="B1630" s="2" t="s">
        <v>8691</v>
      </c>
    </row>
    <row r="1631">
      <c r="A1631" s="2">
        <v>0.0</v>
      </c>
      <c r="B1631" s="2" t="s">
        <v>8692</v>
      </c>
    </row>
    <row r="1632">
      <c r="A1632" s="2">
        <v>0.0</v>
      </c>
      <c r="B1632" s="2" t="s">
        <v>8695</v>
      </c>
    </row>
    <row r="1633">
      <c r="A1633" s="2">
        <v>0.0</v>
      </c>
      <c r="B1633" s="2" t="s">
        <v>8697</v>
      </c>
    </row>
    <row r="1634">
      <c r="A1634" s="2">
        <v>0.0</v>
      </c>
      <c r="B1634" s="2" t="s">
        <v>8698</v>
      </c>
    </row>
    <row r="1635">
      <c r="A1635" s="2">
        <v>0.0</v>
      </c>
      <c r="B1635" s="2" t="s">
        <v>8699</v>
      </c>
    </row>
    <row r="1636">
      <c r="A1636" s="2">
        <v>0.0</v>
      </c>
      <c r="B1636" s="2" t="s">
        <v>8701</v>
      </c>
    </row>
    <row r="1637">
      <c r="A1637" s="2">
        <v>0.0</v>
      </c>
      <c r="B1637" s="2" t="s">
        <v>8704</v>
      </c>
    </row>
    <row r="1638">
      <c r="A1638" s="2">
        <v>0.0</v>
      </c>
      <c r="B1638" s="2" t="s">
        <v>8705</v>
      </c>
    </row>
    <row r="1639">
      <c r="A1639" s="2">
        <v>0.0</v>
      </c>
      <c r="B1639" s="2" t="s">
        <v>8706</v>
      </c>
    </row>
    <row r="1640">
      <c r="A1640" s="2">
        <v>0.0</v>
      </c>
      <c r="B1640" s="2" t="s">
        <v>8662</v>
      </c>
    </row>
    <row r="1641">
      <c r="A1641" s="2">
        <v>0.0</v>
      </c>
      <c r="B1641" s="2" t="s">
        <v>8709</v>
      </c>
    </row>
    <row r="1642">
      <c r="A1642" s="2">
        <v>0.0</v>
      </c>
      <c r="B1642" s="2" t="s">
        <v>8710</v>
      </c>
    </row>
    <row r="1643">
      <c r="A1643" s="2">
        <v>0.0</v>
      </c>
      <c r="B1643" s="2" t="s">
        <v>8711</v>
      </c>
    </row>
    <row r="1644">
      <c r="A1644" s="2">
        <v>0.0</v>
      </c>
      <c r="B1644" s="2" t="s">
        <v>8712</v>
      </c>
    </row>
    <row r="1645">
      <c r="A1645" s="2">
        <v>0.0</v>
      </c>
      <c r="B1645" s="2" t="s">
        <v>8713</v>
      </c>
    </row>
    <row r="1646">
      <c r="A1646" s="2">
        <v>0.0</v>
      </c>
      <c r="B1646" s="2" t="s">
        <v>8715</v>
      </c>
    </row>
    <row r="1647">
      <c r="A1647" s="2">
        <v>0.0</v>
      </c>
      <c r="B1647" s="2" t="s">
        <v>8716</v>
      </c>
    </row>
    <row r="1648">
      <c r="A1648" s="2">
        <v>0.0</v>
      </c>
      <c r="B1648" s="2" t="s">
        <v>8717</v>
      </c>
    </row>
    <row r="1649">
      <c r="A1649" s="2">
        <v>0.0</v>
      </c>
      <c r="B1649" s="2" t="s">
        <v>8721</v>
      </c>
    </row>
    <row r="1650">
      <c r="A1650" s="2">
        <v>0.0</v>
      </c>
      <c r="B1650" s="2" t="s">
        <v>8723</v>
      </c>
    </row>
    <row r="1651">
      <c r="A1651" s="2">
        <v>0.0</v>
      </c>
      <c r="B1651" s="2" t="s">
        <v>8724</v>
      </c>
    </row>
    <row r="1652">
      <c r="A1652" s="2">
        <v>0.0</v>
      </c>
      <c r="B1652" s="2" t="s">
        <v>8725</v>
      </c>
    </row>
    <row r="1653">
      <c r="A1653" s="2">
        <v>0.0</v>
      </c>
      <c r="B1653" s="2" t="s">
        <v>8726</v>
      </c>
    </row>
    <row r="1654">
      <c r="A1654" s="2">
        <v>0.0</v>
      </c>
      <c r="B1654" s="2" t="s">
        <v>8728</v>
      </c>
    </row>
    <row r="1655">
      <c r="A1655" s="2">
        <v>0.0</v>
      </c>
      <c r="B1655" s="2" t="s">
        <v>8729</v>
      </c>
    </row>
    <row r="1656">
      <c r="A1656" s="2">
        <v>0.0</v>
      </c>
      <c r="B1656" s="2" t="s">
        <v>8731</v>
      </c>
    </row>
    <row r="1657">
      <c r="A1657" s="2">
        <v>0.0</v>
      </c>
      <c r="B1657" s="2" t="s">
        <v>8733</v>
      </c>
    </row>
    <row r="1658">
      <c r="A1658" s="2">
        <v>0.0</v>
      </c>
      <c r="B1658" s="2" t="s">
        <v>8734</v>
      </c>
    </row>
    <row r="1659">
      <c r="A1659" s="2">
        <v>0.0</v>
      </c>
      <c r="B1659" s="2" t="s">
        <v>8735</v>
      </c>
    </row>
    <row r="1660">
      <c r="A1660" s="2">
        <v>0.0</v>
      </c>
      <c r="B1660" s="2" t="s">
        <v>8736</v>
      </c>
    </row>
    <row r="1661">
      <c r="A1661" s="2">
        <v>0.0</v>
      </c>
      <c r="B1661" s="2" t="s">
        <v>8737</v>
      </c>
    </row>
    <row r="1662">
      <c r="A1662" s="2">
        <v>0.0</v>
      </c>
      <c r="B1662" s="2" t="s">
        <v>8738</v>
      </c>
    </row>
    <row r="1663">
      <c r="A1663" s="2">
        <v>0.0</v>
      </c>
      <c r="B1663" s="2" t="s">
        <v>8740</v>
      </c>
    </row>
    <row r="1664">
      <c r="A1664" s="2">
        <v>0.0</v>
      </c>
      <c r="B1664" s="2" t="s">
        <v>8742</v>
      </c>
    </row>
    <row r="1665">
      <c r="A1665" s="2">
        <v>0.0</v>
      </c>
      <c r="B1665" s="2" t="s">
        <v>8743</v>
      </c>
    </row>
    <row r="1666">
      <c r="A1666" s="2">
        <v>0.0</v>
      </c>
      <c r="B1666" s="2" t="s">
        <v>8744</v>
      </c>
    </row>
    <row r="1667">
      <c r="A1667" s="2">
        <v>0.0</v>
      </c>
      <c r="B1667" s="2" t="s">
        <v>8747</v>
      </c>
    </row>
    <row r="1668">
      <c r="A1668" s="2">
        <v>0.0</v>
      </c>
      <c r="B1668" s="2" t="s">
        <v>8750</v>
      </c>
    </row>
    <row r="1669">
      <c r="A1669" s="2">
        <v>0.0</v>
      </c>
      <c r="B1669" s="2" t="s">
        <v>8751</v>
      </c>
    </row>
    <row r="1670">
      <c r="A1670" s="2">
        <v>0.0</v>
      </c>
      <c r="B1670" s="2" t="s">
        <v>8752</v>
      </c>
    </row>
    <row r="1671">
      <c r="A1671" s="2">
        <v>0.0</v>
      </c>
      <c r="B1671" s="2" t="s">
        <v>8753</v>
      </c>
    </row>
    <row r="1672">
      <c r="A1672" s="2">
        <v>0.0</v>
      </c>
      <c r="B1672" s="2" t="s">
        <v>8754</v>
      </c>
    </row>
    <row r="1673">
      <c r="A1673" s="2">
        <v>0.0</v>
      </c>
      <c r="B1673" s="2" t="s">
        <v>8755</v>
      </c>
    </row>
    <row r="1674">
      <c r="A1674" s="2">
        <v>0.0</v>
      </c>
      <c r="B1674" s="2" t="s">
        <v>8757</v>
      </c>
    </row>
    <row r="1675">
      <c r="A1675" s="2">
        <v>0.0</v>
      </c>
      <c r="B1675" s="2" t="s">
        <v>8758</v>
      </c>
    </row>
    <row r="1676">
      <c r="A1676" s="2">
        <v>0.0</v>
      </c>
      <c r="B1676" s="2" t="s">
        <v>8759</v>
      </c>
    </row>
    <row r="1677">
      <c r="A1677" s="2">
        <v>0.0</v>
      </c>
      <c r="B1677" s="2" t="s">
        <v>8760</v>
      </c>
    </row>
    <row r="1678">
      <c r="A1678" s="2">
        <v>0.0</v>
      </c>
      <c r="B1678" s="2" t="s">
        <v>8762</v>
      </c>
    </row>
    <row r="1679">
      <c r="A1679" s="2">
        <v>0.0</v>
      </c>
      <c r="B1679" s="2" t="s">
        <v>8763</v>
      </c>
    </row>
    <row r="1680">
      <c r="A1680" s="2">
        <v>0.0</v>
      </c>
      <c r="B1680" s="2" t="s">
        <v>8764</v>
      </c>
    </row>
    <row r="1681">
      <c r="A1681" s="2">
        <v>0.0</v>
      </c>
      <c r="B1681" s="2" t="s">
        <v>8769</v>
      </c>
    </row>
    <row r="1682">
      <c r="A1682" s="2">
        <v>0.0</v>
      </c>
      <c r="B1682" s="2" t="s">
        <v>8770</v>
      </c>
    </row>
    <row r="1683">
      <c r="A1683" s="2">
        <v>0.0</v>
      </c>
      <c r="B1683" s="2" t="s">
        <v>8771</v>
      </c>
    </row>
    <row r="1684">
      <c r="A1684" s="2">
        <v>0.0</v>
      </c>
      <c r="B1684" s="2" t="s">
        <v>8772</v>
      </c>
    </row>
    <row r="1685">
      <c r="A1685" s="2">
        <v>0.0</v>
      </c>
      <c r="B1685" s="2" t="s">
        <v>8775</v>
      </c>
    </row>
    <row r="1686">
      <c r="A1686" s="2">
        <v>0.0</v>
      </c>
      <c r="B1686" s="2" t="s">
        <v>8776</v>
      </c>
    </row>
    <row r="1687">
      <c r="A1687" s="2">
        <v>0.0</v>
      </c>
      <c r="B1687" s="2" t="s">
        <v>8778</v>
      </c>
    </row>
    <row r="1688">
      <c r="A1688" s="2">
        <v>0.0</v>
      </c>
      <c r="B1688" s="2" t="s">
        <v>8779</v>
      </c>
    </row>
    <row r="1689">
      <c r="A1689" s="2">
        <v>0.0</v>
      </c>
      <c r="B1689" s="2" t="s">
        <v>8780</v>
      </c>
    </row>
    <row r="1690">
      <c r="A1690" s="2">
        <v>0.0</v>
      </c>
      <c r="B1690" s="2" t="s">
        <v>8783</v>
      </c>
    </row>
    <row r="1691">
      <c r="A1691" s="2">
        <v>0.0</v>
      </c>
      <c r="B1691" s="2" t="s">
        <v>8784</v>
      </c>
    </row>
    <row r="1692">
      <c r="A1692" s="2">
        <v>0.0</v>
      </c>
      <c r="B1692" s="2" t="s">
        <v>8785</v>
      </c>
    </row>
    <row r="1693">
      <c r="A1693" s="2">
        <v>0.0</v>
      </c>
      <c r="B1693" s="2" t="s">
        <v>8786</v>
      </c>
    </row>
    <row r="1694">
      <c r="A1694" s="2">
        <v>0.0</v>
      </c>
      <c r="B1694" s="2" t="s">
        <v>8787</v>
      </c>
    </row>
    <row r="1695">
      <c r="A1695" s="2">
        <v>0.0</v>
      </c>
      <c r="B1695" s="2" t="s">
        <v>8788</v>
      </c>
    </row>
    <row r="1696">
      <c r="A1696" s="2">
        <v>0.0</v>
      </c>
      <c r="B1696" s="2" t="s">
        <v>8789</v>
      </c>
    </row>
    <row r="1697">
      <c r="A1697" s="2">
        <v>0.0</v>
      </c>
      <c r="B1697" s="2" t="s">
        <v>8792</v>
      </c>
    </row>
    <row r="1698">
      <c r="A1698" s="2">
        <v>0.0</v>
      </c>
      <c r="B1698" s="2" t="s">
        <v>8793</v>
      </c>
    </row>
    <row r="1699">
      <c r="A1699" s="2">
        <v>0.0</v>
      </c>
      <c r="B1699" s="2" t="s">
        <v>8795</v>
      </c>
    </row>
    <row r="1700">
      <c r="A1700" s="2">
        <v>0.0</v>
      </c>
      <c r="B1700" s="2" t="s">
        <v>8797</v>
      </c>
    </row>
    <row r="1701">
      <c r="A1701" s="2">
        <v>0.0</v>
      </c>
      <c r="B1701" s="2" t="s">
        <v>8798</v>
      </c>
    </row>
    <row r="1702">
      <c r="A1702" s="2">
        <v>0.0</v>
      </c>
      <c r="B1702" s="2" t="s">
        <v>8800</v>
      </c>
    </row>
    <row r="1703">
      <c r="A1703" s="2">
        <v>0.0</v>
      </c>
      <c r="B1703" s="2" t="s">
        <v>8802</v>
      </c>
    </row>
    <row r="1704">
      <c r="A1704" s="2">
        <v>0.0</v>
      </c>
      <c r="B1704" s="2" t="s">
        <v>8806</v>
      </c>
    </row>
    <row r="1705">
      <c r="A1705" s="2">
        <v>0.0</v>
      </c>
      <c r="B1705" s="2" t="s">
        <v>8809</v>
      </c>
    </row>
    <row r="1706">
      <c r="A1706" s="2">
        <v>0.0</v>
      </c>
      <c r="B1706" s="2" t="s">
        <v>8810</v>
      </c>
    </row>
    <row r="1707">
      <c r="A1707" s="2">
        <v>0.0</v>
      </c>
      <c r="B1707" s="2" t="s">
        <v>8811</v>
      </c>
    </row>
    <row r="1708">
      <c r="A1708" s="2">
        <v>0.0</v>
      </c>
      <c r="B1708" s="2" t="s">
        <v>8812</v>
      </c>
    </row>
    <row r="1709">
      <c r="A1709" s="2">
        <v>0.0</v>
      </c>
      <c r="B1709" s="2" t="s">
        <v>8813</v>
      </c>
    </row>
    <row r="1710">
      <c r="A1710" s="2">
        <v>0.0</v>
      </c>
      <c r="B1710" s="2" t="s">
        <v>8814</v>
      </c>
    </row>
    <row r="1711">
      <c r="A1711" s="2">
        <v>0.0</v>
      </c>
      <c r="B1711" s="2" t="s">
        <v>8816</v>
      </c>
    </row>
    <row r="1712">
      <c r="A1712" s="2">
        <v>0.0</v>
      </c>
      <c r="B1712" s="2" t="s">
        <v>8818</v>
      </c>
    </row>
    <row r="1713">
      <c r="A1713" s="2">
        <v>0.0</v>
      </c>
      <c r="B1713" s="2" t="s">
        <v>8819</v>
      </c>
    </row>
    <row r="1714">
      <c r="A1714" s="2">
        <v>0.0</v>
      </c>
      <c r="B1714" s="2" t="s">
        <v>8820</v>
      </c>
    </row>
    <row r="1715">
      <c r="A1715" s="2">
        <v>0.0</v>
      </c>
      <c r="B1715" s="2" t="s">
        <v>8821</v>
      </c>
    </row>
    <row r="1716">
      <c r="A1716" s="2">
        <v>0.0</v>
      </c>
      <c r="B1716" s="2" t="s">
        <v>8822</v>
      </c>
    </row>
    <row r="1717">
      <c r="A1717" s="2">
        <v>0.0</v>
      </c>
      <c r="B1717" s="2" t="s">
        <v>8823</v>
      </c>
    </row>
    <row r="1718">
      <c r="A1718" s="2">
        <v>0.0</v>
      </c>
      <c r="B1718" s="2" t="s">
        <v>8824</v>
      </c>
    </row>
    <row r="1719">
      <c r="A1719" s="2">
        <v>0.0</v>
      </c>
      <c r="B1719" s="2" t="s">
        <v>8825</v>
      </c>
    </row>
    <row r="1720">
      <c r="A1720" s="2">
        <v>0.0</v>
      </c>
      <c r="B1720" s="2" t="s">
        <v>8826</v>
      </c>
    </row>
    <row r="1721">
      <c r="A1721" s="2">
        <v>0.0</v>
      </c>
      <c r="B1721" s="2" t="s">
        <v>8828</v>
      </c>
    </row>
    <row r="1722">
      <c r="A1722" s="2">
        <v>0.0</v>
      </c>
      <c r="B1722" s="2" t="s">
        <v>8830</v>
      </c>
    </row>
    <row r="1723">
      <c r="A1723" s="2">
        <v>0.0</v>
      </c>
      <c r="B1723" s="2" t="s">
        <v>8831</v>
      </c>
    </row>
    <row r="1724">
      <c r="A1724" s="2">
        <v>0.0</v>
      </c>
      <c r="B1724" s="2" t="s">
        <v>8833</v>
      </c>
    </row>
    <row r="1725">
      <c r="A1725" s="2">
        <v>0.0</v>
      </c>
      <c r="B1725" s="2" t="s">
        <v>8834</v>
      </c>
    </row>
    <row r="1726">
      <c r="A1726" s="2">
        <v>0.0</v>
      </c>
      <c r="B1726" s="2" t="s">
        <v>8835</v>
      </c>
    </row>
    <row r="1727">
      <c r="A1727" s="2">
        <v>0.0</v>
      </c>
      <c r="B1727" s="2" t="s">
        <v>8836</v>
      </c>
    </row>
    <row r="1728">
      <c r="A1728" s="2">
        <v>0.0</v>
      </c>
      <c r="B1728" s="2" t="s">
        <v>8837</v>
      </c>
    </row>
    <row r="1729">
      <c r="A1729" s="2">
        <v>0.0</v>
      </c>
      <c r="B1729" s="2" t="s">
        <v>8838</v>
      </c>
    </row>
    <row r="1730">
      <c r="A1730" s="2">
        <v>0.0</v>
      </c>
      <c r="B1730" s="2" t="s">
        <v>8839</v>
      </c>
    </row>
    <row r="1731">
      <c r="A1731" s="2">
        <v>0.0</v>
      </c>
      <c r="B1731" s="2" t="s">
        <v>8840</v>
      </c>
    </row>
    <row r="1732">
      <c r="A1732" s="2">
        <v>0.0</v>
      </c>
      <c r="B1732" s="2" t="s">
        <v>8841</v>
      </c>
    </row>
    <row r="1733">
      <c r="A1733" s="2">
        <v>0.0</v>
      </c>
      <c r="B1733" s="2" t="s">
        <v>8842</v>
      </c>
    </row>
    <row r="1734">
      <c r="A1734" s="2">
        <v>0.0</v>
      </c>
      <c r="B1734" s="2" t="s">
        <v>8844</v>
      </c>
    </row>
    <row r="1735">
      <c r="A1735" s="2">
        <v>0.0</v>
      </c>
      <c r="B1735" s="2" t="s">
        <v>8845</v>
      </c>
    </row>
    <row r="1736">
      <c r="A1736" s="2">
        <v>0.0</v>
      </c>
      <c r="B1736" s="2" t="s">
        <v>8848</v>
      </c>
    </row>
    <row r="1737">
      <c r="A1737" s="2">
        <v>0.0</v>
      </c>
      <c r="B1737" s="2" t="s">
        <v>8852</v>
      </c>
    </row>
    <row r="1738">
      <c r="A1738" s="2">
        <v>0.0</v>
      </c>
      <c r="B1738" s="2" t="s">
        <v>8853</v>
      </c>
    </row>
    <row r="1739">
      <c r="A1739" s="2">
        <v>0.0</v>
      </c>
      <c r="B1739" s="2" t="s">
        <v>8854</v>
      </c>
    </row>
    <row r="1740">
      <c r="A1740" s="2">
        <v>0.0</v>
      </c>
      <c r="B1740" s="2" t="s">
        <v>8855</v>
      </c>
    </row>
    <row r="1741">
      <c r="A1741" s="2">
        <v>0.0</v>
      </c>
      <c r="B1741" s="2" t="s">
        <v>8856</v>
      </c>
    </row>
    <row r="1742">
      <c r="A1742" s="2">
        <v>0.0</v>
      </c>
      <c r="B1742" s="2" t="s">
        <v>8857</v>
      </c>
    </row>
    <row r="1743">
      <c r="A1743" s="2">
        <v>0.0</v>
      </c>
      <c r="B1743" s="2" t="s">
        <v>8858</v>
      </c>
    </row>
    <row r="1744">
      <c r="A1744" s="2">
        <v>0.0</v>
      </c>
      <c r="B1744" s="2" t="s">
        <v>8859</v>
      </c>
    </row>
    <row r="1745">
      <c r="A1745" s="2">
        <v>0.0</v>
      </c>
      <c r="B1745" s="2" t="s">
        <v>8862</v>
      </c>
    </row>
    <row r="1746">
      <c r="A1746" s="2">
        <v>0.0</v>
      </c>
      <c r="B1746" s="2" t="s">
        <v>8863</v>
      </c>
    </row>
    <row r="1747">
      <c r="A1747" s="2">
        <v>0.0</v>
      </c>
      <c r="B1747" s="2" t="s">
        <v>8864</v>
      </c>
    </row>
    <row r="1748">
      <c r="A1748" s="2">
        <v>0.0</v>
      </c>
      <c r="B1748" s="2" t="s">
        <v>8866</v>
      </c>
    </row>
    <row r="1749">
      <c r="A1749" s="2">
        <v>0.0</v>
      </c>
      <c r="B1749" s="2" t="s">
        <v>8867</v>
      </c>
    </row>
    <row r="1750">
      <c r="A1750" s="2">
        <v>0.0</v>
      </c>
      <c r="B1750" s="2" t="s">
        <v>8868</v>
      </c>
    </row>
    <row r="1751">
      <c r="A1751" s="2">
        <v>0.0</v>
      </c>
      <c r="B1751" s="2" t="s">
        <v>8871</v>
      </c>
    </row>
    <row r="1752">
      <c r="A1752" s="2">
        <v>0.0</v>
      </c>
      <c r="B1752" s="2" t="s">
        <v>8872</v>
      </c>
    </row>
    <row r="1753">
      <c r="A1753" s="2">
        <v>0.0</v>
      </c>
      <c r="B1753" s="2" t="s">
        <v>8875</v>
      </c>
    </row>
    <row r="1754">
      <c r="A1754" s="2">
        <v>0.0</v>
      </c>
      <c r="B1754" s="2" t="s">
        <v>8877</v>
      </c>
    </row>
    <row r="1755">
      <c r="A1755" s="2">
        <v>0.0</v>
      </c>
      <c r="B1755" s="2" t="s">
        <v>8878</v>
      </c>
    </row>
    <row r="1756">
      <c r="A1756" s="2">
        <v>0.0</v>
      </c>
      <c r="B1756" s="2" t="s">
        <v>8881</v>
      </c>
    </row>
    <row r="1757">
      <c r="A1757" s="2">
        <v>0.0</v>
      </c>
      <c r="B1757" s="2" t="s">
        <v>8882</v>
      </c>
    </row>
    <row r="1758">
      <c r="A1758" s="2">
        <v>0.0</v>
      </c>
      <c r="B1758" s="2" t="s">
        <v>8883</v>
      </c>
    </row>
    <row r="1759">
      <c r="A1759" s="2">
        <v>0.0</v>
      </c>
      <c r="B1759" s="2" t="s">
        <v>8885</v>
      </c>
    </row>
    <row r="1760">
      <c r="A1760" s="2">
        <v>0.0</v>
      </c>
      <c r="B1760" s="2" t="s">
        <v>8886</v>
      </c>
    </row>
    <row r="1761">
      <c r="A1761" s="2">
        <v>0.0</v>
      </c>
      <c r="B1761" s="2" t="s">
        <v>8887</v>
      </c>
    </row>
    <row r="1762">
      <c r="A1762" s="2">
        <v>0.0</v>
      </c>
      <c r="B1762" s="2" t="s">
        <v>8889</v>
      </c>
    </row>
    <row r="1763">
      <c r="A1763" s="2">
        <v>0.0</v>
      </c>
      <c r="B1763" s="2" t="s">
        <v>8890</v>
      </c>
    </row>
    <row r="1764">
      <c r="A1764" s="2">
        <v>0.0</v>
      </c>
      <c r="B1764" s="2" t="s">
        <v>8891</v>
      </c>
    </row>
    <row r="1765">
      <c r="A1765" s="2">
        <v>0.0</v>
      </c>
      <c r="B1765" s="2" t="s">
        <v>8893</v>
      </c>
    </row>
    <row r="1766">
      <c r="A1766" s="2">
        <v>0.0</v>
      </c>
      <c r="B1766" s="2" t="s">
        <v>8894</v>
      </c>
    </row>
    <row r="1767">
      <c r="A1767" s="2">
        <v>0.0</v>
      </c>
      <c r="B1767" s="2" t="s">
        <v>8895</v>
      </c>
    </row>
    <row r="1768">
      <c r="A1768" s="2">
        <v>0.0</v>
      </c>
      <c r="B1768" s="2" t="s">
        <v>8896</v>
      </c>
    </row>
    <row r="1769">
      <c r="A1769" s="2">
        <v>0.0</v>
      </c>
      <c r="B1769" s="2" t="s">
        <v>8897</v>
      </c>
    </row>
    <row r="1770">
      <c r="A1770" s="2">
        <v>0.0</v>
      </c>
      <c r="B1770" s="2" t="s">
        <v>8898</v>
      </c>
    </row>
    <row r="1771">
      <c r="A1771" s="2">
        <v>0.0</v>
      </c>
      <c r="B1771" s="2" t="s">
        <v>8899</v>
      </c>
    </row>
    <row r="1772">
      <c r="A1772" s="2">
        <v>0.0</v>
      </c>
      <c r="B1772" s="2" t="s">
        <v>8900</v>
      </c>
    </row>
    <row r="1773">
      <c r="A1773" s="2">
        <v>0.0</v>
      </c>
      <c r="B1773" s="2" t="s">
        <v>8903</v>
      </c>
    </row>
    <row r="1774">
      <c r="A1774" s="2">
        <v>0.0</v>
      </c>
      <c r="B1774" s="2" t="s">
        <v>8904</v>
      </c>
    </row>
    <row r="1775">
      <c r="A1775" s="2">
        <v>0.0</v>
      </c>
      <c r="B1775" s="2" t="s">
        <v>8905</v>
      </c>
    </row>
    <row r="1776">
      <c r="A1776" s="2">
        <v>0.0</v>
      </c>
      <c r="B1776" s="2" t="s">
        <v>8906</v>
      </c>
    </row>
    <row r="1777">
      <c r="A1777" s="2">
        <v>0.0</v>
      </c>
      <c r="B1777" s="2" t="s">
        <v>8907</v>
      </c>
    </row>
    <row r="1778">
      <c r="A1778" s="2">
        <v>0.0</v>
      </c>
      <c r="B1778" s="2" t="s">
        <v>8908</v>
      </c>
    </row>
    <row r="1779">
      <c r="A1779" s="2">
        <v>0.0</v>
      </c>
      <c r="B1779" s="2" t="s">
        <v>8909</v>
      </c>
    </row>
    <row r="1780">
      <c r="A1780" s="2">
        <v>0.0</v>
      </c>
      <c r="B1780" s="2" t="s">
        <v>8911</v>
      </c>
    </row>
    <row r="1781">
      <c r="A1781" s="2">
        <v>0.0</v>
      </c>
      <c r="B1781" s="2" t="s">
        <v>8912</v>
      </c>
    </row>
    <row r="1782">
      <c r="A1782" s="2">
        <v>0.0</v>
      </c>
      <c r="B1782" s="2" t="s">
        <v>8913</v>
      </c>
    </row>
    <row r="1783">
      <c r="A1783" s="2">
        <v>0.0</v>
      </c>
      <c r="B1783" s="2" t="s">
        <v>8914</v>
      </c>
    </row>
    <row r="1784">
      <c r="A1784" s="2">
        <v>0.0</v>
      </c>
      <c r="B1784" s="2" t="s">
        <v>8917</v>
      </c>
    </row>
    <row r="1785">
      <c r="A1785" s="2">
        <v>0.0</v>
      </c>
      <c r="B1785" s="2" t="s">
        <v>8921</v>
      </c>
    </row>
    <row r="1786">
      <c r="A1786" s="2">
        <v>0.0</v>
      </c>
      <c r="B1786" s="2" t="s">
        <v>8922</v>
      </c>
    </row>
    <row r="1787">
      <c r="A1787" s="2">
        <v>0.0</v>
      </c>
      <c r="B1787" s="2" t="s">
        <v>8923</v>
      </c>
    </row>
    <row r="1788">
      <c r="A1788" s="2">
        <v>0.0</v>
      </c>
      <c r="B1788" s="2" t="s">
        <v>8924</v>
      </c>
    </row>
    <row r="1789">
      <c r="A1789" s="2">
        <v>0.0</v>
      </c>
      <c r="B1789" s="2" t="s">
        <v>8925</v>
      </c>
    </row>
    <row r="1790">
      <c r="A1790" s="2">
        <v>0.0</v>
      </c>
      <c r="B1790" s="2" t="s">
        <v>8926</v>
      </c>
    </row>
    <row r="1791">
      <c r="A1791" s="2">
        <v>0.0</v>
      </c>
      <c r="B1791" s="2" t="s">
        <v>8929</v>
      </c>
    </row>
    <row r="1792">
      <c r="A1792" s="2">
        <v>0.0</v>
      </c>
      <c r="B1792" s="2" t="s">
        <v>8930</v>
      </c>
    </row>
    <row r="1793">
      <c r="A1793" s="2">
        <v>0.0</v>
      </c>
      <c r="B1793" s="2" t="s">
        <v>8931</v>
      </c>
    </row>
    <row r="1794">
      <c r="A1794" s="2">
        <v>0.0</v>
      </c>
      <c r="B1794" s="2" t="s">
        <v>8932</v>
      </c>
    </row>
    <row r="1795">
      <c r="A1795" s="2">
        <v>0.0</v>
      </c>
      <c r="B1795" s="2" t="s">
        <v>8933</v>
      </c>
    </row>
    <row r="1796">
      <c r="A1796" s="2">
        <v>0.0</v>
      </c>
      <c r="B1796" s="2" t="s">
        <v>8934</v>
      </c>
    </row>
    <row r="1797">
      <c r="A1797" s="2">
        <v>0.0</v>
      </c>
      <c r="B1797" s="2" t="s">
        <v>8935</v>
      </c>
    </row>
    <row r="1798">
      <c r="A1798" s="2">
        <v>0.0</v>
      </c>
      <c r="B1798" s="2" t="s">
        <v>8936</v>
      </c>
    </row>
    <row r="1799">
      <c r="A1799" s="2">
        <v>0.0</v>
      </c>
      <c r="B1799" s="2" t="s">
        <v>8937</v>
      </c>
    </row>
    <row r="1800">
      <c r="A1800" s="2">
        <v>0.0</v>
      </c>
      <c r="B1800" s="2" t="s">
        <v>8939</v>
      </c>
    </row>
    <row r="1801">
      <c r="A1801" s="2">
        <v>0.0</v>
      </c>
      <c r="B1801" s="2" t="s">
        <v>8940</v>
      </c>
    </row>
    <row r="1802">
      <c r="A1802" s="2">
        <v>0.0</v>
      </c>
      <c r="B1802" s="2" t="s">
        <v>8942</v>
      </c>
    </row>
    <row r="1803">
      <c r="A1803" s="2">
        <v>0.0</v>
      </c>
      <c r="B1803" s="2" t="s">
        <v>8951</v>
      </c>
    </row>
    <row r="1804">
      <c r="A1804" s="2">
        <v>0.0</v>
      </c>
      <c r="B1804" s="2" t="s">
        <v>8955</v>
      </c>
    </row>
    <row r="1805">
      <c r="A1805" s="2">
        <v>0.0</v>
      </c>
      <c r="B1805" s="2" t="s">
        <v>8957</v>
      </c>
    </row>
    <row r="1806">
      <c r="A1806" s="2">
        <v>0.0</v>
      </c>
      <c r="B1806" s="2" t="s">
        <v>8958</v>
      </c>
    </row>
    <row r="1807">
      <c r="A1807" s="2">
        <v>0.0</v>
      </c>
      <c r="B1807" s="2" t="s">
        <v>8960</v>
      </c>
    </row>
    <row r="1808">
      <c r="A1808" s="2">
        <v>0.0</v>
      </c>
      <c r="B1808" s="2" t="s">
        <v>8961</v>
      </c>
    </row>
    <row r="1809">
      <c r="A1809" s="2">
        <v>0.0</v>
      </c>
      <c r="B1809" s="38" t="s">
        <v>8962</v>
      </c>
    </row>
    <row r="1810">
      <c r="A1810" s="2">
        <v>0.0</v>
      </c>
      <c r="B1810" s="2" t="s">
        <v>8968</v>
      </c>
    </row>
    <row r="1811">
      <c r="A1811" s="2">
        <v>0.0</v>
      </c>
      <c r="B1811" s="2" t="s">
        <v>8974</v>
      </c>
    </row>
    <row r="1812">
      <c r="A1812" s="2">
        <v>0.0</v>
      </c>
      <c r="B1812" s="2" t="s">
        <v>8977</v>
      </c>
    </row>
    <row r="1813">
      <c r="A1813" s="2">
        <v>0.0</v>
      </c>
      <c r="B1813" s="2" t="s">
        <v>8980</v>
      </c>
    </row>
    <row r="1814">
      <c r="A1814" s="2">
        <v>0.0</v>
      </c>
      <c r="B1814" s="2" t="s">
        <v>8983</v>
      </c>
    </row>
    <row r="1815">
      <c r="A1815" s="2">
        <v>0.0</v>
      </c>
      <c r="B1815" s="2" t="s">
        <v>8986</v>
      </c>
    </row>
    <row r="1816">
      <c r="A1816" s="2">
        <v>0.0</v>
      </c>
      <c r="B1816" s="2" t="s">
        <v>8987</v>
      </c>
    </row>
    <row r="1817">
      <c r="A1817" s="2">
        <v>0.0</v>
      </c>
      <c r="B1817" s="2" t="s">
        <v>8988</v>
      </c>
    </row>
    <row r="1818">
      <c r="A1818" s="2">
        <v>0.0</v>
      </c>
      <c r="B1818" s="2" t="s">
        <v>8989</v>
      </c>
    </row>
    <row r="1819">
      <c r="A1819" s="2">
        <v>0.0</v>
      </c>
      <c r="B1819" s="2" t="s">
        <v>8991</v>
      </c>
    </row>
    <row r="1820">
      <c r="A1820" s="2">
        <v>0.0</v>
      </c>
      <c r="B1820" s="2" t="s">
        <v>8992</v>
      </c>
    </row>
    <row r="1821">
      <c r="A1821" s="2">
        <v>0.0</v>
      </c>
      <c r="B1821" s="2" t="s">
        <v>8993</v>
      </c>
    </row>
    <row r="1822">
      <c r="A1822" s="2">
        <v>0.0</v>
      </c>
      <c r="B1822" s="2" t="s">
        <v>8994</v>
      </c>
    </row>
    <row r="1823">
      <c r="A1823" s="2">
        <v>0.0</v>
      </c>
      <c r="B1823" s="2" t="s">
        <v>8997</v>
      </c>
    </row>
    <row r="1824">
      <c r="A1824" s="2">
        <v>0.0</v>
      </c>
      <c r="B1824" s="2" t="s">
        <v>9000</v>
      </c>
    </row>
    <row r="1825">
      <c r="A1825" s="2">
        <v>0.0</v>
      </c>
      <c r="B1825" s="2" t="s">
        <v>9001</v>
      </c>
    </row>
    <row r="1826">
      <c r="A1826" s="2">
        <v>0.0</v>
      </c>
      <c r="B1826" s="2" t="s">
        <v>9002</v>
      </c>
    </row>
    <row r="1827">
      <c r="A1827" s="2">
        <v>0.0</v>
      </c>
      <c r="B1827" s="2" t="s">
        <v>9006</v>
      </c>
    </row>
    <row r="1828">
      <c r="A1828" s="2">
        <v>0.0</v>
      </c>
      <c r="B1828" s="2" t="s">
        <v>9008</v>
      </c>
    </row>
    <row r="1829">
      <c r="A1829" s="2">
        <v>0.0</v>
      </c>
      <c r="B1829" s="2" t="s">
        <v>9010</v>
      </c>
    </row>
    <row r="1830">
      <c r="A1830" s="2">
        <v>0.0</v>
      </c>
      <c r="B1830" s="2" t="s">
        <v>9012</v>
      </c>
    </row>
    <row r="1831">
      <c r="A1831" s="2">
        <v>0.0</v>
      </c>
      <c r="B1831" s="2" t="s">
        <v>9013</v>
      </c>
    </row>
    <row r="1832">
      <c r="A1832" s="2">
        <v>0.0</v>
      </c>
      <c r="B1832" s="2" t="s">
        <v>9014</v>
      </c>
    </row>
    <row r="1833">
      <c r="A1833" s="2">
        <v>0.0</v>
      </c>
      <c r="B1833" s="2" t="s">
        <v>9016</v>
      </c>
    </row>
    <row r="1834">
      <c r="A1834" s="2">
        <v>0.0</v>
      </c>
      <c r="B1834" s="2" t="s">
        <v>9017</v>
      </c>
    </row>
    <row r="1835">
      <c r="A1835" s="2">
        <v>0.0</v>
      </c>
      <c r="B1835" s="2" t="s">
        <v>9022</v>
      </c>
    </row>
    <row r="1836">
      <c r="A1836" s="2">
        <v>0.0</v>
      </c>
      <c r="B1836" s="2" t="s">
        <v>9024</v>
      </c>
    </row>
    <row r="1837">
      <c r="A1837" s="2">
        <v>0.0</v>
      </c>
      <c r="B1837" s="2" t="s">
        <v>9026</v>
      </c>
    </row>
    <row r="1838">
      <c r="A1838" s="2">
        <v>0.0</v>
      </c>
      <c r="B1838" s="2" t="s">
        <v>9027</v>
      </c>
    </row>
    <row r="1839">
      <c r="A1839" s="2">
        <v>0.0</v>
      </c>
      <c r="B1839" s="2" t="s">
        <v>9028</v>
      </c>
    </row>
    <row r="1840">
      <c r="A1840" s="2">
        <v>0.0</v>
      </c>
      <c r="B1840" s="2" t="s">
        <v>9031</v>
      </c>
    </row>
    <row r="1841">
      <c r="A1841" s="2">
        <v>0.0</v>
      </c>
      <c r="B1841" s="2" t="s">
        <v>9032</v>
      </c>
    </row>
    <row r="1842">
      <c r="A1842" s="2">
        <v>0.0</v>
      </c>
      <c r="B1842" s="2" t="s">
        <v>9035</v>
      </c>
    </row>
    <row r="1843">
      <c r="A1843" s="2">
        <v>0.0</v>
      </c>
      <c r="B1843" s="2" t="s">
        <v>9036</v>
      </c>
    </row>
    <row r="1844">
      <c r="A1844" s="2">
        <v>0.0</v>
      </c>
      <c r="B1844" s="2" t="s">
        <v>9037</v>
      </c>
    </row>
    <row r="1845">
      <c r="A1845" s="2">
        <v>0.0</v>
      </c>
      <c r="B1845" s="2" t="s">
        <v>9039</v>
      </c>
    </row>
    <row r="1846">
      <c r="A1846" s="2">
        <v>0.0</v>
      </c>
      <c r="B1846" s="2" t="s">
        <v>9041</v>
      </c>
    </row>
    <row r="1847">
      <c r="A1847" s="2">
        <v>0.0</v>
      </c>
      <c r="B1847" s="2" t="s">
        <v>9044</v>
      </c>
    </row>
    <row r="1848">
      <c r="A1848" s="2">
        <v>0.0</v>
      </c>
      <c r="B1848" s="2" t="s">
        <v>9045</v>
      </c>
    </row>
    <row r="1849">
      <c r="A1849" s="2">
        <v>0.0</v>
      </c>
      <c r="B1849" s="2" t="s">
        <v>9046</v>
      </c>
    </row>
    <row r="1850">
      <c r="A1850" s="2">
        <v>0.0</v>
      </c>
      <c r="B1850" s="2" t="s">
        <v>9047</v>
      </c>
    </row>
    <row r="1851">
      <c r="A1851" s="2">
        <v>0.0</v>
      </c>
      <c r="B1851" s="2" t="s">
        <v>9048</v>
      </c>
    </row>
    <row r="1852">
      <c r="A1852" s="2">
        <v>0.0</v>
      </c>
      <c r="B1852" s="2" t="s">
        <v>9049</v>
      </c>
    </row>
    <row r="1853">
      <c r="A1853" s="2">
        <v>0.0</v>
      </c>
      <c r="B1853" s="2" t="s">
        <v>9053</v>
      </c>
    </row>
    <row r="1854">
      <c r="A1854" s="2">
        <v>0.0</v>
      </c>
      <c r="B1854" s="2" t="s">
        <v>9054</v>
      </c>
    </row>
    <row r="1855">
      <c r="A1855" s="2">
        <v>0.0</v>
      </c>
      <c r="B1855" s="2" t="s">
        <v>9055</v>
      </c>
    </row>
    <row r="1856">
      <c r="A1856" s="2">
        <v>0.0</v>
      </c>
      <c r="B1856" s="2" t="s">
        <v>9056</v>
      </c>
    </row>
    <row r="1857">
      <c r="A1857" s="2">
        <v>0.0</v>
      </c>
      <c r="B1857" s="2" t="s">
        <v>9057</v>
      </c>
    </row>
    <row r="1858">
      <c r="A1858" s="2">
        <v>0.0</v>
      </c>
      <c r="B1858" s="2" t="s">
        <v>9058</v>
      </c>
    </row>
    <row r="1859">
      <c r="A1859" s="2">
        <v>0.0</v>
      </c>
      <c r="B1859" s="2" t="s">
        <v>9059</v>
      </c>
    </row>
    <row r="1860">
      <c r="A1860" s="2">
        <v>0.0</v>
      </c>
      <c r="B1860" s="2" t="s">
        <v>9060</v>
      </c>
    </row>
    <row r="1861">
      <c r="A1861" s="2">
        <v>0.0</v>
      </c>
      <c r="B1861" s="2" t="s">
        <v>9061</v>
      </c>
    </row>
    <row r="1862">
      <c r="A1862" s="2">
        <v>0.0</v>
      </c>
      <c r="B1862" s="2" t="s">
        <v>9064</v>
      </c>
    </row>
    <row r="1863">
      <c r="A1863" s="2">
        <v>0.0</v>
      </c>
      <c r="B1863" s="2" t="s">
        <v>9065</v>
      </c>
    </row>
    <row r="1864">
      <c r="A1864" s="2">
        <v>0.0</v>
      </c>
      <c r="B1864" s="2" t="s">
        <v>9066</v>
      </c>
    </row>
    <row r="1865">
      <c r="A1865" s="2">
        <v>0.0</v>
      </c>
      <c r="B1865" s="2" t="s">
        <v>9067</v>
      </c>
    </row>
    <row r="1866">
      <c r="A1866" s="2">
        <v>0.0</v>
      </c>
      <c r="B1866" s="2" t="s">
        <v>9068</v>
      </c>
    </row>
    <row r="1867">
      <c r="A1867" s="2">
        <v>0.0</v>
      </c>
      <c r="B1867" s="2" t="s">
        <v>9070</v>
      </c>
    </row>
    <row r="1868">
      <c r="A1868" s="2">
        <v>0.0</v>
      </c>
      <c r="B1868" s="2" t="s">
        <v>9071</v>
      </c>
    </row>
    <row r="1869">
      <c r="A1869" s="2">
        <v>0.0</v>
      </c>
      <c r="B1869" s="2" t="s">
        <v>9072</v>
      </c>
    </row>
    <row r="1870">
      <c r="A1870" s="2">
        <v>0.0</v>
      </c>
      <c r="B1870" s="2" t="s">
        <v>9075</v>
      </c>
    </row>
    <row r="1871">
      <c r="A1871" s="2">
        <v>0.0</v>
      </c>
      <c r="B1871" s="2" t="s">
        <v>9076</v>
      </c>
    </row>
    <row r="1872">
      <c r="A1872" s="2">
        <v>0.0</v>
      </c>
      <c r="B1872" s="2" t="s">
        <v>9077</v>
      </c>
    </row>
    <row r="1873">
      <c r="A1873" s="2">
        <v>0.0</v>
      </c>
      <c r="B1873" s="2" t="s">
        <v>9078</v>
      </c>
    </row>
    <row r="1874">
      <c r="A1874" s="2">
        <v>0.0</v>
      </c>
      <c r="B1874" s="2" t="s">
        <v>9079</v>
      </c>
    </row>
    <row r="1875">
      <c r="A1875" s="2">
        <v>0.0</v>
      </c>
      <c r="B1875" s="2" t="s">
        <v>9080</v>
      </c>
    </row>
    <row r="1876">
      <c r="A1876" s="2">
        <v>0.0</v>
      </c>
      <c r="B1876" s="2" t="s">
        <v>9081</v>
      </c>
    </row>
    <row r="1877">
      <c r="A1877" s="2">
        <v>0.0</v>
      </c>
      <c r="B1877" s="2" t="s">
        <v>9082</v>
      </c>
    </row>
    <row r="1878">
      <c r="A1878" s="2">
        <v>0.0</v>
      </c>
      <c r="B1878" s="2" t="s">
        <v>9083</v>
      </c>
    </row>
    <row r="1879">
      <c r="A1879" s="2">
        <v>0.0</v>
      </c>
      <c r="B1879" s="2" t="s">
        <v>9084</v>
      </c>
    </row>
    <row r="1880">
      <c r="A1880" s="2">
        <v>0.0</v>
      </c>
      <c r="B1880" s="2" t="s">
        <v>9086</v>
      </c>
    </row>
    <row r="1881">
      <c r="A1881" s="2">
        <v>0.0</v>
      </c>
      <c r="B1881" s="2" t="s">
        <v>9087</v>
      </c>
    </row>
    <row r="1882">
      <c r="A1882" s="2">
        <v>0.0</v>
      </c>
      <c r="B1882" s="2" t="s">
        <v>9089</v>
      </c>
    </row>
    <row r="1883">
      <c r="A1883" s="2">
        <v>0.0</v>
      </c>
      <c r="B1883" s="2" t="s">
        <v>9091</v>
      </c>
    </row>
    <row r="1884">
      <c r="A1884" s="2">
        <v>0.0</v>
      </c>
      <c r="B1884" s="2" t="s">
        <v>9092</v>
      </c>
    </row>
    <row r="1885">
      <c r="A1885" s="2">
        <v>0.0</v>
      </c>
      <c r="B1885" s="2" t="s">
        <v>9094</v>
      </c>
    </row>
    <row r="1886">
      <c r="A1886" s="2">
        <v>0.0</v>
      </c>
      <c r="B1886" s="2" t="s">
        <v>9095</v>
      </c>
    </row>
    <row r="1887">
      <c r="A1887" s="2">
        <v>0.0</v>
      </c>
      <c r="B1887" s="2" t="s">
        <v>9096</v>
      </c>
    </row>
    <row r="1888">
      <c r="A1888" s="2">
        <v>0.0</v>
      </c>
      <c r="B1888" s="2" t="s">
        <v>9097</v>
      </c>
    </row>
    <row r="1889">
      <c r="A1889" s="2">
        <v>0.0</v>
      </c>
      <c r="B1889" s="2" t="s">
        <v>9098</v>
      </c>
    </row>
    <row r="1890">
      <c r="A1890" s="2">
        <v>0.0</v>
      </c>
      <c r="B1890" s="2" t="s">
        <v>9099</v>
      </c>
    </row>
    <row r="1891">
      <c r="A1891" s="2">
        <v>0.0</v>
      </c>
      <c r="B1891" s="2" t="s">
        <v>9100</v>
      </c>
    </row>
    <row r="1892">
      <c r="A1892" s="2">
        <v>0.0</v>
      </c>
      <c r="B1892" s="2" t="s">
        <v>9101</v>
      </c>
    </row>
    <row r="1893">
      <c r="A1893" s="2">
        <v>0.0</v>
      </c>
      <c r="B1893" s="2" t="s">
        <v>9102</v>
      </c>
    </row>
    <row r="1894">
      <c r="A1894" s="2">
        <v>0.0</v>
      </c>
      <c r="B1894" s="2" t="s">
        <v>9103</v>
      </c>
    </row>
    <row r="1895">
      <c r="A1895" s="2">
        <v>0.0</v>
      </c>
      <c r="B1895" s="2" t="s">
        <v>9104</v>
      </c>
    </row>
    <row r="1896">
      <c r="A1896" s="2">
        <v>0.0</v>
      </c>
      <c r="B1896" s="2" t="s">
        <v>9106</v>
      </c>
    </row>
    <row r="1897">
      <c r="A1897" s="2">
        <v>0.0</v>
      </c>
      <c r="B1897" s="2" t="s">
        <v>9107</v>
      </c>
    </row>
    <row r="1898">
      <c r="A1898" s="2">
        <v>0.0</v>
      </c>
      <c r="B1898" s="2" t="s">
        <v>9108</v>
      </c>
    </row>
    <row r="1899">
      <c r="A1899" s="2">
        <v>0.0</v>
      </c>
      <c r="B1899" s="2" t="s">
        <v>9109</v>
      </c>
    </row>
    <row r="1900">
      <c r="A1900" s="2">
        <v>0.0</v>
      </c>
      <c r="B1900" s="2" t="s">
        <v>9111</v>
      </c>
    </row>
    <row r="1901">
      <c r="A1901" s="2">
        <v>0.0</v>
      </c>
      <c r="B1901" s="2" t="s">
        <v>9119</v>
      </c>
    </row>
    <row r="1902">
      <c r="A1902" s="2">
        <v>0.0</v>
      </c>
      <c r="B1902" s="2" t="s">
        <v>9120</v>
      </c>
    </row>
    <row r="1903">
      <c r="A1903" s="2">
        <v>0.0</v>
      </c>
      <c r="B1903" s="2" t="s">
        <v>9121</v>
      </c>
    </row>
    <row r="1904">
      <c r="A1904" s="2">
        <v>0.0</v>
      </c>
      <c r="B1904" s="2" t="s">
        <v>9125</v>
      </c>
    </row>
    <row r="1905">
      <c r="A1905" s="2">
        <v>0.0</v>
      </c>
      <c r="B1905" s="2" t="s">
        <v>9130</v>
      </c>
    </row>
    <row r="1906">
      <c r="A1906" s="2">
        <v>0.0</v>
      </c>
      <c r="B1906" s="2" t="s">
        <v>9132</v>
      </c>
    </row>
    <row r="1907">
      <c r="A1907" s="2">
        <v>0.0</v>
      </c>
      <c r="B1907" s="2" t="s">
        <v>9133</v>
      </c>
    </row>
    <row r="1908">
      <c r="A1908" s="2">
        <v>0.0</v>
      </c>
      <c r="B1908" s="2" t="s">
        <v>9134</v>
      </c>
    </row>
    <row r="1909">
      <c r="A1909" s="2">
        <v>0.0</v>
      </c>
      <c r="B1909" s="2" t="s">
        <v>9135</v>
      </c>
    </row>
    <row r="1910">
      <c r="A1910" s="2">
        <v>0.0</v>
      </c>
      <c r="B1910" s="2" t="s">
        <v>9136</v>
      </c>
    </row>
    <row r="1911">
      <c r="A1911" s="2">
        <v>0.0</v>
      </c>
      <c r="B1911" s="2" t="s">
        <v>9137</v>
      </c>
    </row>
    <row r="1912">
      <c r="A1912" s="2">
        <v>0.0</v>
      </c>
      <c r="B1912" s="2" t="s">
        <v>9138</v>
      </c>
    </row>
    <row r="1913">
      <c r="A1913" s="2">
        <v>0.0</v>
      </c>
      <c r="B1913" s="2" t="s">
        <v>9139</v>
      </c>
    </row>
    <row r="1914">
      <c r="A1914" s="2">
        <v>0.0</v>
      </c>
      <c r="B1914" s="2" t="s">
        <v>9141</v>
      </c>
    </row>
    <row r="1915">
      <c r="A1915" s="2">
        <v>0.0</v>
      </c>
      <c r="B1915" s="2" t="s">
        <v>6568</v>
      </c>
    </row>
    <row r="1916">
      <c r="A1916" s="2">
        <v>0.0</v>
      </c>
      <c r="B1916" s="2" t="s">
        <v>9142</v>
      </c>
    </row>
    <row r="1917">
      <c r="A1917" s="2">
        <v>0.0</v>
      </c>
      <c r="B1917" s="2" t="s">
        <v>9145</v>
      </c>
    </row>
    <row r="1918">
      <c r="A1918" s="2">
        <v>0.0</v>
      </c>
      <c r="B1918" s="2" t="s">
        <v>9154</v>
      </c>
    </row>
    <row r="1919">
      <c r="A1919" s="2">
        <v>0.0</v>
      </c>
      <c r="B1919" s="2" t="s">
        <v>9155</v>
      </c>
    </row>
    <row r="1920">
      <c r="A1920" s="2">
        <v>0.0</v>
      </c>
      <c r="B1920" s="2" t="s">
        <v>9156</v>
      </c>
    </row>
    <row r="1921">
      <c r="A1921" s="2">
        <v>0.0</v>
      </c>
      <c r="B1921" s="2" t="s">
        <v>9160</v>
      </c>
    </row>
    <row r="1922">
      <c r="A1922" s="2">
        <v>0.0</v>
      </c>
      <c r="B1922" s="2" t="s">
        <v>9161</v>
      </c>
    </row>
    <row r="1923">
      <c r="A1923" s="2">
        <v>0.0</v>
      </c>
      <c r="B1923" s="2" t="s">
        <v>9164</v>
      </c>
    </row>
    <row r="1924">
      <c r="A1924" s="2">
        <v>0.0</v>
      </c>
      <c r="B1924" s="2" t="s">
        <v>9179</v>
      </c>
    </row>
    <row r="1925">
      <c r="A1925" s="2">
        <v>0.0</v>
      </c>
      <c r="B1925" s="2" t="s">
        <v>9186</v>
      </c>
    </row>
    <row r="1926">
      <c r="A1926" s="2">
        <v>0.0</v>
      </c>
      <c r="B1926" s="2" t="s">
        <v>9190</v>
      </c>
    </row>
    <row r="1927">
      <c r="A1927" s="2">
        <v>0.0</v>
      </c>
      <c r="B1927" s="2" t="s">
        <v>9193</v>
      </c>
    </row>
    <row r="1928">
      <c r="A1928" s="2">
        <v>0.0</v>
      </c>
      <c r="B1928" s="2" t="s">
        <v>9196</v>
      </c>
    </row>
    <row r="1929">
      <c r="A1929" s="2">
        <v>0.0</v>
      </c>
      <c r="B1929" s="2" t="s">
        <v>9200</v>
      </c>
    </row>
    <row r="1930">
      <c r="A1930" s="2">
        <v>0.0</v>
      </c>
      <c r="B1930" s="2" t="s">
        <v>9201</v>
      </c>
    </row>
    <row r="1931">
      <c r="A1931" s="2">
        <v>0.0</v>
      </c>
      <c r="B1931" s="2" t="s">
        <v>9207</v>
      </c>
    </row>
    <row r="1932">
      <c r="A1932" s="2">
        <v>0.0</v>
      </c>
      <c r="B1932" s="2" t="s">
        <v>9216</v>
      </c>
    </row>
    <row r="1933">
      <c r="A1933" s="2">
        <v>0.0</v>
      </c>
      <c r="B1933" s="2" t="s">
        <v>9218</v>
      </c>
    </row>
    <row r="1934">
      <c r="A1934" s="2">
        <v>0.0</v>
      </c>
      <c r="B1934" s="2" t="s">
        <v>9236</v>
      </c>
    </row>
    <row r="1935">
      <c r="A1935" s="2">
        <v>0.0</v>
      </c>
      <c r="B1935" s="2" t="s">
        <v>9238</v>
      </c>
    </row>
    <row r="1936">
      <c r="A1936" s="2">
        <v>0.0</v>
      </c>
      <c r="B1936" s="2" t="s">
        <v>9240</v>
      </c>
    </row>
    <row r="1937">
      <c r="A1937" s="2">
        <v>0.0</v>
      </c>
      <c r="B1937" s="2" t="s">
        <v>9244</v>
      </c>
    </row>
    <row r="1938">
      <c r="A1938" s="2">
        <v>0.0</v>
      </c>
      <c r="B1938" s="2" t="s">
        <v>9245</v>
      </c>
    </row>
    <row r="1939">
      <c r="A1939" s="2">
        <v>0.0</v>
      </c>
      <c r="B1939" s="2" t="s">
        <v>7031</v>
      </c>
    </row>
    <row r="1940">
      <c r="A1940" s="2">
        <v>0.0</v>
      </c>
      <c r="B1940" s="2" t="s">
        <v>9249</v>
      </c>
    </row>
    <row r="1941">
      <c r="A1941" s="2">
        <v>0.0</v>
      </c>
      <c r="B1941" s="2" t="s">
        <v>9250</v>
      </c>
    </row>
    <row r="1942">
      <c r="A1942" s="2">
        <v>0.0</v>
      </c>
      <c r="B1942" s="2" t="s">
        <v>9251</v>
      </c>
    </row>
    <row r="1943">
      <c r="A1943" s="2">
        <v>0.0</v>
      </c>
      <c r="B1943" s="2" t="s">
        <v>9252</v>
      </c>
    </row>
    <row r="1944">
      <c r="A1944" s="2">
        <v>0.0</v>
      </c>
      <c r="B1944" s="2" t="s">
        <v>9253</v>
      </c>
    </row>
    <row r="1945">
      <c r="A1945" s="2">
        <v>0.0</v>
      </c>
      <c r="B1945" s="2" t="s">
        <v>9254</v>
      </c>
    </row>
    <row r="1946">
      <c r="A1946" s="2">
        <v>0.0</v>
      </c>
      <c r="B1946" s="2" t="s">
        <v>9256</v>
      </c>
    </row>
    <row r="1947">
      <c r="A1947" s="2">
        <v>0.0</v>
      </c>
      <c r="B1947" s="2" t="s">
        <v>9257</v>
      </c>
    </row>
    <row r="1948">
      <c r="A1948" s="2">
        <v>0.0</v>
      </c>
      <c r="B1948" s="2" t="s">
        <v>9258</v>
      </c>
    </row>
    <row r="1949">
      <c r="A1949" s="2">
        <v>0.0</v>
      </c>
      <c r="B1949" s="2" t="s">
        <v>9259</v>
      </c>
    </row>
    <row r="1950">
      <c r="A1950" s="2">
        <v>0.0</v>
      </c>
      <c r="B1950" s="2" t="s">
        <v>9261</v>
      </c>
    </row>
    <row r="1951">
      <c r="A1951" s="2">
        <v>0.0</v>
      </c>
      <c r="B1951" s="2" t="s">
        <v>9264</v>
      </c>
    </row>
    <row r="1952">
      <c r="A1952" s="2">
        <v>0.0</v>
      </c>
      <c r="B1952" s="2" t="s">
        <v>9265</v>
      </c>
    </row>
    <row r="1953">
      <c r="A1953" s="2">
        <v>0.0</v>
      </c>
      <c r="B1953" s="2" t="s">
        <v>9266</v>
      </c>
    </row>
    <row r="1954">
      <c r="A1954" s="2">
        <v>0.0</v>
      </c>
      <c r="B1954" s="2" t="s">
        <v>9267</v>
      </c>
    </row>
    <row r="1955">
      <c r="A1955" s="2">
        <v>0.0</v>
      </c>
      <c r="B1955" s="2" t="s">
        <v>9268</v>
      </c>
    </row>
    <row r="1956">
      <c r="A1956" s="2">
        <v>0.0</v>
      </c>
      <c r="B1956" s="2" t="s">
        <v>9270</v>
      </c>
    </row>
    <row r="1957">
      <c r="A1957" s="2">
        <v>0.0</v>
      </c>
      <c r="B1957" s="2" t="s">
        <v>9272</v>
      </c>
    </row>
    <row r="1958">
      <c r="A1958" s="2">
        <v>0.0</v>
      </c>
      <c r="B1958" s="2" t="s">
        <v>9273</v>
      </c>
    </row>
    <row r="1959">
      <c r="A1959" s="2">
        <v>0.0</v>
      </c>
      <c r="B1959" s="2" t="s">
        <v>9274</v>
      </c>
    </row>
    <row r="1960">
      <c r="A1960" s="2">
        <v>0.0</v>
      </c>
      <c r="B1960" s="2" t="s">
        <v>9275</v>
      </c>
    </row>
    <row r="1961">
      <c r="A1961" s="2">
        <v>0.0</v>
      </c>
      <c r="B1961" s="2" t="s">
        <v>9276</v>
      </c>
    </row>
    <row r="1962">
      <c r="A1962" s="2">
        <v>0.0</v>
      </c>
      <c r="B1962" s="2" t="s">
        <v>9277</v>
      </c>
    </row>
    <row r="1963">
      <c r="A1963" s="2">
        <v>0.0</v>
      </c>
      <c r="B1963" s="2" t="s">
        <v>9278</v>
      </c>
    </row>
    <row r="1964">
      <c r="A1964" s="2">
        <v>0.0</v>
      </c>
      <c r="B1964" s="2" t="s">
        <v>9279</v>
      </c>
    </row>
    <row r="1965">
      <c r="A1965" s="2">
        <v>0.0</v>
      </c>
      <c r="B1965" s="2" t="s">
        <v>9280</v>
      </c>
    </row>
    <row r="1966">
      <c r="A1966" s="2">
        <v>0.0</v>
      </c>
      <c r="B1966" s="2" t="s">
        <v>9281</v>
      </c>
    </row>
    <row r="1967">
      <c r="A1967" s="2">
        <v>0.0</v>
      </c>
      <c r="B1967" s="2" t="s">
        <v>9282</v>
      </c>
    </row>
    <row r="1968">
      <c r="A1968" s="2">
        <v>0.0</v>
      </c>
      <c r="B1968" s="2" t="s">
        <v>9283</v>
      </c>
    </row>
    <row r="1969">
      <c r="A1969" s="2">
        <v>0.0</v>
      </c>
      <c r="B1969" s="2" t="s">
        <v>9284</v>
      </c>
    </row>
    <row r="1970">
      <c r="A1970" s="2">
        <v>0.0</v>
      </c>
      <c r="B1970" s="2" t="s">
        <v>9285</v>
      </c>
    </row>
    <row r="1971">
      <c r="A1971" s="2">
        <v>0.0</v>
      </c>
      <c r="B1971" s="2" t="s">
        <v>9286</v>
      </c>
    </row>
    <row r="1972">
      <c r="A1972" s="2">
        <v>0.0</v>
      </c>
      <c r="B1972" s="2" t="s">
        <v>9288</v>
      </c>
    </row>
    <row r="1973">
      <c r="A1973" s="2">
        <v>0.0</v>
      </c>
      <c r="B1973" s="2" t="s">
        <v>9290</v>
      </c>
    </row>
    <row r="1974">
      <c r="A1974" s="2">
        <v>0.0</v>
      </c>
      <c r="B1974" s="2" t="s">
        <v>9291</v>
      </c>
    </row>
    <row r="1975">
      <c r="A1975" s="2">
        <v>0.0</v>
      </c>
      <c r="B1975" s="2" t="s">
        <v>9292</v>
      </c>
    </row>
    <row r="1976">
      <c r="A1976" s="2">
        <v>0.0</v>
      </c>
      <c r="B1976" s="2" t="s">
        <v>9293</v>
      </c>
    </row>
    <row r="1977">
      <c r="A1977" s="2">
        <v>0.0</v>
      </c>
      <c r="B1977" s="2" t="s">
        <v>9294</v>
      </c>
    </row>
    <row r="1978">
      <c r="A1978" s="2">
        <v>0.0</v>
      </c>
      <c r="B1978" s="2" t="s">
        <v>9295</v>
      </c>
    </row>
    <row r="1979">
      <c r="A1979" s="2">
        <v>0.0</v>
      </c>
      <c r="B1979" s="2" t="s">
        <v>9296</v>
      </c>
    </row>
    <row r="1980">
      <c r="A1980" s="2">
        <v>0.0</v>
      </c>
      <c r="B1980" s="2" t="s">
        <v>9297</v>
      </c>
    </row>
    <row r="1981">
      <c r="A1981" s="2">
        <v>0.0</v>
      </c>
      <c r="B1981" s="2" t="s">
        <v>9301</v>
      </c>
    </row>
    <row r="1982">
      <c r="A1982" s="2">
        <v>0.0</v>
      </c>
      <c r="B1982" s="2" t="s">
        <v>9302</v>
      </c>
    </row>
    <row r="1983">
      <c r="A1983" s="2">
        <v>0.0</v>
      </c>
      <c r="B1983" s="2" t="s">
        <v>9304</v>
      </c>
    </row>
    <row r="1984">
      <c r="A1984" s="2">
        <v>0.0</v>
      </c>
      <c r="B1984" s="2" t="s">
        <v>9305</v>
      </c>
    </row>
    <row r="1985">
      <c r="A1985" s="2">
        <v>0.0</v>
      </c>
      <c r="B1985" s="2" t="s">
        <v>9306</v>
      </c>
    </row>
    <row r="1986">
      <c r="A1986" s="2">
        <v>0.0</v>
      </c>
      <c r="B1986" s="2" t="s">
        <v>9307</v>
      </c>
    </row>
    <row r="1987">
      <c r="A1987" s="2">
        <v>0.0</v>
      </c>
      <c r="B1987" s="2" t="s">
        <v>9309</v>
      </c>
    </row>
    <row r="1988">
      <c r="A1988" s="2">
        <v>0.0</v>
      </c>
      <c r="B1988" s="2" t="s">
        <v>9310</v>
      </c>
    </row>
    <row r="1989">
      <c r="A1989" s="2">
        <v>0.0</v>
      </c>
      <c r="B1989" s="2" t="s">
        <v>9311</v>
      </c>
    </row>
    <row r="1990">
      <c r="A1990" s="2">
        <v>0.0</v>
      </c>
      <c r="B1990" s="2" t="s">
        <v>9312</v>
      </c>
    </row>
    <row r="1991">
      <c r="A1991" s="2">
        <v>0.0</v>
      </c>
      <c r="B1991" s="2" t="s">
        <v>9313</v>
      </c>
    </row>
    <row r="1992">
      <c r="A1992" s="2">
        <v>0.0</v>
      </c>
      <c r="B1992" s="2" t="s">
        <v>9314</v>
      </c>
    </row>
    <row r="1993">
      <c r="A1993" s="2">
        <v>0.0</v>
      </c>
      <c r="B1993" s="2" t="s">
        <v>9315</v>
      </c>
    </row>
    <row r="1994">
      <c r="A1994" s="2">
        <v>0.0</v>
      </c>
      <c r="B1994" s="2" t="s">
        <v>9316</v>
      </c>
    </row>
    <row r="1995">
      <c r="A1995" s="2">
        <v>0.0</v>
      </c>
      <c r="B1995" s="2" t="s">
        <v>9317</v>
      </c>
    </row>
    <row r="1996">
      <c r="A1996" s="2">
        <v>0.0</v>
      </c>
      <c r="B1996" s="2" t="s">
        <v>9318</v>
      </c>
    </row>
    <row r="1997">
      <c r="A1997" s="2">
        <v>0.0</v>
      </c>
      <c r="B1997" s="2" t="s">
        <v>9319</v>
      </c>
    </row>
    <row r="1998">
      <c r="A1998" s="2">
        <v>0.0</v>
      </c>
      <c r="B1998" s="2" t="s">
        <v>9321</v>
      </c>
    </row>
    <row r="1999">
      <c r="A1999" s="2">
        <v>0.0</v>
      </c>
      <c r="B1999" s="2" t="s">
        <v>9325</v>
      </c>
    </row>
    <row r="2000">
      <c r="A2000" s="2">
        <v>0.0</v>
      </c>
      <c r="B2000" s="2" t="s">
        <v>9326</v>
      </c>
    </row>
    <row r="2001">
      <c r="A2001" s="2">
        <v>0.0</v>
      </c>
      <c r="B2001" s="2" t="s">
        <v>9327</v>
      </c>
    </row>
    <row r="2002">
      <c r="A2002" s="2">
        <v>0.0</v>
      </c>
      <c r="B2002" s="38" t="s">
        <v>9329</v>
      </c>
    </row>
    <row r="2003">
      <c r="A2003" s="2">
        <v>0.0</v>
      </c>
      <c r="B2003" s="2" t="s">
        <v>9330</v>
      </c>
    </row>
    <row r="2004">
      <c r="A2004" s="2">
        <v>0.0</v>
      </c>
      <c r="B2004" s="2" t="s">
        <v>9331</v>
      </c>
    </row>
    <row r="2005">
      <c r="A2005" s="2">
        <v>0.0</v>
      </c>
      <c r="B2005" s="2" t="s">
        <v>9332</v>
      </c>
    </row>
    <row r="2006">
      <c r="A2006" s="2">
        <v>0.0</v>
      </c>
      <c r="B2006" s="2" t="s">
        <v>9333</v>
      </c>
    </row>
    <row r="2007">
      <c r="A2007" s="2">
        <v>0.0</v>
      </c>
      <c r="B2007" s="2" t="s">
        <v>9334</v>
      </c>
    </row>
    <row r="2008">
      <c r="A2008" s="2">
        <v>0.0</v>
      </c>
      <c r="B2008" s="2" t="s">
        <v>9335</v>
      </c>
    </row>
    <row r="2009">
      <c r="A2009" s="2">
        <v>0.0</v>
      </c>
      <c r="B2009" s="2" t="s">
        <v>9336</v>
      </c>
    </row>
    <row r="2010">
      <c r="A2010" s="2">
        <v>0.0</v>
      </c>
      <c r="B2010" s="2" t="s">
        <v>9337</v>
      </c>
    </row>
    <row r="2011">
      <c r="A2011" s="2">
        <v>0.0</v>
      </c>
      <c r="B2011" s="2" t="s">
        <v>7031</v>
      </c>
    </row>
    <row r="2012">
      <c r="A2012" s="2">
        <v>1.0</v>
      </c>
      <c r="B2012" s="90" t="s">
        <v>5055</v>
      </c>
    </row>
    <row r="2013">
      <c r="A2013" s="2">
        <v>1.0</v>
      </c>
      <c r="B2013" s="2" t="s">
        <v>5055</v>
      </c>
    </row>
    <row r="2014">
      <c r="A2014" s="2">
        <v>1.0</v>
      </c>
      <c r="B2014" s="36" t="s">
        <v>7045</v>
      </c>
    </row>
    <row r="2015">
      <c r="A2015" s="2">
        <v>1.0</v>
      </c>
      <c r="B2015" s="2" t="s">
        <v>7048</v>
      </c>
    </row>
    <row r="2016">
      <c r="A2016" s="2">
        <v>1.0</v>
      </c>
      <c r="B2016" s="36" t="s">
        <v>5637</v>
      </c>
    </row>
    <row r="2017">
      <c r="A2017" s="2">
        <v>1.0</v>
      </c>
      <c r="B2017" s="2" t="s">
        <v>7049</v>
      </c>
    </row>
    <row r="2018">
      <c r="A2018" s="2">
        <v>1.0</v>
      </c>
      <c r="B2018" s="2" t="s">
        <v>7050</v>
      </c>
    </row>
    <row r="2019">
      <c r="A2019" s="2">
        <v>1.0</v>
      </c>
      <c r="B2019" s="32" t="s">
        <v>7051</v>
      </c>
    </row>
    <row r="2020">
      <c r="A2020" s="2">
        <v>1.0</v>
      </c>
      <c r="B2020" s="2" t="s">
        <v>7065</v>
      </c>
    </row>
    <row r="2021">
      <c r="A2021" s="2">
        <v>1.0</v>
      </c>
      <c r="B2021" s="2" t="s">
        <v>7109</v>
      </c>
    </row>
    <row r="2022">
      <c r="A2022" s="2">
        <v>1.0</v>
      </c>
      <c r="B2022" s="2" t="s">
        <v>7115</v>
      </c>
    </row>
    <row r="2023">
      <c r="A2023" s="2">
        <v>1.0</v>
      </c>
      <c r="B2023" s="36" t="s">
        <v>7119</v>
      </c>
    </row>
    <row r="2024">
      <c r="A2024" s="2">
        <v>1.0</v>
      </c>
      <c r="B2024" s="2" t="s">
        <v>7133</v>
      </c>
    </row>
    <row r="2025">
      <c r="A2025" s="2">
        <v>1.0</v>
      </c>
      <c r="B2025" s="32" t="s">
        <v>7146</v>
      </c>
      <c r="D2025" s="36"/>
    </row>
    <row r="2026">
      <c r="A2026" s="2">
        <v>1.0</v>
      </c>
      <c r="B2026" s="2" t="s">
        <v>7153</v>
      </c>
    </row>
    <row r="2027">
      <c r="A2027" s="2">
        <v>1.0</v>
      </c>
      <c r="B2027" s="32" t="s">
        <v>7163</v>
      </c>
      <c r="D2027" s="36"/>
    </row>
    <row r="2028">
      <c r="A2028" s="2">
        <v>1.0</v>
      </c>
      <c r="B2028" s="32" t="s">
        <v>7192</v>
      </c>
      <c r="D2028" s="36"/>
    </row>
    <row r="2029">
      <c r="A2029" s="2">
        <v>1.0</v>
      </c>
      <c r="B2029" s="10" t="s">
        <v>7298</v>
      </c>
      <c r="D2029" s="36"/>
    </row>
    <row r="2030">
      <c r="A2030" s="2">
        <v>1.0</v>
      </c>
      <c r="B2030" s="36" t="s">
        <v>7320</v>
      </c>
    </row>
    <row r="2031">
      <c r="A2031" s="2">
        <v>1.0</v>
      </c>
      <c r="B2031" s="36" t="s">
        <v>7350</v>
      </c>
      <c r="D2031" s="36"/>
    </row>
    <row r="2032">
      <c r="A2032" s="2">
        <v>1.0</v>
      </c>
      <c r="B2032" s="36" t="s">
        <v>7357</v>
      </c>
    </row>
    <row r="2033">
      <c r="A2033" s="2">
        <v>1.0</v>
      </c>
      <c r="B2033" s="2" t="s">
        <v>7630</v>
      </c>
    </row>
    <row r="2034">
      <c r="A2034" s="2">
        <v>1.0</v>
      </c>
      <c r="B2034" s="2" t="s">
        <v>7683</v>
      </c>
    </row>
    <row r="2035">
      <c r="A2035" s="2">
        <v>1.0</v>
      </c>
      <c r="B2035" s="36" t="s">
        <v>7701</v>
      </c>
    </row>
    <row r="2036">
      <c r="A2036" s="2">
        <v>1.0</v>
      </c>
      <c r="B2036" s="36" t="s">
        <v>7711</v>
      </c>
      <c r="D2036" s="36"/>
    </row>
    <row r="2037">
      <c r="A2037" s="2">
        <v>1.0</v>
      </c>
      <c r="B2037" s="2" t="s">
        <v>7713</v>
      </c>
    </row>
    <row r="2038">
      <c r="A2038" s="2">
        <v>1.0</v>
      </c>
      <c r="B2038" s="2" t="s">
        <v>7714</v>
      </c>
    </row>
    <row r="2039">
      <c r="A2039" s="2">
        <v>1.0</v>
      </c>
      <c r="B2039" s="2" t="s">
        <v>7715</v>
      </c>
    </row>
    <row r="2040">
      <c r="A2040" s="2">
        <v>1.0</v>
      </c>
      <c r="B2040" s="2" t="s">
        <v>7716</v>
      </c>
    </row>
    <row r="2041">
      <c r="A2041" s="2">
        <v>1.0</v>
      </c>
      <c r="B2041" s="2" t="s">
        <v>7717</v>
      </c>
    </row>
    <row r="2042">
      <c r="A2042" s="2">
        <v>1.0</v>
      </c>
      <c r="B2042" s="2" t="s">
        <v>7720</v>
      </c>
    </row>
    <row r="2043">
      <c r="A2043" s="2">
        <v>1.0</v>
      </c>
      <c r="B2043" s="2" t="s">
        <v>7722</v>
      </c>
    </row>
    <row r="2044">
      <c r="A2044" s="2">
        <v>1.0</v>
      </c>
      <c r="B2044" s="2" t="s">
        <v>7743</v>
      </c>
    </row>
    <row r="2045">
      <c r="A2045" s="2">
        <v>1.0</v>
      </c>
      <c r="B2045" s="2" t="s">
        <v>7748</v>
      </c>
    </row>
    <row r="2046">
      <c r="A2046" s="2">
        <v>1.0</v>
      </c>
      <c r="B2046" s="2" t="s">
        <v>7767</v>
      </c>
    </row>
    <row r="2047">
      <c r="A2047" s="2">
        <v>1.0</v>
      </c>
      <c r="B2047" s="2" t="s">
        <v>7821</v>
      </c>
      <c r="D2047" s="36"/>
    </row>
    <row r="2048">
      <c r="A2048" s="2">
        <v>1.0</v>
      </c>
      <c r="B2048" s="36" t="s">
        <v>7822</v>
      </c>
    </row>
    <row r="2049">
      <c r="A2049" s="2">
        <v>1.0</v>
      </c>
      <c r="B2049" s="2" t="s">
        <v>7829</v>
      </c>
    </row>
    <row r="2050">
      <c r="A2050" s="2">
        <v>1.0</v>
      </c>
      <c r="B2050" s="2" t="s">
        <v>7902</v>
      </c>
    </row>
    <row r="2051">
      <c r="A2051" s="2">
        <v>1.0</v>
      </c>
      <c r="B2051" s="36" t="s">
        <v>8110</v>
      </c>
    </row>
    <row r="2052">
      <c r="A2052" s="2">
        <v>1.0</v>
      </c>
      <c r="B2052" s="2" t="s">
        <v>8129</v>
      </c>
    </row>
    <row r="2053">
      <c r="A2053" s="2">
        <v>1.0</v>
      </c>
      <c r="B2053" s="2" t="s">
        <v>8130</v>
      </c>
      <c r="D2053" s="36"/>
    </row>
    <row r="2054">
      <c r="A2054" s="2">
        <v>1.0</v>
      </c>
      <c r="B2054" s="2" t="s">
        <v>8137</v>
      </c>
    </row>
    <row r="2055">
      <c r="A2055" s="2">
        <v>1.0</v>
      </c>
      <c r="B2055" s="2" t="s">
        <v>8140</v>
      </c>
      <c r="D2055" s="36"/>
    </row>
    <row r="2056">
      <c r="A2056" s="2">
        <v>1.0</v>
      </c>
      <c r="B2056" s="36" t="s">
        <v>8141</v>
      </c>
    </row>
    <row r="2057">
      <c r="A2057" s="2">
        <v>1.0</v>
      </c>
      <c r="B2057" s="2" t="s">
        <v>8142</v>
      </c>
    </row>
    <row r="2058">
      <c r="A2058" s="2">
        <v>1.0</v>
      </c>
      <c r="B2058" s="2" t="s">
        <v>8152</v>
      </c>
    </row>
    <row r="2059">
      <c r="A2059" s="2">
        <v>1.0</v>
      </c>
      <c r="B2059" s="36" t="s">
        <v>8168</v>
      </c>
    </row>
    <row r="2060">
      <c r="A2060" s="2">
        <v>1.0</v>
      </c>
      <c r="B2060" s="2" t="s">
        <v>8177</v>
      </c>
    </row>
    <row r="2061">
      <c r="A2061" s="2">
        <v>1.0</v>
      </c>
      <c r="B2061" s="2" t="s">
        <v>8184</v>
      </c>
    </row>
    <row r="2062">
      <c r="A2062" s="2">
        <v>1.0</v>
      </c>
      <c r="B2062" s="2" t="s">
        <v>8185</v>
      </c>
    </row>
    <row r="2063">
      <c r="A2063" s="2">
        <v>1.0</v>
      </c>
      <c r="B2063" s="2" t="s">
        <v>8189</v>
      </c>
    </row>
    <row r="2064">
      <c r="A2064" s="2">
        <v>1.0</v>
      </c>
      <c r="B2064" s="2" t="s">
        <v>8190</v>
      </c>
    </row>
    <row r="2065">
      <c r="A2065" s="2">
        <v>1.0</v>
      </c>
      <c r="B2065" s="2" t="s">
        <v>8206</v>
      </c>
    </row>
    <row r="2066">
      <c r="A2066" s="2">
        <v>1.0</v>
      </c>
      <c r="B2066" s="2" t="s">
        <v>8218</v>
      </c>
    </row>
    <row r="2067">
      <c r="A2067" s="2">
        <v>1.0</v>
      </c>
      <c r="B2067" s="2" t="s">
        <v>8220</v>
      </c>
    </row>
    <row r="2068">
      <c r="A2068" s="2">
        <v>1.0</v>
      </c>
      <c r="B2068" s="2" t="s">
        <v>8227</v>
      </c>
    </row>
    <row r="2069">
      <c r="A2069" s="2">
        <v>1.0</v>
      </c>
      <c r="B2069" s="36" t="s">
        <v>8229</v>
      </c>
    </row>
    <row r="2070">
      <c r="A2070" s="2">
        <v>1.0</v>
      </c>
      <c r="B2070" s="2" t="s">
        <v>8233</v>
      </c>
    </row>
    <row r="2071">
      <c r="A2071" s="2">
        <v>1.0</v>
      </c>
      <c r="B2071" s="2" t="s">
        <v>8234</v>
      </c>
    </row>
    <row r="2072">
      <c r="A2072" s="2">
        <v>1.0</v>
      </c>
      <c r="B2072" s="9" t="s">
        <v>8238</v>
      </c>
    </row>
    <row r="2073">
      <c r="A2073" s="2">
        <v>1.0</v>
      </c>
      <c r="B2073" s="2" t="s">
        <v>8246</v>
      </c>
    </row>
    <row r="2074">
      <c r="A2074" s="2">
        <v>1.0</v>
      </c>
      <c r="B2074" s="2" t="s">
        <v>8247</v>
      </c>
    </row>
    <row r="2075">
      <c r="A2075" s="2">
        <v>1.0</v>
      </c>
      <c r="B2075" s="2" t="s">
        <v>8248</v>
      </c>
    </row>
    <row r="2076">
      <c r="A2076" s="2">
        <v>1.0</v>
      </c>
      <c r="B2076" s="2" t="s">
        <v>8283</v>
      </c>
    </row>
    <row r="2077">
      <c r="A2077" s="2">
        <v>1.0</v>
      </c>
      <c r="B2077" s="2" t="s">
        <v>8285</v>
      </c>
    </row>
    <row r="2078">
      <c r="A2078" s="2">
        <v>1.0</v>
      </c>
      <c r="B2078" s="2" t="s">
        <v>8295</v>
      </c>
    </row>
    <row r="2079">
      <c r="A2079" s="2">
        <v>1.0</v>
      </c>
      <c r="B2079" s="2" t="s">
        <v>8299</v>
      </c>
    </row>
    <row r="2080">
      <c r="A2080" s="2">
        <v>1.0</v>
      </c>
      <c r="B2080" s="2" t="s">
        <v>8300</v>
      </c>
    </row>
    <row r="2081">
      <c r="A2081" s="2">
        <v>1.0</v>
      </c>
      <c r="B2081" s="2" t="s">
        <v>8311</v>
      </c>
    </row>
    <row r="2082">
      <c r="A2082" s="2">
        <v>1.0</v>
      </c>
      <c r="B2082" s="2" t="s">
        <v>8312</v>
      </c>
    </row>
    <row r="2083">
      <c r="A2083" s="2">
        <v>1.0</v>
      </c>
      <c r="B2083" s="2" t="s">
        <v>8320</v>
      </c>
    </row>
    <row r="2084">
      <c r="A2084" s="2">
        <v>1.0</v>
      </c>
      <c r="B2084" s="9" t="s">
        <v>8356</v>
      </c>
    </row>
    <row r="2085">
      <c r="A2085" s="2">
        <v>1.0</v>
      </c>
      <c r="B2085" s="2" t="s">
        <v>8387</v>
      </c>
    </row>
    <row r="2086">
      <c r="A2086" s="2">
        <v>1.0</v>
      </c>
      <c r="B2086" s="2" t="s">
        <v>8396</v>
      </c>
    </row>
    <row r="2087">
      <c r="A2087" s="2">
        <v>1.0</v>
      </c>
      <c r="B2087" s="2" t="s">
        <v>8398</v>
      </c>
    </row>
    <row r="2088">
      <c r="A2088" s="2">
        <v>1.0</v>
      </c>
      <c r="B2088" s="32" t="s">
        <v>8400</v>
      </c>
    </row>
    <row r="2089">
      <c r="A2089" s="2">
        <v>1.0</v>
      </c>
      <c r="B2089" s="2" t="s">
        <v>8405</v>
      </c>
    </row>
    <row r="2090">
      <c r="A2090" s="2">
        <v>1.0</v>
      </c>
      <c r="B2090" s="2" t="s">
        <v>8406</v>
      </c>
    </row>
    <row r="2091">
      <c r="A2091" s="2">
        <v>1.0</v>
      </c>
      <c r="B2091" s="2" t="s">
        <v>8408</v>
      </c>
    </row>
    <row r="2092">
      <c r="A2092" s="2">
        <v>1.0</v>
      </c>
      <c r="B2092" s="2" t="s">
        <v>8409</v>
      </c>
    </row>
    <row r="2093">
      <c r="A2093" s="2">
        <v>1.0</v>
      </c>
      <c r="B2093" s="2" t="s">
        <v>8413</v>
      </c>
    </row>
    <row r="2094">
      <c r="A2094" s="2">
        <v>1.0</v>
      </c>
      <c r="B2094" s="2" t="s">
        <v>8416</v>
      </c>
    </row>
    <row r="2095">
      <c r="A2095" s="2">
        <v>1.0</v>
      </c>
      <c r="B2095" s="2" t="s">
        <v>8417</v>
      </c>
    </row>
    <row r="2096">
      <c r="A2096" s="2">
        <v>1.0</v>
      </c>
      <c r="B2096" s="2" t="s">
        <v>8421</v>
      </c>
    </row>
    <row r="2097">
      <c r="A2097" s="2">
        <v>1.0</v>
      </c>
      <c r="B2097" s="2" t="s">
        <v>8422</v>
      </c>
    </row>
    <row r="2098">
      <c r="A2098" s="2">
        <v>1.0</v>
      </c>
      <c r="B2098" s="2" t="s">
        <v>1211</v>
      </c>
    </row>
    <row r="2099">
      <c r="A2099" s="2">
        <v>1.0</v>
      </c>
      <c r="B2099" s="2" t="s">
        <v>8429</v>
      </c>
    </row>
    <row r="2100">
      <c r="A2100" s="2">
        <v>1.0</v>
      </c>
      <c r="B2100" s="2" t="s">
        <v>8432</v>
      </c>
    </row>
    <row r="2101">
      <c r="A2101" s="2">
        <v>1.0</v>
      </c>
      <c r="B2101" s="2" t="s">
        <v>8433</v>
      </c>
    </row>
    <row r="2102">
      <c r="A2102" s="2">
        <v>1.0</v>
      </c>
      <c r="B2102" s="2" t="s">
        <v>8438</v>
      </c>
    </row>
    <row r="2103">
      <c r="A2103" s="2">
        <v>1.0</v>
      </c>
      <c r="B2103" s="2" t="s">
        <v>8441</v>
      </c>
    </row>
    <row r="2104">
      <c r="A2104" s="2">
        <v>1.0</v>
      </c>
      <c r="B2104" s="2" t="s">
        <v>8444</v>
      </c>
    </row>
    <row r="2105">
      <c r="A2105" s="2">
        <v>1.0</v>
      </c>
      <c r="B2105" s="2" t="s">
        <v>8447</v>
      </c>
    </row>
    <row r="2106">
      <c r="A2106" s="2">
        <v>1.0</v>
      </c>
      <c r="B2106" s="2" t="s">
        <v>8448</v>
      </c>
    </row>
    <row r="2107">
      <c r="A2107" s="2">
        <v>1.0</v>
      </c>
      <c r="B2107" s="2" t="s">
        <v>5413</v>
      </c>
    </row>
    <row r="2108">
      <c r="A2108" s="2">
        <v>1.0</v>
      </c>
      <c r="B2108" s="2" t="s">
        <v>8450</v>
      </c>
    </row>
    <row r="2109">
      <c r="A2109" s="2">
        <v>1.0</v>
      </c>
      <c r="B2109" s="2" t="s">
        <v>8457</v>
      </c>
    </row>
    <row r="2110">
      <c r="A2110" s="2">
        <v>1.0</v>
      </c>
      <c r="B2110" s="2" t="s">
        <v>8460</v>
      </c>
    </row>
    <row r="2111">
      <c r="A2111" s="2">
        <v>1.0</v>
      </c>
      <c r="B2111" s="2" t="s">
        <v>8461</v>
      </c>
    </row>
    <row r="2112">
      <c r="A2112" s="2">
        <v>1.0</v>
      </c>
      <c r="B2112" s="2" t="s">
        <v>8471</v>
      </c>
    </row>
    <row r="2113">
      <c r="A2113" s="2">
        <v>1.0</v>
      </c>
      <c r="B2113" s="2" t="s">
        <v>8473</v>
      </c>
    </row>
    <row r="2114">
      <c r="A2114" s="2">
        <v>1.0</v>
      </c>
      <c r="B2114" s="32" t="s">
        <v>8475</v>
      </c>
    </row>
    <row r="2115">
      <c r="A2115" s="2">
        <v>1.0</v>
      </c>
      <c r="B2115" s="2" t="s">
        <v>5917</v>
      </c>
    </row>
    <row r="2116">
      <c r="A2116" s="2">
        <v>1.0</v>
      </c>
      <c r="B2116" s="2" t="s">
        <v>8476</v>
      </c>
    </row>
    <row r="2117">
      <c r="A2117" s="2">
        <v>1.0</v>
      </c>
      <c r="B2117" s="2" t="s">
        <v>8477</v>
      </c>
    </row>
    <row r="2118">
      <c r="A2118" s="2">
        <v>1.0</v>
      </c>
      <c r="B2118" s="2" t="s">
        <v>8478</v>
      </c>
    </row>
    <row r="2119">
      <c r="A2119" s="2">
        <v>1.0</v>
      </c>
      <c r="B2119" s="2" t="s">
        <v>8482</v>
      </c>
    </row>
    <row r="2120">
      <c r="A2120" s="2">
        <v>1.0</v>
      </c>
      <c r="B2120" s="2" t="s">
        <v>8488</v>
      </c>
    </row>
    <row r="2121">
      <c r="A2121" s="2">
        <v>1.0</v>
      </c>
      <c r="B2121" s="2" t="s">
        <v>8493</v>
      </c>
    </row>
    <row r="2122">
      <c r="A2122" s="2">
        <v>1.0</v>
      </c>
      <c r="B2122" s="2" t="s">
        <v>8505</v>
      </c>
    </row>
    <row r="2123">
      <c r="A2123" s="2">
        <v>1.0</v>
      </c>
      <c r="B2123" s="2" t="s">
        <v>8510</v>
      </c>
    </row>
    <row r="2124">
      <c r="A2124" s="2">
        <v>1.0</v>
      </c>
      <c r="B2124" s="2" t="s">
        <v>8512</v>
      </c>
    </row>
    <row r="2125">
      <c r="A2125" s="2">
        <v>1.0</v>
      </c>
      <c r="B2125" s="2" t="s">
        <v>8514</v>
      </c>
    </row>
    <row r="2126">
      <c r="A2126" s="2">
        <v>1.0</v>
      </c>
      <c r="B2126" s="2" t="s">
        <v>8517</v>
      </c>
    </row>
    <row r="2127">
      <c r="A2127" s="2">
        <v>1.0</v>
      </c>
      <c r="B2127" s="2" t="s">
        <v>8518</v>
      </c>
    </row>
    <row r="2128">
      <c r="A2128" s="2">
        <v>1.0</v>
      </c>
      <c r="B2128" s="2" t="s">
        <v>8526</v>
      </c>
    </row>
    <row r="2129">
      <c r="A2129" s="2">
        <v>1.0</v>
      </c>
      <c r="B2129" s="2" t="s">
        <v>8541</v>
      </c>
    </row>
    <row r="2130">
      <c r="A2130" s="2">
        <v>1.0</v>
      </c>
      <c r="B2130" s="2" t="s">
        <v>8543</v>
      </c>
    </row>
    <row r="2131">
      <c r="A2131" s="2">
        <v>1.0</v>
      </c>
      <c r="B2131" s="2" t="s">
        <v>8546</v>
      </c>
    </row>
    <row r="2132">
      <c r="A2132" s="2">
        <v>1.0</v>
      </c>
      <c r="B2132" s="2" t="s">
        <v>8547</v>
      </c>
    </row>
    <row r="2133">
      <c r="A2133" s="2">
        <v>1.0</v>
      </c>
      <c r="B2133" s="2" t="s">
        <v>8550</v>
      </c>
    </row>
    <row r="2134">
      <c r="A2134" s="2">
        <v>1.0</v>
      </c>
      <c r="B2134" s="2" t="s">
        <v>8552</v>
      </c>
    </row>
    <row r="2135">
      <c r="A2135" s="2">
        <v>1.0</v>
      </c>
      <c r="B2135" s="2" t="s">
        <v>8560</v>
      </c>
    </row>
    <row r="2136">
      <c r="A2136" s="2">
        <v>1.0</v>
      </c>
      <c r="B2136" s="2" t="s">
        <v>8562</v>
      </c>
    </row>
    <row r="2137">
      <c r="A2137" s="2">
        <v>1.0</v>
      </c>
      <c r="B2137" s="2" t="s">
        <v>8564</v>
      </c>
    </row>
    <row r="2138">
      <c r="A2138" s="2">
        <v>1.0</v>
      </c>
      <c r="B2138" s="2" t="s">
        <v>8565</v>
      </c>
    </row>
    <row r="2139">
      <c r="A2139" s="2">
        <v>1.0</v>
      </c>
      <c r="B2139" s="2" t="s">
        <v>8580</v>
      </c>
    </row>
    <row r="2140">
      <c r="A2140" s="2">
        <v>1.0</v>
      </c>
      <c r="B2140" s="2" t="s">
        <v>8586</v>
      </c>
    </row>
    <row r="2141">
      <c r="A2141" s="2">
        <v>1.0</v>
      </c>
      <c r="B2141" s="2" t="s">
        <v>8592</v>
      </c>
    </row>
    <row r="2142">
      <c r="A2142" s="2">
        <v>1.0</v>
      </c>
      <c r="B2142" s="2" t="s">
        <v>8598</v>
      </c>
    </row>
    <row r="2143">
      <c r="A2143" s="2">
        <v>1.0</v>
      </c>
      <c r="B2143" s="2" t="s">
        <v>8602</v>
      </c>
    </row>
    <row r="2144">
      <c r="A2144" s="2">
        <v>1.0</v>
      </c>
      <c r="B2144" s="2" t="s">
        <v>8608</v>
      </c>
    </row>
    <row r="2145">
      <c r="A2145" s="2">
        <v>1.0</v>
      </c>
      <c r="B2145" s="2" t="s">
        <v>8612</v>
      </c>
    </row>
    <row r="2146">
      <c r="A2146" s="2">
        <v>1.0</v>
      </c>
      <c r="B2146" s="2" t="s">
        <v>8621</v>
      </c>
    </row>
    <row r="2147">
      <c r="A2147" s="2">
        <v>1.0</v>
      </c>
      <c r="B2147" s="2" t="s">
        <v>8624</v>
      </c>
    </row>
    <row r="2148">
      <c r="A2148" s="2">
        <v>1.0</v>
      </c>
      <c r="B2148" s="2" t="s">
        <v>8625</v>
      </c>
    </row>
    <row r="2149">
      <c r="A2149" s="2">
        <v>1.0</v>
      </c>
      <c r="B2149" s="2" t="s">
        <v>8631</v>
      </c>
    </row>
    <row r="2150">
      <c r="A2150" s="2">
        <v>1.0</v>
      </c>
      <c r="B2150" s="2" t="s">
        <v>8637</v>
      </c>
    </row>
    <row r="2151">
      <c r="A2151" s="2">
        <v>1.0</v>
      </c>
      <c r="B2151" s="2" t="s">
        <v>8638</v>
      </c>
    </row>
    <row r="2152">
      <c r="A2152" s="2">
        <v>1.0</v>
      </c>
      <c r="B2152" s="2" t="s">
        <v>8639</v>
      </c>
    </row>
    <row r="2153">
      <c r="A2153" s="2">
        <v>1.0</v>
      </c>
      <c r="B2153" s="2" t="s">
        <v>8641</v>
      </c>
    </row>
    <row r="2154">
      <c r="A2154" s="2">
        <v>1.0</v>
      </c>
      <c r="B2154" s="2" t="s">
        <v>8657</v>
      </c>
    </row>
    <row r="2155">
      <c r="A2155" s="2">
        <v>1.0</v>
      </c>
      <c r="B2155" s="2" t="s">
        <v>8661</v>
      </c>
    </row>
    <row r="2156">
      <c r="A2156" s="2">
        <v>1.0</v>
      </c>
      <c r="B2156" s="2" t="s">
        <v>8665</v>
      </c>
    </row>
    <row r="2157">
      <c r="A2157" s="2">
        <v>1.0</v>
      </c>
      <c r="B2157" s="2" t="s">
        <v>8674</v>
      </c>
    </row>
    <row r="2158">
      <c r="A2158" s="2">
        <v>1.0</v>
      </c>
      <c r="B2158" s="2" t="s">
        <v>8676</v>
      </c>
    </row>
    <row r="2159">
      <c r="A2159" s="2">
        <v>1.0</v>
      </c>
      <c r="B2159" s="2" t="s">
        <v>8679</v>
      </c>
    </row>
    <row r="2160">
      <c r="A2160" s="2">
        <v>1.0</v>
      </c>
      <c r="B2160" s="2" t="s">
        <v>8683</v>
      </c>
    </row>
    <row r="2161">
      <c r="A2161" s="2">
        <v>1.0</v>
      </c>
      <c r="B2161" s="2" t="s">
        <v>8688</v>
      </c>
    </row>
    <row r="2162">
      <c r="A2162" s="2">
        <v>1.0</v>
      </c>
      <c r="B2162" s="2" t="s">
        <v>8689</v>
      </c>
    </row>
    <row r="2163">
      <c r="A2163" s="2">
        <v>1.0</v>
      </c>
      <c r="B2163" s="2" t="s">
        <v>8694</v>
      </c>
    </row>
    <row r="2164">
      <c r="A2164" s="2">
        <v>1.0</v>
      </c>
      <c r="B2164" s="2" t="s">
        <v>8696</v>
      </c>
    </row>
    <row r="2165">
      <c r="A2165" s="2">
        <v>1.0</v>
      </c>
      <c r="B2165" s="2" t="s">
        <v>8700</v>
      </c>
    </row>
    <row r="2166">
      <c r="A2166" s="2">
        <v>1.0</v>
      </c>
      <c r="B2166" s="2" t="s">
        <v>8702</v>
      </c>
    </row>
    <row r="2167">
      <c r="A2167" s="2">
        <v>1.0</v>
      </c>
      <c r="B2167" s="2" t="s">
        <v>8703</v>
      </c>
    </row>
    <row r="2168">
      <c r="A2168" s="2">
        <v>1.0</v>
      </c>
      <c r="B2168" s="2" t="s">
        <v>8707</v>
      </c>
    </row>
    <row r="2169">
      <c r="A2169" s="2">
        <v>1.0</v>
      </c>
      <c r="B2169" s="2" t="s">
        <v>8714</v>
      </c>
    </row>
    <row r="2170">
      <c r="A2170" s="2">
        <v>1.0</v>
      </c>
      <c r="B2170" s="2" t="s">
        <v>8719</v>
      </c>
    </row>
    <row r="2171">
      <c r="A2171" s="2">
        <v>1.0</v>
      </c>
      <c r="B2171" s="2" t="s">
        <v>8720</v>
      </c>
    </row>
    <row r="2172">
      <c r="A2172" s="2">
        <v>1.0</v>
      </c>
      <c r="B2172" s="2" t="s">
        <v>8722</v>
      </c>
    </row>
    <row r="2173">
      <c r="A2173" s="2">
        <v>1.0</v>
      </c>
      <c r="B2173" s="2" t="s">
        <v>8727</v>
      </c>
    </row>
    <row r="2174">
      <c r="A2174" s="2">
        <v>1.0</v>
      </c>
      <c r="B2174" s="2" t="s">
        <v>8730</v>
      </c>
    </row>
    <row r="2175">
      <c r="A2175" s="2">
        <v>1.0</v>
      </c>
      <c r="B2175" s="2" t="s">
        <v>8732</v>
      </c>
    </row>
    <row r="2176">
      <c r="A2176" s="2">
        <v>1.0</v>
      </c>
      <c r="B2176" s="2" t="s">
        <v>8422</v>
      </c>
    </row>
    <row r="2177">
      <c r="A2177" s="2">
        <v>1.0</v>
      </c>
      <c r="B2177" s="2" t="s">
        <v>8739</v>
      </c>
    </row>
    <row r="2178">
      <c r="A2178" s="2">
        <v>1.0</v>
      </c>
      <c r="B2178" s="2" t="s">
        <v>8741</v>
      </c>
    </row>
    <row r="2179">
      <c r="A2179" s="2">
        <v>1.0</v>
      </c>
      <c r="B2179" s="2" t="s">
        <v>8745</v>
      </c>
    </row>
    <row r="2180">
      <c r="A2180" s="2">
        <v>1.0</v>
      </c>
      <c r="B2180" s="2" t="s">
        <v>8746</v>
      </c>
    </row>
    <row r="2181">
      <c r="A2181" s="2">
        <v>1.0</v>
      </c>
      <c r="B2181" s="2" t="s">
        <v>8749</v>
      </c>
    </row>
    <row r="2182">
      <c r="A2182" s="2">
        <v>1.0</v>
      </c>
      <c r="B2182" s="2" t="s">
        <v>8761</v>
      </c>
    </row>
    <row r="2183">
      <c r="A2183" s="2">
        <v>1.0</v>
      </c>
      <c r="B2183" s="2" t="s">
        <v>8765</v>
      </c>
    </row>
    <row r="2184">
      <c r="A2184" s="2">
        <v>1.0</v>
      </c>
      <c r="B2184" s="2" t="s">
        <v>8766</v>
      </c>
    </row>
    <row r="2185">
      <c r="A2185" s="2">
        <v>1.0</v>
      </c>
      <c r="B2185" s="2" t="s">
        <v>8773</v>
      </c>
    </row>
    <row r="2186">
      <c r="A2186" s="2">
        <v>1.0</v>
      </c>
      <c r="B2186" s="2" t="s">
        <v>8774</v>
      </c>
    </row>
    <row r="2187">
      <c r="A2187" s="2">
        <v>1.0</v>
      </c>
      <c r="B2187" s="2" t="s">
        <v>8777</v>
      </c>
    </row>
    <row r="2188">
      <c r="A2188" s="2">
        <v>1.0</v>
      </c>
      <c r="B2188" s="2" t="s">
        <v>8781</v>
      </c>
    </row>
    <row r="2189">
      <c r="A2189" s="2">
        <v>1.0</v>
      </c>
      <c r="B2189" s="2" t="s">
        <v>1760</v>
      </c>
    </row>
    <row r="2190">
      <c r="A2190" s="2">
        <v>1.0</v>
      </c>
      <c r="B2190" s="2" t="s">
        <v>8790</v>
      </c>
    </row>
    <row r="2191">
      <c r="A2191" s="2">
        <v>1.0</v>
      </c>
      <c r="B2191" s="2" t="s">
        <v>8796</v>
      </c>
    </row>
    <row r="2192">
      <c r="A2192" s="2">
        <v>1.0</v>
      </c>
      <c r="B2192" s="2" t="s">
        <v>8799</v>
      </c>
    </row>
    <row r="2193">
      <c r="A2193" s="2">
        <v>1.0</v>
      </c>
      <c r="B2193" s="2" t="s">
        <v>8801</v>
      </c>
    </row>
    <row r="2194">
      <c r="A2194" s="2">
        <v>1.0</v>
      </c>
      <c r="B2194" s="2" t="s">
        <v>8803</v>
      </c>
    </row>
    <row r="2195">
      <c r="A2195" s="2">
        <v>1.0</v>
      </c>
      <c r="B2195" s="2" t="s">
        <v>8804</v>
      </c>
    </row>
    <row r="2196">
      <c r="A2196" s="2">
        <v>1.0</v>
      </c>
      <c r="B2196" s="2" t="s">
        <v>8805</v>
      </c>
    </row>
    <row r="2197">
      <c r="A2197" s="2">
        <v>1.0</v>
      </c>
      <c r="B2197" s="2" t="s">
        <v>8807</v>
      </c>
    </row>
    <row r="2198">
      <c r="A2198" s="2">
        <v>1.0</v>
      </c>
      <c r="B2198" s="2" t="s">
        <v>8808</v>
      </c>
    </row>
    <row r="2199">
      <c r="A2199" s="2">
        <v>1.0</v>
      </c>
      <c r="B2199" s="2" t="s">
        <v>8815</v>
      </c>
    </row>
    <row r="2200">
      <c r="A2200" s="2">
        <v>1.0</v>
      </c>
      <c r="B2200" s="2" t="s">
        <v>8817</v>
      </c>
    </row>
    <row r="2201">
      <c r="A2201" s="2">
        <v>1.0</v>
      </c>
      <c r="B2201" s="2" t="s">
        <v>8827</v>
      </c>
    </row>
    <row r="2202">
      <c r="A2202" s="2">
        <v>1.0</v>
      </c>
      <c r="B2202" s="2" t="s">
        <v>1089</v>
      </c>
    </row>
    <row r="2203">
      <c r="A2203" s="2">
        <v>1.0</v>
      </c>
      <c r="B2203" s="2" t="s">
        <v>8829</v>
      </c>
    </row>
    <row r="2204">
      <c r="A2204" s="2">
        <v>1.0</v>
      </c>
      <c r="B2204" s="2" t="s">
        <v>8832</v>
      </c>
    </row>
    <row r="2205">
      <c r="A2205" s="2">
        <v>1.0</v>
      </c>
      <c r="B2205" s="2" t="s">
        <v>8846</v>
      </c>
    </row>
    <row r="2206">
      <c r="A2206" s="2">
        <v>1.0</v>
      </c>
      <c r="B2206" s="2" t="s">
        <v>8847</v>
      </c>
    </row>
    <row r="2207">
      <c r="A2207" s="2">
        <v>1.0</v>
      </c>
      <c r="B2207" s="2" t="s">
        <v>8849</v>
      </c>
    </row>
    <row r="2208">
      <c r="A2208" s="2">
        <v>1.0</v>
      </c>
      <c r="B2208" s="2" t="s">
        <v>8850</v>
      </c>
    </row>
    <row r="2209">
      <c r="A2209" s="2">
        <v>1.0</v>
      </c>
      <c r="B2209" s="2" t="s">
        <v>8851</v>
      </c>
    </row>
    <row r="2210">
      <c r="A2210" s="2">
        <v>1.0</v>
      </c>
      <c r="B2210" s="2" t="s">
        <v>8860</v>
      </c>
    </row>
    <row r="2211">
      <c r="A2211" s="2">
        <v>1.0</v>
      </c>
      <c r="B2211" s="2" t="s">
        <v>8861</v>
      </c>
    </row>
    <row r="2212">
      <c r="A2212" s="2">
        <v>1.0</v>
      </c>
      <c r="B2212" s="2" t="s">
        <v>8870</v>
      </c>
    </row>
    <row r="2213">
      <c r="A2213" s="2">
        <v>1.0</v>
      </c>
      <c r="B2213" s="2" t="s">
        <v>8873</v>
      </c>
    </row>
    <row r="2214">
      <c r="A2214" s="2">
        <v>1.0</v>
      </c>
      <c r="B2214" s="2" t="s">
        <v>8874</v>
      </c>
    </row>
    <row r="2215">
      <c r="A2215" s="2">
        <v>1.0</v>
      </c>
      <c r="B2215" s="2" t="s">
        <v>8876</v>
      </c>
    </row>
    <row r="2216">
      <c r="A2216" s="2">
        <v>1.0</v>
      </c>
      <c r="B2216" s="2" t="s">
        <v>8879</v>
      </c>
    </row>
    <row r="2217">
      <c r="A2217" s="2">
        <v>1.0</v>
      </c>
      <c r="B2217" s="2" t="s">
        <v>8880</v>
      </c>
    </row>
    <row r="2218">
      <c r="A2218" s="2">
        <v>1.0</v>
      </c>
      <c r="B2218" s="2" t="s">
        <v>8884</v>
      </c>
    </row>
    <row r="2219">
      <c r="A2219" s="2">
        <v>1.0</v>
      </c>
      <c r="B2219" s="2" t="s">
        <v>8888</v>
      </c>
    </row>
    <row r="2220">
      <c r="A2220" s="2">
        <v>1.0</v>
      </c>
      <c r="B2220" s="2" t="s">
        <v>8901</v>
      </c>
    </row>
    <row r="2221">
      <c r="A2221" s="2">
        <v>1.0</v>
      </c>
      <c r="B2221" s="2" t="s">
        <v>8902</v>
      </c>
    </row>
    <row r="2222">
      <c r="A2222" s="2">
        <v>1.0</v>
      </c>
      <c r="B2222" s="2" t="s">
        <v>8910</v>
      </c>
    </row>
    <row r="2223">
      <c r="A2223" s="2">
        <v>1.0</v>
      </c>
      <c r="B2223" s="2" t="s">
        <v>8915</v>
      </c>
    </row>
    <row r="2224">
      <c r="A2224" s="2">
        <v>1.0</v>
      </c>
      <c r="B2224" s="2" t="s">
        <v>8916</v>
      </c>
    </row>
    <row r="2225">
      <c r="A2225" s="2">
        <v>1.0</v>
      </c>
      <c r="B2225" s="2" t="s">
        <v>8918</v>
      </c>
    </row>
    <row r="2226">
      <c r="A2226" s="2">
        <v>1.0</v>
      </c>
      <c r="B2226" s="2" t="s">
        <v>8919</v>
      </c>
    </row>
    <row r="2227">
      <c r="A2227" s="2">
        <v>1.0</v>
      </c>
      <c r="B2227" s="2" t="s">
        <v>8920</v>
      </c>
    </row>
    <row r="2228">
      <c r="A2228" s="2">
        <v>1.0</v>
      </c>
      <c r="B2228" s="2" t="s">
        <v>8927</v>
      </c>
    </row>
    <row r="2229">
      <c r="A2229" s="2">
        <v>1.0</v>
      </c>
      <c r="B2229" s="2" t="s">
        <v>8928</v>
      </c>
    </row>
    <row r="2230">
      <c r="A2230" s="2">
        <v>1.0</v>
      </c>
      <c r="B2230" s="2" t="s">
        <v>8938</v>
      </c>
    </row>
    <row r="2231">
      <c r="A2231" s="2">
        <v>1.0</v>
      </c>
      <c r="B2231" s="2" t="s">
        <v>8941</v>
      </c>
    </row>
    <row r="2232">
      <c r="A2232" s="2">
        <v>1.0</v>
      </c>
      <c r="B2232" s="2" t="s">
        <v>8944</v>
      </c>
    </row>
    <row r="2233">
      <c r="A2233" s="2">
        <v>1.0</v>
      </c>
      <c r="B2233" s="2" t="s">
        <v>8945</v>
      </c>
    </row>
    <row r="2234">
      <c r="A2234" s="2">
        <v>1.0</v>
      </c>
      <c r="B2234" s="2" t="s">
        <v>8946</v>
      </c>
    </row>
    <row r="2235">
      <c r="A2235" s="2">
        <v>1.0</v>
      </c>
      <c r="B2235" s="2" t="s">
        <v>8947</v>
      </c>
    </row>
    <row r="2236">
      <c r="A2236" s="2">
        <v>1.0</v>
      </c>
      <c r="B2236" s="2" t="s">
        <v>8948</v>
      </c>
    </row>
    <row r="2237">
      <c r="A2237" s="2">
        <v>1.0</v>
      </c>
      <c r="B2237" s="2" t="s">
        <v>8518</v>
      </c>
    </row>
    <row r="2238">
      <c r="A2238" s="2">
        <v>1.0</v>
      </c>
      <c r="B2238" s="2" t="s">
        <v>8949</v>
      </c>
    </row>
    <row r="2239">
      <c r="A2239" s="2">
        <v>1.0</v>
      </c>
      <c r="B2239" s="2" t="s">
        <v>8950</v>
      </c>
    </row>
    <row r="2240">
      <c r="A2240" s="2">
        <v>1.0</v>
      </c>
      <c r="B2240" s="2" t="s">
        <v>8952</v>
      </c>
    </row>
    <row r="2241">
      <c r="A2241" s="2">
        <v>1.0</v>
      </c>
      <c r="B2241" s="2" t="s">
        <v>8953</v>
      </c>
    </row>
    <row r="2242">
      <c r="A2242" s="2">
        <v>1.0</v>
      </c>
      <c r="B2242" s="2" t="s">
        <v>8954</v>
      </c>
    </row>
    <row r="2243">
      <c r="A2243" s="2">
        <v>1.0</v>
      </c>
      <c r="B2243" s="2" t="s">
        <v>8956</v>
      </c>
    </row>
    <row r="2244">
      <c r="A2244" s="2">
        <v>1.0</v>
      </c>
      <c r="B2244" s="2" t="s">
        <v>8880</v>
      </c>
    </row>
    <row r="2245">
      <c r="A2245" s="2">
        <v>1.0</v>
      </c>
      <c r="B2245" s="2" t="s">
        <v>8959</v>
      </c>
    </row>
    <row r="2246">
      <c r="A2246" s="2">
        <v>1.0</v>
      </c>
      <c r="B2246" s="2" t="s">
        <v>8963</v>
      </c>
    </row>
    <row r="2247">
      <c r="A2247" s="2">
        <v>1.0</v>
      </c>
      <c r="B2247" s="2" t="s">
        <v>8964</v>
      </c>
    </row>
    <row r="2248">
      <c r="A2248" s="2">
        <v>1.0</v>
      </c>
      <c r="B2248" s="2" t="s">
        <v>8965</v>
      </c>
    </row>
    <row r="2249">
      <c r="A2249" s="2">
        <v>1.0</v>
      </c>
      <c r="B2249" s="2" t="s">
        <v>8966</v>
      </c>
    </row>
    <row r="2250">
      <c r="A2250" s="2">
        <v>1.0</v>
      </c>
      <c r="B2250" s="2" t="s">
        <v>8967</v>
      </c>
    </row>
    <row r="2251">
      <c r="A2251" s="2">
        <v>1.0</v>
      </c>
      <c r="B2251" s="2" t="s">
        <v>8969</v>
      </c>
    </row>
    <row r="2252">
      <c r="A2252" s="2">
        <v>1.0</v>
      </c>
      <c r="B2252" s="2" t="s">
        <v>8970</v>
      </c>
    </row>
    <row r="2253">
      <c r="A2253" s="2">
        <v>1.0</v>
      </c>
      <c r="B2253" s="2" t="s">
        <v>8972</v>
      </c>
    </row>
    <row r="2254">
      <c r="A2254" s="2">
        <v>1.0</v>
      </c>
      <c r="B2254" s="2" t="s">
        <v>8973</v>
      </c>
    </row>
    <row r="2255">
      <c r="A2255" s="2">
        <v>1.0</v>
      </c>
      <c r="B2255" s="2" t="s">
        <v>8975</v>
      </c>
    </row>
    <row r="2256">
      <c r="A2256" s="2">
        <v>1.0</v>
      </c>
      <c r="B2256" s="2" t="s">
        <v>8978</v>
      </c>
    </row>
    <row r="2257">
      <c r="A2257" s="2">
        <v>1.0</v>
      </c>
      <c r="B2257" s="2" t="s">
        <v>8979</v>
      </c>
    </row>
    <row r="2258">
      <c r="A2258" s="2">
        <v>1.0</v>
      </c>
      <c r="B2258" s="2" t="s">
        <v>8981</v>
      </c>
    </row>
    <row r="2259">
      <c r="A2259" s="2">
        <v>1.0</v>
      </c>
      <c r="B2259" s="2" t="s">
        <v>8982</v>
      </c>
    </row>
    <row r="2260">
      <c r="A2260" s="2">
        <v>1.0</v>
      </c>
      <c r="B2260" s="2" t="s">
        <v>8984</v>
      </c>
    </row>
    <row r="2261">
      <c r="A2261" s="2">
        <v>1.0</v>
      </c>
      <c r="B2261" s="2" t="s">
        <v>8985</v>
      </c>
    </row>
    <row r="2262">
      <c r="A2262" s="2">
        <v>1.0</v>
      </c>
      <c r="B2262" s="2" t="s">
        <v>8990</v>
      </c>
    </row>
    <row r="2263">
      <c r="A2263" s="2">
        <v>1.0</v>
      </c>
      <c r="B2263" s="2" t="s">
        <v>8995</v>
      </c>
    </row>
    <row r="2264">
      <c r="A2264" s="2">
        <v>1.0</v>
      </c>
      <c r="B2264" s="2" t="s">
        <v>8996</v>
      </c>
    </row>
    <row r="2265">
      <c r="A2265" s="2">
        <v>1.0</v>
      </c>
      <c r="B2265" s="2" t="s">
        <v>8998</v>
      </c>
    </row>
    <row r="2266">
      <c r="A2266" s="2">
        <v>1.0</v>
      </c>
      <c r="B2266" s="2" t="s">
        <v>8999</v>
      </c>
    </row>
    <row r="2267">
      <c r="A2267" s="2">
        <v>1.0</v>
      </c>
      <c r="B2267" s="2" t="s">
        <v>9003</v>
      </c>
    </row>
    <row r="2268">
      <c r="A2268" s="2">
        <v>1.0</v>
      </c>
      <c r="B2268" s="2" t="s">
        <v>9004</v>
      </c>
    </row>
    <row r="2269">
      <c r="A2269" s="2">
        <v>1.0</v>
      </c>
      <c r="B2269" s="2" t="s">
        <v>9005</v>
      </c>
    </row>
    <row r="2270">
      <c r="A2270" s="2">
        <v>1.0</v>
      </c>
      <c r="B2270" s="2" t="s">
        <v>9009</v>
      </c>
    </row>
    <row r="2271">
      <c r="A2271" s="2">
        <v>1.0</v>
      </c>
      <c r="B2271" s="2" t="s">
        <v>9011</v>
      </c>
    </row>
    <row r="2272">
      <c r="A2272" s="2">
        <v>1.0</v>
      </c>
      <c r="B2272" s="2" t="s">
        <v>9015</v>
      </c>
    </row>
    <row r="2273">
      <c r="A2273" s="2">
        <v>1.0</v>
      </c>
      <c r="B2273" s="2" t="s">
        <v>9018</v>
      </c>
    </row>
    <row r="2274">
      <c r="A2274" s="2">
        <v>1.0</v>
      </c>
      <c r="B2274" s="2" t="s">
        <v>9019</v>
      </c>
    </row>
    <row r="2275">
      <c r="A2275" s="2">
        <v>1.0</v>
      </c>
      <c r="B2275" s="2" t="s">
        <v>9020</v>
      </c>
    </row>
    <row r="2276">
      <c r="A2276" s="2">
        <v>1.0</v>
      </c>
      <c r="B2276" s="2" t="s">
        <v>9021</v>
      </c>
    </row>
    <row r="2277">
      <c r="A2277" s="2">
        <v>1.0</v>
      </c>
      <c r="B2277" s="2" t="s">
        <v>9023</v>
      </c>
    </row>
    <row r="2278">
      <c r="A2278" s="2">
        <v>1.0</v>
      </c>
      <c r="B2278" s="2" t="s">
        <v>9025</v>
      </c>
    </row>
    <row r="2279">
      <c r="A2279" s="2">
        <v>1.0</v>
      </c>
      <c r="B2279" s="2" t="s">
        <v>9029</v>
      </c>
    </row>
    <row r="2280">
      <c r="A2280" s="2">
        <v>1.0</v>
      </c>
      <c r="B2280" s="2" t="s">
        <v>9030</v>
      </c>
    </row>
    <row r="2281">
      <c r="A2281" s="2">
        <v>1.0</v>
      </c>
      <c r="B2281" s="2" t="s">
        <v>9033</v>
      </c>
    </row>
    <row r="2282">
      <c r="A2282" s="2">
        <v>1.0</v>
      </c>
      <c r="B2282" s="2" t="s">
        <v>9034</v>
      </c>
    </row>
    <row r="2283">
      <c r="A2283" s="2">
        <v>1.0</v>
      </c>
      <c r="B2283" s="2" t="s">
        <v>9038</v>
      </c>
    </row>
    <row r="2284">
      <c r="A2284" s="2">
        <v>1.0</v>
      </c>
      <c r="B2284" s="2" t="s">
        <v>9040</v>
      </c>
    </row>
    <row r="2285">
      <c r="A2285" s="2">
        <v>1.0</v>
      </c>
      <c r="B2285" s="2" t="s">
        <v>9042</v>
      </c>
    </row>
    <row r="2286">
      <c r="A2286" s="2">
        <v>1.0</v>
      </c>
      <c r="B2286" s="2" t="s">
        <v>9034</v>
      </c>
    </row>
    <row r="2287">
      <c r="A2287" s="2">
        <v>1.0</v>
      </c>
      <c r="B2287" s="2" t="s">
        <v>9043</v>
      </c>
    </row>
    <row r="2288">
      <c r="A2288" s="2">
        <v>1.0</v>
      </c>
      <c r="B2288" s="2" t="s">
        <v>9052</v>
      </c>
    </row>
    <row r="2289">
      <c r="A2289" s="2">
        <v>1.0</v>
      </c>
      <c r="B2289" s="2" t="s">
        <v>9062</v>
      </c>
    </row>
    <row r="2290">
      <c r="A2290" s="2">
        <v>1.0</v>
      </c>
      <c r="B2290" s="2" t="s">
        <v>9069</v>
      </c>
    </row>
    <row r="2291">
      <c r="A2291" s="2">
        <v>1.0</v>
      </c>
      <c r="B2291" s="2" t="s">
        <v>9074</v>
      </c>
    </row>
    <row r="2292">
      <c r="A2292" s="2">
        <v>1.0</v>
      </c>
      <c r="B2292" s="2" t="s">
        <v>9085</v>
      </c>
    </row>
    <row r="2293">
      <c r="A2293" s="2">
        <v>1.0</v>
      </c>
      <c r="B2293" s="2" t="s">
        <v>9088</v>
      </c>
    </row>
    <row r="2294">
      <c r="A2294" s="2">
        <v>1.0</v>
      </c>
      <c r="B2294" s="2" t="s">
        <v>9090</v>
      </c>
    </row>
    <row r="2295">
      <c r="A2295" s="2">
        <v>1.0</v>
      </c>
      <c r="B2295" s="2" t="s">
        <v>9093</v>
      </c>
    </row>
    <row r="2296">
      <c r="A2296" s="2">
        <v>1.0</v>
      </c>
      <c r="B2296" s="2" t="s">
        <v>9105</v>
      </c>
    </row>
    <row r="2297">
      <c r="A2297" s="2">
        <v>1.0</v>
      </c>
      <c r="B2297" s="2" t="s">
        <v>5413</v>
      </c>
    </row>
    <row r="2298">
      <c r="A2298" s="2">
        <v>1.0</v>
      </c>
      <c r="B2298" s="2" t="s">
        <v>9110</v>
      </c>
    </row>
    <row r="2299">
      <c r="A2299" s="2">
        <v>1.0</v>
      </c>
      <c r="B2299" s="2" t="s">
        <v>9112</v>
      </c>
    </row>
    <row r="2300">
      <c r="A2300" s="2">
        <v>1.0</v>
      </c>
      <c r="B2300" s="2" t="s">
        <v>9113</v>
      </c>
    </row>
    <row r="2301">
      <c r="A2301" s="2">
        <v>1.0</v>
      </c>
      <c r="B2301" s="2" t="s">
        <v>9069</v>
      </c>
    </row>
    <row r="2302">
      <c r="A2302" s="2">
        <v>1.0</v>
      </c>
      <c r="B2302" s="2" t="s">
        <v>9115</v>
      </c>
    </row>
    <row r="2303">
      <c r="A2303" s="2">
        <v>1.0</v>
      </c>
      <c r="B2303" s="2" t="s">
        <v>9116</v>
      </c>
    </row>
    <row r="2304">
      <c r="A2304" s="2">
        <v>1.0</v>
      </c>
      <c r="B2304" s="2" t="s">
        <v>9117</v>
      </c>
    </row>
    <row r="2305">
      <c r="A2305" s="2">
        <v>1.0</v>
      </c>
      <c r="B2305" s="2" t="s">
        <v>9118</v>
      </c>
    </row>
    <row r="2306">
      <c r="A2306" s="2">
        <v>1.0</v>
      </c>
      <c r="B2306" s="2" t="s">
        <v>9122</v>
      </c>
    </row>
    <row r="2307">
      <c r="A2307" s="2">
        <v>1.0</v>
      </c>
      <c r="B2307" s="2" t="s">
        <v>9123</v>
      </c>
    </row>
    <row r="2308">
      <c r="A2308" s="2">
        <v>1.0</v>
      </c>
      <c r="B2308" s="2" t="s">
        <v>9124</v>
      </c>
    </row>
    <row r="2309">
      <c r="A2309" s="2">
        <v>1.0</v>
      </c>
      <c r="B2309" s="2" t="s">
        <v>9122</v>
      </c>
    </row>
    <row r="2310">
      <c r="A2310" s="2">
        <v>1.0</v>
      </c>
      <c r="B2310" s="2" t="s">
        <v>9127</v>
      </c>
    </row>
    <row r="2311">
      <c r="A2311" s="2">
        <v>1.0</v>
      </c>
      <c r="B2311" s="2" t="s">
        <v>9128</v>
      </c>
    </row>
    <row r="2312">
      <c r="A2312" s="2">
        <v>1.0</v>
      </c>
      <c r="B2312" s="2" t="s">
        <v>9129</v>
      </c>
    </row>
    <row r="2313">
      <c r="A2313" s="2">
        <v>1.0</v>
      </c>
      <c r="B2313" s="2" t="s">
        <v>9131</v>
      </c>
    </row>
    <row r="2314">
      <c r="A2314" s="2">
        <v>1.0</v>
      </c>
      <c r="B2314" s="2" t="s">
        <v>8998</v>
      </c>
    </row>
    <row r="2315">
      <c r="A2315" s="2">
        <v>1.0</v>
      </c>
      <c r="B2315" s="2" t="s">
        <v>9140</v>
      </c>
    </row>
    <row r="2316">
      <c r="A2316" s="2">
        <v>1.0</v>
      </c>
      <c r="B2316" s="2" t="s">
        <v>1101</v>
      </c>
    </row>
    <row r="2317">
      <c r="A2317" s="2">
        <v>1.0</v>
      </c>
      <c r="B2317" s="2" t="s">
        <v>9146</v>
      </c>
    </row>
    <row r="2318">
      <c r="A2318" s="2">
        <v>1.0</v>
      </c>
      <c r="B2318" s="2" t="s">
        <v>9147</v>
      </c>
    </row>
    <row r="2319">
      <c r="A2319" s="2">
        <v>1.0</v>
      </c>
      <c r="B2319" s="2" t="s">
        <v>9148</v>
      </c>
    </row>
    <row r="2320">
      <c r="A2320" s="2">
        <v>1.0</v>
      </c>
      <c r="B2320" s="2" t="s">
        <v>9149</v>
      </c>
    </row>
    <row r="2321">
      <c r="A2321" s="2">
        <v>1.0</v>
      </c>
      <c r="B2321" s="2" t="s">
        <v>9150</v>
      </c>
    </row>
    <row r="2322">
      <c r="A2322" s="2">
        <v>1.0</v>
      </c>
      <c r="B2322" s="2" t="s">
        <v>9151</v>
      </c>
    </row>
    <row r="2323">
      <c r="A2323" s="2">
        <v>1.0</v>
      </c>
      <c r="B2323" s="2" t="s">
        <v>9152</v>
      </c>
    </row>
    <row r="2324">
      <c r="A2324" s="2">
        <v>1.0</v>
      </c>
      <c r="B2324" s="2" t="s">
        <v>9122</v>
      </c>
    </row>
    <row r="2325">
      <c r="A2325" s="2">
        <v>1.0</v>
      </c>
      <c r="B2325" s="2" t="s">
        <v>9153</v>
      </c>
    </row>
    <row r="2326">
      <c r="A2326" s="2">
        <v>1.0</v>
      </c>
      <c r="B2326" s="2" t="s">
        <v>9157</v>
      </c>
    </row>
    <row r="2327">
      <c r="A2327" s="2">
        <v>1.0</v>
      </c>
      <c r="B2327" s="2" t="s">
        <v>9158</v>
      </c>
    </row>
    <row r="2328">
      <c r="A2328" s="2">
        <v>1.0</v>
      </c>
      <c r="B2328" s="2" t="s">
        <v>9159</v>
      </c>
    </row>
    <row r="2329">
      <c r="A2329" s="2">
        <v>1.0</v>
      </c>
      <c r="B2329" s="2" t="s">
        <v>9162</v>
      </c>
    </row>
    <row r="2330">
      <c r="A2330" s="2">
        <v>1.0</v>
      </c>
      <c r="B2330" s="2" t="s">
        <v>9159</v>
      </c>
    </row>
    <row r="2331">
      <c r="A2331" s="2">
        <v>1.0</v>
      </c>
      <c r="B2331" s="2" t="s">
        <v>9122</v>
      </c>
    </row>
    <row r="2332">
      <c r="A2332" s="2">
        <v>1.0</v>
      </c>
      <c r="B2332" s="2" t="s">
        <v>9165</v>
      </c>
    </row>
    <row r="2333">
      <c r="A2333" s="2">
        <v>1.0</v>
      </c>
      <c r="B2333" s="2" t="s">
        <v>9166</v>
      </c>
    </row>
    <row r="2334">
      <c r="A2334" s="2">
        <v>1.0</v>
      </c>
      <c r="B2334" s="2" t="s">
        <v>9167</v>
      </c>
    </row>
    <row r="2335">
      <c r="A2335" s="2">
        <v>1.0</v>
      </c>
      <c r="B2335" s="2" t="s">
        <v>9168</v>
      </c>
    </row>
    <row r="2336">
      <c r="A2336" s="2">
        <v>1.0</v>
      </c>
      <c r="B2336" s="2" t="s">
        <v>9169</v>
      </c>
    </row>
    <row r="2337">
      <c r="A2337" s="2">
        <v>1.0</v>
      </c>
      <c r="B2337" s="2" t="s">
        <v>9170</v>
      </c>
    </row>
    <row r="2338">
      <c r="A2338" s="2">
        <v>1.0</v>
      </c>
      <c r="B2338" s="2" t="s">
        <v>9172</v>
      </c>
    </row>
    <row r="2339">
      <c r="A2339" s="2">
        <v>1.0</v>
      </c>
      <c r="B2339" s="2" t="s">
        <v>9174</v>
      </c>
    </row>
    <row r="2340">
      <c r="A2340" s="2">
        <v>1.0</v>
      </c>
      <c r="B2340" s="2" t="s">
        <v>1211</v>
      </c>
    </row>
    <row r="2341">
      <c r="A2341" s="2">
        <v>1.0</v>
      </c>
      <c r="B2341" s="2" t="s">
        <v>9122</v>
      </c>
    </row>
    <row r="2342">
      <c r="A2342" s="2">
        <v>1.0</v>
      </c>
      <c r="B2342" s="2" t="s">
        <v>9069</v>
      </c>
    </row>
    <row r="2343">
      <c r="A2343" s="2">
        <v>1.0</v>
      </c>
      <c r="B2343" s="2" t="s">
        <v>9176</v>
      </c>
    </row>
    <row r="2344">
      <c r="A2344" s="2">
        <v>1.0</v>
      </c>
      <c r="B2344" s="2" t="s">
        <v>9177</v>
      </c>
    </row>
    <row r="2345">
      <c r="A2345" s="2">
        <v>1.0</v>
      </c>
      <c r="B2345" s="2" t="s">
        <v>9178</v>
      </c>
    </row>
    <row r="2346">
      <c r="A2346" s="2">
        <v>1.0</v>
      </c>
      <c r="B2346" s="2" t="s">
        <v>9178</v>
      </c>
    </row>
    <row r="2347">
      <c r="A2347" s="2">
        <v>1.0</v>
      </c>
      <c r="B2347" s="2" t="s">
        <v>9180</v>
      </c>
    </row>
    <row r="2348">
      <c r="A2348" s="2">
        <v>1.0</v>
      </c>
      <c r="B2348" s="2" t="s">
        <v>9110</v>
      </c>
    </row>
    <row r="2349">
      <c r="A2349" s="2">
        <v>1.0</v>
      </c>
      <c r="B2349" s="2" t="s">
        <v>9181</v>
      </c>
    </row>
    <row r="2350">
      <c r="A2350" s="2">
        <v>1.0</v>
      </c>
      <c r="B2350" s="2" t="s">
        <v>9182</v>
      </c>
    </row>
    <row r="2351">
      <c r="A2351" s="2">
        <v>1.0</v>
      </c>
      <c r="B2351" s="2" t="s">
        <v>9183</v>
      </c>
    </row>
    <row r="2352">
      <c r="A2352" s="2">
        <v>1.0</v>
      </c>
      <c r="B2352" s="2" t="s">
        <v>9122</v>
      </c>
    </row>
    <row r="2353">
      <c r="A2353" s="2">
        <v>1.0</v>
      </c>
      <c r="B2353" s="2" t="s">
        <v>9159</v>
      </c>
    </row>
    <row r="2354">
      <c r="A2354" s="2">
        <v>1.0</v>
      </c>
      <c r="B2354" s="2" t="s">
        <v>9184</v>
      </c>
    </row>
    <row r="2355">
      <c r="A2355" s="2">
        <v>1.0</v>
      </c>
      <c r="B2355" s="2" t="s">
        <v>9185</v>
      </c>
    </row>
    <row r="2356">
      <c r="A2356" s="2">
        <v>1.0</v>
      </c>
      <c r="B2356" s="2" t="s">
        <v>9188</v>
      </c>
    </row>
    <row r="2357">
      <c r="A2357" s="2">
        <v>1.0</v>
      </c>
      <c r="B2357" s="2" t="s">
        <v>9122</v>
      </c>
    </row>
    <row r="2358">
      <c r="A2358" s="2">
        <v>1.0</v>
      </c>
      <c r="B2358" s="2" t="s">
        <v>9191</v>
      </c>
    </row>
    <row r="2359">
      <c r="A2359" s="2">
        <v>1.0</v>
      </c>
      <c r="B2359" s="2" t="s">
        <v>9192</v>
      </c>
    </row>
    <row r="2360">
      <c r="A2360" s="2">
        <v>1.0</v>
      </c>
      <c r="B2360" s="2" t="s">
        <v>9183</v>
      </c>
    </row>
    <row r="2361">
      <c r="A2361" s="2">
        <v>1.0</v>
      </c>
      <c r="B2361" s="2" t="s">
        <v>9194</v>
      </c>
    </row>
    <row r="2362">
      <c r="A2362" s="2">
        <v>1.0</v>
      </c>
      <c r="B2362" s="2" t="s">
        <v>9195</v>
      </c>
    </row>
    <row r="2363">
      <c r="A2363" s="2">
        <v>1.0</v>
      </c>
      <c r="B2363" s="2" t="s">
        <v>8518</v>
      </c>
    </row>
    <row r="2364">
      <c r="A2364" s="2">
        <v>1.0</v>
      </c>
      <c r="B2364" s="2" t="s">
        <v>9197</v>
      </c>
    </row>
    <row r="2365">
      <c r="A2365" s="2">
        <v>1.0</v>
      </c>
      <c r="B2365" s="2" t="s">
        <v>9199</v>
      </c>
    </row>
    <row r="2366">
      <c r="A2366" s="2">
        <v>1.0</v>
      </c>
      <c r="B2366" s="2" t="s">
        <v>9116</v>
      </c>
    </row>
    <row r="2367">
      <c r="A2367" s="2">
        <v>1.0</v>
      </c>
      <c r="B2367" s="2" t="s">
        <v>9202</v>
      </c>
    </row>
    <row r="2368">
      <c r="A2368" s="2">
        <v>1.0</v>
      </c>
      <c r="B2368" s="2" t="s">
        <v>9203</v>
      </c>
    </row>
    <row r="2369">
      <c r="A2369" s="2">
        <v>1.0</v>
      </c>
      <c r="B2369" s="2" t="s">
        <v>9178</v>
      </c>
    </row>
    <row r="2370">
      <c r="A2370" s="2">
        <v>1.0</v>
      </c>
      <c r="B2370" s="2" t="s">
        <v>9204</v>
      </c>
    </row>
    <row r="2371">
      <c r="A2371" s="2">
        <v>1.0</v>
      </c>
      <c r="B2371" s="2" t="s">
        <v>9205</v>
      </c>
    </row>
    <row r="2372">
      <c r="A2372" s="2">
        <v>1.0</v>
      </c>
      <c r="B2372" s="2" t="s">
        <v>9208</v>
      </c>
    </row>
    <row r="2373">
      <c r="A2373" s="2">
        <v>1.0</v>
      </c>
      <c r="B2373" s="2" t="s">
        <v>9209</v>
      </c>
    </row>
    <row r="2374">
      <c r="A2374" s="2">
        <v>1.0</v>
      </c>
      <c r="B2374" s="2" t="s">
        <v>9122</v>
      </c>
    </row>
    <row r="2375">
      <c r="A2375" s="2">
        <v>1.0</v>
      </c>
      <c r="B2375" s="2" t="s">
        <v>9210</v>
      </c>
    </row>
    <row r="2376">
      <c r="A2376" s="2">
        <v>1.0</v>
      </c>
      <c r="B2376" s="2" t="s">
        <v>9122</v>
      </c>
    </row>
    <row r="2377">
      <c r="A2377" s="2">
        <v>1.0</v>
      </c>
      <c r="B2377" s="2" t="s">
        <v>9211</v>
      </c>
    </row>
    <row r="2378">
      <c r="A2378" s="2">
        <v>1.0</v>
      </c>
      <c r="B2378" s="2" t="s">
        <v>9212</v>
      </c>
    </row>
    <row r="2379">
      <c r="A2379" s="2">
        <v>1.0</v>
      </c>
      <c r="B2379" s="2" t="s">
        <v>9213</v>
      </c>
    </row>
    <row r="2380">
      <c r="A2380" s="2">
        <v>1.0</v>
      </c>
      <c r="B2380" s="2" t="s">
        <v>9214</v>
      </c>
    </row>
    <row r="2381">
      <c r="A2381" s="2">
        <v>1.0</v>
      </c>
      <c r="B2381" s="2" t="s">
        <v>9215</v>
      </c>
    </row>
    <row r="2382">
      <c r="A2382" s="2">
        <v>1.0</v>
      </c>
      <c r="B2382" s="2" t="s">
        <v>9217</v>
      </c>
    </row>
    <row r="2383">
      <c r="A2383" s="2">
        <v>1.0</v>
      </c>
      <c r="B2383" s="2" t="s">
        <v>9219</v>
      </c>
    </row>
    <row r="2384">
      <c r="A2384" s="2">
        <v>1.0</v>
      </c>
      <c r="B2384" s="2" t="s">
        <v>9220</v>
      </c>
    </row>
    <row r="2385">
      <c r="A2385" s="2">
        <v>1.0</v>
      </c>
      <c r="B2385" s="2" t="s">
        <v>9221</v>
      </c>
    </row>
    <row r="2386">
      <c r="A2386" s="2">
        <v>1.0</v>
      </c>
      <c r="B2386" s="2" t="s">
        <v>9222</v>
      </c>
    </row>
    <row r="2387">
      <c r="A2387" s="2">
        <v>1.0</v>
      </c>
      <c r="B2387" s="2" t="s">
        <v>9223</v>
      </c>
    </row>
    <row r="2388">
      <c r="A2388" s="2">
        <v>1.0</v>
      </c>
      <c r="B2388" s="2" t="s">
        <v>9224</v>
      </c>
    </row>
    <row r="2389">
      <c r="A2389" s="2">
        <v>1.0</v>
      </c>
      <c r="B2389" s="2" t="s">
        <v>9212</v>
      </c>
    </row>
    <row r="2390">
      <c r="A2390" s="2">
        <v>1.0</v>
      </c>
      <c r="B2390" s="2" t="s">
        <v>9225</v>
      </c>
    </row>
    <row r="2391">
      <c r="A2391" s="2">
        <v>1.0</v>
      </c>
      <c r="B2391" s="2" t="s">
        <v>4290</v>
      </c>
    </row>
    <row r="2392">
      <c r="A2392" s="2">
        <v>1.0</v>
      </c>
      <c r="B2392" s="2" t="s">
        <v>9226</v>
      </c>
    </row>
    <row r="2393">
      <c r="A2393" s="2">
        <v>1.0</v>
      </c>
      <c r="B2393" s="2" t="s">
        <v>9227</v>
      </c>
    </row>
    <row r="2394">
      <c r="A2394" s="2">
        <v>1.0</v>
      </c>
      <c r="B2394" s="2" t="s">
        <v>9228</v>
      </c>
    </row>
    <row r="2395">
      <c r="A2395" s="2">
        <v>1.0</v>
      </c>
      <c r="B2395" s="2" t="s">
        <v>9229</v>
      </c>
    </row>
    <row r="2396">
      <c r="A2396" s="2">
        <v>1.0</v>
      </c>
      <c r="B2396" s="2" t="s">
        <v>9230</v>
      </c>
    </row>
    <row r="2397">
      <c r="A2397" s="2">
        <v>1.0</v>
      </c>
      <c r="B2397" s="2" t="s">
        <v>9231</v>
      </c>
    </row>
    <row r="2398">
      <c r="A2398" s="2">
        <v>1.0</v>
      </c>
      <c r="B2398" s="2" t="s">
        <v>9212</v>
      </c>
    </row>
    <row r="2399">
      <c r="A2399" s="2">
        <v>1.0</v>
      </c>
      <c r="B2399" s="2" t="s">
        <v>9232</v>
      </c>
    </row>
    <row r="2400">
      <c r="A2400" s="2">
        <v>1.0</v>
      </c>
      <c r="B2400" s="2" t="s">
        <v>9212</v>
      </c>
    </row>
    <row r="2401">
      <c r="A2401" s="2">
        <v>1.0</v>
      </c>
      <c r="B2401" s="2" t="s">
        <v>9233</v>
      </c>
    </row>
    <row r="2402">
      <c r="A2402" s="2">
        <v>1.0</v>
      </c>
      <c r="B2402" s="2" t="s">
        <v>9234</v>
      </c>
    </row>
    <row r="2403">
      <c r="A2403" s="2">
        <v>1.0</v>
      </c>
      <c r="B2403" s="2" t="s">
        <v>9235</v>
      </c>
    </row>
    <row r="2404">
      <c r="A2404" s="2">
        <v>1.0</v>
      </c>
      <c r="B2404" s="2" t="s">
        <v>9237</v>
      </c>
    </row>
    <row r="2405">
      <c r="A2405" s="2">
        <v>1.0</v>
      </c>
      <c r="B2405" s="2" t="s">
        <v>9239</v>
      </c>
    </row>
    <row r="2406">
      <c r="A2406" s="2">
        <v>1.0</v>
      </c>
      <c r="B2406" s="2" t="s">
        <v>9241</v>
      </c>
    </row>
    <row r="2407">
      <c r="A2407" s="2">
        <v>1.0</v>
      </c>
      <c r="B2407" s="2" t="s">
        <v>9242</v>
      </c>
    </row>
    <row r="2408">
      <c r="A2408" s="2">
        <v>1.0</v>
      </c>
      <c r="B2408" s="2" t="s">
        <v>9243</v>
      </c>
    </row>
    <row r="2409">
      <c r="A2409" s="2">
        <v>1.0</v>
      </c>
      <c r="B2409" s="2" t="s">
        <v>9069</v>
      </c>
    </row>
    <row r="2410">
      <c r="A2410" s="2">
        <v>1.0</v>
      </c>
      <c r="B2410" s="2" t="s">
        <v>9246</v>
      </c>
    </row>
    <row r="2411">
      <c r="A2411" s="2">
        <v>1.0</v>
      </c>
      <c r="B2411" s="2" t="s">
        <v>9247</v>
      </c>
    </row>
    <row r="2412">
      <c r="A2412" s="2">
        <v>1.0</v>
      </c>
      <c r="B2412" s="2" t="s">
        <v>9248</v>
      </c>
    </row>
    <row r="2413">
      <c r="A2413" s="2">
        <v>1.0</v>
      </c>
      <c r="B2413" s="2" t="s">
        <v>9260</v>
      </c>
    </row>
    <row r="2414">
      <c r="A2414" s="2">
        <v>1.0</v>
      </c>
      <c r="B2414" s="2" t="s">
        <v>9262</v>
      </c>
    </row>
    <row r="2415">
      <c r="A2415" s="2">
        <v>1.0</v>
      </c>
      <c r="B2415" s="2" t="s">
        <v>9263</v>
      </c>
    </row>
    <row r="2416">
      <c r="A2416" s="2">
        <v>1.0</v>
      </c>
      <c r="B2416" s="2" t="s">
        <v>9269</v>
      </c>
    </row>
    <row r="2417">
      <c r="A2417" s="2">
        <v>1.0</v>
      </c>
      <c r="B2417" s="2" t="s">
        <v>9298</v>
      </c>
    </row>
    <row r="2418">
      <c r="A2418" s="2">
        <v>1.0</v>
      </c>
      <c r="B2418" s="2" t="s">
        <v>9299</v>
      </c>
    </row>
    <row r="2419">
      <c r="A2419" s="2">
        <v>1.0</v>
      </c>
      <c r="B2419" s="2" t="s">
        <v>9300</v>
      </c>
    </row>
    <row r="2420">
      <c r="A2420" s="2">
        <v>1.0</v>
      </c>
      <c r="B2420" s="2" t="s">
        <v>9308</v>
      </c>
    </row>
    <row r="2421">
      <c r="A2421" s="2">
        <v>1.0</v>
      </c>
      <c r="B2421" s="2" t="s">
        <v>9320</v>
      </c>
    </row>
    <row r="2422">
      <c r="A2422" s="2">
        <v>1.0</v>
      </c>
      <c r="B2422" s="2" t="s">
        <v>9322</v>
      </c>
    </row>
    <row r="2423">
      <c r="A2423" s="2">
        <v>1.0</v>
      </c>
      <c r="B2423" s="2" t="s">
        <v>9323</v>
      </c>
    </row>
    <row r="2424">
      <c r="A2424" s="2">
        <v>1.0</v>
      </c>
      <c r="B2424" s="2" t="s">
        <v>9324</v>
      </c>
    </row>
    <row r="2425">
      <c r="A2425" s="2">
        <v>1.0</v>
      </c>
      <c r="B2425" s="2" t="s">
        <v>9328</v>
      </c>
    </row>
    <row r="2426">
      <c r="A2426" s="2">
        <v>2.0</v>
      </c>
      <c r="B2426" s="2" t="s">
        <v>7025</v>
      </c>
    </row>
    <row r="2427">
      <c r="A2427" s="2">
        <v>2.0</v>
      </c>
      <c r="B2427" s="2" t="s">
        <v>7093</v>
      </c>
    </row>
    <row r="2428">
      <c r="A2428" s="2">
        <v>2.0</v>
      </c>
      <c r="B2428" s="2" t="s">
        <v>7095</v>
      </c>
    </row>
    <row r="2429">
      <c r="A2429" s="2">
        <v>2.0</v>
      </c>
      <c r="B2429" s="2" t="s">
        <v>7187</v>
      </c>
    </row>
    <row r="2430">
      <c r="A2430" s="2">
        <v>2.0</v>
      </c>
      <c r="B2430" s="2" t="s">
        <v>7318</v>
      </c>
    </row>
    <row r="2431">
      <c r="A2431" s="2">
        <v>2.0</v>
      </c>
      <c r="B2431" s="32" t="s">
        <v>7348</v>
      </c>
    </row>
    <row r="2432">
      <c r="A2432" s="2">
        <v>2.0</v>
      </c>
      <c r="B2432" s="2" t="s">
        <v>7359</v>
      </c>
    </row>
    <row r="2433">
      <c r="A2433" s="2">
        <v>2.0</v>
      </c>
      <c r="B2433" s="36" t="s">
        <v>7360</v>
      </c>
    </row>
    <row r="2434">
      <c r="A2434" s="2">
        <v>2.0</v>
      </c>
      <c r="B2434" s="2" t="s">
        <v>7623</v>
      </c>
    </row>
    <row r="2435">
      <c r="A2435" s="2">
        <v>2.0</v>
      </c>
      <c r="B2435" s="2" t="s">
        <v>7626</v>
      </c>
    </row>
    <row r="2436">
      <c r="A2436" s="2">
        <v>2.0</v>
      </c>
      <c r="B2436" s="2" t="s">
        <v>7691</v>
      </c>
    </row>
    <row r="2437">
      <c r="A2437" s="2">
        <v>2.0</v>
      </c>
      <c r="B2437" s="2" t="s">
        <v>7702</v>
      </c>
    </row>
    <row r="2438">
      <c r="A2438" s="2">
        <v>2.0</v>
      </c>
      <c r="B2438" s="2" t="s">
        <v>7708</v>
      </c>
    </row>
    <row r="2439">
      <c r="A2439" s="2">
        <v>2.0</v>
      </c>
      <c r="B2439" s="2" t="s">
        <v>1093</v>
      </c>
    </row>
    <row r="2440">
      <c r="A2440" s="2">
        <v>2.0</v>
      </c>
      <c r="B2440" s="2" t="s">
        <v>7718</v>
      </c>
    </row>
    <row r="2441">
      <c r="A2441" s="2">
        <v>2.0</v>
      </c>
      <c r="B2441" s="36" t="s">
        <v>7719</v>
      </c>
    </row>
    <row r="2442">
      <c r="A2442" s="2">
        <v>2.0</v>
      </c>
      <c r="B2442" s="2" t="s">
        <v>1007</v>
      </c>
    </row>
    <row r="2443">
      <c r="A2443" s="2">
        <v>2.0</v>
      </c>
      <c r="B2443" s="36" t="s">
        <v>7732</v>
      </c>
    </row>
    <row r="2444">
      <c r="A2444" s="2">
        <v>2.0</v>
      </c>
      <c r="B2444" s="32" t="s">
        <v>7740</v>
      </c>
    </row>
    <row r="2445">
      <c r="A2445" s="2">
        <v>2.0</v>
      </c>
      <c r="B2445" s="32" t="s">
        <v>7741</v>
      </c>
      <c r="D2445" s="36"/>
    </row>
    <row r="2446">
      <c r="A2446" s="2">
        <v>2.0</v>
      </c>
      <c r="B2446" s="2" t="s">
        <v>7789</v>
      </c>
    </row>
    <row r="2447">
      <c r="A2447" s="2">
        <v>2.0</v>
      </c>
      <c r="B2447" s="36" t="s">
        <v>7791</v>
      </c>
    </row>
    <row r="2448">
      <c r="A2448" s="2">
        <v>2.0</v>
      </c>
      <c r="B2448" s="2" t="s">
        <v>7898</v>
      </c>
    </row>
    <row r="2449">
      <c r="A2449" s="2">
        <v>2.0</v>
      </c>
      <c r="B2449" s="2" t="s">
        <v>7909</v>
      </c>
    </row>
    <row r="2450">
      <c r="A2450" s="2">
        <v>2.0</v>
      </c>
      <c r="B2450" s="36" t="s">
        <v>8106</v>
      </c>
      <c r="D2450" s="36"/>
    </row>
    <row r="2451">
      <c r="A2451" s="2">
        <v>2.0</v>
      </c>
      <c r="B2451" s="36" t="s">
        <v>8133</v>
      </c>
    </row>
    <row r="2452">
      <c r="A2452" s="2">
        <v>2.0</v>
      </c>
      <c r="B2452" s="36" t="s">
        <v>8139</v>
      </c>
    </row>
    <row r="2453">
      <c r="A2453" s="2">
        <v>2.0</v>
      </c>
      <c r="B2453" s="2" t="s">
        <v>8143</v>
      </c>
    </row>
    <row r="2454">
      <c r="A2454" s="2">
        <v>2.0</v>
      </c>
      <c r="B2454" s="2" t="s">
        <v>8144</v>
      </c>
    </row>
    <row r="2455">
      <c r="A2455" s="2">
        <v>2.0</v>
      </c>
      <c r="B2455" s="2" t="s">
        <v>8146</v>
      </c>
    </row>
    <row r="2456">
      <c r="A2456" s="2">
        <v>2.0</v>
      </c>
      <c r="B2456" s="2" t="s">
        <v>8147</v>
      </c>
    </row>
    <row r="2457">
      <c r="A2457" s="2">
        <v>2.0</v>
      </c>
      <c r="B2457" s="2" t="s">
        <v>8151</v>
      </c>
    </row>
    <row r="2458">
      <c r="A2458" s="2">
        <v>2.0</v>
      </c>
      <c r="B2458" s="9" t="s">
        <v>8167</v>
      </c>
    </row>
    <row r="2459">
      <c r="A2459" s="2">
        <v>2.0</v>
      </c>
      <c r="B2459" s="2" t="s">
        <v>8169</v>
      </c>
    </row>
    <row r="2460">
      <c r="A2460" s="2">
        <v>2.0</v>
      </c>
      <c r="B2460" s="2" t="s">
        <v>8172</v>
      </c>
    </row>
    <row r="2461">
      <c r="A2461" s="2">
        <v>2.0</v>
      </c>
      <c r="B2461" s="2" t="s">
        <v>8173</v>
      </c>
    </row>
    <row r="2462">
      <c r="A2462" s="2">
        <v>2.0</v>
      </c>
      <c r="B2462" s="2" t="s">
        <v>8174</v>
      </c>
    </row>
    <row r="2463">
      <c r="A2463" s="2">
        <v>2.0</v>
      </c>
      <c r="B2463" s="2" t="s">
        <v>8175</v>
      </c>
    </row>
    <row r="2464">
      <c r="A2464" s="2">
        <v>2.0</v>
      </c>
      <c r="B2464" s="9" t="s">
        <v>8178</v>
      </c>
    </row>
    <row r="2465">
      <c r="A2465" s="2">
        <v>2.0</v>
      </c>
      <c r="B2465" s="2" t="s">
        <v>8181</v>
      </c>
    </row>
    <row r="2466">
      <c r="A2466" s="2">
        <v>2.0</v>
      </c>
      <c r="B2466" s="2" t="s">
        <v>8182</v>
      </c>
    </row>
    <row r="2467">
      <c r="A2467" s="2">
        <v>2.0</v>
      </c>
      <c r="B2467" s="2" t="s">
        <v>8183</v>
      </c>
    </row>
    <row r="2468">
      <c r="A2468" s="2">
        <v>2.0</v>
      </c>
      <c r="B2468" s="9" t="s">
        <v>8187</v>
      </c>
    </row>
    <row r="2469">
      <c r="A2469" s="2">
        <v>2.0</v>
      </c>
      <c r="B2469" s="9" t="s">
        <v>8188</v>
      </c>
    </row>
    <row r="2470">
      <c r="A2470" s="2">
        <v>2.0</v>
      </c>
      <c r="B2470" s="9" t="s">
        <v>8213</v>
      </c>
    </row>
    <row r="2471">
      <c r="A2471" s="2">
        <v>2.0</v>
      </c>
      <c r="B2471" s="2" t="s">
        <v>7045</v>
      </c>
    </row>
    <row r="2472">
      <c r="A2472" s="2">
        <v>2.0</v>
      </c>
      <c r="B2472" s="9" t="s">
        <v>8230</v>
      </c>
    </row>
    <row r="2473">
      <c r="A2473" s="2">
        <v>2.0</v>
      </c>
      <c r="B2473" s="9" t="s">
        <v>8231</v>
      </c>
    </row>
    <row r="2474">
      <c r="A2474" s="2">
        <v>2.0</v>
      </c>
      <c r="B2474" s="9" t="s">
        <v>8239</v>
      </c>
    </row>
    <row r="2475">
      <c r="A2475" s="2">
        <v>2.0</v>
      </c>
      <c r="B2475" s="2" t="s">
        <v>8241</v>
      </c>
    </row>
    <row r="2476">
      <c r="A2476" s="2">
        <v>2.0</v>
      </c>
      <c r="B2476" s="9" t="s">
        <v>8242</v>
      </c>
    </row>
    <row r="2477">
      <c r="A2477" s="2">
        <v>2.0</v>
      </c>
      <c r="B2477" s="2" t="s">
        <v>8243</v>
      </c>
    </row>
    <row r="2478">
      <c r="A2478" s="2">
        <v>2.0</v>
      </c>
      <c r="B2478" s="89" t="s">
        <v>8244</v>
      </c>
    </row>
    <row r="2479">
      <c r="A2479" s="2">
        <v>2.0</v>
      </c>
      <c r="B2479" s="9" t="s">
        <v>8245</v>
      </c>
    </row>
    <row r="2480">
      <c r="A2480" s="2">
        <v>2.0</v>
      </c>
      <c r="B2480" s="2" t="s">
        <v>8173</v>
      </c>
    </row>
    <row r="2481">
      <c r="A2481" s="2">
        <v>2.0</v>
      </c>
      <c r="B2481" s="2" t="s">
        <v>8375</v>
      </c>
    </row>
    <row r="2482">
      <c r="A2482" s="2">
        <v>2.0</v>
      </c>
      <c r="B2482" s="2" t="s">
        <v>8406</v>
      </c>
    </row>
    <row r="2483">
      <c r="A2483" s="2">
        <v>2.0</v>
      </c>
      <c r="B2483" s="2" t="s">
        <v>8464</v>
      </c>
    </row>
    <row r="2484">
      <c r="A2484" s="2">
        <v>2.0</v>
      </c>
      <c r="B2484" s="2" t="s">
        <v>8406</v>
      </c>
    </row>
    <row r="2485">
      <c r="A2485" s="2">
        <v>2.0</v>
      </c>
      <c r="B2485" s="2" t="s">
        <v>8484</v>
      </c>
    </row>
    <row r="2486">
      <c r="A2486" s="2">
        <v>2.0</v>
      </c>
      <c r="B2486" s="2" t="s">
        <v>8600</v>
      </c>
    </row>
    <row r="2487">
      <c r="A2487" s="2">
        <v>2.0</v>
      </c>
      <c r="B2487" s="2" t="s">
        <v>8613</v>
      </c>
    </row>
    <row r="2488">
      <c r="A2488" s="2">
        <v>2.0</v>
      </c>
      <c r="B2488" s="2" t="s">
        <v>8651</v>
      </c>
    </row>
    <row r="2489">
      <c r="A2489" s="2">
        <v>2.0</v>
      </c>
      <c r="B2489" s="2" t="s">
        <v>8693</v>
      </c>
    </row>
    <row r="2490">
      <c r="A2490" s="2">
        <v>2.0</v>
      </c>
      <c r="B2490" s="2" t="s">
        <v>8708</v>
      </c>
    </row>
    <row r="2491">
      <c r="A2491" s="2">
        <v>2.0</v>
      </c>
      <c r="B2491" s="2" t="s">
        <v>8748</v>
      </c>
    </row>
    <row r="2492">
      <c r="A2492" s="2">
        <v>2.0</v>
      </c>
      <c r="B2492" s="2" t="s">
        <v>8756</v>
      </c>
    </row>
    <row r="2493">
      <c r="A2493" s="2">
        <v>2.0</v>
      </c>
      <c r="B2493" s="2" t="s">
        <v>8767</v>
      </c>
    </row>
    <row r="2494">
      <c r="A2494" s="2">
        <v>2.0</v>
      </c>
      <c r="B2494" s="2" t="s">
        <v>8768</v>
      </c>
    </row>
    <row r="2495">
      <c r="A2495" s="2">
        <v>2.0</v>
      </c>
      <c r="B2495" s="2" t="s">
        <v>8782</v>
      </c>
    </row>
    <row r="2496">
      <c r="A2496" s="2">
        <v>2.0</v>
      </c>
      <c r="B2496" s="2" t="s">
        <v>8791</v>
      </c>
    </row>
    <row r="2497">
      <c r="A2497" s="2">
        <v>2.0</v>
      </c>
      <c r="B2497" s="2" t="s">
        <v>8794</v>
      </c>
    </row>
    <row r="2498">
      <c r="A2498" s="2">
        <v>2.0</v>
      </c>
      <c r="B2498" s="2" t="s">
        <v>8843</v>
      </c>
    </row>
    <row r="2499">
      <c r="A2499" s="2">
        <v>2.0</v>
      </c>
      <c r="B2499" s="2" t="s">
        <v>8869</v>
      </c>
    </row>
    <row r="2500">
      <c r="A2500" s="2">
        <v>2.0</v>
      </c>
      <c r="B2500" s="2" t="s">
        <v>8943</v>
      </c>
    </row>
    <row r="2501">
      <c r="A2501" s="2">
        <v>2.0</v>
      </c>
      <c r="B2501" s="2" t="s">
        <v>8971</v>
      </c>
    </row>
    <row r="2502">
      <c r="A2502" s="2">
        <v>2.0</v>
      </c>
      <c r="B2502" s="2" t="s">
        <v>8976</v>
      </c>
    </row>
    <row r="2503">
      <c r="A2503" s="2">
        <v>2.0</v>
      </c>
      <c r="B2503" s="2" t="s">
        <v>9007</v>
      </c>
    </row>
    <row r="2504">
      <c r="A2504" s="2">
        <v>2.0</v>
      </c>
      <c r="B2504" s="2" t="s">
        <v>9050</v>
      </c>
    </row>
    <row r="2505">
      <c r="A2505" s="2">
        <v>2.0</v>
      </c>
      <c r="B2505" s="2" t="s">
        <v>9051</v>
      </c>
    </row>
    <row r="2506">
      <c r="A2506" s="2">
        <v>2.0</v>
      </c>
      <c r="B2506" s="2" t="s">
        <v>9063</v>
      </c>
    </row>
    <row r="2507">
      <c r="A2507" s="2">
        <v>2.0</v>
      </c>
      <c r="B2507" s="2" t="s">
        <v>9073</v>
      </c>
    </row>
    <row r="2508">
      <c r="A2508" s="2">
        <v>2.0</v>
      </c>
      <c r="B2508" s="2" t="s">
        <v>9114</v>
      </c>
    </row>
    <row r="2509">
      <c r="A2509" s="2">
        <v>2.0</v>
      </c>
      <c r="B2509" s="2" t="s">
        <v>9126</v>
      </c>
    </row>
    <row r="2510">
      <c r="A2510" s="2">
        <v>2.0</v>
      </c>
      <c r="B2510" s="2" t="s">
        <v>9143</v>
      </c>
    </row>
    <row r="2511">
      <c r="A2511" s="2">
        <v>2.0</v>
      </c>
      <c r="B2511" s="2" t="s">
        <v>9144</v>
      </c>
    </row>
    <row r="2512">
      <c r="A2512" s="2">
        <v>2.0</v>
      </c>
      <c r="B2512" s="2" t="s">
        <v>9163</v>
      </c>
    </row>
    <row r="2513">
      <c r="A2513" s="2">
        <v>2.0</v>
      </c>
      <c r="B2513" s="2" t="s">
        <v>9171</v>
      </c>
    </row>
    <row r="2514">
      <c r="A2514" s="2">
        <v>2.0</v>
      </c>
      <c r="B2514" s="2" t="s">
        <v>9173</v>
      </c>
    </row>
    <row r="2515">
      <c r="A2515" s="2">
        <v>2.0</v>
      </c>
      <c r="B2515" s="2" t="s">
        <v>9175</v>
      </c>
    </row>
    <row r="2516">
      <c r="A2516" s="2">
        <v>2.0</v>
      </c>
      <c r="B2516" s="2" t="s">
        <v>9187</v>
      </c>
    </row>
    <row r="2517">
      <c r="A2517" s="2">
        <v>2.0</v>
      </c>
      <c r="B2517" s="2" t="s">
        <v>9189</v>
      </c>
    </row>
    <row r="2518">
      <c r="A2518" s="2">
        <v>2.0</v>
      </c>
      <c r="B2518" s="2" t="s">
        <v>9198</v>
      </c>
    </row>
    <row r="2519">
      <c r="A2519" s="2">
        <v>2.0</v>
      </c>
      <c r="B2519" s="2" t="s">
        <v>9206</v>
      </c>
    </row>
    <row r="2520">
      <c r="A2520" s="2">
        <v>2.0</v>
      </c>
      <c r="B2520" s="2" t="s">
        <v>9255</v>
      </c>
    </row>
    <row r="2521">
      <c r="A2521" s="2">
        <v>2.0</v>
      </c>
      <c r="B2521" s="2" t="s">
        <v>9271</v>
      </c>
    </row>
    <row r="2522">
      <c r="A2522" s="2">
        <v>2.0</v>
      </c>
      <c r="B2522" s="2" t="s">
        <v>9287</v>
      </c>
    </row>
    <row r="2523">
      <c r="A2523" s="2">
        <v>2.0</v>
      </c>
      <c r="B2523" s="2" t="s">
        <v>9289</v>
      </c>
    </row>
    <row r="2524">
      <c r="A2524" s="2">
        <v>2.0</v>
      </c>
      <c r="B2524" s="2" t="s">
        <v>9303</v>
      </c>
    </row>
  </sheetData>
  <hyperlinks>
    <hyperlink r:id="rId1" ref="B1081"/>
    <hyperlink r:id="rId2" ref="B1082"/>
    <hyperlink r:id="rId3" ref="B1083"/>
    <hyperlink r:id="rId4" ref="B1116"/>
    <hyperlink r:id="rId5" ref="B1266"/>
    <hyperlink r:id="rId6" ref="B1401"/>
    <hyperlink r:id="rId7" ref="B1626"/>
    <hyperlink r:id="rId8" ref="B1809"/>
    <hyperlink r:id="rId9" ref="B2002"/>
  </hyperlinks>
  <drawing r:id="rId10"/>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4.43" defaultRowHeight="15.75"/>
  <cols>
    <col customWidth="1" min="7" max="7" width="136.57"/>
  </cols>
  <sheetData>
    <row r="1" ht="15.75" customHeight="1">
      <c r="A1" s="119" t="s">
        <v>14120</v>
      </c>
      <c r="B1" s="119" t="s">
        <v>14121</v>
      </c>
      <c r="C1" s="2" t="s">
        <v>14122</v>
      </c>
      <c r="D1" s="2" t="s">
        <v>4304</v>
      </c>
      <c r="E1" s="2" t="s">
        <v>14123</v>
      </c>
      <c r="F1" s="120" t="s">
        <v>14124</v>
      </c>
      <c r="G1" s="121" t="s">
        <v>14125</v>
      </c>
    </row>
    <row r="2" ht="15.75" customHeight="1">
      <c r="A2" s="58">
        <v>-2.0</v>
      </c>
      <c r="B2" s="58">
        <v>-2.0</v>
      </c>
      <c r="C2" s="117">
        <v>-2.0</v>
      </c>
      <c r="D2" s="1">
        <v>-2.0</v>
      </c>
      <c r="E2" s="117">
        <v>-2.0</v>
      </c>
      <c r="F2" s="117">
        <v>-2.0</v>
      </c>
      <c r="G2" s="121" t="s">
        <v>2227</v>
      </c>
    </row>
    <row r="3" ht="15.75" customHeight="1">
      <c r="A3" s="58">
        <v>-1.0</v>
      </c>
      <c r="B3" s="122">
        <v>-1.0</v>
      </c>
      <c r="C3" s="58">
        <v>-1.0</v>
      </c>
      <c r="D3" s="1">
        <v>-1.0</v>
      </c>
      <c r="E3" s="117">
        <v>-1.0</v>
      </c>
      <c r="F3" s="117">
        <v>-1.0</v>
      </c>
      <c r="G3" s="123" t="s">
        <v>2228</v>
      </c>
    </row>
    <row r="4" ht="15.75" customHeight="1">
      <c r="A4" s="58">
        <v>-1.0</v>
      </c>
      <c r="B4" s="122">
        <v>-2.0</v>
      </c>
      <c r="C4" s="58">
        <v>-1.0</v>
      </c>
      <c r="D4" s="1">
        <v>-2.0</v>
      </c>
      <c r="E4" s="117">
        <v>-1.0</v>
      </c>
      <c r="F4" s="117">
        <v>-2.0</v>
      </c>
      <c r="G4" s="123" t="s">
        <v>2229</v>
      </c>
    </row>
    <row r="5" ht="15.75" customHeight="1">
      <c r="A5" s="58">
        <v>-2.0</v>
      </c>
      <c r="B5" s="122">
        <v>-2.0</v>
      </c>
      <c r="C5" s="58">
        <v>-1.0</v>
      </c>
      <c r="D5" s="1">
        <v>-2.0</v>
      </c>
      <c r="E5" s="117">
        <v>-2.0</v>
      </c>
      <c r="F5" s="117">
        <v>-2.0</v>
      </c>
      <c r="G5" s="123" t="s">
        <v>2230</v>
      </c>
    </row>
    <row r="6" ht="15.75" customHeight="1">
      <c r="A6" s="58">
        <v>0.0</v>
      </c>
      <c r="B6" s="122">
        <v>0.0</v>
      </c>
      <c r="C6" s="117">
        <v>0.0</v>
      </c>
      <c r="D6" s="1">
        <v>-1.0</v>
      </c>
      <c r="E6" s="117">
        <v>-1.0</v>
      </c>
      <c r="F6" s="117">
        <v>0.0</v>
      </c>
      <c r="G6" s="124" t="s">
        <v>2231</v>
      </c>
    </row>
    <row r="7" ht="15.75" customHeight="1">
      <c r="A7" s="58">
        <v>-2.0</v>
      </c>
      <c r="B7" s="122">
        <v>-1.0</v>
      </c>
      <c r="C7" s="117">
        <v>-2.0</v>
      </c>
      <c r="D7" s="1">
        <v>-2.0</v>
      </c>
      <c r="E7" s="117">
        <v>-2.0</v>
      </c>
      <c r="F7" s="117">
        <v>-1.0</v>
      </c>
      <c r="G7" s="123" t="s">
        <v>2232</v>
      </c>
    </row>
    <row r="8" ht="15.75" customHeight="1">
      <c r="A8" s="58">
        <v>0.0</v>
      </c>
      <c r="B8" s="117">
        <v>0.0</v>
      </c>
      <c r="C8" s="58">
        <v>-1.0</v>
      </c>
      <c r="D8" s="1">
        <v>-1.0</v>
      </c>
      <c r="E8" s="117">
        <v>-1.0</v>
      </c>
      <c r="F8" s="117">
        <v>0.0</v>
      </c>
      <c r="G8" s="123" t="s">
        <v>2233</v>
      </c>
    </row>
    <row r="9" ht="15.75" customHeight="1">
      <c r="A9" s="58">
        <v>-1.0</v>
      </c>
      <c r="B9" s="122">
        <v>-1.0</v>
      </c>
      <c r="C9" s="117">
        <v>-1.0</v>
      </c>
      <c r="D9" s="1">
        <v>-1.0</v>
      </c>
      <c r="E9" s="117">
        <v>0.0</v>
      </c>
      <c r="F9" s="117">
        <v>-2.0</v>
      </c>
      <c r="G9" s="125" t="s">
        <v>2234</v>
      </c>
    </row>
    <row r="10" ht="15.75" customHeight="1">
      <c r="A10" s="58">
        <v>-1.0</v>
      </c>
      <c r="B10" s="117">
        <v>0.0</v>
      </c>
      <c r="C10" s="117">
        <v>-1.0</v>
      </c>
      <c r="D10" s="1">
        <v>-1.0</v>
      </c>
      <c r="E10" s="117">
        <v>-1.0</v>
      </c>
      <c r="F10" s="117">
        <v>-1.0</v>
      </c>
      <c r="G10" s="123" t="s">
        <v>2235</v>
      </c>
    </row>
    <row r="11" ht="15.75" customHeight="1">
      <c r="A11" s="58">
        <v>0.0</v>
      </c>
      <c r="B11" s="122">
        <v>0.0</v>
      </c>
      <c r="C11" s="58">
        <v>-1.0</v>
      </c>
      <c r="D11" s="1">
        <v>-1.0</v>
      </c>
      <c r="E11" s="117">
        <v>-1.0</v>
      </c>
      <c r="F11" s="117">
        <v>-1.0</v>
      </c>
      <c r="G11" s="125" t="s">
        <v>2236</v>
      </c>
    </row>
    <row r="12" ht="15.75" customHeight="1">
      <c r="A12" s="58">
        <v>0.0</v>
      </c>
      <c r="B12" s="117">
        <v>0.0</v>
      </c>
      <c r="C12" s="117">
        <v>-1.0</v>
      </c>
      <c r="D12" s="1">
        <v>-1.0</v>
      </c>
      <c r="E12" s="117">
        <v>-1.0</v>
      </c>
      <c r="F12" s="117">
        <v>0.0</v>
      </c>
      <c r="G12" s="123" t="s">
        <v>14126</v>
      </c>
    </row>
    <row r="13" ht="15.75" customHeight="1">
      <c r="A13" s="58">
        <v>0.0</v>
      </c>
      <c r="B13" s="122">
        <v>0.0</v>
      </c>
      <c r="C13" s="117">
        <v>-1.0</v>
      </c>
      <c r="D13" s="1">
        <v>-1.0</v>
      </c>
      <c r="E13" s="117">
        <v>0.0</v>
      </c>
      <c r="F13" s="117">
        <v>0.0</v>
      </c>
      <c r="G13" s="125" t="s">
        <v>2238</v>
      </c>
    </row>
    <row r="14" ht="15.75" customHeight="1">
      <c r="A14" s="58">
        <v>0.0</v>
      </c>
      <c r="B14" s="117">
        <v>0.0</v>
      </c>
      <c r="C14" s="117">
        <v>-1.0</v>
      </c>
      <c r="D14" s="1">
        <v>-1.0</v>
      </c>
      <c r="E14" s="117">
        <v>0.0</v>
      </c>
      <c r="F14" s="117">
        <v>0.0</v>
      </c>
      <c r="G14" s="123" t="s">
        <v>2239</v>
      </c>
    </row>
    <row r="15" ht="15.75" customHeight="1">
      <c r="A15" s="58">
        <v>0.0</v>
      </c>
      <c r="B15" s="122">
        <v>0.0</v>
      </c>
      <c r="C15" s="117">
        <v>-1.0</v>
      </c>
      <c r="D15" s="1">
        <v>-1.0</v>
      </c>
      <c r="E15" s="117">
        <v>-1.0</v>
      </c>
      <c r="F15" s="117">
        <v>0.0</v>
      </c>
      <c r="G15" s="125" t="s">
        <v>2240</v>
      </c>
    </row>
    <row r="16" ht="15.75" customHeight="1">
      <c r="A16" s="58">
        <v>0.0</v>
      </c>
      <c r="B16" s="117">
        <v>0.0</v>
      </c>
      <c r="C16" s="117">
        <v>-1.0</v>
      </c>
      <c r="D16" s="1">
        <v>-1.0</v>
      </c>
      <c r="E16" s="117">
        <v>-1.0</v>
      </c>
      <c r="F16" s="117">
        <v>0.0</v>
      </c>
      <c r="G16" s="123" t="s">
        <v>14127</v>
      </c>
    </row>
    <row r="17" ht="15.75" customHeight="1">
      <c r="A17" s="58">
        <v>-1.0</v>
      </c>
      <c r="B17" s="117">
        <v>-1.0</v>
      </c>
      <c r="C17" s="117">
        <v>-2.0</v>
      </c>
      <c r="D17" s="1">
        <v>-2.0</v>
      </c>
      <c r="E17" s="117">
        <v>-1.0</v>
      </c>
      <c r="F17" s="117">
        <v>-2.0</v>
      </c>
      <c r="G17" s="125" t="s">
        <v>2242</v>
      </c>
    </row>
    <row r="18" ht="15.75" customHeight="1">
      <c r="A18" s="58">
        <v>-2.0</v>
      </c>
      <c r="B18" s="122">
        <v>-2.0</v>
      </c>
      <c r="C18" s="117">
        <v>-2.0</v>
      </c>
      <c r="D18" s="1">
        <v>-2.0</v>
      </c>
      <c r="E18" s="117">
        <v>-1.0</v>
      </c>
      <c r="F18" s="117">
        <v>-2.0</v>
      </c>
      <c r="G18" s="125" t="s">
        <v>2243</v>
      </c>
    </row>
    <row r="19" ht="15.75" customHeight="1">
      <c r="A19" s="58">
        <v>-1.0</v>
      </c>
      <c r="B19" s="117">
        <v>-2.0</v>
      </c>
      <c r="C19" s="117">
        <v>-2.0</v>
      </c>
      <c r="D19" s="1">
        <v>-2.0</v>
      </c>
      <c r="E19" s="117">
        <v>-1.0</v>
      </c>
      <c r="F19" s="117">
        <v>-2.0</v>
      </c>
      <c r="G19" s="123" t="s">
        <v>2244</v>
      </c>
    </row>
    <row r="20" ht="15.75" customHeight="1">
      <c r="A20" s="58">
        <v>0.0</v>
      </c>
      <c r="B20" s="122">
        <v>0.0</v>
      </c>
      <c r="C20" s="117">
        <v>0.0</v>
      </c>
      <c r="D20" s="1">
        <v>0.0</v>
      </c>
      <c r="E20" s="117">
        <v>0.0</v>
      </c>
      <c r="F20" s="117">
        <v>0.0</v>
      </c>
      <c r="G20" s="125" t="s">
        <v>14128</v>
      </c>
    </row>
    <row r="21" ht="15.75" customHeight="1">
      <c r="A21" s="58">
        <v>0.0</v>
      </c>
      <c r="B21" s="122">
        <v>0.0</v>
      </c>
      <c r="C21" s="117">
        <v>0.0</v>
      </c>
      <c r="D21" s="1">
        <v>0.0</v>
      </c>
      <c r="E21" s="117">
        <v>0.0</v>
      </c>
      <c r="F21" s="117">
        <v>0.0</v>
      </c>
      <c r="G21" s="123" t="s">
        <v>2246</v>
      </c>
    </row>
    <row r="22" ht="15.75" customHeight="1">
      <c r="A22" s="58">
        <v>1.0</v>
      </c>
      <c r="B22" s="117">
        <v>1.0</v>
      </c>
      <c r="C22" s="117">
        <v>1.0</v>
      </c>
      <c r="D22" s="1">
        <v>0.0</v>
      </c>
      <c r="E22" s="117">
        <v>1.0</v>
      </c>
      <c r="F22" s="117">
        <v>1.0</v>
      </c>
      <c r="G22" s="123" t="s">
        <v>2247</v>
      </c>
    </row>
    <row r="23" ht="15.75" customHeight="1">
      <c r="A23" s="58">
        <v>-2.0</v>
      </c>
      <c r="B23" s="117">
        <v>-2.0</v>
      </c>
      <c r="C23" s="117">
        <v>-2.0</v>
      </c>
      <c r="D23" s="1">
        <v>-2.0</v>
      </c>
      <c r="E23" s="117">
        <v>-2.0</v>
      </c>
      <c r="F23" s="117">
        <v>-2.0</v>
      </c>
      <c r="G23" s="125" t="s">
        <v>2248</v>
      </c>
    </row>
    <row r="24" ht="15.75" customHeight="1">
      <c r="A24" s="58">
        <v>-1.0</v>
      </c>
      <c r="B24" s="117">
        <v>-1.0</v>
      </c>
      <c r="C24" s="117">
        <v>-1.0</v>
      </c>
      <c r="D24" s="1">
        <v>-2.0</v>
      </c>
      <c r="E24" s="117">
        <v>0.0</v>
      </c>
      <c r="F24" s="117">
        <v>-1.0</v>
      </c>
      <c r="G24" s="125" t="s">
        <v>2249</v>
      </c>
    </row>
    <row r="25" ht="15.75" customHeight="1">
      <c r="A25" s="58">
        <v>1.0</v>
      </c>
      <c r="B25" s="58">
        <v>1.0</v>
      </c>
      <c r="C25" s="117">
        <v>1.0</v>
      </c>
      <c r="D25" s="1">
        <v>1.0</v>
      </c>
      <c r="E25" s="117">
        <v>1.0</v>
      </c>
      <c r="F25" s="117">
        <v>1.0</v>
      </c>
      <c r="G25" s="125" t="s">
        <v>2250</v>
      </c>
    </row>
    <row r="26" ht="15.75" customHeight="1">
      <c r="A26" s="58">
        <v>0.0</v>
      </c>
      <c r="B26" s="117">
        <v>0.0</v>
      </c>
      <c r="C26" s="117">
        <v>-1.0</v>
      </c>
      <c r="D26" s="1">
        <v>-1.0</v>
      </c>
      <c r="E26" s="117">
        <v>-1.0</v>
      </c>
      <c r="F26" s="117">
        <v>0.0</v>
      </c>
      <c r="G26" s="123" t="s">
        <v>2251</v>
      </c>
    </row>
    <row r="27" ht="15.75" customHeight="1">
      <c r="A27" s="58">
        <v>-1.0</v>
      </c>
      <c r="B27" s="122">
        <v>-2.0</v>
      </c>
      <c r="C27" s="117">
        <v>-1.0</v>
      </c>
      <c r="D27" s="1">
        <v>-2.0</v>
      </c>
      <c r="E27" s="117">
        <v>-1.0</v>
      </c>
      <c r="F27" s="117">
        <v>-1.0</v>
      </c>
      <c r="G27" s="125" t="s">
        <v>14129</v>
      </c>
    </row>
    <row r="28" ht="15.75" customHeight="1">
      <c r="A28" s="58">
        <v>-1.0</v>
      </c>
      <c r="B28" s="122">
        <v>-1.0</v>
      </c>
      <c r="C28" s="117">
        <v>-1.0</v>
      </c>
      <c r="D28" s="1">
        <v>-2.0</v>
      </c>
      <c r="E28" s="117">
        <v>-1.0</v>
      </c>
      <c r="F28" s="117">
        <v>-2.0</v>
      </c>
      <c r="G28" s="123" t="s">
        <v>14130</v>
      </c>
    </row>
    <row r="29" ht="15.75" customHeight="1">
      <c r="A29" s="58">
        <v>0.0</v>
      </c>
      <c r="B29" s="122">
        <v>0.0</v>
      </c>
      <c r="C29" s="117">
        <v>0.0</v>
      </c>
      <c r="D29" s="1">
        <v>0.0</v>
      </c>
      <c r="E29" s="117">
        <v>1.0</v>
      </c>
      <c r="F29" s="117">
        <v>0.0</v>
      </c>
      <c r="G29" s="123" t="s">
        <v>14131</v>
      </c>
    </row>
    <row r="30" ht="15.75" customHeight="1">
      <c r="A30" s="58">
        <v>0.0</v>
      </c>
      <c r="B30" s="117">
        <v>0.0</v>
      </c>
      <c r="C30" s="117">
        <v>-1.0</v>
      </c>
      <c r="D30" s="1">
        <v>0.0</v>
      </c>
      <c r="E30" s="117">
        <v>-1.0</v>
      </c>
      <c r="F30" s="117">
        <v>1.0</v>
      </c>
      <c r="G30" s="123" t="s">
        <v>14132</v>
      </c>
    </row>
    <row r="31" ht="15.75" customHeight="1">
      <c r="A31" s="58">
        <v>0.0</v>
      </c>
      <c r="B31" s="117">
        <v>0.0</v>
      </c>
      <c r="C31" s="117">
        <v>0.0</v>
      </c>
      <c r="D31" s="1">
        <v>0.0</v>
      </c>
      <c r="E31" s="117">
        <v>0.0</v>
      </c>
      <c r="F31" s="117">
        <v>0.0</v>
      </c>
      <c r="G31" s="125" t="s">
        <v>9428</v>
      </c>
    </row>
    <row r="32" ht="15.75" customHeight="1">
      <c r="A32" s="58">
        <v>0.0</v>
      </c>
      <c r="B32" s="58">
        <v>0.0</v>
      </c>
      <c r="C32" s="117">
        <v>0.0</v>
      </c>
      <c r="D32" s="1">
        <v>0.0</v>
      </c>
      <c r="E32" s="117">
        <v>0.0</v>
      </c>
      <c r="F32" s="58">
        <v>0.0</v>
      </c>
      <c r="G32" s="125" t="s">
        <v>9429</v>
      </c>
    </row>
    <row r="33" ht="15.75" customHeight="1">
      <c r="A33" s="58">
        <v>1.0</v>
      </c>
      <c r="B33" s="117">
        <v>1.0</v>
      </c>
      <c r="C33" s="117">
        <v>-1.0</v>
      </c>
      <c r="D33" s="1">
        <v>-1.0</v>
      </c>
      <c r="E33" s="117">
        <v>-1.0</v>
      </c>
      <c r="F33" s="117">
        <v>1.0</v>
      </c>
      <c r="G33" s="125" t="s">
        <v>9430</v>
      </c>
    </row>
    <row r="34" ht="15.75" customHeight="1">
      <c r="A34" s="58">
        <v>0.0</v>
      </c>
      <c r="B34" s="117">
        <v>0.0</v>
      </c>
      <c r="C34" s="117">
        <v>0.0</v>
      </c>
      <c r="D34" s="1">
        <v>0.0</v>
      </c>
      <c r="E34" s="117">
        <v>-1.0</v>
      </c>
      <c r="F34" s="117">
        <v>0.0</v>
      </c>
      <c r="G34" s="125" t="s">
        <v>9431</v>
      </c>
    </row>
    <row r="35" ht="15.75" customHeight="1">
      <c r="A35" s="58">
        <v>-1.0</v>
      </c>
      <c r="B35" s="122">
        <v>-2.0</v>
      </c>
      <c r="C35" s="117">
        <v>-1.0</v>
      </c>
      <c r="D35" s="1">
        <v>-2.0</v>
      </c>
      <c r="E35" s="117">
        <v>-2.0</v>
      </c>
      <c r="F35" s="117">
        <v>-1.0</v>
      </c>
      <c r="G35" s="125" t="s">
        <v>14133</v>
      </c>
    </row>
    <row r="36" ht="15.75" customHeight="1">
      <c r="A36" s="58">
        <v>2.0</v>
      </c>
      <c r="B36" s="117">
        <v>2.0</v>
      </c>
      <c r="C36" s="117">
        <v>1.0</v>
      </c>
      <c r="D36" s="1">
        <v>2.0</v>
      </c>
      <c r="E36" s="117">
        <v>0.0</v>
      </c>
      <c r="F36" s="117">
        <v>1.0</v>
      </c>
      <c r="G36" s="123" t="s">
        <v>14134</v>
      </c>
    </row>
    <row r="37" ht="15.75" customHeight="1">
      <c r="A37" s="58">
        <v>1.0</v>
      </c>
      <c r="B37" s="117">
        <v>0.0</v>
      </c>
      <c r="C37" s="117">
        <v>1.0</v>
      </c>
      <c r="D37" s="1">
        <v>0.0</v>
      </c>
      <c r="E37" s="117">
        <v>0.0</v>
      </c>
      <c r="F37" s="117">
        <v>1.0</v>
      </c>
      <c r="G37" s="125" t="s">
        <v>9433</v>
      </c>
    </row>
    <row r="38" ht="15.75" customHeight="1">
      <c r="A38" s="58">
        <v>0.0</v>
      </c>
      <c r="B38" s="122">
        <v>1.0</v>
      </c>
      <c r="C38" s="117">
        <v>0.0</v>
      </c>
      <c r="D38" s="1">
        <v>-1.0</v>
      </c>
      <c r="E38" s="117">
        <v>-1.0</v>
      </c>
      <c r="F38" s="117">
        <v>0.0</v>
      </c>
      <c r="G38" s="125" t="s">
        <v>14135</v>
      </c>
    </row>
    <row r="39" ht="15.75" customHeight="1">
      <c r="A39" s="58">
        <v>0.0</v>
      </c>
      <c r="B39" s="117">
        <v>0.0</v>
      </c>
      <c r="C39" s="117">
        <v>0.0</v>
      </c>
      <c r="D39" s="1">
        <v>0.0</v>
      </c>
      <c r="E39" s="117">
        <v>0.0</v>
      </c>
      <c r="F39" s="117">
        <v>0.0</v>
      </c>
      <c r="G39" s="123" t="s">
        <v>14136</v>
      </c>
    </row>
    <row r="40" ht="15.75" customHeight="1">
      <c r="A40" s="58">
        <v>0.0</v>
      </c>
      <c r="B40" s="117">
        <v>0.0</v>
      </c>
      <c r="C40" s="117">
        <v>-1.0</v>
      </c>
      <c r="D40" s="1">
        <v>-2.0</v>
      </c>
      <c r="E40" s="117">
        <v>-2.0</v>
      </c>
      <c r="F40" s="117">
        <v>-1.0</v>
      </c>
      <c r="G40" s="125" t="s">
        <v>9435</v>
      </c>
    </row>
    <row r="41" ht="15.75" customHeight="1">
      <c r="A41" s="58">
        <v>0.0</v>
      </c>
      <c r="B41" s="122">
        <v>0.0</v>
      </c>
      <c r="C41" s="117">
        <v>0.0</v>
      </c>
      <c r="D41" s="1">
        <v>0.0</v>
      </c>
      <c r="E41" s="117">
        <v>1.0</v>
      </c>
      <c r="F41" s="117">
        <v>0.0</v>
      </c>
      <c r="G41" s="125" t="s">
        <v>14137</v>
      </c>
    </row>
    <row r="42" ht="15.75" customHeight="1">
      <c r="A42" s="58">
        <v>0.0</v>
      </c>
      <c r="B42" s="117">
        <v>0.0</v>
      </c>
      <c r="C42" s="117">
        <v>0.0</v>
      </c>
      <c r="D42" s="1">
        <v>0.0</v>
      </c>
      <c r="E42" s="117">
        <v>1.0</v>
      </c>
      <c r="F42" s="117">
        <v>0.0</v>
      </c>
      <c r="G42" s="123" t="s">
        <v>14138</v>
      </c>
    </row>
    <row r="43" ht="15.75" customHeight="1">
      <c r="A43" s="58">
        <v>-1.0</v>
      </c>
      <c r="B43" s="122">
        <v>-1.0</v>
      </c>
      <c r="C43" s="117">
        <v>-1.0</v>
      </c>
      <c r="D43" s="1">
        <v>-2.0</v>
      </c>
      <c r="E43" s="117">
        <v>-1.0</v>
      </c>
      <c r="F43" s="117">
        <v>-2.0</v>
      </c>
      <c r="G43" s="125" t="s">
        <v>14139</v>
      </c>
    </row>
    <row r="44" ht="15.75" customHeight="1">
      <c r="A44" s="58">
        <v>0.0</v>
      </c>
      <c r="B44" s="122">
        <v>0.0</v>
      </c>
      <c r="C44" s="117">
        <v>0.0</v>
      </c>
      <c r="D44" s="1">
        <v>0.0</v>
      </c>
      <c r="E44" s="117">
        <v>1.0</v>
      </c>
      <c r="F44" s="117">
        <v>0.0</v>
      </c>
      <c r="G44" s="123" t="s">
        <v>14140</v>
      </c>
    </row>
    <row r="45" ht="15.75" customHeight="1">
      <c r="A45" s="58">
        <v>0.0</v>
      </c>
      <c r="B45" s="117">
        <v>0.0</v>
      </c>
      <c r="C45" s="117">
        <v>0.0</v>
      </c>
      <c r="D45" s="1">
        <v>0.0</v>
      </c>
      <c r="E45" s="117">
        <v>0.0</v>
      </c>
      <c r="F45" s="117">
        <v>0.0</v>
      </c>
      <c r="G45" s="123" t="s">
        <v>14141</v>
      </c>
    </row>
    <row r="46" ht="15.75" customHeight="1">
      <c r="A46" s="58">
        <v>-1.0</v>
      </c>
      <c r="B46" s="117">
        <v>0.0</v>
      </c>
      <c r="C46" s="117">
        <v>-1.0</v>
      </c>
      <c r="D46" s="1">
        <v>-2.0</v>
      </c>
      <c r="E46" s="117">
        <v>-2.0</v>
      </c>
      <c r="F46" s="117">
        <v>-1.0</v>
      </c>
      <c r="G46" s="125" t="s">
        <v>9438</v>
      </c>
    </row>
    <row r="47" ht="15.75" customHeight="1">
      <c r="A47" s="58">
        <v>0.0</v>
      </c>
      <c r="B47" s="117">
        <v>0.0</v>
      </c>
      <c r="C47" s="117">
        <v>-1.0</v>
      </c>
      <c r="D47" s="1">
        <v>-1.0</v>
      </c>
      <c r="E47" s="117">
        <v>1.0</v>
      </c>
      <c r="F47" s="117">
        <v>-1.0</v>
      </c>
      <c r="G47" s="125" t="s">
        <v>9439</v>
      </c>
    </row>
    <row r="48" ht="15.75" customHeight="1">
      <c r="A48" s="58">
        <v>-1.0</v>
      </c>
      <c r="B48" s="122">
        <v>-1.0</v>
      </c>
      <c r="C48" s="117">
        <v>-2.0</v>
      </c>
      <c r="D48" s="1">
        <v>-2.0</v>
      </c>
      <c r="E48" s="117">
        <v>-2.0</v>
      </c>
      <c r="F48" s="117">
        <v>-1.0</v>
      </c>
      <c r="G48" s="125" t="s">
        <v>14142</v>
      </c>
    </row>
    <row r="49" ht="15.75" customHeight="1">
      <c r="A49" s="58">
        <v>-1.0</v>
      </c>
      <c r="B49" s="117">
        <v>0.0</v>
      </c>
      <c r="C49" s="117">
        <v>-2.0</v>
      </c>
      <c r="D49" s="1">
        <v>-1.0</v>
      </c>
      <c r="E49" s="117">
        <v>-1.0</v>
      </c>
      <c r="F49" s="117">
        <v>-2.0</v>
      </c>
      <c r="G49" s="123" t="s">
        <v>14143</v>
      </c>
    </row>
    <row r="50" ht="15.75" customHeight="1">
      <c r="A50" s="58">
        <v>-1.0</v>
      </c>
      <c r="B50" s="117">
        <v>-2.0</v>
      </c>
      <c r="C50" s="58">
        <v>0.0</v>
      </c>
      <c r="D50" s="1">
        <v>-1.0</v>
      </c>
      <c r="E50" s="117">
        <v>0.0</v>
      </c>
      <c r="F50" s="117">
        <v>-1.0</v>
      </c>
      <c r="G50" s="125" t="s">
        <v>9441</v>
      </c>
    </row>
    <row r="51" ht="15.75" customHeight="1">
      <c r="A51" s="58">
        <v>0.0</v>
      </c>
      <c r="B51" s="122">
        <v>-1.0</v>
      </c>
      <c r="C51" s="117">
        <v>-1.0</v>
      </c>
      <c r="D51" s="1">
        <v>-1.0</v>
      </c>
      <c r="E51" s="117">
        <v>-1.0</v>
      </c>
      <c r="F51" s="117">
        <v>-1.0</v>
      </c>
      <c r="G51" s="125" t="s">
        <v>14144</v>
      </c>
    </row>
    <row r="52" ht="15.75" customHeight="1">
      <c r="A52" s="58">
        <v>0.0</v>
      </c>
      <c r="B52" s="58">
        <v>0.0</v>
      </c>
      <c r="C52" s="117">
        <v>-1.0</v>
      </c>
      <c r="D52" s="1">
        <v>-2.0</v>
      </c>
      <c r="E52" s="117">
        <v>-1.0</v>
      </c>
      <c r="F52" s="117">
        <v>0.0</v>
      </c>
      <c r="G52" s="123" t="s">
        <v>14145</v>
      </c>
    </row>
    <row r="53" ht="15.75" customHeight="1">
      <c r="A53" s="58">
        <v>0.0</v>
      </c>
      <c r="B53" s="122">
        <v>0.0</v>
      </c>
      <c r="C53" s="117">
        <v>-1.0</v>
      </c>
      <c r="D53" s="1">
        <v>-1.0</v>
      </c>
      <c r="E53" s="117">
        <v>-1.0</v>
      </c>
      <c r="F53" s="117">
        <v>0.0</v>
      </c>
      <c r="G53" s="125" t="s">
        <v>14146</v>
      </c>
    </row>
    <row r="54" ht="15.75" customHeight="1">
      <c r="A54" s="58">
        <v>-1.0</v>
      </c>
      <c r="B54" s="117">
        <v>-2.0</v>
      </c>
      <c r="C54" s="117">
        <v>-1.0</v>
      </c>
      <c r="D54" s="1">
        <v>-1.0</v>
      </c>
      <c r="E54" s="117">
        <v>-1.0</v>
      </c>
      <c r="F54" s="117">
        <v>-1.0</v>
      </c>
      <c r="G54" s="123" t="s">
        <v>4983</v>
      </c>
    </row>
    <row r="55" ht="15.75" customHeight="1">
      <c r="A55" s="58">
        <v>2.0</v>
      </c>
      <c r="B55" s="122">
        <v>2.0</v>
      </c>
      <c r="C55" s="117">
        <v>1.0</v>
      </c>
      <c r="D55" s="1">
        <v>2.0</v>
      </c>
      <c r="E55" s="117">
        <v>2.0</v>
      </c>
      <c r="F55" s="117">
        <v>2.0</v>
      </c>
      <c r="G55" s="10" t="s">
        <v>14147</v>
      </c>
    </row>
    <row r="56" ht="15.75" customHeight="1">
      <c r="A56" s="58">
        <v>-2.0</v>
      </c>
      <c r="B56" s="122">
        <v>-2.0</v>
      </c>
      <c r="C56" s="117">
        <v>-1.0</v>
      </c>
      <c r="D56" s="1">
        <v>-2.0</v>
      </c>
      <c r="E56" s="117">
        <v>-1.0</v>
      </c>
      <c r="F56" s="117">
        <v>-2.0</v>
      </c>
      <c r="G56" s="123" t="s">
        <v>4826</v>
      </c>
    </row>
    <row r="57" ht="15.75" customHeight="1">
      <c r="A57" s="58">
        <v>0.0</v>
      </c>
      <c r="B57" s="122">
        <v>0.0</v>
      </c>
      <c r="C57" s="117">
        <v>1.0</v>
      </c>
      <c r="D57" s="1">
        <v>0.0</v>
      </c>
      <c r="E57" s="117">
        <v>0.0</v>
      </c>
      <c r="F57" s="117">
        <v>1.0</v>
      </c>
      <c r="G57" s="123" t="s">
        <v>5026</v>
      </c>
    </row>
    <row r="58" ht="15.75" customHeight="1">
      <c r="A58" s="58">
        <v>2.0</v>
      </c>
      <c r="B58" s="117">
        <v>2.0</v>
      </c>
      <c r="C58" s="117">
        <v>2.0</v>
      </c>
      <c r="D58" s="1">
        <v>2.0</v>
      </c>
      <c r="E58" s="117">
        <v>1.0</v>
      </c>
      <c r="F58" s="117">
        <v>1.0</v>
      </c>
      <c r="G58" s="123" t="s">
        <v>5027</v>
      </c>
    </row>
    <row r="59" ht="15.75" customHeight="1">
      <c r="A59" s="58">
        <v>-1.0</v>
      </c>
      <c r="B59" s="122">
        <v>-1.0</v>
      </c>
      <c r="C59" s="117">
        <v>-1.0</v>
      </c>
      <c r="D59" s="1">
        <v>-1.0</v>
      </c>
      <c r="E59" s="117">
        <v>-1.0</v>
      </c>
      <c r="F59" s="117">
        <v>0.0</v>
      </c>
      <c r="G59" s="125" t="s">
        <v>4985</v>
      </c>
    </row>
    <row r="60" ht="15.75" customHeight="1">
      <c r="A60" s="58">
        <v>0.0</v>
      </c>
      <c r="B60" s="58">
        <v>0.0</v>
      </c>
      <c r="C60" s="117">
        <v>-1.0</v>
      </c>
      <c r="D60" s="1">
        <v>0.0</v>
      </c>
      <c r="E60" s="117">
        <v>-1.0</v>
      </c>
      <c r="F60" s="117">
        <v>0.0</v>
      </c>
      <c r="G60" s="123" t="s">
        <v>4827</v>
      </c>
    </row>
    <row r="61" ht="15.75" customHeight="1">
      <c r="A61" s="58">
        <v>-2.0</v>
      </c>
      <c r="B61" s="122">
        <v>-2.0</v>
      </c>
      <c r="C61" s="117">
        <v>-1.0</v>
      </c>
      <c r="D61" s="1">
        <v>-2.0</v>
      </c>
      <c r="E61" s="117">
        <v>-1.0</v>
      </c>
      <c r="F61" s="117">
        <v>-1.0</v>
      </c>
      <c r="G61" s="125" t="s">
        <v>14148</v>
      </c>
    </row>
    <row r="62" ht="15.75" customHeight="1">
      <c r="A62" s="58">
        <v>0.0</v>
      </c>
      <c r="B62" s="122">
        <v>0.0</v>
      </c>
      <c r="C62" s="117">
        <v>-1.0</v>
      </c>
      <c r="D62" s="1">
        <v>-1.0</v>
      </c>
      <c r="E62" s="117">
        <v>-1.0</v>
      </c>
      <c r="F62" s="117">
        <v>0.0</v>
      </c>
      <c r="G62" s="123" t="s">
        <v>5028</v>
      </c>
    </row>
    <row r="63" ht="15.75" customHeight="1">
      <c r="A63" s="58">
        <v>0.0</v>
      </c>
      <c r="B63" s="122">
        <v>0.0</v>
      </c>
      <c r="C63" s="117">
        <v>1.0</v>
      </c>
      <c r="D63" s="1">
        <v>0.0</v>
      </c>
      <c r="E63" s="117">
        <v>-1.0</v>
      </c>
      <c r="F63" s="117">
        <v>-1.0</v>
      </c>
      <c r="G63" s="123" t="s">
        <v>14149</v>
      </c>
    </row>
    <row r="64" ht="15.75" customHeight="1">
      <c r="A64" s="58">
        <v>-1.0</v>
      </c>
      <c r="B64" s="122">
        <v>-1.0</v>
      </c>
      <c r="C64" s="117">
        <v>-1.0</v>
      </c>
      <c r="D64" s="1">
        <v>-1.0</v>
      </c>
      <c r="E64" s="117">
        <v>-2.0</v>
      </c>
      <c r="F64" s="117">
        <v>-1.0</v>
      </c>
      <c r="G64" s="123" t="s">
        <v>14150</v>
      </c>
    </row>
    <row r="65" ht="15.75" customHeight="1">
      <c r="A65" s="58">
        <v>-1.0</v>
      </c>
      <c r="B65" s="117">
        <v>-1.0</v>
      </c>
      <c r="C65" s="117">
        <v>-1.0</v>
      </c>
      <c r="D65" s="1">
        <v>-2.0</v>
      </c>
      <c r="E65" s="117">
        <v>-1.0</v>
      </c>
      <c r="F65" s="117">
        <v>-1.0</v>
      </c>
      <c r="G65" s="123" t="s">
        <v>14151</v>
      </c>
    </row>
    <row r="66" ht="15.75" customHeight="1">
      <c r="A66" s="58">
        <v>-1.0</v>
      </c>
      <c r="B66" s="122">
        <v>-1.0</v>
      </c>
      <c r="C66" s="117">
        <v>-1.0</v>
      </c>
      <c r="D66" s="1">
        <v>-2.0</v>
      </c>
      <c r="E66" s="117">
        <v>-1.0</v>
      </c>
      <c r="F66" s="117">
        <v>-1.0</v>
      </c>
      <c r="G66" s="125" t="s">
        <v>4988</v>
      </c>
    </row>
    <row r="67" ht="15.75" customHeight="1">
      <c r="A67" s="58">
        <v>-1.0</v>
      </c>
      <c r="B67" s="117">
        <v>-1.0</v>
      </c>
      <c r="C67" s="117">
        <v>-1.0</v>
      </c>
      <c r="D67" s="1">
        <v>-2.0</v>
      </c>
      <c r="E67" s="117">
        <v>0.0</v>
      </c>
      <c r="F67" s="117">
        <v>-1.0</v>
      </c>
      <c r="G67" s="126" t="s">
        <v>4829</v>
      </c>
    </row>
    <row r="68" ht="15.75" customHeight="1">
      <c r="A68" s="58">
        <v>0.0</v>
      </c>
      <c r="B68" s="122">
        <v>0.0</v>
      </c>
      <c r="C68" s="117">
        <v>-1.0</v>
      </c>
      <c r="D68" s="1">
        <v>-1.0</v>
      </c>
      <c r="E68" s="117">
        <v>-1.0</v>
      </c>
      <c r="F68" s="117">
        <v>-1.0</v>
      </c>
      <c r="G68" s="125" t="s">
        <v>14152</v>
      </c>
    </row>
    <row r="69" ht="15.75" customHeight="1">
      <c r="A69" s="58">
        <v>-2.0</v>
      </c>
      <c r="B69" s="117">
        <v>-2.0</v>
      </c>
      <c r="C69" s="117">
        <v>-2.0</v>
      </c>
      <c r="D69" s="1">
        <v>-2.0</v>
      </c>
      <c r="E69" s="117">
        <v>-2.0</v>
      </c>
      <c r="F69" s="117">
        <v>-2.0</v>
      </c>
      <c r="G69" s="123" t="s">
        <v>4830</v>
      </c>
    </row>
    <row r="70" ht="15.75" customHeight="1">
      <c r="A70" s="58">
        <v>-1.0</v>
      </c>
      <c r="B70" s="122">
        <v>-2.0</v>
      </c>
      <c r="C70" s="117">
        <v>-1.0</v>
      </c>
      <c r="D70" s="1">
        <v>-2.0</v>
      </c>
      <c r="E70" s="117">
        <v>-1.0</v>
      </c>
      <c r="F70" s="117">
        <v>-1.0</v>
      </c>
      <c r="G70" s="125" t="s">
        <v>5031</v>
      </c>
    </row>
    <row r="71" ht="15.75" customHeight="1">
      <c r="A71" s="58">
        <v>-2.0</v>
      </c>
      <c r="B71" s="117">
        <v>-2.0</v>
      </c>
      <c r="C71" s="117">
        <v>-2.0</v>
      </c>
      <c r="D71" s="1">
        <v>-2.0</v>
      </c>
      <c r="E71" s="117">
        <v>-2.0</v>
      </c>
      <c r="F71" s="117">
        <v>-2.0</v>
      </c>
      <c r="G71" s="123" t="s">
        <v>4831</v>
      </c>
    </row>
    <row r="72" ht="15.75" customHeight="1">
      <c r="A72" s="58">
        <v>-2.0</v>
      </c>
      <c r="B72" s="117">
        <v>-2.0</v>
      </c>
      <c r="C72" s="117">
        <v>-2.0</v>
      </c>
      <c r="D72" s="1">
        <v>-2.0</v>
      </c>
      <c r="E72" s="117">
        <v>-1.0</v>
      </c>
      <c r="F72" s="117">
        <v>-2.0</v>
      </c>
      <c r="G72" s="125" t="s">
        <v>4832</v>
      </c>
    </row>
    <row r="73" ht="15.75" customHeight="1">
      <c r="A73" s="58">
        <v>1.0</v>
      </c>
      <c r="B73" s="122">
        <v>2.0</v>
      </c>
      <c r="C73" s="117">
        <v>1.0</v>
      </c>
      <c r="D73" s="1">
        <v>2.0</v>
      </c>
      <c r="E73" s="117">
        <v>1.0</v>
      </c>
      <c r="F73" s="117">
        <v>1.0</v>
      </c>
      <c r="G73" s="125" t="s">
        <v>5035</v>
      </c>
    </row>
    <row r="74" ht="15.75" customHeight="1">
      <c r="A74" s="58">
        <v>1.0</v>
      </c>
      <c r="B74" s="117">
        <v>2.0</v>
      </c>
      <c r="C74" s="117">
        <v>0.0</v>
      </c>
      <c r="D74" s="1">
        <v>1.0</v>
      </c>
      <c r="E74" s="117">
        <v>1.0</v>
      </c>
      <c r="F74" s="117">
        <v>1.0</v>
      </c>
      <c r="G74" s="123" t="s">
        <v>5037</v>
      </c>
    </row>
    <row r="75" ht="15.75" customHeight="1">
      <c r="A75" s="58">
        <v>0.0</v>
      </c>
      <c r="B75" s="122">
        <v>0.0</v>
      </c>
      <c r="C75" s="117">
        <v>0.0</v>
      </c>
      <c r="D75" s="1">
        <v>0.0</v>
      </c>
      <c r="E75" s="117">
        <v>0.0</v>
      </c>
      <c r="F75" s="117">
        <v>-1.0</v>
      </c>
      <c r="G75" s="125" t="s">
        <v>5039</v>
      </c>
    </row>
    <row r="76" ht="15.75" customHeight="1">
      <c r="A76" s="58">
        <v>2.0</v>
      </c>
      <c r="B76" s="122">
        <v>2.0</v>
      </c>
      <c r="C76" s="117">
        <v>1.0</v>
      </c>
      <c r="D76" s="1">
        <v>1.0</v>
      </c>
      <c r="E76" s="117">
        <v>2.0</v>
      </c>
      <c r="F76" s="117">
        <v>2.0</v>
      </c>
      <c r="G76" s="123" t="s">
        <v>5040</v>
      </c>
    </row>
    <row r="77" ht="15.75" customHeight="1">
      <c r="A77" s="58">
        <v>-1.0</v>
      </c>
      <c r="B77" s="122">
        <v>-2.0</v>
      </c>
      <c r="C77" s="117">
        <v>-2.0</v>
      </c>
      <c r="D77" s="1">
        <v>-2.0</v>
      </c>
      <c r="E77" s="117">
        <v>-1.0</v>
      </c>
      <c r="F77" s="117">
        <v>-2.0</v>
      </c>
      <c r="G77" s="127" t="s">
        <v>4833</v>
      </c>
    </row>
    <row r="78" ht="15.75" customHeight="1">
      <c r="A78" s="58">
        <v>1.0</v>
      </c>
      <c r="B78" s="122">
        <v>1.0</v>
      </c>
      <c r="C78" s="117">
        <v>-1.0</v>
      </c>
      <c r="D78" s="1">
        <v>-1.0</v>
      </c>
      <c r="E78" s="117">
        <v>0.0</v>
      </c>
      <c r="F78" s="117">
        <v>1.0</v>
      </c>
      <c r="G78" s="125" t="s">
        <v>14153</v>
      </c>
    </row>
    <row r="79" ht="15.75" customHeight="1">
      <c r="A79" s="58">
        <v>2.0</v>
      </c>
      <c r="B79" s="122">
        <v>2.0</v>
      </c>
      <c r="C79" s="117">
        <v>2.0</v>
      </c>
      <c r="D79" s="1">
        <v>1.0</v>
      </c>
      <c r="E79" s="117">
        <v>-1.0</v>
      </c>
      <c r="F79" s="117">
        <v>2.0</v>
      </c>
      <c r="G79" s="123" t="s">
        <v>14154</v>
      </c>
    </row>
    <row r="80" ht="15.75" customHeight="1">
      <c r="A80" s="58">
        <v>0.0</v>
      </c>
      <c r="B80" s="122">
        <v>-1.0</v>
      </c>
      <c r="C80" s="117">
        <v>-1.0</v>
      </c>
      <c r="D80" s="1">
        <v>0.0</v>
      </c>
      <c r="E80" s="117">
        <v>0.0</v>
      </c>
      <c r="F80" s="117">
        <v>-1.0</v>
      </c>
      <c r="G80" s="125" t="s">
        <v>14155</v>
      </c>
    </row>
    <row r="81" ht="15.75" customHeight="1">
      <c r="A81" s="58">
        <v>0.0</v>
      </c>
      <c r="B81" s="122">
        <v>0.0</v>
      </c>
      <c r="C81" s="117">
        <v>0.0</v>
      </c>
      <c r="D81" s="1">
        <v>0.0</v>
      </c>
      <c r="E81" s="117">
        <v>1.0</v>
      </c>
      <c r="F81" s="117">
        <v>2.0</v>
      </c>
      <c r="G81" s="123" t="s">
        <v>14156</v>
      </c>
    </row>
    <row r="82" ht="15.75" customHeight="1">
      <c r="A82" s="58">
        <v>-2.0</v>
      </c>
      <c r="B82" s="122">
        <v>-2.0</v>
      </c>
      <c r="C82" s="117">
        <v>-1.0</v>
      </c>
      <c r="D82" s="1">
        <v>-2.0</v>
      </c>
      <c r="E82" s="117">
        <v>-2.0</v>
      </c>
      <c r="F82" s="117">
        <v>-2.0</v>
      </c>
      <c r="G82" s="125" t="s">
        <v>14157</v>
      </c>
    </row>
    <row r="83" ht="15.75" customHeight="1">
      <c r="A83" s="58">
        <v>-2.0</v>
      </c>
      <c r="B83" s="122">
        <v>-2.0</v>
      </c>
      <c r="C83" s="117">
        <v>-2.0</v>
      </c>
      <c r="D83" s="1">
        <v>-2.0</v>
      </c>
      <c r="E83" s="117">
        <v>-2.0</v>
      </c>
      <c r="F83" s="117">
        <v>-2.0</v>
      </c>
      <c r="G83" s="123" t="s">
        <v>14158</v>
      </c>
    </row>
    <row r="84" ht="15.75" customHeight="1">
      <c r="A84" s="58">
        <v>-1.0</v>
      </c>
      <c r="B84" s="122">
        <v>-1.0</v>
      </c>
      <c r="C84" s="117">
        <v>-1.0</v>
      </c>
      <c r="D84" s="1">
        <v>-2.0</v>
      </c>
      <c r="E84" s="117">
        <v>-1.0</v>
      </c>
      <c r="F84" s="117">
        <v>-2.0</v>
      </c>
      <c r="G84" s="123" t="s">
        <v>14159</v>
      </c>
    </row>
    <row r="85" ht="15.75" customHeight="1">
      <c r="A85" s="58">
        <v>-2.0</v>
      </c>
      <c r="B85" s="122">
        <v>-2.0</v>
      </c>
      <c r="C85" s="117">
        <v>-2.0</v>
      </c>
      <c r="D85" s="1">
        <v>-2.0</v>
      </c>
      <c r="E85" s="117">
        <v>-2.0</v>
      </c>
      <c r="F85" s="117">
        <v>-2.0</v>
      </c>
      <c r="G85" s="123" t="s">
        <v>14160</v>
      </c>
    </row>
    <row r="86" ht="15.75" customHeight="1">
      <c r="A86" s="58">
        <v>0.0</v>
      </c>
      <c r="B86" s="117">
        <v>-2.0</v>
      </c>
      <c r="C86" s="117">
        <v>-1.0</v>
      </c>
      <c r="D86" s="1">
        <v>-1.0</v>
      </c>
      <c r="E86" s="117">
        <v>-1.0</v>
      </c>
      <c r="F86" s="117">
        <v>-1.0</v>
      </c>
      <c r="G86" s="125" t="s">
        <v>14161</v>
      </c>
    </row>
    <row r="87" ht="15.75" customHeight="1">
      <c r="A87" s="58">
        <v>0.0</v>
      </c>
      <c r="B87" s="122">
        <v>0.0</v>
      </c>
      <c r="C87" s="117">
        <v>-1.0</v>
      </c>
      <c r="D87" s="1">
        <v>0.0</v>
      </c>
      <c r="E87" s="117">
        <v>0.0</v>
      </c>
      <c r="F87" s="117">
        <v>0.0</v>
      </c>
      <c r="G87" s="125" t="s">
        <v>14162</v>
      </c>
    </row>
    <row r="88" ht="15.75" customHeight="1">
      <c r="A88" s="58">
        <v>-2.0</v>
      </c>
      <c r="B88" s="122">
        <v>-2.0</v>
      </c>
      <c r="C88" s="117">
        <v>-1.0</v>
      </c>
      <c r="D88" s="1">
        <v>-2.0</v>
      </c>
      <c r="E88" s="117">
        <v>-2.0</v>
      </c>
      <c r="F88" s="117">
        <v>-2.0</v>
      </c>
      <c r="G88" s="125" t="s">
        <v>11267</v>
      </c>
    </row>
    <row r="89" ht="15.75" customHeight="1">
      <c r="A89" s="58">
        <v>2.0</v>
      </c>
      <c r="B89" s="122">
        <v>2.0</v>
      </c>
      <c r="C89" s="117">
        <v>1.0</v>
      </c>
      <c r="D89" s="1">
        <v>2.0</v>
      </c>
      <c r="E89" s="117">
        <v>1.0</v>
      </c>
      <c r="F89" s="117">
        <v>1.0</v>
      </c>
      <c r="G89" s="125" t="s">
        <v>14163</v>
      </c>
    </row>
    <row r="90" ht="15.75" customHeight="1">
      <c r="A90" s="58">
        <v>0.0</v>
      </c>
      <c r="B90" s="122">
        <v>-2.0</v>
      </c>
      <c r="C90" s="117">
        <v>-1.0</v>
      </c>
      <c r="D90" s="1">
        <v>1.0</v>
      </c>
      <c r="E90" s="117">
        <v>2.0</v>
      </c>
      <c r="F90" s="117">
        <v>1.0</v>
      </c>
      <c r="G90" s="123" t="s">
        <v>14164</v>
      </c>
    </row>
    <row r="91" ht="15.75" customHeight="1">
      <c r="A91" s="58">
        <v>-1.0</v>
      </c>
      <c r="B91" s="122">
        <v>-2.0</v>
      </c>
      <c r="C91" s="117">
        <v>-2.0</v>
      </c>
      <c r="D91" s="1">
        <v>-2.0</v>
      </c>
      <c r="E91" s="117">
        <v>-2.0</v>
      </c>
      <c r="F91" s="117">
        <v>-1.0</v>
      </c>
      <c r="G91" s="125" t="s">
        <v>11271</v>
      </c>
    </row>
    <row r="92" ht="15.75" customHeight="1">
      <c r="A92" s="58">
        <v>-1.0</v>
      </c>
      <c r="B92" s="122">
        <v>-1.0</v>
      </c>
      <c r="C92" s="117">
        <v>-1.0</v>
      </c>
      <c r="D92" s="1">
        <v>-2.0</v>
      </c>
      <c r="E92" s="117">
        <v>-1.0</v>
      </c>
      <c r="F92" s="117">
        <v>-1.0</v>
      </c>
      <c r="G92" s="125" t="s">
        <v>14165</v>
      </c>
    </row>
    <row r="93" ht="15.75" customHeight="1">
      <c r="A93" s="58">
        <v>1.0</v>
      </c>
      <c r="B93" s="122">
        <v>-1.0</v>
      </c>
      <c r="C93" s="117">
        <v>-1.0</v>
      </c>
      <c r="D93" s="1">
        <v>-2.0</v>
      </c>
      <c r="E93" s="117">
        <v>-1.0</v>
      </c>
      <c r="F93" s="117">
        <v>-1.0</v>
      </c>
      <c r="G93" s="123" t="s">
        <v>14166</v>
      </c>
    </row>
    <row r="94" ht="15.75" customHeight="1">
      <c r="A94" s="58">
        <v>-1.0</v>
      </c>
      <c r="B94" s="122">
        <v>-1.0</v>
      </c>
      <c r="C94" s="117">
        <v>-1.0</v>
      </c>
      <c r="D94" s="1">
        <v>0.0</v>
      </c>
      <c r="E94" s="117">
        <v>0.0</v>
      </c>
      <c r="F94" s="117">
        <v>-1.0</v>
      </c>
      <c r="G94" s="125" t="s">
        <v>14167</v>
      </c>
    </row>
    <row r="95" ht="15.75" customHeight="1">
      <c r="A95" s="58">
        <v>0.0</v>
      </c>
      <c r="B95" s="122">
        <v>-1.0</v>
      </c>
      <c r="C95" s="117">
        <v>-1.0</v>
      </c>
      <c r="D95" s="1">
        <v>0.0</v>
      </c>
      <c r="E95" s="117">
        <v>0.0</v>
      </c>
      <c r="F95" s="117">
        <v>0.0</v>
      </c>
      <c r="G95" s="123" t="s">
        <v>14168</v>
      </c>
    </row>
    <row r="96" ht="15.75" customHeight="1">
      <c r="A96" s="58">
        <v>0.0</v>
      </c>
      <c r="B96" s="122">
        <v>0.0</v>
      </c>
      <c r="C96" s="117">
        <v>-1.0</v>
      </c>
      <c r="D96" s="1">
        <v>-2.0</v>
      </c>
      <c r="E96" s="117">
        <v>-1.0</v>
      </c>
      <c r="F96" s="117">
        <v>-1.0</v>
      </c>
      <c r="G96" s="125" t="s">
        <v>11277</v>
      </c>
    </row>
    <row r="97" ht="15.75" customHeight="1">
      <c r="A97" s="58">
        <v>0.0</v>
      </c>
      <c r="B97" s="122">
        <v>0.0</v>
      </c>
      <c r="C97" s="117">
        <v>-1.0</v>
      </c>
      <c r="D97" s="1">
        <v>0.0</v>
      </c>
      <c r="E97" s="117">
        <v>-1.0</v>
      </c>
      <c r="F97" s="117">
        <v>0.0</v>
      </c>
      <c r="G97" s="125" t="s">
        <v>14169</v>
      </c>
    </row>
    <row r="98" ht="15.75" customHeight="1">
      <c r="A98" s="58">
        <v>0.0</v>
      </c>
      <c r="B98" s="122">
        <v>0.0</v>
      </c>
      <c r="C98" s="117">
        <v>0.0</v>
      </c>
      <c r="D98" s="1">
        <v>0.0</v>
      </c>
      <c r="E98" s="117">
        <v>0.0</v>
      </c>
      <c r="F98" s="117">
        <v>-2.0</v>
      </c>
      <c r="G98" s="126" t="s">
        <v>14170</v>
      </c>
    </row>
    <row r="99" ht="15.75" customHeight="1">
      <c r="A99" s="58">
        <v>0.0</v>
      </c>
      <c r="B99" s="122">
        <v>-1.0</v>
      </c>
      <c r="C99" s="117">
        <v>0.0</v>
      </c>
      <c r="D99" s="1">
        <v>-1.0</v>
      </c>
      <c r="E99" s="10" t="s">
        <v>9710</v>
      </c>
      <c r="F99" s="117">
        <v>0.0</v>
      </c>
      <c r="G99" s="10" t="s">
        <v>11281</v>
      </c>
    </row>
    <row r="100" ht="15.75" customHeight="1">
      <c r="A100" s="58">
        <v>-1.0</v>
      </c>
      <c r="B100" s="122">
        <v>-1.0</v>
      </c>
      <c r="C100" s="117">
        <v>-1.0</v>
      </c>
      <c r="D100" s="1">
        <v>-2.0</v>
      </c>
      <c r="E100" s="117">
        <v>-1.0</v>
      </c>
      <c r="F100" s="117">
        <v>0.0</v>
      </c>
      <c r="G100" s="125" t="s">
        <v>14171</v>
      </c>
    </row>
    <row r="101" ht="15.75" customHeight="1">
      <c r="A101" s="58">
        <v>-1.0</v>
      </c>
      <c r="B101" s="122">
        <v>-1.0</v>
      </c>
      <c r="C101" s="117">
        <v>-1.0</v>
      </c>
      <c r="D101" s="1">
        <v>-2.0</v>
      </c>
      <c r="E101" s="117">
        <v>-1.0</v>
      </c>
      <c r="F101" s="117">
        <v>0.0</v>
      </c>
      <c r="G101" s="123" t="s">
        <v>14172</v>
      </c>
    </row>
    <row r="102" ht="15.75" customHeight="1">
      <c r="A102" s="58">
        <v>0.0</v>
      </c>
      <c r="B102" s="117">
        <v>-1.0</v>
      </c>
      <c r="C102" s="117">
        <v>0.0</v>
      </c>
      <c r="D102" s="1">
        <v>0.0</v>
      </c>
      <c r="E102" s="117">
        <v>-1.0</v>
      </c>
      <c r="F102" s="117">
        <v>0.0</v>
      </c>
      <c r="G102" s="126" t="s">
        <v>14173</v>
      </c>
    </row>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sheetData>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sheetData>
    <row r="1">
      <c r="A1" s="2">
        <v>-1.0</v>
      </c>
      <c r="B1" s="37" t="s">
        <v>689</v>
      </c>
    </row>
    <row r="2">
      <c r="A2" s="2">
        <v>-1.0</v>
      </c>
      <c r="B2" s="37" t="s">
        <v>794</v>
      </c>
    </row>
    <row r="3">
      <c r="A3" s="2">
        <v>0.0</v>
      </c>
      <c r="B3" s="37" t="s">
        <v>796</v>
      </c>
    </row>
    <row r="4">
      <c r="A4" s="2">
        <v>-2.0</v>
      </c>
      <c r="B4" s="39" t="s">
        <v>798</v>
      </c>
    </row>
    <row r="5">
      <c r="A5" s="2">
        <v>-2.0</v>
      </c>
      <c r="B5" s="37" t="s">
        <v>800</v>
      </c>
    </row>
    <row r="6">
      <c r="A6" s="2">
        <v>-1.0</v>
      </c>
      <c r="B6" s="37" t="s">
        <v>802</v>
      </c>
    </row>
    <row r="7">
      <c r="A7" s="2">
        <v>-1.0</v>
      </c>
      <c r="B7" s="3" t="s">
        <v>804</v>
      </c>
    </row>
    <row r="8">
      <c r="A8" s="2">
        <v>-1.0</v>
      </c>
      <c r="B8" s="37" t="s">
        <v>806</v>
      </c>
    </row>
    <row r="9">
      <c r="A9" s="2">
        <v>-1.0</v>
      </c>
      <c r="B9" s="37" t="s">
        <v>808</v>
      </c>
    </row>
    <row r="10">
      <c r="A10" s="2">
        <v>-1.0</v>
      </c>
      <c r="B10" s="37" t="s">
        <v>810</v>
      </c>
    </row>
    <row r="11">
      <c r="A11" s="2">
        <v>-1.0</v>
      </c>
      <c r="B11" s="40" t="s">
        <v>812</v>
      </c>
    </row>
    <row r="12">
      <c r="A12" s="2">
        <v>0.0</v>
      </c>
      <c r="B12" s="41" t="s">
        <v>814</v>
      </c>
    </row>
    <row r="13">
      <c r="A13" s="2">
        <v>-1.0</v>
      </c>
      <c r="B13" s="40" t="s">
        <v>816</v>
      </c>
    </row>
    <row r="14">
      <c r="A14" s="2">
        <v>-1.0</v>
      </c>
      <c r="B14" s="40" t="s">
        <v>818</v>
      </c>
    </row>
    <row r="15">
      <c r="A15" s="2">
        <v>-1.0</v>
      </c>
      <c r="B15" s="40" t="s">
        <v>820</v>
      </c>
    </row>
    <row r="16">
      <c r="A16" s="2">
        <v>-1.0</v>
      </c>
      <c r="B16" s="42" t="s">
        <v>822</v>
      </c>
    </row>
    <row r="17">
      <c r="A17" s="2">
        <v>0.0</v>
      </c>
      <c r="B17" s="40" t="s">
        <v>823</v>
      </c>
    </row>
    <row r="18">
      <c r="A18" s="2">
        <v>0.0</v>
      </c>
      <c r="B18" s="41" t="s">
        <v>825</v>
      </c>
    </row>
    <row r="19">
      <c r="A19" s="2">
        <v>0.0</v>
      </c>
      <c r="B19" s="40" t="s">
        <v>827</v>
      </c>
    </row>
    <row r="20">
      <c r="A20" s="2">
        <v>1.0</v>
      </c>
      <c r="B20" s="42" t="s">
        <v>829</v>
      </c>
    </row>
    <row r="21">
      <c r="A21" s="2">
        <v>-1.0</v>
      </c>
      <c r="B21" s="40" t="s">
        <v>831</v>
      </c>
    </row>
    <row r="22">
      <c r="A22" s="2">
        <v>0.0</v>
      </c>
      <c r="B22" s="40" t="s">
        <v>833</v>
      </c>
    </row>
    <row r="23">
      <c r="A23" s="2">
        <v>-1.0</v>
      </c>
      <c r="B23" s="37" t="s">
        <v>835</v>
      </c>
    </row>
    <row r="24">
      <c r="A24" s="2">
        <v>-2.0</v>
      </c>
      <c r="B24" s="3" t="s">
        <v>837</v>
      </c>
    </row>
    <row r="25">
      <c r="A25" s="2">
        <v>0.0</v>
      </c>
      <c r="B25" s="40" t="s">
        <v>839</v>
      </c>
    </row>
    <row r="26">
      <c r="A26" s="2">
        <v>-1.0</v>
      </c>
      <c r="B26" s="41" t="s">
        <v>841</v>
      </c>
    </row>
    <row r="27">
      <c r="A27" s="2">
        <v>-1.0</v>
      </c>
      <c r="B27" s="41" t="s">
        <v>843</v>
      </c>
    </row>
    <row r="28">
      <c r="A28" s="2">
        <v>-2.0</v>
      </c>
      <c r="B28" s="41" t="s">
        <v>845</v>
      </c>
    </row>
    <row r="29">
      <c r="A29" s="2">
        <v>0.0</v>
      </c>
      <c r="B29" s="40" t="s">
        <v>847</v>
      </c>
    </row>
    <row r="30">
      <c r="A30" s="2">
        <v>0.0</v>
      </c>
      <c r="B30" s="3" t="s">
        <v>849</v>
      </c>
    </row>
    <row r="31">
      <c r="A31" s="2">
        <v>0.0</v>
      </c>
      <c r="B31" s="40" t="s">
        <v>850</v>
      </c>
    </row>
    <row r="32">
      <c r="A32" s="2">
        <v>0.0</v>
      </c>
      <c r="B32" s="40" t="s">
        <v>852</v>
      </c>
    </row>
    <row r="33">
      <c r="A33" s="2">
        <v>1.0</v>
      </c>
      <c r="B33" s="3" t="s">
        <v>854</v>
      </c>
    </row>
    <row r="34">
      <c r="A34" s="2">
        <v>2.0</v>
      </c>
      <c r="B34" s="40" t="s">
        <v>856</v>
      </c>
    </row>
    <row r="35">
      <c r="A35" s="2">
        <v>2.0</v>
      </c>
      <c r="B35" s="3" t="s">
        <v>858</v>
      </c>
    </row>
    <row r="36">
      <c r="A36" s="2">
        <v>2.0</v>
      </c>
      <c r="B36" s="43" t="s">
        <v>860</v>
      </c>
    </row>
    <row r="37">
      <c r="A37" s="2">
        <v>1.0</v>
      </c>
      <c r="B37" s="24" t="s">
        <v>862</v>
      </c>
    </row>
    <row r="38">
      <c r="A38" s="2">
        <v>1.0</v>
      </c>
      <c r="B38" s="40" t="s">
        <v>864</v>
      </c>
    </row>
    <row r="39">
      <c r="A39" s="2">
        <v>0.0</v>
      </c>
      <c r="B39" s="42" t="s">
        <v>1156</v>
      </c>
    </row>
    <row r="40">
      <c r="A40" s="2">
        <v>0.0</v>
      </c>
      <c r="B40" s="40" t="s">
        <v>1158</v>
      </c>
    </row>
    <row r="41">
      <c r="A41" s="2">
        <v>-1.0</v>
      </c>
      <c r="B41" s="42" t="s">
        <v>1160</v>
      </c>
    </row>
    <row r="42">
      <c r="A42" s="2">
        <v>0.0</v>
      </c>
      <c r="B42" s="40" t="s">
        <v>1162</v>
      </c>
    </row>
    <row r="43">
      <c r="A43" s="2">
        <v>0.0</v>
      </c>
      <c r="B43" s="3" t="s">
        <v>1164</v>
      </c>
    </row>
    <row r="44">
      <c r="A44" s="2">
        <v>0.0</v>
      </c>
      <c r="B44" s="3" t="s">
        <v>1166</v>
      </c>
    </row>
    <row r="45">
      <c r="A45" s="2">
        <v>-1.0</v>
      </c>
      <c r="B45" s="40" t="s">
        <v>1168</v>
      </c>
    </row>
    <row r="46">
      <c r="A46" s="2">
        <v>-1.0</v>
      </c>
      <c r="B46" s="3" t="s">
        <v>1170</v>
      </c>
    </row>
    <row r="47">
      <c r="A47" s="2">
        <v>-1.0</v>
      </c>
      <c r="B47" s="49" t="s">
        <v>1172</v>
      </c>
    </row>
    <row r="48">
      <c r="A48" s="2">
        <v>-1.0</v>
      </c>
      <c r="B48" s="40" t="s">
        <v>1218</v>
      </c>
    </row>
    <row r="49">
      <c r="A49" s="2">
        <v>0.0</v>
      </c>
      <c r="B49" s="40" t="s">
        <v>1220</v>
      </c>
    </row>
    <row r="50">
      <c r="A50" s="2">
        <v>0.0</v>
      </c>
      <c r="B50" s="40" t="s">
        <v>1236</v>
      </c>
    </row>
    <row r="51">
      <c r="A51" s="2">
        <v>-1.0</v>
      </c>
      <c r="B51" s="41" t="s">
        <v>1254</v>
      </c>
    </row>
    <row r="52">
      <c r="A52" s="2">
        <v>-1.0</v>
      </c>
      <c r="B52" s="3" t="s">
        <v>1257</v>
      </c>
    </row>
    <row r="53">
      <c r="A53" s="2">
        <v>-1.0</v>
      </c>
      <c r="B53" s="3" t="s">
        <v>1260</v>
      </c>
    </row>
    <row r="54">
      <c r="A54" s="2">
        <v>0.0</v>
      </c>
      <c r="B54" s="40" t="s">
        <v>9421</v>
      </c>
    </row>
    <row r="55">
      <c r="A55" s="2">
        <v>0.0</v>
      </c>
      <c r="B55" s="42" t="s">
        <v>9422</v>
      </c>
    </row>
    <row r="56">
      <c r="A56" s="2">
        <v>0.0</v>
      </c>
      <c r="B56" s="40" t="s">
        <v>1266</v>
      </c>
    </row>
    <row r="57">
      <c r="A57" s="2">
        <v>-1.0</v>
      </c>
      <c r="B57" s="40" t="s">
        <v>1267</v>
      </c>
    </row>
    <row r="58">
      <c r="A58" s="2">
        <v>-1.0</v>
      </c>
      <c r="B58" s="3" t="s">
        <v>1309</v>
      </c>
    </row>
    <row r="59">
      <c r="A59" s="2">
        <v>-1.0</v>
      </c>
      <c r="B59" s="3" t="s">
        <v>1330</v>
      </c>
    </row>
    <row r="60">
      <c r="A60" s="2">
        <v>-1.0</v>
      </c>
      <c r="B60" s="40" t="s">
        <v>1347</v>
      </c>
    </row>
    <row r="61">
      <c r="A61" s="2">
        <v>0.0</v>
      </c>
      <c r="B61" s="40" t="s">
        <v>1350</v>
      </c>
    </row>
    <row r="62">
      <c r="A62" s="2">
        <v>-1.0</v>
      </c>
      <c r="B62" s="2" t="s">
        <v>1353</v>
      </c>
    </row>
    <row r="63">
      <c r="A63" s="2">
        <v>0.0</v>
      </c>
      <c r="B63" s="2" t="s">
        <v>1355</v>
      </c>
    </row>
    <row r="64">
      <c r="A64" s="2">
        <v>-1.0</v>
      </c>
      <c r="B64" s="3" t="s">
        <v>1357</v>
      </c>
    </row>
    <row r="65">
      <c r="A65" s="2">
        <v>-1.0</v>
      </c>
      <c r="B65" s="3" t="s">
        <v>9423</v>
      </c>
    </row>
    <row r="66">
      <c r="A66" s="2">
        <v>0.0</v>
      </c>
      <c r="B66" s="3" t="s">
        <v>9424</v>
      </c>
    </row>
    <row r="67">
      <c r="A67" s="2">
        <v>1.0</v>
      </c>
      <c r="B67" s="40" t="s">
        <v>1361</v>
      </c>
    </row>
    <row r="68">
      <c r="A68" s="2">
        <v>-1.0</v>
      </c>
      <c r="B68" s="40" t="s">
        <v>1363</v>
      </c>
    </row>
    <row r="69">
      <c r="A69" s="2">
        <v>2.0</v>
      </c>
      <c r="B69" s="41" t="s">
        <v>1365</v>
      </c>
    </row>
    <row r="70">
      <c r="A70" s="2">
        <v>0.0</v>
      </c>
      <c r="B70" s="40" t="s">
        <v>1367</v>
      </c>
    </row>
    <row r="71">
      <c r="A71" s="2">
        <v>-1.0</v>
      </c>
      <c r="B71" s="3" t="s">
        <v>1426</v>
      </c>
    </row>
    <row r="72">
      <c r="A72" s="2">
        <v>-1.0</v>
      </c>
      <c r="B72" s="3" t="s">
        <v>1428</v>
      </c>
    </row>
    <row r="73">
      <c r="A73" s="2">
        <v>-1.0</v>
      </c>
      <c r="B73" s="37" t="s">
        <v>1430</v>
      </c>
    </row>
    <row r="74">
      <c r="A74" s="2">
        <v>-1.0</v>
      </c>
      <c r="B74" s="37" t="s">
        <v>1432</v>
      </c>
    </row>
    <row r="75">
      <c r="A75" s="2">
        <v>0.0</v>
      </c>
      <c r="B75" s="3" t="s">
        <v>1434</v>
      </c>
    </row>
    <row r="76">
      <c r="A76" s="2">
        <v>-2.0</v>
      </c>
      <c r="B76" s="3" t="s">
        <v>1436</v>
      </c>
    </row>
    <row r="77">
      <c r="A77" s="2">
        <v>-2.0</v>
      </c>
      <c r="B77" s="37" t="s">
        <v>1438</v>
      </c>
    </row>
    <row r="78">
      <c r="A78" s="2">
        <v>0.0</v>
      </c>
      <c r="B78" s="39" t="s">
        <v>1439</v>
      </c>
    </row>
    <row r="79">
      <c r="A79" s="2">
        <v>-1.0</v>
      </c>
      <c r="B79" s="54" t="s">
        <v>1440</v>
      </c>
    </row>
    <row r="80">
      <c r="A80" s="2">
        <v>-1.0</v>
      </c>
      <c r="B80" s="40" t="s">
        <v>1527</v>
      </c>
    </row>
    <row r="81">
      <c r="A81" s="2">
        <v>-1.0</v>
      </c>
      <c r="B81" s="40" t="s">
        <v>1529</v>
      </c>
    </row>
    <row r="82">
      <c r="A82" s="2">
        <v>-1.0</v>
      </c>
      <c r="B82" s="41" t="s">
        <v>1531</v>
      </c>
    </row>
    <row r="83">
      <c r="A83" s="2">
        <v>0.0</v>
      </c>
      <c r="B83" s="2" t="s">
        <v>1533</v>
      </c>
    </row>
    <row r="84">
      <c r="A84" s="2">
        <v>-2.0</v>
      </c>
      <c r="B84" s="40" t="s">
        <v>1535</v>
      </c>
    </row>
    <row r="85">
      <c r="A85" s="2">
        <v>0.0</v>
      </c>
      <c r="B85" s="40" t="s">
        <v>1537</v>
      </c>
    </row>
    <row r="86">
      <c r="A86" s="2">
        <v>1.0</v>
      </c>
      <c r="B86" s="41" t="s">
        <v>1539</v>
      </c>
    </row>
    <row r="87">
      <c r="A87" s="2">
        <v>1.0</v>
      </c>
      <c r="B87" s="2" t="s">
        <v>1541</v>
      </c>
    </row>
    <row r="88">
      <c r="A88" s="2">
        <v>1.0</v>
      </c>
      <c r="B88" s="2" t="s">
        <v>1543</v>
      </c>
    </row>
    <row r="89">
      <c r="A89" s="2">
        <v>1.0</v>
      </c>
      <c r="B89" s="3" t="s">
        <v>1545</v>
      </c>
    </row>
    <row r="90">
      <c r="A90" s="2">
        <v>0.0</v>
      </c>
      <c r="B90" s="41" t="s">
        <v>1547</v>
      </c>
    </row>
    <row r="91">
      <c r="A91" s="2">
        <v>-1.0</v>
      </c>
      <c r="B91" s="2" t="s">
        <v>2495</v>
      </c>
    </row>
    <row r="92">
      <c r="A92" s="2">
        <v>-2.0</v>
      </c>
      <c r="B92" s="2" t="s">
        <v>2497</v>
      </c>
    </row>
    <row r="93">
      <c r="A93" s="2">
        <v>-1.0</v>
      </c>
      <c r="B93" s="2" t="s">
        <v>2499</v>
      </c>
    </row>
    <row r="94">
      <c r="A94" s="2">
        <v>-1.0</v>
      </c>
      <c r="B94" s="2" t="s">
        <v>2501</v>
      </c>
    </row>
    <row r="95">
      <c r="A95" s="2">
        <v>0.0</v>
      </c>
      <c r="B95" s="41" t="s">
        <v>2503</v>
      </c>
    </row>
    <row r="96">
      <c r="A96" s="2">
        <v>-1.0</v>
      </c>
      <c r="B96" s="40" t="s">
        <v>2505</v>
      </c>
    </row>
    <row r="97">
      <c r="A97" s="2">
        <v>-1.0</v>
      </c>
      <c r="B97" s="2" t="s">
        <v>2507</v>
      </c>
    </row>
    <row r="98">
      <c r="A98" s="2">
        <v>-2.0</v>
      </c>
      <c r="B98" s="3" t="s">
        <v>2509</v>
      </c>
    </row>
    <row r="99">
      <c r="A99" s="2">
        <v>-2.0</v>
      </c>
      <c r="B99" s="40" t="s">
        <v>2511</v>
      </c>
    </row>
    <row r="100">
      <c r="A100" s="2">
        <v>-1.0</v>
      </c>
      <c r="B100" s="41" t="s">
        <v>2513</v>
      </c>
    </row>
    <row r="101">
      <c r="A101" s="2">
        <v>-2.0</v>
      </c>
      <c r="B101" s="3" t="s">
        <v>2515</v>
      </c>
    </row>
    <row r="102">
      <c r="A102" s="2">
        <v>-1.0</v>
      </c>
      <c r="B102" s="40" t="s">
        <v>2517</v>
      </c>
    </row>
  </sheetData>
  <hyperlinks>
    <hyperlink r:id="rId1" ref="B47"/>
  </hyperlinks>
  <drawing r:id="rId2"/>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sheetData>
    <row r="1">
      <c r="A1" s="1">
        <v>-1.0</v>
      </c>
      <c r="B1" s="2" t="s">
        <v>0</v>
      </c>
    </row>
    <row r="2">
      <c r="A2" s="1">
        <v>0.0</v>
      </c>
      <c r="B2" s="3" t="s">
        <v>1</v>
      </c>
    </row>
    <row r="3">
      <c r="A3" s="1">
        <v>-1.0</v>
      </c>
      <c r="B3" s="4" t="s">
        <v>2</v>
      </c>
    </row>
    <row r="4">
      <c r="A4" s="1">
        <v>0.0</v>
      </c>
      <c r="B4" s="3" t="s">
        <v>3</v>
      </c>
    </row>
    <row r="5">
      <c r="A5" s="1">
        <v>-1.0</v>
      </c>
      <c r="B5" s="2" t="s">
        <v>4</v>
      </c>
    </row>
    <row r="6">
      <c r="A6" s="5">
        <v>0.0</v>
      </c>
      <c r="B6" s="3" t="s">
        <v>5</v>
      </c>
    </row>
    <row r="7">
      <c r="A7" s="5">
        <v>-1.0</v>
      </c>
      <c r="B7" s="3" t="s">
        <v>6</v>
      </c>
    </row>
    <row r="8">
      <c r="A8" s="1">
        <v>0.0</v>
      </c>
      <c r="B8" s="3" t="s">
        <v>7</v>
      </c>
    </row>
    <row r="9">
      <c r="A9" s="6">
        <v>0.0</v>
      </c>
      <c r="B9" s="7" t="s">
        <v>8</v>
      </c>
    </row>
    <row r="10">
      <c r="A10" s="1">
        <v>1.0</v>
      </c>
      <c r="B10" s="2" t="s">
        <v>9</v>
      </c>
    </row>
    <row r="11">
      <c r="A11" s="1">
        <v>-1.0</v>
      </c>
      <c r="B11" s="3" t="s">
        <v>10</v>
      </c>
    </row>
    <row r="12">
      <c r="A12" s="1">
        <v>-1.0</v>
      </c>
      <c r="B12" s="2" t="s">
        <v>11</v>
      </c>
    </row>
    <row r="13">
      <c r="A13" s="1">
        <v>0.0</v>
      </c>
      <c r="B13" s="2" t="s">
        <v>12</v>
      </c>
    </row>
    <row r="14">
      <c r="A14" s="1">
        <v>0.0</v>
      </c>
      <c r="B14" s="2" t="s">
        <v>13</v>
      </c>
    </row>
    <row r="15">
      <c r="A15" s="1">
        <v>-1.0</v>
      </c>
      <c r="B15" s="2" t="s">
        <v>14</v>
      </c>
    </row>
    <row r="16">
      <c r="A16" s="1">
        <v>-1.0</v>
      </c>
      <c r="B16" s="2" t="s">
        <v>15</v>
      </c>
    </row>
    <row r="17">
      <c r="A17" s="1">
        <v>0.0</v>
      </c>
      <c r="B17" s="2" t="s">
        <v>16</v>
      </c>
    </row>
    <row r="18">
      <c r="A18" s="1">
        <v>0.0</v>
      </c>
      <c r="B18" s="2" t="s">
        <v>17</v>
      </c>
    </row>
    <row r="19">
      <c r="A19" s="1">
        <v>-1.0</v>
      </c>
      <c r="B19" s="2" t="s">
        <v>18</v>
      </c>
    </row>
    <row r="20">
      <c r="A20" s="1">
        <v>-1.0</v>
      </c>
      <c r="B20" s="2" t="s">
        <v>19</v>
      </c>
    </row>
    <row r="21">
      <c r="A21" s="1">
        <v>-1.0</v>
      </c>
      <c r="B21" s="2" t="s">
        <v>20</v>
      </c>
    </row>
    <row r="22">
      <c r="A22" s="1">
        <v>-1.0</v>
      </c>
      <c r="B22" s="2" t="s">
        <v>21</v>
      </c>
    </row>
    <row r="23">
      <c r="A23" s="1">
        <v>-1.0</v>
      </c>
      <c r="B23" s="2" t="s">
        <v>22</v>
      </c>
    </row>
    <row r="24">
      <c r="A24" s="8">
        <v>0.0</v>
      </c>
      <c r="B24" s="9" t="s">
        <v>23</v>
      </c>
    </row>
    <row r="25">
      <c r="A25" s="1">
        <v>-1.0</v>
      </c>
      <c r="B25" s="3" t="s">
        <v>24</v>
      </c>
    </row>
    <row r="26">
      <c r="A26" s="1">
        <v>0.0</v>
      </c>
      <c r="B26" s="2" t="s">
        <v>25</v>
      </c>
    </row>
    <row r="27">
      <c r="A27" s="5">
        <v>0.0</v>
      </c>
      <c r="B27" s="3" t="s">
        <v>26</v>
      </c>
      <c r="C27" s="10"/>
      <c r="D27" s="10"/>
      <c r="E27" s="10"/>
    </row>
    <row r="28">
      <c r="A28" s="11">
        <v>-1.0</v>
      </c>
      <c r="B28" s="12" t="s">
        <v>27</v>
      </c>
    </row>
    <row r="29">
      <c r="A29" s="1">
        <v>0.0</v>
      </c>
      <c r="B29" s="2" t="s">
        <v>28</v>
      </c>
    </row>
    <row r="30">
      <c r="A30" s="11">
        <v>0.0</v>
      </c>
      <c r="B30" s="13" t="s">
        <v>29</v>
      </c>
    </row>
    <row r="31">
      <c r="A31" s="1">
        <v>0.0</v>
      </c>
      <c r="B31" s="4" t="s">
        <v>30</v>
      </c>
    </row>
    <row r="32">
      <c r="A32" s="1">
        <v>-1.0</v>
      </c>
      <c r="B32" s="2" t="s">
        <v>31</v>
      </c>
    </row>
    <row r="33">
      <c r="A33" s="6">
        <v>0.0</v>
      </c>
      <c r="B33" s="7" t="s">
        <v>32</v>
      </c>
    </row>
    <row r="34">
      <c r="A34" s="5">
        <v>-1.0</v>
      </c>
      <c r="B34" s="3" t="s">
        <v>33</v>
      </c>
    </row>
    <row r="35">
      <c r="A35" s="1">
        <v>-1.0</v>
      </c>
      <c r="B35" s="3" t="s">
        <v>34</v>
      </c>
    </row>
    <row r="36">
      <c r="A36" s="1">
        <v>-1.0</v>
      </c>
      <c r="B36" s="2" t="s">
        <v>35</v>
      </c>
    </row>
    <row r="37">
      <c r="A37" s="1">
        <v>0.0</v>
      </c>
      <c r="B37" s="2" t="s">
        <v>36</v>
      </c>
    </row>
    <row r="38">
      <c r="A38" s="1">
        <v>-1.0</v>
      </c>
      <c r="B38" s="2" t="s">
        <v>37</v>
      </c>
    </row>
    <row r="39">
      <c r="A39" s="1">
        <v>-1.0</v>
      </c>
      <c r="B39" s="2" t="s">
        <v>38</v>
      </c>
    </row>
    <row r="40">
      <c r="A40" s="1">
        <v>0.0</v>
      </c>
      <c r="B40" s="2" t="s">
        <v>39</v>
      </c>
    </row>
    <row r="41">
      <c r="A41" s="1">
        <v>-1.0</v>
      </c>
      <c r="B41" s="2" t="s">
        <v>40</v>
      </c>
    </row>
    <row r="42">
      <c r="A42" s="1">
        <v>0.0</v>
      </c>
      <c r="B42" s="2" t="s">
        <v>41</v>
      </c>
    </row>
    <row r="43">
      <c r="A43" s="1">
        <v>0.0</v>
      </c>
      <c r="B43" s="2" t="s">
        <v>42</v>
      </c>
    </row>
    <row r="44">
      <c r="A44" s="1">
        <v>-1.0</v>
      </c>
      <c r="B44" s="2" t="s">
        <v>43</v>
      </c>
    </row>
    <row r="45">
      <c r="A45" s="1">
        <v>-1.0</v>
      </c>
      <c r="B45" s="14" t="s">
        <v>44</v>
      </c>
    </row>
    <row r="46">
      <c r="A46" s="1">
        <v>0.0</v>
      </c>
      <c r="B46" s="2" t="s">
        <v>45</v>
      </c>
    </row>
    <row r="47">
      <c r="A47" s="1">
        <v>-1.0</v>
      </c>
      <c r="B47" s="2" t="s">
        <v>46</v>
      </c>
    </row>
    <row r="48">
      <c r="A48" s="5">
        <v>1.0</v>
      </c>
      <c r="B48" s="3" t="s">
        <v>47</v>
      </c>
    </row>
    <row r="49">
      <c r="A49" s="1">
        <v>1.0</v>
      </c>
      <c r="B49" s="2" t="s">
        <v>48</v>
      </c>
    </row>
    <row r="50">
      <c r="A50" s="15">
        <v>0.0</v>
      </c>
      <c r="B50" s="16" t="s">
        <v>49</v>
      </c>
    </row>
    <row r="51">
      <c r="A51" s="1">
        <v>-1.0</v>
      </c>
      <c r="B51" s="2" t="s">
        <v>50</v>
      </c>
    </row>
    <row r="52">
      <c r="A52" s="1">
        <v>-1.0</v>
      </c>
      <c r="B52" s="3" t="s">
        <v>51</v>
      </c>
    </row>
    <row r="53">
      <c r="A53" s="5">
        <v>-1.0</v>
      </c>
      <c r="B53" s="3" t="s">
        <v>52</v>
      </c>
    </row>
    <row r="54">
      <c r="A54" s="1">
        <v>-1.0</v>
      </c>
      <c r="B54" s="2" t="s">
        <v>53</v>
      </c>
    </row>
    <row r="55">
      <c r="A55" s="5">
        <v>0.0</v>
      </c>
      <c r="B55" s="3" t="s">
        <v>54</v>
      </c>
    </row>
    <row r="56">
      <c r="A56" s="1">
        <v>-2.0</v>
      </c>
      <c r="B56" s="2" t="s">
        <v>55</v>
      </c>
    </row>
    <row r="57">
      <c r="A57" s="1">
        <v>-2.0</v>
      </c>
      <c r="B57" s="2" t="s">
        <v>56</v>
      </c>
    </row>
    <row r="58">
      <c r="A58" s="11">
        <v>-2.0</v>
      </c>
      <c r="B58" s="12" t="s">
        <v>57</v>
      </c>
    </row>
    <row r="59">
      <c r="A59" s="17">
        <v>-2.0</v>
      </c>
      <c r="B59" s="4" t="s">
        <v>58</v>
      </c>
    </row>
    <row r="60">
      <c r="A60" s="5">
        <v>-2.0</v>
      </c>
      <c r="B60" s="3" t="s">
        <v>59</v>
      </c>
    </row>
    <row r="61">
      <c r="A61" s="11">
        <v>-2.0</v>
      </c>
      <c r="B61" s="13" t="s">
        <v>60</v>
      </c>
    </row>
    <row r="62">
      <c r="A62" s="5">
        <v>0.0</v>
      </c>
      <c r="B62" s="3" t="s">
        <v>61</v>
      </c>
    </row>
    <row r="63">
      <c r="A63" s="5">
        <v>1.0</v>
      </c>
      <c r="B63" s="3" t="s">
        <v>62</v>
      </c>
    </row>
    <row r="64">
      <c r="A64" s="6">
        <v>1.0</v>
      </c>
      <c r="B64" s="7" t="s">
        <v>63</v>
      </c>
    </row>
    <row r="65">
      <c r="A65" s="6">
        <v>-1.0</v>
      </c>
      <c r="B65" s="7" t="s">
        <v>64</v>
      </c>
    </row>
    <row r="66">
      <c r="A66" s="1">
        <v>0.0</v>
      </c>
      <c r="B66" s="4" t="s">
        <v>65</v>
      </c>
    </row>
    <row r="67">
      <c r="A67" s="1">
        <v>1.0</v>
      </c>
      <c r="B67" s="14" t="s">
        <v>66</v>
      </c>
    </row>
    <row r="68">
      <c r="A68" s="1">
        <v>1.0</v>
      </c>
      <c r="B68" s="3" t="s">
        <v>67</v>
      </c>
    </row>
    <row r="69">
      <c r="A69" s="1">
        <v>1.0</v>
      </c>
      <c r="B69" s="3" t="s">
        <v>68</v>
      </c>
    </row>
    <row r="70">
      <c r="A70" s="1">
        <v>-1.0</v>
      </c>
      <c r="B70" s="2" t="s">
        <v>69</v>
      </c>
    </row>
    <row r="71">
      <c r="A71" s="1">
        <v>-2.0</v>
      </c>
      <c r="B71" s="2" t="s">
        <v>70</v>
      </c>
    </row>
    <row r="72">
      <c r="A72" s="1">
        <v>-2.0</v>
      </c>
      <c r="B72" s="2" t="s">
        <v>71</v>
      </c>
    </row>
    <row r="73">
      <c r="A73" s="1">
        <v>-2.0</v>
      </c>
      <c r="B73" s="2" t="s">
        <v>72</v>
      </c>
    </row>
    <row r="74">
      <c r="A74" s="1">
        <v>-2.0</v>
      </c>
      <c r="B74" s="2" t="s">
        <v>73</v>
      </c>
    </row>
    <row r="75">
      <c r="A75" s="1">
        <v>-2.0</v>
      </c>
      <c r="B75" s="2" t="s">
        <v>74</v>
      </c>
    </row>
    <row r="76">
      <c r="A76" s="1">
        <v>-2.0</v>
      </c>
      <c r="B76" s="2" t="s">
        <v>75</v>
      </c>
    </row>
    <row r="77">
      <c r="A77" s="1">
        <v>-2.0</v>
      </c>
      <c r="B77" s="2" t="s">
        <v>76</v>
      </c>
    </row>
    <row r="78">
      <c r="A78" s="1">
        <v>-2.0</v>
      </c>
      <c r="B78" s="2" t="s">
        <v>77</v>
      </c>
    </row>
    <row r="79">
      <c r="A79" s="1">
        <v>-2.0</v>
      </c>
      <c r="B79" s="2" t="s">
        <v>78</v>
      </c>
    </row>
    <row r="80">
      <c r="A80" s="8">
        <v>-2.0</v>
      </c>
      <c r="B80" s="9" t="s">
        <v>79</v>
      </c>
    </row>
    <row r="81">
      <c r="A81" s="1">
        <v>-2.0</v>
      </c>
      <c r="B81" s="2" t="s">
        <v>80</v>
      </c>
    </row>
    <row r="82">
      <c r="A82" s="1">
        <v>-2.0</v>
      </c>
      <c r="B82" s="2" t="s">
        <v>81</v>
      </c>
    </row>
    <row r="83">
      <c r="A83" s="1">
        <v>-2.0</v>
      </c>
      <c r="B83" s="2" t="s">
        <v>82</v>
      </c>
    </row>
    <row r="84">
      <c r="A84" s="1">
        <v>-2.0</v>
      </c>
      <c r="B84" s="2" t="s">
        <v>83</v>
      </c>
    </row>
    <row r="85">
      <c r="A85" s="11">
        <v>-2.0</v>
      </c>
      <c r="B85" s="13" t="s">
        <v>84</v>
      </c>
    </row>
    <row r="86">
      <c r="A86" s="5">
        <v>-2.0</v>
      </c>
      <c r="B86" s="3" t="s">
        <v>85</v>
      </c>
    </row>
    <row r="87">
      <c r="A87" s="5">
        <v>-2.0</v>
      </c>
      <c r="B87" s="3" t="s">
        <v>86</v>
      </c>
    </row>
    <row r="88">
      <c r="A88" s="1">
        <v>-2.0</v>
      </c>
      <c r="B88" s="2" t="s">
        <v>87</v>
      </c>
    </row>
    <row r="89">
      <c r="A89" s="1">
        <v>-2.0</v>
      </c>
      <c r="B89" s="2" t="s">
        <v>88</v>
      </c>
    </row>
    <row r="90">
      <c r="A90" s="11">
        <v>-2.0</v>
      </c>
      <c r="B90" s="12" t="s">
        <v>89</v>
      </c>
    </row>
    <row r="91">
      <c r="A91" s="5">
        <v>-2.0</v>
      </c>
      <c r="B91" s="3" t="s">
        <v>90</v>
      </c>
    </row>
    <row r="92">
      <c r="A92" s="6">
        <v>-2.0</v>
      </c>
      <c r="B92" s="7" t="s">
        <v>91</v>
      </c>
    </row>
    <row r="93">
      <c r="A93" s="18">
        <v>-2.0</v>
      </c>
      <c r="B93" s="19" t="s">
        <v>92</v>
      </c>
    </row>
    <row r="94">
      <c r="A94" s="15">
        <v>-2.0</v>
      </c>
      <c r="B94" s="20" t="s">
        <v>93</v>
      </c>
    </row>
    <row r="95">
      <c r="A95" s="5">
        <v>-2.0</v>
      </c>
      <c r="B95" s="3" t="s">
        <v>94</v>
      </c>
    </row>
    <row r="96">
      <c r="A96" s="5">
        <v>-2.0</v>
      </c>
      <c r="B96" s="3" t="s">
        <v>95</v>
      </c>
    </row>
    <row r="97">
      <c r="A97" s="5">
        <v>-2.0</v>
      </c>
      <c r="B97" s="3" t="s">
        <v>96</v>
      </c>
    </row>
    <row r="98">
      <c r="A98" s="11">
        <v>-2.0</v>
      </c>
      <c r="B98" s="12" t="s">
        <v>97</v>
      </c>
    </row>
    <row r="99">
      <c r="A99" s="11">
        <v>-2.0</v>
      </c>
      <c r="B99" s="12" t="s">
        <v>98</v>
      </c>
    </row>
    <row r="100">
      <c r="A100" s="5">
        <v>-2.0</v>
      </c>
      <c r="B100" s="3" t="s">
        <v>99</v>
      </c>
    </row>
    <row r="101">
      <c r="A101" s="11">
        <v>-2.0</v>
      </c>
      <c r="B101" s="12" t="s">
        <v>100</v>
      </c>
    </row>
    <row r="102">
      <c r="A102" s="5">
        <v>-2.0</v>
      </c>
      <c r="B102" s="3" t="s">
        <v>101</v>
      </c>
    </row>
    <row r="103">
      <c r="A103" s="6">
        <v>-2.0</v>
      </c>
      <c r="B103" s="7" t="s">
        <v>102</v>
      </c>
    </row>
    <row r="104">
      <c r="A104" s="5">
        <v>-2.0</v>
      </c>
      <c r="B104" s="3" t="s">
        <v>103</v>
      </c>
    </row>
    <row r="105">
      <c r="A105" s="11">
        <v>-2.0</v>
      </c>
      <c r="B105" s="12" t="s">
        <v>104</v>
      </c>
    </row>
    <row r="106">
      <c r="A106" s="5">
        <v>-2.0</v>
      </c>
      <c r="B106" s="3" t="s">
        <v>105</v>
      </c>
    </row>
    <row r="107">
      <c r="A107" s="5">
        <v>-2.0</v>
      </c>
      <c r="B107" s="3" t="s">
        <v>106</v>
      </c>
    </row>
    <row r="108">
      <c r="A108" s="6">
        <v>-2.0</v>
      </c>
      <c r="B108" s="7" t="s">
        <v>107</v>
      </c>
    </row>
    <row r="109">
      <c r="A109" s="17">
        <v>-2.0</v>
      </c>
      <c r="B109" s="4" t="s">
        <v>108</v>
      </c>
    </row>
    <row r="110">
      <c r="A110" s="5">
        <v>-2.0</v>
      </c>
      <c r="B110" s="3" t="s">
        <v>109</v>
      </c>
    </row>
    <row r="111">
      <c r="A111" s="5">
        <v>-2.0</v>
      </c>
      <c r="B111" s="3" t="s">
        <v>110</v>
      </c>
    </row>
    <row r="112">
      <c r="A112" s="5">
        <v>-2.0</v>
      </c>
      <c r="B112" s="3" t="s">
        <v>111</v>
      </c>
    </row>
    <row r="113">
      <c r="A113" s="5">
        <v>-2.0</v>
      </c>
      <c r="B113" s="3" t="s">
        <v>112</v>
      </c>
    </row>
    <row r="114">
      <c r="A114" s="6">
        <v>-2.0</v>
      </c>
      <c r="B114" s="7" t="s">
        <v>113</v>
      </c>
    </row>
    <row r="115">
      <c r="A115" s="11">
        <v>-2.0</v>
      </c>
      <c r="B115" s="12" t="s">
        <v>114</v>
      </c>
    </row>
    <row r="116">
      <c r="A116" s="5">
        <v>-2.0</v>
      </c>
      <c r="B116" s="3" t="s">
        <v>115</v>
      </c>
    </row>
    <row r="117">
      <c r="A117" s="5">
        <v>-2.0</v>
      </c>
      <c r="B117" s="3" t="s">
        <v>116</v>
      </c>
    </row>
    <row r="118">
      <c r="A118" s="17">
        <v>-2.0</v>
      </c>
      <c r="B118" s="4" t="s">
        <v>117</v>
      </c>
    </row>
    <row r="119">
      <c r="A119" s="17">
        <v>-2.0</v>
      </c>
      <c r="B119" s="4" t="s">
        <v>118</v>
      </c>
    </row>
    <row r="120">
      <c r="A120" s="1">
        <v>-2.0</v>
      </c>
      <c r="B120" s="2" t="s">
        <v>119</v>
      </c>
    </row>
    <row r="121">
      <c r="A121" s="1">
        <v>-2.0</v>
      </c>
      <c r="B121" s="2" t="s">
        <v>120</v>
      </c>
    </row>
    <row r="122">
      <c r="A122" s="1">
        <v>-2.0</v>
      </c>
      <c r="B122" s="2" t="s">
        <v>121</v>
      </c>
    </row>
    <row r="123">
      <c r="A123" s="1">
        <v>-2.0</v>
      </c>
      <c r="B123" s="2" t="s">
        <v>122</v>
      </c>
    </row>
    <row r="124">
      <c r="A124" s="1">
        <v>-2.0</v>
      </c>
      <c r="B124" s="2" t="s">
        <v>123</v>
      </c>
    </row>
    <row r="125">
      <c r="A125" s="5">
        <v>-2.0</v>
      </c>
      <c r="B125" s="3" t="s">
        <v>124</v>
      </c>
    </row>
    <row r="126">
      <c r="A126" s="1">
        <v>-2.0</v>
      </c>
      <c r="B126" s="2" t="s">
        <v>125</v>
      </c>
    </row>
    <row r="127">
      <c r="A127" s="1">
        <v>-2.0</v>
      </c>
      <c r="B127" s="2" t="s">
        <v>126</v>
      </c>
    </row>
    <row r="128">
      <c r="A128" s="11">
        <v>-2.0</v>
      </c>
      <c r="B128" s="12" t="s">
        <v>127</v>
      </c>
    </row>
    <row r="129">
      <c r="A129" s="5">
        <v>-2.0</v>
      </c>
      <c r="B129" s="3" t="s">
        <v>128</v>
      </c>
    </row>
    <row r="130">
      <c r="A130" s="5">
        <v>-2.0</v>
      </c>
      <c r="B130" s="3" t="s">
        <v>129</v>
      </c>
    </row>
    <row r="131">
      <c r="A131" s="5">
        <v>-2.0</v>
      </c>
      <c r="B131" s="3" t="s">
        <v>130</v>
      </c>
    </row>
    <row r="132">
      <c r="A132" s="5">
        <v>-2.0</v>
      </c>
      <c r="B132" s="3" t="s">
        <v>131</v>
      </c>
    </row>
    <row r="133">
      <c r="A133" s="11">
        <v>-2.0</v>
      </c>
      <c r="B133" s="12" t="s">
        <v>132</v>
      </c>
    </row>
    <row r="134">
      <c r="A134" s="5">
        <v>-2.0</v>
      </c>
      <c r="B134" s="3" t="s">
        <v>133</v>
      </c>
    </row>
    <row r="135">
      <c r="A135" s="11">
        <v>-2.0</v>
      </c>
      <c r="B135" s="12" t="s">
        <v>134</v>
      </c>
    </row>
    <row r="136">
      <c r="A136" s="11">
        <v>-2.0</v>
      </c>
      <c r="B136" s="13" t="s">
        <v>135</v>
      </c>
    </row>
    <row r="137">
      <c r="A137" s="5">
        <v>-2.0</v>
      </c>
      <c r="B137" s="3" t="s">
        <v>136</v>
      </c>
    </row>
    <row r="138">
      <c r="A138" s="15">
        <v>-2.0</v>
      </c>
      <c r="B138" s="20" t="s">
        <v>137</v>
      </c>
    </row>
    <row r="139">
      <c r="A139" s="5">
        <v>-2.0</v>
      </c>
      <c r="B139" s="3" t="s">
        <v>138</v>
      </c>
    </row>
    <row r="140">
      <c r="A140" s="11">
        <v>-2.0</v>
      </c>
      <c r="B140" s="12" t="s">
        <v>139</v>
      </c>
    </row>
    <row r="141">
      <c r="A141" s="11">
        <v>-2.0</v>
      </c>
      <c r="B141" s="12" t="s">
        <v>140</v>
      </c>
    </row>
    <row r="142">
      <c r="A142" s="11">
        <v>-2.0</v>
      </c>
      <c r="B142" s="13" t="s">
        <v>141</v>
      </c>
    </row>
    <row r="143">
      <c r="A143" s="5">
        <v>-2.0</v>
      </c>
      <c r="B143" s="3" t="s">
        <v>142</v>
      </c>
    </row>
    <row r="144">
      <c r="A144" s="11">
        <v>-2.0</v>
      </c>
      <c r="B144" s="13" t="s">
        <v>143</v>
      </c>
    </row>
    <row r="145">
      <c r="A145" s="6">
        <v>-2.0</v>
      </c>
      <c r="B145" s="7" t="s">
        <v>144</v>
      </c>
    </row>
    <row r="146">
      <c r="A146" s="5">
        <v>-2.0</v>
      </c>
      <c r="B146" s="3" t="s">
        <v>145</v>
      </c>
    </row>
    <row r="147">
      <c r="A147" s="11">
        <v>-2.0</v>
      </c>
      <c r="B147" s="13" t="s">
        <v>146</v>
      </c>
    </row>
    <row r="148">
      <c r="A148" s="6">
        <v>-2.0</v>
      </c>
      <c r="B148" s="7" t="s">
        <v>147</v>
      </c>
    </row>
    <row r="149">
      <c r="A149" s="1">
        <v>-2.0</v>
      </c>
      <c r="B149" s="2" t="s">
        <v>148</v>
      </c>
    </row>
    <row r="150">
      <c r="A150" s="1">
        <v>-2.0</v>
      </c>
      <c r="B150" s="2" t="s">
        <v>149</v>
      </c>
    </row>
    <row r="151">
      <c r="A151" s="1">
        <v>-2.0</v>
      </c>
      <c r="B151" s="2" t="s">
        <v>150</v>
      </c>
    </row>
    <row r="152">
      <c r="A152" s="6">
        <v>-2.0</v>
      </c>
      <c r="B152" s="7" t="s">
        <v>151</v>
      </c>
    </row>
    <row r="153">
      <c r="A153" s="1">
        <v>-2.0</v>
      </c>
      <c r="B153" s="21" t="s">
        <v>152</v>
      </c>
    </row>
    <row r="154">
      <c r="A154" s="1">
        <v>-2.0</v>
      </c>
      <c r="B154" s="7" t="s">
        <v>153</v>
      </c>
    </row>
    <row r="155">
      <c r="A155" s="1">
        <v>-2.0</v>
      </c>
      <c r="B155" s="13" t="s">
        <v>154</v>
      </c>
    </row>
    <row r="156">
      <c r="A156" s="1">
        <v>-2.0</v>
      </c>
      <c r="B156" s="13" t="s">
        <v>155</v>
      </c>
    </row>
    <row r="157">
      <c r="A157" s="1">
        <v>-2.0</v>
      </c>
      <c r="B157" s="13" t="s">
        <v>156</v>
      </c>
    </row>
    <row r="158">
      <c r="A158" s="1">
        <v>-2.0</v>
      </c>
      <c r="B158" s="13" t="s">
        <v>157</v>
      </c>
    </row>
    <row r="159">
      <c r="A159" s="1">
        <v>-2.0</v>
      </c>
      <c r="B159" s="7" t="s">
        <v>158</v>
      </c>
    </row>
    <row r="160">
      <c r="A160" s="1">
        <v>-2.0</v>
      </c>
      <c r="B160" s="2" t="s">
        <v>159</v>
      </c>
    </row>
    <row r="161">
      <c r="A161" s="1">
        <v>-2.0</v>
      </c>
      <c r="B161" s="12" t="s">
        <v>160</v>
      </c>
    </row>
    <row r="162">
      <c r="A162" s="1">
        <v>-2.0</v>
      </c>
      <c r="B162" s="3" t="s">
        <v>161</v>
      </c>
    </row>
    <row r="163">
      <c r="A163" s="1">
        <v>-2.0</v>
      </c>
      <c r="B163" s="4" t="s">
        <v>162</v>
      </c>
      <c r="C163" s="10"/>
      <c r="D163" s="10"/>
      <c r="E163" s="10"/>
    </row>
    <row r="164">
      <c r="A164" s="1">
        <v>-2.0</v>
      </c>
      <c r="B164" s="2" t="s">
        <v>163</v>
      </c>
    </row>
    <row r="165">
      <c r="A165" s="1">
        <v>-2.0</v>
      </c>
      <c r="B165" s="3" t="s">
        <v>164</v>
      </c>
    </row>
    <row r="166">
      <c r="A166" s="1">
        <v>-2.0</v>
      </c>
      <c r="B166" s="2" t="s">
        <v>165</v>
      </c>
    </row>
    <row r="167">
      <c r="A167" s="1">
        <v>-2.0</v>
      </c>
      <c r="B167" s="2" t="s">
        <v>166</v>
      </c>
    </row>
    <row r="168">
      <c r="A168" s="1">
        <v>-2.0</v>
      </c>
      <c r="B168" s="2" t="s">
        <v>167</v>
      </c>
    </row>
    <row r="169">
      <c r="A169" s="1">
        <v>-2.0</v>
      </c>
      <c r="B169" s="2" t="s">
        <v>168</v>
      </c>
    </row>
    <row r="170">
      <c r="A170" s="1">
        <v>-2.0</v>
      </c>
      <c r="B170" s="2" t="s">
        <v>169</v>
      </c>
    </row>
    <row r="171">
      <c r="A171" s="1">
        <v>-2.0</v>
      </c>
      <c r="B171" s="2" t="s">
        <v>170</v>
      </c>
    </row>
    <row r="172">
      <c r="A172" s="1">
        <v>-2.0</v>
      </c>
      <c r="B172" s="2" t="s">
        <v>171</v>
      </c>
    </row>
    <row r="173">
      <c r="A173" s="1">
        <v>-2.0</v>
      </c>
      <c r="B173" s="3" t="s">
        <v>172</v>
      </c>
    </row>
    <row r="174">
      <c r="A174" s="1">
        <v>-2.0</v>
      </c>
      <c r="B174" s="2" t="s">
        <v>173</v>
      </c>
    </row>
    <row r="175">
      <c r="A175" s="1">
        <v>-2.0</v>
      </c>
      <c r="B175" s="2" t="s">
        <v>174</v>
      </c>
    </row>
    <row r="176">
      <c r="A176" s="1">
        <v>-2.0</v>
      </c>
      <c r="B176" s="3" t="s">
        <v>175</v>
      </c>
    </row>
    <row r="177">
      <c r="A177" s="1">
        <v>-2.0</v>
      </c>
      <c r="B177" s="2" t="s">
        <v>176</v>
      </c>
    </row>
    <row r="178">
      <c r="A178" s="1">
        <v>-2.0</v>
      </c>
      <c r="B178" s="2" t="s">
        <v>177</v>
      </c>
    </row>
    <row r="179">
      <c r="A179" s="1">
        <v>-2.0</v>
      </c>
      <c r="B179" s="2" t="s">
        <v>178</v>
      </c>
    </row>
    <row r="180">
      <c r="A180" s="1">
        <v>-2.0</v>
      </c>
      <c r="B180" s="2" t="s">
        <v>179</v>
      </c>
    </row>
    <row r="181">
      <c r="A181" s="1">
        <v>-2.0</v>
      </c>
      <c r="B181" s="2" t="s">
        <v>180</v>
      </c>
    </row>
    <row r="182">
      <c r="A182" s="1">
        <v>-2.0</v>
      </c>
      <c r="B182" s="2" t="s">
        <v>181</v>
      </c>
    </row>
    <row r="183">
      <c r="A183" s="1">
        <v>-2.0</v>
      </c>
      <c r="B183" s="2" t="s">
        <v>182</v>
      </c>
    </row>
    <row r="184">
      <c r="A184" s="1">
        <v>-2.0</v>
      </c>
      <c r="B184" s="2" t="s">
        <v>183</v>
      </c>
    </row>
    <row r="185">
      <c r="A185" s="1">
        <v>-2.0</v>
      </c>
      <c r="B185" s="4" t="s">
        <v>184</v>
      </c>
    </row>
    <row r="186">
      <c r="A186" s="1">
        <v>-2.0</v>
      </c>
      <c r="B186" s="3" t="s">
        <v>185</v>
      </c>
    </row>
    <row r="187">
      <c r="A187" s="1">
        <v>-2.0</v>
      </c>
      <c r="B187" s="2" t="s">
        <v>186</v>
      </c>
    </row>
    <row r="188">
      <c r="A188" s="1">
        <v>-2.0</v>
      </c>
      <c r="B188" s="2" t="s">
        <v>187</v>
      </c>
    </row>
    <row r="189">
      <c r="A189" s="1">
        <v>-2.0</v>
      </c>
      <c r="B189" s="2" t="s">
        <v>188</v>
      </c>
    </row>
    <row r="190">
      <c r="A190" s="1">
        <v>-2.0</v>
      </c>
      <c r="B190" s="4" t="s">
        <v>189</v>
      </c>
    </row>
    <row r="191">
      <c r="A191" s="1">
        <v>-2.0</v>
      </c>
      <c r="B191" s="4" t="s">
        <v>190</v>
      </c>
    </row>
    <row r="192">
      <c r="A192" s="1">
        <v>-2.0</v>
      </c>
      <c r="B192" s="3" t="s">
        <v>191</v>
      </c>
    </row>
    <row r="193">
      <c r="A193" s="1">
        <v>-2.0</v>
      </c>
      <c r="B193" s="2" t="s">
        <v>192</v>
      </c>
    </row>
    <row r="194">
      <c r="A194" s="1">
        <v>-2.0</v>
      </c>
      <c r="B194" s="4" t="s">
        <v>193</v>
      </c>
    </row>
    <row r="195">
      <c r="A195" s="1">
        <v>-2.0</v>
      </c>
      <c r="B195" s="2" t="s">
        <v>194</v>
      </c>
    </row>
    <row r="196">
      <c r="A196" s="1">
        <v>-2.0</v>
      </c>
      <c r="B196" s="2" t="s">
        <v>195</v>
      </c>
    </row>
    <row r="197">
      <c r="A197" s="1">
        <v>-2.0</v>
      </c>
      <c r="B197" s="2" t="s">
        <v>196</v>
      </c>
    </row>
    <row r="198">
      <c r="A198" s="1">
        <v>-2.0</v>
      </c>
      <c r="B198" s="2" t="s">
        <v>197</v>
      </c>
    </row>
    <row r="199">
      <c r="A199" s="1">
        <v>-2.0</v>
      </c>
      <c r="B199" s="2" t="s">
        <v>198</v>
      </c>
    </row>
    <row r="200">
      <c r="A200" s="1">
        <v>-2.0</v>
      </c>
      <c r="B200" s="22" t="s">
        <v>199</v>
      </c>
    </row>
    <row r="201">
      <c r="A201" s="1">
        <v>-2.0</v>
      </c>
      <c r="B201" s="2" t="s">
        <v>200</v>
      </c>
    </row>
    <row r="202">
      <c r="A202" s="1">
        <v>-1.0</v>
      </c>
      <c r="B202" s="2" t="s">
        <v>201</v>
      </c>
    </row>
    <row r="203">
      <c r="A203" s="1">
        <v>-1.0</v>
      </c>
      <c r="B203" s="2" t="s">
        <v>202</v>
      </c>
    </row>
    <row r="204">
      <c r="A204" s="5">
        <v>-1.0</v>
      </c>
      <c r="B204" s="3" t="s">
        <v>203</v>
      </c>
    </row>
    <row r="205">
      <c r="A205" s="23">
        <v>-1.0</v>
      </c>
      <c r="B205" s="24" t="s">
        <v>204</v>
      </c>
    </row>
    <row r="206">
      <c r="A206" s="1">
        <v>-1.0</v>
      </c>
      <c r="B206" s="2" t="s">
        <v>205</v>
      </c>
    </row>
    <row r="207">
      <c r="A207" s="1">
        <v>-1.0</v>
      </c>
      <c r="B207" s="2" t="s">
        <v>206</v>
      </c>
    </row>
    <row r="208">
      <c r="A208" s="1">
        <v>-1.0</v>
      </c>
      <c r="B208" s="2" t="s">
        <v>207</v>
      </c>
    </row>
    <row r="209">
      <c r="A209" s="1">
        <v>-1.0</v>
      </c>
      <c r="B209" s="2" t="s">
        <v>208</v>
      </c>
    </row>
    <row r="210">
      <c r="A210" s="1">
        <v>-1.0</v>
      </c>
      <c r="B210" s="2" t="s">
        <v>209</v>
      </c>
    </row>
    <row r="211">
      <c r="A211" s="1">
        <v>-1.0</v>
      </c>
      <c r="B211" s="2" t="s">
        <v>210</v>
      </c>
    </row>
    <row r="212">
      <c r="A212" s="1">
        <v>-1.0</v>
      </c>
      <c r="B212" s="2" t="s">
        <v>211</v>
      </c>
    </row>
    <row r="213">
      <c r="A213" s="1">
        <v>-1.0</v>
      </c>
      <c r="B213" s="2" t="s">
        <v>212</v>
      </c>
    </row>
    <row r="214">
      <c r="A214" s="1">
        <v>-1.0</v>
      </c>
      <c r="B214" s="2" t="s">
        <v>213</v>
      </c>
    </row>
    <row r="215">
      <c r="A215" s="1">
        <v>-1.0</v>
      </c>
      <c r="B215" s="2" t="s">
        <v>214</v>
      </c>
    </row>
    <row r="216">
      <c r="A216" s="8">
        <v>-1.0</v>
      </c>
      <c r="B216" s="9" t="s">
        <v>215</v>
      </c>
    </row>
    <row r="217">
      <c r="A217" s="5">
        <v>-1.0</v>
      </c>
      <c r="B217" s="3" t="s">
        <v>216</v>
      </c>
    </row>
    <row r="218">
      <c r="A218" s="1">
        <v>-1.0</v>
      </c>
      <c r="B218" s="2" t="s">
        <v>217</v>
      </c>
    </row>
    <row r="219">
      <c r="A219" s="1">
        <v>-1.0</v>
      </c>
      <c r="B219" s="2" t="s">
        <v>218</v>
      </c>
    </row>
    <row r="220">
      <c r="A220" s="1">
        <v>-1.0</v>
      </c>
      <c r="B220" s="2" t="s">
        <v>219</v>
      </c>
    </row>
    <row r="221">
      <c r="A221" s="1">
        <v>-1.0</v>
      </c>
      <c r="B221" s="2" t="s">
        <v>220</v>
      </c>
    </row>
    <row r="222">
      <c r="A222" s="1">
        <v>-1.0</v>
      </c>
      <c r="B222" s="2" t="s">
        <v>221</v>
      </c>
    </row>
    <row r="223">
      <c r="A223" s="8">
        <v>-1.0</v>
      </c>
      <c r="B223" s="9" t="s">
        <v>222</v>
      </c>
    </row>
    <row r="224">
      <c r="A224" s="1">
        <v>-1.0</v>
      </c>
      <c r="B224" s="2" t="s">
        <v>223</v>
      </c>
    </row>
    <row r="225">
      <c r="A225" s="1">
        <v>-1.0</v>
      </c>
      <c r="B225" s="2" t="s">
        <v>224</v>
      </c>
    </row>
    <row r="226">
      <c r="A226" s="1">
        <v>-1.0</v>
      </c>
      <c r="B226" s="2" t="s">
        <v>225</v>
      </c>
    </row>
    <row r="227">
      <c r="A227" s="8">
        <v>-1.0</v>
      </c>
      <c r="B227" s="9" t="s">
        <v>226</v>
      </c>
    </row>
    <row r="228">
      <c r="A228" s="5">
        <v>-1.0</v>
      </c>
      <c r="B228" s="3" t="s">
        <v>227</v>
      </c>
    </row>
    <row r="229">
      <c r="A229" s="5">
        <v>-1.0</v>
      </c>
      <c r="B229" s="3" t="s">
        <v>228</v>
      </c>
    </row>
    <row r="230">
      <c r="A230" s="1">
        <v>-1.0</v>
      </c>
      <c r="B230" s="2" t="s">
        <v>229</v>
      </c>
    </row>
    <row r="231">
      <c r="A231" s="1">
        <v>-1.0</v>
      </c>
      <c r="B231" s="2" t="s">
        <v>230</v>
      </c>
    </row>
    <row r="232">
      <c r="A232" s="1">
        <v>-1.0</v>
      </c>
      <c r="B232" s="2" t="s">
        <v>231</v>
      </c>
    </row>
    <row r="233">
      <c r="A233" s="1">
        <v>-1.0</v>
      </c>
      <c r="B233" s="2" t="s">
        <v>232</v>
      </c>
    </row>
    <row r="234">
      <c r="A234" s="1">
        <v>-1.0</v>
      </c>
      <c r="B234" s="2" t="s">
        <v>233</v>
      </c>
    </row>
    <row r="235">
      <c r="A235" s="1">
        <v>-1.0</v>
      </c>
      <c r="B235" s="2" t="s">
        <v>234</v>
      </c>
    </row>
    <row r="236">
      <c r="A236" s="1">
        <v>-1.0</v>
      </c>
      <c r="B236" s="2" t="s">
        <v>235</v>
      </c>
    </row>
    <row r="237">
      <c r="A237" s="25">
        <v>-1.0</v>
      </c>
      <c r="B237" s="26" t="s">
        <v>236</v>
      </c>
    </row>
    <row r="238">
      <c r="A238" s="1">
        <v>-1.0</v>
      </c>
      <c r="B238" s="2" t="s">
        <v>237</v>
      </c>
    </row>
    <row r="239">
      <c r="A239" s="1">
        <v>-1.0</v>
      </c>
      <c r="B239" s="2" t="s">
        <v>238</v>
      </c>
    </row>
    <row r="240">
      <c r="A240" s="11">
        <v>-1.0</v>
      </c>
      <c r="B240" s="12" t="s">
        <v>239</v>
      </c>
    </row>
    <row r="241">
      <c r="A241" s="5">
        <v>-1.0</v>
      </c>
      <c r="B241" s="3" t="s">
        <v>240</v>
      </c>
    </row>
    <row r="242">
      <c r="A242" s="5">
        <v>-1.0</v>
      </c>
      <c r="B242" s="3" t="s">
        <v>241</v>
      </c>
    </row>
    <row r="243">
      <c r="A243" s="1">
        <v>-1.0</v>
      </c>
      <c r="B243" s="2" t="s">
        <v>242</v>
      </c>
    </row>
    <row r="244">
      <c r="A244" s="5">
        <v>-1.0</v>
      </c>
      <c r="B244" s="3" t="s">
        <v>243</v>
      </c>
    </row>
    <row r="245">
      <c r="A245" s="11">
        <v>-1.0</v>
      </c>
      <c r="B245" s="12" t="s">
        <v>244</v>
      </c>
    </row>
    <row r="246">
      <c r="A246" s="5">
        <v>-1.0</v>
      </c>
      <c r="B246" s="3" t="s">
        <v>245</v>
      </c>
    </row>
    <row r="247">
      <c r="A247" s="5">
        <v>-1.0</v>
      </c>
      <c r="B247" s="3" t="s">
        <v>246</v>
      </c>
    </row>
    <row r="248">
      <c r="A248" s="11">
        <v>-1.0</v>
      </c>
      <c r="B248" s="12" t="s">
        <v>247</v>
      </c>
    </row>
    <row r="249">
      <c r="A249" s="11">
        <v>-1.0</v>
      </c>
      <c r="B249" s="16" t="s">
        <v>248</v>
      </c>
    </row>
    <row r="250">
      <c r="A250" s="11">
        <v>-1.0</v>
      </c>
      <c r="B250" s="12" t="s">
        <v>249</v>
      </c>
    </row>
    <row r="251">
      <c r="A251" s="15">
        <v>-1.0</v>
      </c>
      <c r="B251" s="20" t="s">
        <v>250</v>
      </c>
    </row>
    <row r="252">
      <c r="A252" s="1">
        <v>-1.0</v>
      </c>
      <c r="B252" s="2" t="s">
        <v>251</v>
      </c>
    </row>
    <row r="253">
      <c r="A253" s="1">
        <v>-1.0</v>
      </c>
      <c r="B253" s="2" t="s">
        <v>252</v>
      </c>
    </row>
    <row r="254">
      <c r="A254" s="1">
        <v>-1.0</v>
      </c>
      <c r="B254" s="2" t="s">
        <v>253</v>
      </c>
    </row>
    <row r="255">
      <c r="A255" s="1">
        <v>-1.0</v>
      </c>
      <c r="B255" s="2" t="s">
        <v>254</v>
      </c>
    </row>
    <row r="256">
      <c r="A256" s="5">
        <v>-1.0</v>
      </c>
      <c r="B256" s="3" t="s">
        <v>255</v>
      </c>
    </row>
    <row r="257">
      <c r="A257" s="6">
        <v>-1.0</v>
      </c>
      <c r="B257" s="7" t="s">
        <v>256</v>
      </c>
    </row>
    <row r="258">
      <c r="A258" s="11">
        <v>-1.0</v>
      </c>
      <c r="B258" s="12" t="s">
        <v>257</v>
      </c>
    </row>
    <row r="259">
      <c r="A259" s="11">
        <v>-1.0</v>
      </c>
      <c r="B259" s="13" t="s">
        <v>258</v>
      </c>
    </row>
    <row r="260">
      <c r="A260" s="11">
        <v>-1.0</v>
      </c>
      <c r="B260" s="13" t="s">
        <v>259</v>
      </c>
    </row>
    <row r="261">
      <c r="A261" s="5">
        <v>-1.0</v>
      </c>
      <c r="B261" s="3" t="s">
        <v>260</v>
      </c>
    </row>
    <row r="262">
      <c r="A262" s="5">
        <v>-1.0</v>
      </c>
      <c r="B262" s="3" t="s">
        <v>261</v>
      </c>
    </row>
    <row r="263">
      <c r="A263" s="5">
        <v>-1.0</v>
      </c>
      <c r="B263" s="3" t="s">
        <v>262</v>
      </c>
    </row>
    <row r="264">
      <c r="A264" s="5">
        <v>-1.0</v>
      </c>
      <c r="B264" s="3" t="s">
        <v>263</v>
      </c>
    </row>
    <row r="265">
      <c r="A265" s="5">
        <v>-1.0</v>
      </c>
      <c r="B265" s="3" t="s">
        <v>264</v>
      </c>
    </row>
    <row r="266">
      <c r="A266" s="5">
        <v>-1.0</v>
      </c>
      <c r="B266" s="3" t="s">
        <v>265</v>
      </c>
    </row>
    <row r="267">
      <c r="A267" s="5">
        <v>-1.0</v>
      </c>
      <c r="B267" s="3" t="s">
        <v>266</v>
      </c>
    </row>
    <row r="268">
      <c r="A268" s="5">
        <v>-1.0</v>
      </c>
      <c r="B268" s="3" t="s">
        <v>267</v>
      </c>
    </row>
    <row r="269">
      <c r="A269" s="11">
        <v>-1.0</v>
      </c>
      <c r="B269" s="12" t="s">
        <v>268</v>
      </c>
    </row>
    <row r="270">
      <c r="A270" s="6">
        <v>-1.0</v>
      </c>
      <c r="B270" s="7" t="s">
        <v>269</v>
      </c>
    </row>
    <row r="271">
      <c r="A271" s="11">
        <v>-1.0</v>
      </c>
      <c r="B271" s="13" t="s">
        <v>270</v>
      </c>
    </row>
    <row r="272">
      <c r="A272" s="5">
        <v>-1.0</v>
      </c>
      <c r="B272" s="3" t="s">
        <v>271</v>
      </c>
    </row>
    <row r="273">
      <c r="A273" s="11">
        <v>-1.0</v>
      </c>
      <c r="B273" s="13" t="s">
        <v>272</v>
      </c>
    </row>
    <row r="274">
      <c r="A274" s="6">
        <v>-1.0</v>
      </c>
      <c r="B274" s="7" t="s">
        <v>273</v>
      </c>
    </row>
    <row r="275">
      <c r="A275" s="5">
        <v>-1.0</v>
      </c>
      <c r="B275" s="3" t="s">
        <v>274</v>
      </c>
    </row>
    <row r="276">
      <c r="A276" s="5">
        <v>-1.0</v>
      </c>
      <c r="B276" s="3" t="s">
        <v>275</v>
      </c>
    </row>
    <row r="277">
      <c r="A277" s="5">
        <v>-1.0</v>
      </c>
      <c r="B277" s="3" t="s">
        <v>276</v>
      </c>
    </row>
    <row r="278">
      <c r="A278" s="5">
        <v>-1.0</v>
      </c>
      <c r="B278" s="3" t="s">
        <v>277</v>
      </c>
    </row>
    <row r="279">
      <c r="A279" s="5">
        <v>-1.0</v>
      </c>
      <c r="B279" s="3" t="s">
        <v>278</v>
      </c>
    </row>
    <row r="280">
      <c r="A280" s="1">
        <v>-1.0</v>
      </c>
      <c r="B280" s="2" t="s">
        <v>279</v>
      </c>
    </row>
    <row r="281">
      <c r="A281" s="1">
        <v>-1.0</v>
      </c>
      <c r="B281" s="2" t="s">
        <v>280</v>
      </c>
    </row>
    <row r="282">
      <c r="A282" s="5">
        <v>-1.0</v>
      </c>
      <c r="B282" s="3" t="s">
        <v>281</v>
      </c>
    </row>
    <row r="283">
      <c r="A283" s="27">
        <v>-1.0</v>
      </c>
      <c r="B283" s="28" t="s">
        <v>282</v>
      </c>
    </row>
    <row r="284">
      <c r="A284" s="5">
        <v>-1.0</v>
      </c>
      <c r="B284" s="3" t="s">
        <v>283</v>
      </c>
    </row>
    <row r="285">
      <c r="A285" s="5">
        <v>-1.0</v>
      </c>
      <c r="B285" s="3" t="s">
        <v>284</v>
      </c>
    </row>
    <row r="286">
      <c r="A286" s="5">
        <v>-1.0</v>
      </c>
      <c r="B286" s="3" t="s">
        <v>285</v>
      </c>
    </row>
    <row r="287">
      <c r="A287" s="5">
        <v>-1.0</v>
      </c>
      <c r="B287" s="3" t="s">
        <v>286</v>
      </c>
    </row>
    <row r="288">
      <c r="A288" s="5">
        <v>-1.0</v>
      </c>
      <c r="B288" s="3" t="s">
        <v>287</v>
      </c>
    </row>
    <row r="289">
      <c r="A289" s="5">
        <v>-1.0</v>
      </c>
      <c r="B289" s="3" t="s">
        <v>288</v>
      </c>
    </row>
    <row r="290">
      <c r="A290" s="5">
        <v>-1.0</v>
      </c>
      <c r="B290" s="3" t="s">
        <v>289</v>
      </c>
    </row>
    <row r="291">
      <c r="A291" s="1">
        <v>-1.0</v>
      </c>
      <c r="B291" s="2" t="s">
        <v>290</v>
      </c>
    </row>
    <row r="292">
      <c r="A292" s="11">
        <v>-1.0</v>
      </c>
      <c r="B292" s="12" t="s">
        <v>291</v>
      </c>
    </row>
    <row r="293">
      <c r="A293" s="6">
        <v>-1.0</v>
      </c>
      <c r="B293" s="7" t="s">
        <v>292</v>
      </c>
    </row>
    <row r="294">
      <c r="A294" s="11">
        <v>-1.0</v>
      </c>
      <c r="B294" s="12" t="s">
        <v>293</v>
      </c>
    </row>
    <row r="295">
      <c r="A295" s="11">
        <v>-1.0</v>
      </c>
      <c r="B295" s="12" t="s">
        <v>294</v>
      </c>
    </row>
    <row r="296">
      <c r="A296" s="1">
        <v>-1.0</v>
      </c>
      <c r="B296" s="2" t="s">
        <v>295</v>
      </c>
    </row>
    <row r="297">
      <c r="A297" s="17">
        <v>-1.0</v>
      </c>
      <c r="B297" s="4" t="s">
        <v>296</v>
      </c>
    </row>
    <row r="298">
      <c r="A298" s="1">
        <v>-1.0</v>
      </c>
      <c r="B298" s="2" t="s">
        <v>297</v>
      </c>
    </row>
    <row r="299">
      <c r="A299" s="1">
        <v>-1.0</v>
      </c>
      <c r="B299" s="2" t="s">
        <v>298</v>
      </c>
    </row>
    <row r="300">
      <c r="A300" s="1">
        <v>-1.0</v>
      </c>
      <c r="B300" s="2" t="s">
        <v>299</v>
      </c>
    </row>
    <row r="301">
      <c r="A301" s="5">
        <v>-1.0</v>
      </c>
      <c r="B301" s="3" t="s">
        <v>300</v>
      </c>
    </row>
    <row r="302">
      <c r="A302" s="17">
        <v>-1.0</v>
      </c>
      <c r="B302" s="4" t="s">
        <v>301</v>
      </c>
    </row>
    <row r="303">
      <c r="A303" s="5">
        <v>-1.0</v>
      </c>
      <c r="B303" s="3" t="s">
        <v>302</v>
      </c>
    </row>
    <row r="304">
      <c r="A304" s="5">
        <v>-1.0</v>
      </c>
      <c r="B304" s="3" t="s">
        <v>303</v>
      </c>
    </row>
    <row r="305">
      <c r="A305" s="6">
        <v>-1.0</v>
      </c>
      <c r="B305" s="7" t="s">
        <v>304</v>
      </c>
    </row>
    <row r="306">
      <c r="A306" s="5">
        <v>-1.0</v>
      </c>
      <c r="B306" s="3" t="s">
        <v>305</v>
      </c>
    </row>
    <row r="307">
      <c r="A307" s="5">
        <v>-1.0</v>
      </c>
      <c r="B307" s="3" t="s">
        <v>306</v>
      </c>
    </row>
    <row r="308">
      <c r="A308" s="5">
        <v>-1.0</v>
      </c>
      <c r="B308" s="3" t="s">
        <v>307</v>
      </c>
    </row>
    <row r="309">
      <c r="A309" s="5">
        <v>-1.0</v>
      </c>
      <c r="B309" s="3" t="s">
        <v>308</v>
      </c>
    </row>
    <row r="310">
      <c r="A310" s="11">
        <v>-1.0</v>
      </c>
      <c r="B310" s="13" t="s">
        <v>309</v>
      </c>
    </row>
    <row r="311">
      <c r="A311" s="1">
        <v>-1.0</v>
      </c>
      <c r="B311" s="2" t="s">
        <v>310</v>
      </c>
    </row>
    <row r="312">
      <c r="A312" s="5">
        <v>-1.0</v>
      </c>
      <c r="B312" s="3" t="s">
        <v>311</v>
      </c>
    </row>
    <row r="313">
      <c r="A313" s="11">
        <v>-1.0</v>
      </c>
      <c r="B313" s="13" t="s">
        <v>312</v>
      </c>
    </row>
    <row r="314">
      <c r="A314" s="11">
        <v>-1.0</v>
      </c>
      <c r="B314" s="12" t="s">
        <v>313</v>
      </c>
    </row>
    <row r="315">
      <c r="A315" s="1">
        <v>-1.0</v>
      </c>
      <c r="B315" s="2" t="s">
        <v>314</v>
      </c>
    </row>
    <row r="316">
      <c r="A316" s="11">
        <v>-1.0</v>
      </c>
      <c r="B316" s="12" t="s">
        <v>315</v>
      </c>
    </row>
    <row r="317">
      <c r="A317" s="11">
        <v>-1.0</v>
      </c>
      <c r="B317" s="12" t="s">
        <v>316</v>
      </c>
    </row>
    <row r="318">
      <c r="A318" s="5">
        <v>-1.0</v>
      </c>
      <c r="B318" s="3" t="s">
        <v>317</v>
      </c>
    </row>
    <row r="319">
      <c r="A319" s="17">
        <v>-1.0</v>
      </c>
      <c r="B319" s="4" t="s">
        <v>318</v>
      </c>
      <c r="C319" s="10"/>
      <c r="D319" s="10"/>
      <c r="E319" s="10"/>
    </row>
    <row r="320">
      <c r="A320" s="5">
        <v>-1.0</v>
      </c>
      <c r="B320" s="3" t="s">
        <v>319</v>
      </c>
    </row>
    <row r="321">
      <c r="A321" s="5">
        <v>-1.0</v>
      </c>
      <c r="B321" s="3" t="s">
        <v>320</v>
      </c>
    </row>
    <row r="322">
      <c r="A322" s="5">
        <v>-1.0</v>
      </c>
      <c r="B322" s="3" t="s">
        <v>321</v>
      </c>
    </row>
    <row r="323">
      <c r="A323" s="5">
        <v>-1.0</v>
      </c>
      <c r="B323" s="3" t="s">
        <v>322</v>
      </c>
    </row>
    <row r="324">
      <c r="A324" s="11">
        <v>-1.0</v>
      </c>
      <c r="B324" s="13" t="s">
        <v>323</v>
      </c>
    </row>
    <row r="325">
      <c r="A325" s="5">
        <v>-1.0</v>
      </c>
      <c r="B325" s="3" t="s">
        <v>324</v>
      </c>
    </row>
    <row r="326">
      <c r="A326" s="27">
        <v>-1.0</v>
      </c>
      <c r="B326" s="28" t="s">
        <v>325</v>
      </c>
    </row>
    <row r="327">
      <c r="A327" s="5">
        <v>-1.0</v>
      </c>
      <c r="B327" s="3" t="s">
        <v>326</v>
      </c>
    </row>
    <row r="328">
      <c r="A328" s="11">
        <v>-1.0</v>
      </c>
      <c r="B328" s="13" t="s">
        <v>327</v>
      </c>
    </row>
    <row r="329">
      <c r="A329" s="17">
        <v>-1.0</v>
      </c>
      <c r="B329" s="4" t="s">
        <v>328</v>
      </c>
    </row>
    <row r="330">
      <c r="A330" s="1">
        <v>-1.0</v>
      </c>
      <c r="B330" s="2" t="s">
        <v>329</v>
      </c>
    </row>
    <row r="331">
      <c r="A331" s="1">
        <v>-1.0</v>
      </c>
      <c r="B331" s="2" t="s">
        <v>330</v>
      </c>
    </row>
    <row r="332">
      <c r="A332" s="11">
        <v>-1.0</v>
      </c>
      <c r="B332" s="13" t="s">
        <v>331</v>
      </c>
    </row>
    <row r="333">
      <c r="A333" s="5">
        <v>-1.0</v>
      </c>
      <c r="B333" s="3" t="s">
        <v>332</v>
      </c>
    </row>
    <row r="334">
      <c r="A334" s="1">
        <v>-1.0</v>
      </c>
      <c r="B334" s="2" t="s">
        <v>333</v>
      </c>
    </row>
    <row r="335">
      <c r="A335" s="29">
        <v>-1.0</v>
      </c>
      <c r="B335" s="30" t="s">
        <v>334</v>
      </c>
    </row>
    <row r="336">
      <c r="A336" s="11">
        <v>1.0</v>
      </c>
      <c r="B336" s="13" t="s">
        <v>335</v>
      </c>
    </row>
    <row r="337">
      <c r="A337" s="6">
        <v>-1.0</v>
      </c>
      <c r="B337" s="7" t="s">
        <v>336</v>
      </c>
    </row>
    <row r="338">
      <c r="A338" s="11">
        <v>-1.0</v>
      </c>
      <c r="B338" s="13" t="s">
        <v>337</v>
      </c>
    </row>
    <row r="339">
      <c r="A339" s="6">
        <v>-1.0</v>
      </c>
      <c r="B339" s="7" t="s">
        <v>338</v>
      </c>
    </row>
    <row r="340">
      <c r="A340" s="11">
        <v>-1.0</v>
      </c>
      <c r="B340" s="13" t="s">
        <v>339</v>
      </c>
    </row>
    <row r="341">
      <c r="A341" s="11">
        <v>-1.0</v>
      </c>
      <c r="B341" s="12" t="s">
        <v>340</v>
      </c>
    </row>
    <row r="342">
      <c r="A342" s="1">
        <v>-1.0</v>
      </c>
      <c r="B342" s="2" t="s">
        <v>341</v>
      </c>
    </row>
    <row r="343">
      <c r="A343" s="11">
        <v>-1.0</v>
      </c>
      <c r="B343" s="13" t="s">
        <v>342</v>
      </c>
    </row>
    <row r="344">
      <c r="A344" s="11">
        <v>-1.0</v>
      </c>
      <c r="B344" s="13" t="s">
        <v>343</v>
      </c>
    </row>
    <row r="345">
      <c r="A345" s="18">
        <v>-1.0</v>
      </c>
      <c r="B345" s="19" t="s">
        <v>344</v>
      </c>
    </row>
    <row r="346">
      <c r="A346" s="1">
        <v>-1.0</v>
      </c>
      <c r="B346" s="13" t="s">
        <v>345</v>
      </c>
    </row>
    <row r="347">
      <c r="A347" s="1">
        <v>-1.0</v>
      </c>
      <c r="B347" s="13" t="s">
        <v>346</v>
      </c>
    </row>
    <row r="348">
      <c r="A348" s="1">
        <v>-1.0</v>
      </c>
      <c r="B348" s="13" t="s">
        <v>347</v>
      </c>
    </row>
    <row r="349">
      <c r="A349" s="1">
        <v>-1.0</v>
      </c>
      <c r="B349" s="13" t="s">
        <v>348</v>
      </c>
    </row>
    <row r="350">
      <c r="A350" s="1">
        <v>-1.0</v>
      </c>
      <c r="B350" s="13" t="s">
        <v>349</v>
      </c>
    </row>
    <row r="351">
      <c r="A351" s="1">
        <v>-1.0</v>
      </c>
      <c r="B351" s="13" t="s">
        <v>350</v>
      </c>
    </row>
    <row r="352">
      <c r="A352" s="1">
        <v>-1.0</v>
      </c>
      <c r="B352" s="2" t="s">
        <v>351</v>
      </c>
    </row>
    <row r="353">
      <c r="A353" s="1">
        <v>-1.0</v>
      </c>
      <c r="B353" s="2" t="s">
        <v>352</v>
      </c>
    </row>
    <row r="354">
      <c r="A354" s="1">
        <v>-1.0</v>
      </c>
      <c r="B354" s="2" t="s">
        <v>353</v>
      </c>
    </row>
    <row r="355">
      <c r="A355" s="17">
        <v>-1.0</v>
      </c>
      <c r="B355" s="4" t="s">
        <v>354</v>
      </c>
    </row>
    <row r="356">
      <c r="A356" s="1">
        <v>-1.0</v>
      </c>
      <c r="B356" s="2" t="s">
        <v>355</v>
      </c>
    </row>
    <row r="357">
      <c r="A357" s="11">
        <v>-1.0</v>
      </c>
      <c r="B357" s="12" t="s">
        <v>356</v>
      </c>
    </row>
    <row r="358">
      <c r="A358" s="1">
        <v>0.0</v>
      </c>
      <c r="B358" s="30" t="s">
        <v>357</v>
      </c>
    </row>
    <row r="359">
      <c r="A359" s="1">
        <v>-1.0</v>
      </c>
      <c r="B359" s="13" t="s">
        <v>358</v>
      </c>
    </row>
    <row r="360">
      <c r="A360" s="1">
        <v>-1.0</v>
      </c>
      <c r="B360" s="2" t="s">
        <v>359</v>
      </c>
    </row>
    <row r="361">
      <c r="A361" s="1">
        <v>-1.0</v>
      </c>
      <c r="B361" s="2" t="s">
        <v>360</v>
      </c>
    </row>
    <row r="362">
      <c r="A362" s="1">
        <v>-1.0</v>
      </c>
      <c r="B362" s="2" t="s">
        <v>361</v>
      </c>
    </row>
    <row r="363">
      <c r="A363" s="1">
        <v>-1.0</v>
      </c>
      <c r="B363" s="2" t="s">
        <v>362</v>
      </c>
    </row>
    <row r="364">
      <c r="A364" s="1">
        <v>-1.0</v>
      </c>
      <c r="B364" s="2" t="s">
        <v>363</v>
      </c>
    </row>
    <row r="365">
      <c r="A365" s="1">
        <v>-1.0</v>
      </c>
      <c r="B365" s="2" t="s">
        <v>364</v>
      </c>
    </row>
    <row r="366">
      <c r="A366" s="1">
        <v>-1.0</v>
      </c>
      <c r="B366" s="2" t="s">
        <v>365</v>
      </c>
    </row>
    <row r="367">
      <c r="A367" s="1">
        <v>-1.0</v>
      </c>
      <c r="B367" s="2" t="s">
        <v>366</v>
      </c>
    </row>
    <row r="368">
      <c r="A368" s="1">
        <v>-1.0</v>
      </c>
      <c r="B368" s="2" t="s">
        <v>367</v>
      </c>
    </row>
    <row r="369">
      <c r="A369" s="1">
        <v>-1.0</v>
      </c>
      <c r="B369" s="2" t="s">
        <v>368</v>
      </c>
    </row>
    <row r="370">
      <c r="A370" s="1">
        <v>-1.0</v>
      </c>
      <c r="B370" s="2" t="s">
        <v>369</v>
      </c>
    </row>
    <row r="371">
      <c r="A371" s="1">
        <v>-1.0</v>
      </c>
      <c r="B371" s="2" t="s">
        <v>370</v>
      </c>
    </row>
    <row r="372">
      <c r="A372" s="1">
        <v>-1.0</v>
      </c>
      <c r="B372" s="3" t="s">
        <v>371</v>
      </c>
    </row>
    <row r="373">
      <c r="A373" s="1">
        <v>0.0</v>
      </c>
      <c r="B373" s="3" t="s">
        <v>372</v>
      </c>
    </row>
    <row r="374">
      <c r="A374" s="1">
        <v>-1.0</v>
      </c>
      <c r="B374" s="2" t="s">
        <v>373</v>
      </c>
    </row>
    <row r="375">
      <c r="A375" s="1">
        <v>-1.0</v>
      </c>
      <c r="B375" s="2" t="s">
        <v>374</v>
      </c>
    </row>
    <row r="376">
      <c r="A376" s="1">
        <v>-1.0</v>
      </c>
      <c r="B376" s="2" t="s">
        <v>375</v>
      </c>
    </row>
    <row r="377">
      <c r="A377" s="1">
        <v>-2.0</v>
      </c>
      <c r="B377" s="2" t="s">
        <v>376</v>
      </c>
    </row>
    <row r="378">
      <c r="A378" s="1">
        <v>-1.0</v>
      </c>
      <c r="B378" s="2" t="s">
        <v>377</v>
      </c>
    </row>
    <row r="379">
      <c r="A379" s="1">
        <v>-1.0</v>
      </c>
      <c r="B379" s="2" t="s">
        <v>378</v>
      </c>
    </row>
    <row r="380">
      <c r="A380" s="1">
        <v>-1.0</v>
      </c>
      <c r="B380" s="2" t="s">
        <v>379</v>
      </c>
    </row>
    <row r="381">
      <c r="A381" s="1">
        <v>-1.0</v>
      </c>
      <c r="B381" s="2" t="s">
        <v>380</v>
      </c>
    </row>
    <row r="382">
      <c r="A382" s="1">
        <v>-1.0</v>
      </c>
      <c r="B382" s="2" t="s">
        <v>381</v>
      </c>
    </row>
    <row r="383">
      <c r="A383" s="1">
        <v>-1.0</v>
      </c>
      <c r="B383" s="2" t="s">
        <v>382</v>
      </c>
    </row>
    <row r="384">
      <c r="A384" s="1">
        <v>-1.0</v>
      </c>
      <c r="B384" s="2" t="s">
        <v>383</v>
      </c>
    </row>
    <row r="385">
      <c r="A385" s="1">
        <v>-1.0</v>
      </c>
      <c r="B385" s="2" t="s">
        <v>384</v>
      </c>
    </row>
    <row r="386">
      <c r="A386" s="1">
        <v>-1.0</v>
      </c>
      <c r="B386" s="2" t="s">
        <v>385</v>
      </c>
    </row>
    <row r="387">
      <c r="A387" s="1">
        <v>-1.0</v>
      </c>
      <c r="B387" s="2" t="s">
        <v>386</v>
      </c>
    </row>
    <row r="388">
      <c r="A388" s="1">
        <v>-1.0</v>
      </c>
      <c r="B388" s="2" t="s">
        <v>387</v>
      </c>
    </row>
    <row r="389">
      <c r="A389" s="1">
        <v>-1.0</v>
      </c>
      <c r="B389" s="2" t="s">
        <v>388</v>
      </c>
    </row>
    <row r="390">
      <c r="A390" s="1">
        <v>-1.0</v>
      </c>
      <c r="B390" s="2" t="s">
        <v>389</v>
      </c>
    </row>
    <row r="391">
      <c r="A391" s="1">
        <v>-1.0</v>
      </c>
      <c r="B391" s="2" t="s">
        <v>390</v>
      </c>
    </row>
    <row r="392">
      <c r="A392" s="1">
        <v>-1.0</v>
      </c>
      <c r="B392" s="2" t="s">
        <v>391</v>
      </c>
    </row>
    <row r="393">
      <c r="A393" s="1">
        <v>-1.0</v>
      </c>
      <c r="B393" s="2" t="s">
        <v>392</v>
      </c>
    </row>
    <row r="394">
      <c r="A394" s="1">
        <v>-1.0</v>
      </c>
      <c r="B394" s="2" t="s">
        <v>393</v>
      </c>
    </row>
    <row r="395">
      <c r="A395" s="1">
        <v>-1.0</v>
      </c>
      <c r="B395" s="2" t="s">
        <v>394</v>
      </c>
    </row>
    <row r="396">
      <c r="A396" s="1">
        <v>-1.0</v>
      </c>
      <c r="B396" s="2" t="s">
        <v>395</v>
      </c>
    </row>
    <row r="397">
      <c r="A397" s="1">
        <v>-1.0</v>
      </c>
      <c r="B397" s="2" t="s">
        <v>396</v>
      </c>
    </row>
    <row r="398">
      <c r="A398" s="1">
        <v>-1.0</v>
      </c>
      <c r="B398" s="4" t="s">
        <v>397</v>
      </c>
    </row>
    <row r="399">
      <c r="A399" s="1">
        <v>-1.0</v>
      </c>
      <c r="B399" s="2" t="s">
        <v>398</v>
      </c>
    </row>
    <row r="400">
      <c r="A400" s="1">
        <v>-1.0</v>
      </c>
      <c r="B400" s="2" t="s">
        <v>399</v>
      </c>
    </row>
    <row r="401">
      <c r="A401" s="1">
        <v>-1.0</v>
      </c>
      <c r="B401" s="2" t="s">
        <v>400</v>
      </c>
    </row>
    <row r="402">
      <c r="A402" s="1">
        <v>-1.0</v>
      </c>
      <c r="B402" s="2" t="s">
        <v>401</v>
      </c>
    </row>
    <row r="403">
      <c r="A403" s="1">
        <v>-1.0</v>
      </c>
      <c r="B403" s="2" t="s">
        <v>402</v>
      </c>
    </row>
    <row r="404">
      <c r="A404" s="1">
        <v>-1.0</v>
      </c>
      <c r="B404" s="2" t="s">
        <v>403</v>
      </c>
    </row>
    <row r="405">
      <c r="A405" s="1">
        <v>-1.0</v>
      </c>
      <c r="B405" s="3" t="s">
        <v>404</v>
      </c>
    </row>
    <row r="406">
      <c r="A406" s="1">
        <v>-1.0</v>
      </c>
      <c r="B406" s="2" t="s">
        <v>405</v>
      </c>
    </row>
    <row r="407">
      <c r="A407" s="1">
        <v>-1.0</v>
      </c>
      <c r="B407" s="2" t="s">
        <v>406</v>
      </c>
    </row>
    <row r="408">
      <c r="A408" s="1">
        <v>-1.0</v>
      </c>
      <c r="B408" s="2" t="s">
        <v>407</v>
      </c>
    </row>
    <row r="409">
      <c r="A409" s="1">
        <v>-1.0</v>
      </c>
      <c r="B409" s="2" t="s">
        <v>408</v>
      </c>
    </row>
    <row r="410">
      <c r="A410" s="1">
        <v>0.0</v>
      </c>
      <c r="B410" s="2" t="s">
        <v>409</v>
      </c>
      <c r="C410" s="10"/>
      <c r="D410" s="10"/>
      <c r="E410" s="10"/>
    </row>
    <row r="411">
      <c r="A411" s="1">
        <v>-1.0</v>
      </c>
      <c r="B411" s="2" t="s">
        <v>410</v>
      </c>
    </row>
    <row r="412">
      <c r="A412" s="1">
        <v>-1.0</v>
      </c>
      <c r="B412" s="4" t="s">
        <v>411</v>
      </c>
    </row>
    <row r="413">
      <c r="A413" s="1">
        <v>-1.0</v>
      </c>
      <c r="B413" s="2" t="s">
        <v>412</v>
      </c>
    </row>
    <row r="414">
      <c r="A414" s="1">
        <v>-1.0</v>
      </c>
      <c r="B414" s="2" t="s">
        <v>413</v>
      </c>
    </row>
    <row r="415">
      <c r="A415" s="1">
        <v>-1.0</v>
      </c>
      <c r="B415" s="2" t="s">
        <v>414</v>
      </c>
    </row>
    <row r="416">
      <c r="A416" s="1">
        <v>-1.0</v>
      </c>
      <c r="B416" s="3" t="s">
        <v>415</v>
      </c>
    </row>
    <row r="417">
      <c r="A417" s="1">
        <v>-1.0</v>
      </c>
      <c r="B417" s="3" t="s">
        <v>416</v>
      </c>
    </row>
    <row r="418">
      <c r="A418" s="1">
        <v>-1.0</v>
      </c>
      <c r="B418" s="4" t="s">
        <v>417</v>
      </c>
    </row>
    <row r="419">
      <c r="A419" s="1">
        <v>-1.0</v>
      </c>
      <c r="B419" s="2" t="s">
        <v>418</v>
      </c>
    </row>
    <row r="420">
      <c r="A420" s="1">
        <v>-1.0</v>
      </c>
      <c r="B420" s="2" t="s">
        <v>419</v>
      </c>
    </row>
    <row r="421">
      <c r="A421" s="1">
        <v>-1.0</v>
      </c>
      <c r="B421" s="4" t="s">
        <v>420</v>
      </c>
    </row>
    <row r="422">
      <c r="A422" s="1">
        <v>-1.0</v>
      </c>
      <c r="B422" s="3" t="s">
        <v>421</v>
      </c>
    </row>
    <row r="423">
      <c r="A423" s="1">
        <v>0.0</v>
      </c>
      <c r="B423" s="31" t="s">
        <v>422</v>
      </c>
    </row>
    <row r="424">
      <c r="A424" s="1">
        <v>-1.0</v>
      </c>
      <c r="B424" s="4" t="s">
        <v>423</v>
      </c>
    </row>
    <row r="425">
      <c r="A425" s="1">
        <v>-1.0</v>
      </c>
      <c r="B425" s="2" t="s">
        <v>424</v>
      </c>
    </row>
    <row r="426">
      <c r="A426" s="1">
        <v>-1.0</v>
      </c>
      <c r="B426" s="4" t="s">
        <v>425</v>
      </c>
    </row>
    <row r="427">
      <c r="A427" s="1">
        <v>-1.0</v>
      </c>
      <c r="B427" s="4" t="s">
        <v>426</v>
      </c>
    </row>
    <row r="428">
      <c r="A428" s="1">
        <v>-1.0</v>
      </c>
      <c r="B428" s="3" t="s">
        <v>427</v>
      </c>
    </row>
    <row r="429">
      <c r="A429" s="1">
        <v>-1.0</v>
      </c>
      <c r="B429" s="2" t="s">
        <v>428</v>
      </c>
    </row>
    <row r="430">
      <c r="A430" s="1">
        <v>-1.0</v>
      </c>
      <c r="B430" s="2" t="s">
        <v>429</v>
      </c>
    </row>
    <row r="431">
      <c r="A431" s="1">
        <v>-1.0</v>
      </c>
      <c r="B431" s="2" t="s">
        <v>430</v>
      </c>
    </row>
    <row r="432">
      <c r="A432" s="1">
        <v>-1.0</v>
      </c>
      <c r="B432" s="2" t="s">
        <v>431</v>
      </c>
    </row>
    <row r="433">
      <c r="A433" s="1">
        <v>-1.0</v>
      </c>
      <c r="B433" s="2" t="s">
        <v>432</v>
      </c>
    </row>
    <row r="434">
      <c r="A434" s="1">
        <v>-1.0</v>
      </c>
      <c r="B434" s="2" t="s">
        <v>433</v>
      </c>
    </row>
    <row r="435">
      <c r="A435" s="1">
        <v>-1.0</v>
      </c>
      <c r="B435" s="2" t="s">
        <v>434</v>
      </c>
    </row>
    <row r="436">
      <c r="A436" s="1">
        <v>-1.0</v>
      </c>
      <c r="B436" s="4" t="s">
        <v>435</v>
      </c>
    </row>
    <row r="437">
      <c r="A437" s="1">
        <v>-1.0</v>
      </c>
      <c r="B437" s="2" t="s">
        <v>436</v>
      </c>
    </row>
    <row r="438">
      <c r="A438" s="1">
        <v>-1.0</v>
      </c>
      <c r="B438" s="2" t="s">
        <v>437</v>
      </c>
    </row>
    <row r="439">
      <c r="A439" s="1">
        <v>-1.0</v>
      </c>
      <c r="B439" s="2" t="s">
        <v>438</v>
      </c>
    </row>
    <row r="440">
      <c r="A440" s="1">
        <v>-1.0</v>
      </c>
      <c r="B440" s="2" t="s">
        <v>439</v>
      </c>
    </row>
    <row r="441">
      <c r="A441" s="1">
        <v>-1.0</v>
      </c>
      <c r="B441" s="2" t="s">
        <v>440</v>
      </c>
    </row>
    <row r="442">
      <c r="A442" s="1">
        <v>-1.0</v>
      </c>
      <c r="B442" s="2" t="s">
        <v>441</v>
      </c>
    </row>
    <row r="443">
      <c r="A443" s="1">
        <v>-1.0</v>
      </c>
      <c r="B443" s="3" t="s">
        <v>442</v>
      </c>
    </row>
    <row r="444">
      <c r="A444" s="1">
        <v>-1.0</v>
      </c>
      <c r="B444" s="4" t="s">
        <v>443</v>
      </c>
    </row>
    <row r="445">
      <c r="A445" s="1">
        <v>-1.0</v>
      </c>
      <c r="B445" s="4" t="s">
        <v>444</v>
      </c>
    </row>
    <row r="446">
      <c r="A446" s="1">
        <v>-1.0</v>
      </c>
      <c r="B446" s="2" t="s">
        <v>445</v>
      </c>
    </row>
    <row r="447">
      <c r="A447" s="1">
        <v>-1.0</v>
      </c>
      <c r="B447" s="2" t="s">
        <v>446</v>
      </c>
    </row>
    <row r="448">
      <c r="A448" s="1">
        <v>-1.0</v>
      </c>
      <c r="B448" s="2" t="s">
        <v>447</v>
      </c>
    </row>
    <row r="449">
      <c r="A449" s="1">
        <v>-1.0</v>
      </c>
      <c r="B449" s="2" t="s">
        <v>448</v>
      </c>
    </row>
    <row r="450">
      <c r="A450" s="1">
        <v>-1.0</v>
      </c>
      <c r="B450" s="2" t="s">
        <v>449</v>
      </c>
    </row>
    <row r="451">
      <c r="A451" s="1">
        <v>-1.0</v>
      </c>
      <c r="B451" s="2" t="s">
        <v>450</v>
      </c>
    </row>
    <row r="452">
      <c r="A452" s="1">
        <v>-1.0</v>
      </c>
      <c r="B452" s="2" t="s">
        <v>451</v>
      </c>
    </row>
    <row r="453">
      <c r="A453" s="1">
        <v>-1.0</v>
      </c>
      <c r="B453" s="2" t="s">
        <v>452</v>
      </c>
    </row>
    <row r="454">
      <c r="A454" s="1">
        <v>-1.0</v>
      </c>
      <c r="B454" s="3" t="s">
        <v>453</v>
      </c>
    </row>
    <row r="455">
      <c r="A455" s="1">
        <v>-1.0</v>
      </c>
      <c r="B455" s="2" t="s">
        <v>454</v>
      </c>
    </row>
    <row r="456">
      <c r="A456" s="1">
        <v>-1.0</v>
      </c>
      <c r="B456" s="32" t="s">
        <v>455</v>
      </c>
    </row>
    <row r="457">
      <c r="A457" s="1">
        <v>-1.0</v>
      </c>
      <c r="B457" s="2" t="s">
        <v>456</v>
      </c>
    </row>
    <row r="458">
      <c r="A458" s="1">
        <v>-1.0</v>
      </c>
      <c r="B458" s="2" t="s">
        <v>457</v>
      </c>
    </row>
    <row r="459">
      <c r="A459" s="1">
        <v>-1.0</v>
      </c>
      <c r="B459" s="2" t="s">
        <v>458</v>
      </c>
    </row>
    <row r="460">
      <c r="A460" s="1">
        <v>-1.0</v>
      </c>
      <c r="B460" s="3" t="s">
        <v>459</v>
      </c>
    </row>
    <row r="461">
      <c r="A461" s="1">
        <v>-1.0</v>
      </c>
      <c r="B461" s="2" t="s">
        <v>460</v>
      </c>
    </row>
    <row r="462">
      <c r="A462" s="1">
        <v>-1.0</v>
      </c>
      <c r="B462" s="2" t="s">
        <v>461</v>
      </c>
    </row>
    <row r="463">
      <c r="A463" s="1">
        <v>-1.0</v>
      </c>
      <c r="B463" s="2" t="s">
        <v>462</v>
      </c>
    </row>
    <row r="464">
      <c r="A464" s="1">
        <v>-1.0</v>
      </c>
      <c r="B464" s="2" t="s">
        <v>463</v>
      </c>
    </row>
    <row r="465">
      <c r="A465" s="1">
        <v>-1.0</v>
      </c>
      <c r="B465" s="2" t="s">
        <v>464</v>
      </c>
    </row>
    <row r="466">
      <c r="A466" s="1">
        <v>-1.0</v>
      </c>
      <c r="B466" s="2" t="s">
        <v>465</v>
      </c>
    </row>
    <row r="467">
      <c r="A467" s="1">
        <v>-1.0</v>
      </c>
      <c r="B467" s="2" t="s">
        <v>466</v>
      </c>
    </row>
    <row r="468">
      <c r="A468" s="1">
        <v>-1.0</v>
      </c>
      <c r="B468" s="2" t="s">
        <v>467</v>
      </c>
    </row>
    <row r="469">
      <c r="A469" s="1">
        <v>-1.0</v>
      </c>
      <c r="B469" s="2" t="s">
        <v>468</v>
      </c>
    </row>
    <row r="470">
      <c r="A470" s="1">
        <v>-1.0</v>
      </c>
      <c r="B470" s="2" t="s">
        <v>469</v>
      </c>
    </row>
    <row r="471">
      <c r="A471" s="1">
        <v>-1.0</v>
      </c>
      <c r="B471" s="3" t="s">
        <v>470</v>
      </c>
    </row>
    <row r="472">
      <c r="A472" s="1">
        <v>-1.0</v>
      </c>
      <c r="B472" s="4" t="s">
        <v>471</v>
      </c>
    </row>
    <row r="473">
      <c r="A473" s="1">
        <v>-1.0</v>
      </c>
      <c r="B473" s="4" t="s">
        <v>472</v>
      </c>
    </row>
    <row r="474">
      <c r="A474" s="1">
        <v>-1.0</v>
      </c>
      <c r="B474" s="2" t="s">
        <v>473</v>
      </c>
    </row>
    <row r="475">
      <c r="A475" s="1">
        <v>-1.0</v>
      </c>
      <c r="B475" s="2" t="s">
        <v>474</v>
      </c>
    </row>
    <row r="476">
      <c r="A476" s="1">
        <v>-1.0</v>
      </c>
      <c r="B476" s="2" t="s">
        <v>475</v>
      </c>
    </row>
    <row r="477">
      <c r="A477" s="1">
        <v>-1.0</v>
      </c>
      <c r="B477" s="2" t="s">
        <v>476</v>
      </c>
    </row>
    <row r="478">
      <c r="A478" s="1">
        <v>-1.0</v>
      </c>
      <c r="B478" s="2" t="s">
        <v>477</v>
      </c>
    </row>
    <row r="479">
      <c r="A479" s="1">
        <v>-1.0</v>
      </c>
      <c r="B479" s="3" t="s">
        <v>478</v>
      </c>
    </row>
    <row r="480">
      <c r="A480" s="1">
        <v>-1.0</v>
      </c>
      <c r="B480" s="2" t="s">
        <v>479</v>
      </c>
    </row>
    <row r="481">
      <c r="A481" s="1">
        <v>-1.0</v>
      </c>
      <c r="B481" s="3" t="s">
        <v>480</v>
      </c>
    </row>
    <row r="482">
      <c r="A482" s="1">
        <v>-1.0</v>
      </c>
      <c r="B482" s="3" t="s">
        <v>481</v>
      </c>
    </row>
    <row r="483">
      <c r="A483" s="1">
        <v>-1.0</v>
      </c>
      <c r="B483" s="3" t="s">
        <v>482</v>
      </c>
    </row>
    <row r="484">
      <c r="A484" s="1">
        <v>-1.0</v>
      </c>
      <c r="B484" s="22" t="s">
        <v>483</v>
      </c>
    </row>
    <row r="485">
      <c r="A485" s="1">
        <v>-1.0</v>
      </c>
      <c r="B485" s="4" t="s">
        <v>484</v>
      </c>
    </row>
    <row r="486">
      <c r="A486" s="1">
        <v>-1.0</v>
      </c>
      <c r="B486" s="4" t="s">
        <v>485</v>
      </c>
    </row>
    <row r="487">
      <c r="A487" s="1">
        <v>-1.0</v>
      </c>
      <c r="B487" s="3" t="s">
        <v>486</v>
      </c>
    </row>
    <row r="488">
      <c r="A488" s="1">
        <v>-1.0</v>
      </c>
      <c r="B488" s="2" t="s">
        <v>487</v>
      </c>
    </row>
    <row r="489">
      <c r="A489" s="1">
        <v>-1.0</v>
      </c>
      <c r="B489" s="3" t="s">
        <v>488</v>
      </c>
    </row>
    <row r="490">
      <c r="A490" s="1">
        <v>-1.0</v>
      </c>
      <c r="B490" s="4" t="s">
        <v>489</v>
      </c>
    </row>
    <row r="491">
      <c r="A491" s="1">
        <v>-1.0</v>
      </c>
      <c r="B491" s="2" t="s">
        <v>490</v>
      </c>
    </row>
    <row r="492">
      <c r="A492" s="1">
        <v>-1.0</v>
      </c>
      <c r="B492" s="4" t="s">
        <v>491</v>
      </c>
    </row>
    <row r="493">
      <c r="A493" s="1">
        <v>-1.0</v>
      </c>
      <c r="B493" s="4" t="s">
        <v>492</v>
      </c>
    </row>
    <row r="494">
      <c r="A494" s="1">
        <v>-1.0</v>
      </c>
      <c r="B494" s="3" t="s">
        <v>493</v>
      </c>
    </row>
    <row r="495">
      <c r="A495" s="1">
        <v>-1.0</v>
      </c>
      <c r="B495" s="4" t="s">
        <v>494</v>
      </c>
    </row>
    <row r="496">
      <c r="A496" s="1">
        <v>-1.0</v>
      </c>
      <c r="B496" s="2" t="s">
        <v>495</v>
      </c>
    </row>
    <row r="497">
      <c r="A497" s="1">
        <v>-1.0</v>
      </c>
      <c r="B497" s="2" t="s">
        <v>496</v>
      </c>
    </row>
    <row r="498">
      <c r="A498" s="1">
        <v>-1.0</v>
      </c>
      <c r="B498" s="3" t="s">
        <v>497</v>
      </c>
    </row>
    <row r="499">
      <c r="A499" s="1">
        <v>-1.0</v>
      </c>
      <c r="B499" s="4" t="s">
        <v>498</v>
      </c>
    </row>
    <row r="500">
      <c r="A500" s="1">
        <v>-1.0</v>
      </c>
      <c r="B500" s="4" t="s">
        <v>499</v>
      </c>
    </row>
    <row r="501">
      <c r="A501" s="1">
        <v>-1.0</v>
      </c>
      <c r="B501" s="4" t="s">
        <v>500</v>
      </c>
    </row>
    <row r="502">
      <c r="A502" s="1">
        <v>-1.0</v>
      </c>
      <c r="B502" s="3" t="s">
        <v>501</v>
      </c>
    </row>
    <row r="503">
      <c r="A503" s="1">
        <v>-1.0</v>
      </c>
      <c r="B503" s="33" t="s">
        <v>502</v>
      </c>
    </row>
    <row r="504">
      <c r="A504" s="1">
        <v>-1.0</v>
      </c>
      <c r="B504" s="33" t="s">
        <v>503</v>
      </c>
    </row>
    <row r="505">
      <c r="A505" s="1">
        <v>-1.0</v>
      </c>
      <c r="B505" s="2" t="s">
        <v>504</v>
      </c>
    </row>
    <row r="506">
      <c r="A506" s="1">
        <v>-1.0</v>
      </c>
      <c r="B506" s="34" t="s">
        <v>505</v>
      </c>
    </row>
    <row r="507">
      <c r="A507" s="1">
        <v>0.0</v>
      </c>
      <c r="B507" s="2" t="s">
        <v>506</v>
      </c>
    </row>
    <row r="508">
      <c r="A508" s="1">
        <v>0.0</v>
      </c>
      <c r="B508" s="2" t="s">
        <v>507</v>
      </c>
    </row>
    <row r="509">
      <c r="A509" s="1">
        <v>0.0</v>
      </c>
      <c r="B509" s="2" t="s">
        <v>508</v>
      </c>
    </row>
    <row r="510">
      <c r="A510" s="1">
        <v>0.0</v>
      </c>
      <c r="B510" s="2" t="s">
        <v>509</v>
      </c>
    </row>
    <row r="511">
      <c r="A511" s="1">
        <v>0.0</v>
      </c>
      <c r="B511" s="2" t="s">
        <v>510</v>
      </c>
    </row>
    <row r="512">
      <c r="A512" s="1">
        <v>0.0</v>
      </c>
      <c r="B512" s="2" t="s">
        <v>511</v>
      </c>
    </row>
    <row r="513">
      <c r="A513" s="5">
        <v>0.0</v>
      </c>
      <c r="B513" s="3" t="s">
        <v>512</v>
      </c>
    </row>
    <row r="514">
      <c r="A514" s="1">
        <v>0.0</v>
      </c>
      <c r="B514" s="2" t="s">
        <v>513</v>
      </c>
    </row>
    <row r="515">
      <c r="A515" s="1">
        <v>0.0</v>
      </c>
      <c r="B515" s="2" t="s">
        <v>514</v>
      </c>
    </row>
    <row r="516">
      <c r="A516" s="1">
        <v>0.0</v>
      </c>
      <c r="B516" s="2" t="s">
        <v>515</v>
      </c>
    </row>
    <row r="517">
      <c r="A517" s="1">
        <v>0.0</v>
      </c>
      <c r="B517" s="2" t="s">
        <v>516</v>
      </c>
    </row>
    <row r="518">
      <c r="A518" s="1">
        <v>0.0</v>
      </c>
      <c r="B518" s="2" t="s">
        <v>517</v>
      </c>
    </row>
    <row r="519">
      <c r="A519" s="1">
        <v>0.0</v>
      </c>
      <c r="B519" s="2" t="s">
        <v>518</v>
      </c>
    </row>
    <row r="520">
      <c r="A520" s="1">
        <v>0.0</v>
      </c>
      <c r="B520" s="2" t="s">
        <v>519</v>
      </c>
    </row>
    <row r="521">
      <c r="A521" s="1">
        <v>0.0</v>
      </c>
      <c r="B521" s="2" t="s">
        <v>520</v>
      </c>
    </row>
    <row r="522">
      <c r="A522" s="1">
        <v>0.0</v>
      </c>
      <c r="B522" s="2" t="s">
        <v>521</v>
      </c>
    </row>
    <row r="523">
      <c r="A523" s="1">
        <v>0.0</v>
      </c>
      <c r="B523" s="2" t="s">
        <v>522</v>
      </c>
    </row>
    <row r="524">
      <c r="A524" s="1">
        <v>0.0</v>
      </c>
      <c r="B524" s="2" t="s">
        <v>523</v>
      </c>
    </row>
    <row r="525">
      <c r="A525" s="8">
        <v>0.0</v>
      </c>
      <c r="B525" s="9" t="s">
        <v>524</v>
      </c>
    </row>
    <row r="526">
      <c r="A526" s="1">
        <v>0.0</v>
      </c>
      <c r="B526" s="2" t="s">
        <v>525</v>
      </c>
    </row>
    <row r="527">
      <c r="A527" s="1">
        <v>-1.0</v>
      </c>
      <c r="B527" s="2" t="s">
        <v>526</v>
      </c>
    </row>
    <row r="528">
      <c r="A528" s="1">
        <v>0.0</v>
      </c>
      <c r="B528" s="2" t="s">
        <v>527</v>
      </c>
    </row>
    <row r="529">
      <c r="A529" s="1">
        <v>0.0</v>
      </c>
      <c r="B529" s="2" t="s">
        <v>528</v>
      </c>
    </row>
    <row r="530">
      <c r="A530" s="5">
        <v>0.0</v>
      </c>
      <c r="B530" s="3" t="s">
        <v>529</v>
      </c>
    </row>
    <row r="531">
      <c r="A531" s="5">
        <v>0.0</v>
      </c>
      <c r="B531" s="3" t="s">
        <v>530</v>
      </c>
    </row>
    <row r="532">
      <c r="A532" s="1">
        <v>0.0</v>
      </c>
      <c r="B532" s="2" t="s">
        <v>531</v>
      </c>
    </row>
    <row r="533">
      <c r="A533" s="5">
        <v>0.0</v>
      </c>
      <c r="B533" s="3" t="s">
        <v>532</v>
      </c>
    </row>
    <row r="534">
      <c r="A534" s="1">
        <v>0.0</v>
      </c>
      <c r="B534" s="2" t="s">
        <v>533</v>
      </c>
    </row>
    <row r="535">
      <c r="A535" s="1">
        <v>0.0</v>
      </c>
      <c r="B535" s="2" t="s">
        <v>534</v>
      </c>
    </row>
    <row r="536">
      <c r="A536" s="8">
        <v>0.0</v>
      </c>
      <c r="B536" s="9" t="s">
        <v>535</v>
      </c>
    </row>
    <row r="537">
      <c r="A537" s="5">
        <v>0.0</v>
      </c>
      <c r="B537" s="3" t="s">
        <v>536</v>
      </c>
    </row>
    <row r="538">
      <c r="A538" s="1">
        <v>0.0</v>
      </c>
      <c r="B538" s="2" t="s">
        <v>537</v>
      </c>
    </row>
    <row r="539">
      <c r="A539" s="5">
        <v>0.0</v>
      </c>
      <c r="B539" s="3" t="s">
        <v>538</v>
      </c>
    </row>
    <row r="540">
      <c r="A540" s="8">
        <v>0.0</v>
      </c>
      <c r="B540" s="9" t="s">
        <v>539</v>
      </c>
    </row>
    <row r="541">
      <c r="A541" s="1">
        <v>0.0</v>
      </c>
      <c r="B541" s="2" t="s">
        <v>540</v>
      </c>
    </row>
    <row r="542">
      <c r="A542" s="1">
        <v>0.0</v>
      </c>
      <c r="B542" s="2" t="s">
        <v>541</v>
      </c>
    </row>
    <row r="543">
      <c r="A543" s="1">
        <v>0.0</v>
      </c>
      <c r="B543" s="2" t="s">
        <v>542</v>
      </c>
    </row>
    <row r="544">
      <c r="A544" s="1">
        <v>0.0</v>
      </c>
      <c r="B544" s="2" t="s">
        <v>543</v>
      </c>
    </row>
    <row r="545">
      <c r="A545" s="1">
        <v>0.0</v>
      </c>
      <c r="B545" s="2" t="s">
        <v>544</v>
      </c>
    </row>
    <row r="546">
      <c r="A546" s="1">
        <v>0.0</v>
      </c>
      <c r="B546" s="2" t="s">
        <v>545</v>
      </c>
    </row>
    <row r="547">
      <c r="A547" s="1">
        <v>0.0</v>
      </c>
      <c r="B547" s="2" t="s">
        <v>546</v>
      </c>
    </row>
    <row r="548">
      <c r="A548" s="1">
        <v>0.0</v>
      </c>
      <c r="B548" s="2" t="s">
        <v>547</v>
      </c>
    </row>
    <row r="549">
      <c r="A549" s="1">
        <v>0.0</v>
      </c>
      <c r="B549" s="2" t="s">
        <v>548</v>
      </c>
    </row>
    <row r="550">
      <c r="A550" s="1">
        <v>0.0</v>
      </c>
      <c r="B550" s="2" t="s">
        <v>549</v>
      </c>
    </row>
    <row r="551">
      <c r="A551" s="1">
        <v>0.0</v>
      </c>
      <c r="B551" s="2" t="s">
        <v>550</v>
      </c>
    </row>
    <row r="552">
      <c r="A552" s="1">
        <v>0.0</v>
      </c>
      <c r="B552" s="2" t="s">
        <v>551</v>
      </c>
    </row>
    <row r="553">
      <c r="A553" s="1">
        <v>0.0</v>
      </c>
      <c r="B553" s="2" t="s">
        <v>552</v>
      </c>
    </row>
    <row r="554">
      <c r="A554" s="1">
        <v>0.0</v>
      </c>
      <c r="B554" s="2" t="s">
        <v>553</v>
      </c>
    </row>
    <row r="555">
      <c r="A555" s="1">
        <v>0.0</v>
      </c>
      <c r="B555" s="2" t="s">
        <v>554</v>
      </c>
    </row>
    <row r="556">
      <c r="A556" s="1">
        <v>0.0</v>
      </c>
      <c r="B556" s="2" t="s">
        <v>555</v>
      </c>
    </row>
    <row r="557">
      <c r="A557" s="5">
        <v>0.0</v>
      </c>
      <c r="B557" s="3" t="s">
        <v>556</v>
      </c>
    </row>
    <row r="558">
      <c r="A558" s="11">
        <v>0.0</v>
      </c>
      <c r="B558" s="12" t="s">
        <v>557</v>
      </c>
    </row>
    <row r="559">
      <c r="A559" s="5">
        <v>0.0</v>
      </c>
      <c r="B559" s="3" t="s">
        <v>558</v>
      </c>
    </row>
    <row r="560">
      <c r="A560" s="5">
        <v>0.0</v>
      </c>
      <c r="B560" s="3" t="s">
        <v>559</v>
      </c>
    </row>
    <row r="561">
      <c r="A561" s="5">
        <v>0.0</v>
      </c>
      <c r="B561" s="3" t="s">
        <v>560</v>
      </c>
    </row>
    <row r="562">
      <c r="A562" s="11">
        <v>0.0</v>
      </c>
      <c r="B562" s="12" t="s">
        <v>561</v>
      </c>
    </row>
    <row r="563">
      <c r="A563" s="6">
        <v>0.0</v>
      </c>
      <c r="B563" s="7" t="s">
        <v>562</v>
      </c>
    </row>
    <row r="564">
      <c r="A564" s="5">
        <v>0.0</v>
      </c>
      <c r="B564" s="3" t="s">
        <v>563</v>
      </c>
    </row>
    <row r="565">
      <c r="A565" s="11">
        <v>0.0</v>
      </c>
      <c r="B565" s="12" t="s">
        <v>564</v>
      </c>
    </row>
    <row r="566">
      <c r="A566" s="5">
        <v>0.0</v>
      </c>
      <c r="B566" s="3" t="s">
        <v>565</v>
      </c>
    </row>
    <row r="567">
      <c r="A567" s="5">
        <v>0.0</v>
      </c>
      <c r="B567" s="3" t="s">
        <v>566</v>
      </c>
    </row>
    <row r="568">
      <c r="A568" s="5">
        <v>0.0</v>
      </c>
      <c r="B568" s="31" t="s">
        <v>567</v>
      </c>
    </row>
    <row r="569">
      <c r="A569" s="11">
        <v>0.0</v>
      </c>
      <c r="B569" s="12" t="s">
        <v>568</v>
      </c>
    </row>
    <row r="570">
      <c r="A570" s="5">
        <v>0.0</v>
      </c>
      <c r="B570" s="3" t="s">
        <v>569</v>
      </c>
    </row>
    <row r="571">
      <c r="A571" s="11">
        <v>0.0</v>
      </c>
      <c r="B571" s="12" t="s">
        <v>570</v>
      </c>
    </row>
    <row r="572">
      <c r="A572" s="5">
        <v>0.0</v>
      </c>
      <c r="B572" s="3" t="s">
        <v>571</v>
      </c>
    </row>
    <row r="573">
      <c r="A573" s="5">
        <v>0.0</v>
      </c>
      <c r="B573" s="3" t="s">
        <v>572</v>
      </c>
    </row>
    <row r="574">
      <c r="A574" s="6">
        <v>0.0</v>
      </c>
      <c r="B574" s="7" t="s">
        <v>573</v>
      </c>
    </row>
    <row r="575">
      <c r="A575" s="11">
        <v>0.0</v>
      </c>
      <c r="B575" s="13" t="s">
        <v>574</v>
      </c>
    </row>
    <row r="576">
      <c r="A576" s="5">
        <v>0.0</v>
      </c>
      <c r="B576" s="3" t="s">
        <v>575</v>
      </c>
    </row>
    <row r="577">
      <c r="A577" s="1">
        <v>0.0</v>
      </c>
      <c r="B577" s="2" t="s">
        <v>576</v>
      </c>
    </row>
    <row r="578">
      <c r="A578" s="5">
        <v>0.0</v>
      </c>
      <c r="B578" s="3" t="s">
        <v>577</v>
      </c>
    </row>
    <row r="579">
      <c r="A579" s="5">
        <v>0.0</v>
      </c>
      <c r="B579" s="3" t="s">
        <v>578</v>
      </c>
    </row>
    <row r="580">
      <c r="A580" s="5">
        <v>0.0</v>
      </c>
      <c r="B580" s="3" t="s">
        <v>579</v>
      </c>
    </row>
    <row r="581">
      <c r="A581" s="11">
        <v>0.0</v>
      </c>
      <c r="B581" s="12" t="s">
        <v>580</v>
      </c>
    </row>
    <row r="582">
      <c r="A582" s="5">
        <v>0.0</v>
      </c>
      <c r="B582" s="3" t="s">
        <v>581</v>
      </c>
    </row>
    <row r="583">
      <c r="A583" s="6">
        <v>0.0</v>
      </c>
      <c r="B583" s="7" t="s">
        <v>582</v>
      </c>
    </row>
    <row r="584">
      <c r="A584" s="5">
        <v>0.0</v>
      </c>
      <c r="B584" s="3" t="s">
        <v>583</v>
      </c>
    </row>
    <row r="585">
      <c r="A585" s="17">
        <v>0.0</v>
      </c>
      <c r="B585" s="4" t="s">
        <v>584</v>
      </c>
    </row>
    <row r="586">
      <c r="A586" s="27">
        <v>0.0</v>
      </c>
      <c r="B586" s="28" t="s">
        <v>585</v>
      </c>
    </row>
    <row r="587">
      <c r="A587" s="11">
        <v>0.0</v>
      </c>
      <c r="B587" s="12" t="s">
        <v>586</v>
      </c>
    </row>
    <row r="588">
      <c r="A588" s="5">
        <v>0.0</v>
      </c>
      <c r="B588" s="3" t="s">
        <v>587</v>
      </c>
    </row>
    <row r="589">
      <c r="A589" s="11">
        <v>0.0</v>
      </c>
      <c r="B589" s="12" t="s">
        <v>588</v>
      </c>
    </row>
    <row r="590">
      <c r="A590" s="5">
        <v>0.0</v>
      </c>
      <c r="B590" s="3" t="s">
        <v>589</v>
      </c>
    </row>
    <row r="591">
      <c r="A591" s="1">
        <v>0.0</v>
      </c>
      <c r="B591" s="2" t="s">
        <v>590</v>
      </c>
    </row>
    <row r="592">
      <c r="A592" s="11">
        <v>0.0</v>
      </c>
      <c r="B592" s="12" t="s">
        <v>591</v>
      </c>
    </row>
    <row r="593">
      <c r="A593" s="5">
        <v>0.0</v>
      </c>
      <c r="B593" s="3" t="s">
        <v>592</v>
      </c>
    </row>
    <row r="594">
      <c r="A594" s="5">
        <v>0.0</v>
      </c>
      <c r="B594" s="3" t="s">
        <v>593</v>
      </c>
    </row>
    <row r="595">
      <c r="A595" s="11">
        <v>0.0</v>
      </c>
      <c r="B595" s="12" t="s">
        <v>594</v>
      </c>
    </row>
    <row r="596">
      <c r="A596" s="5">
        <v>0.0</v>
      </c>
      <c r="B596" s="3" t="s">
        <v>595</v>
      </c>
    </row>
    <row r="597">
      <c r="A597" s="11">
        <v>0.0</v>
      </c>
      <c r="B597" s="13" t="s">
        <v>596</v>
      </c>
    </row>
    <row r="598">
      <c r="A598" s="11">
        <v>0.0</v>
      </c>
      <c r="B598" s="12" t="s">
        <v>597</v>
      </c>
    </row>
    <row r="599">
      <c r="A599" s="6">
        <v>0.0</v>
      </c>
      <c r="B599" s="7" t="s">
        <v>598</v>
      </c>
    </row>
    <row r="600">
      <c r="A600" s="6">
        <v>0.0</v>
      </c>
      <c r="B600" s="7" t="s">
        <v>599</v>
      </c>
    </row>
    <row r="601">
      <c r="A601" s="11">
        <v>0.0</v>
      </c>
      <c r="B601" s="13" t="s">
        <v>600</v>
      </c>
    </row>
    <row r="602">
      <c r="A602" s="11">
        <v>0.0</v>
      </c>
      <c r="B602" s="13" t="s">
        <v>601</v>
      </c>
    </row>
    <row r="603">
      <c r="A603" s="5">
        <v>0.0</v>
      </c>
      <c r="B603" s="3" t="s">
        <v>602</v>
      </c>
    </row>
    <row r="604">
      <c r="A604" s="5">
        <v>0.0</v>
      </c>
      <c r="B604" s="3" t="s">
        <v>603</v>
      </c>
    </row>
    <row r="605">
      <c r="A605" s="5">
        <v>0.0</v>
      </c>
      <c r="B605" s="3" t="s">
        <v>604</v>
      </c>
    </row>
    <row r="606">
      <c r="A606" s="11">
        <v>0.0</v>
      </c>
      <c r="B606" s="12" t="s">
        <v>605</v>
      </c>
    </row>
    <row r="607">
      <c r="A607" s="1">
        <v>0.0</v>
      </c>
      <c r="B607" s="2" t="s">
        <v>606</v>
      </c>
    </row>
    <row r="608">
      <c r="A608" s="1">
        <v>0.0</v>
      </c>
      <c r="B608" s="2" t="s">
        <v>607</v>
      </c>
    </row>
    <row r="609">
      <c r="A609" s="5">
        <v>0.0</v>
      </c>
      <c r="B609" s="3" t="s">
        <v>608</v>
      </c>
    </row>
    <row r="610">
      <c r="A610" s="1">
        <v>0.0</v>
      </c>
      <c r="B610" s="2" t="s">
        <v>609</v>
      </c>
    </row>
    <row r="611">
      <c r="A611" s="1">
        <v>0.0</v>
      </c>
      <c r="B611" s="2" t="s">
        <v>610</v>
      </c>
    </row>
    <row r="612">
      <c r="A612" s="1">
        <v>0.0</v>
      </c>
      <c r="B612" s="2" t="s">
        <v>611</v>
      </c>
    </row>
    <row r="613">
      <c r="A613" s="1">
        <v>0.0</v>
      </c>
      <c r="B613" s="2" t="s">
        <v>612</v>
      </c>
    </row>
    <row r="614">
      <c r="A614" s="1">
        <v>0.0</v>
      </c>
      <c r="B614" s="2" t="s">
        <v>613</v>
      </c>
    </row>
    <row r="615">
      <c r="A615" s="1">
        <v>0.0</v>
      </c>
      <c r="B615" s="2" t="s">
        <v>614</v>
      </c>
    </row>
    <row r="616">
      <c r="A616" s="5">
        <v>0.0</v>
      </c>
      <c r="B616" s="3" t="s">
        <v>615</v>
      </c>
    </row>
    <row r="617">
      <c r="A617" s="11">
        <v>0.0</v>
      </c>
      <c r="B617" s="12" t="s">
        <v>616</v>
      </c>
    </row>
    <row r="618">
      <c r="A618" s="1">
        <v>0.0</v>
      </c>
      <c r="B618" s="2" t="s">
        <v>617</v>
      </c>
    </row>
    <row r="619">
      <c r="A619" s="5">
        <v>0.0</v>
      </c>
      <c r="B619" s="3" t="s">
        <v>618</v>
      </c>
    </row>
    <row r="620">
      <c r="A620" s="5">
        <v>0.0</v>
      </c>
      <c r="B620" s="3" t="s">
        <v>619</v>
      </c>
    </row>
    <row r="621">
      <c r="A621" s="5">
        <v>0.0</v>
      </c>
      <c r="B621" s="3" t="s">
        <v>620</v>
      </c>
    </row>
    <row r="622">
      <c r="A622" s="5">
        <v>0.0</v>
      </c>
      <c r="B622" s="3" t="s">
        <v>621</v>
      </c>
    </row>
    <row r="623">
      <c r="A623" s="5">
        <v>-1.0</v>
      </c>
      <c r="B623" s="3" t="s">
        <v>622</v>
      </c>
    </row>
    <row r="624">
      <c r="A624" s="11">
        <v>0.0</v>
      </c>
      <c r="B624" s="21" t="s">
        <v>623</v>
      </c>
    </row>
    <row r="625">
      <c r="A625" s="5">
        <v>0.0</v>
      </c>
      <c r="B625" s="3" t="s">
        <v>624</v>
      </c>
    </row>
    <row r="626">
      <c r="A626" s="1">
        <v>0.0</v>
      </c>
      <c r="B626" s="2" t="s">
        <v>625</v>
      </c>
    </row>
    <row r="627">
      <c r="A627" s="5">
        <v>0.0</v>
      </c>
      <c r="B627" s="3" t="s">
        <v>626</v>
      </c>
    </row>
    <row r="628">
      <c r="A628" s="5">
        <v>0.0</v>
      </c>
      <c r="B628" s="3" t="s">
        <v>627</v>
      </c>
    </row>
    <row r="629">
      <c r="A629" s="5">
        <v>0.0</v>
      </c>
      <c r="B629" s="3" t="s">
        <v>628</v>
      </c>
    </row>
    <row r="630">
      <c r="A630" s="5">
        <v>0.0</v>
      </c>
      <c r="B630" s="3" t="s">
        <v>629</v>
      </c>
    </row>
    <row r="631">
      <c r="A631" s="1">
        <v>0.0</v>
      </c>
      <c r="B631" s="2" t="s">
        <v>630</v>
      </c>
    </row>
    <row r="632">
      <c r="A632" s="11">
        <v>-1.0</v>
      </c>
      <c r="B632" s="13" t="s">
        <v>631</v>
      </c>
    </row>
    <row r="633">
      <c r="A633" s="5">
        <v>0.0</v>
      </c>
      <c r="B633" s="3" t="s">
        <v>632</v>
      </c>
    </row>
    <row r="634">
      <c r="A634" s="11">
        <v>0.0</v>
      </c>
      <c r="B634" s="12" t="s">
        <v>633</v>
      </c>
    </row>
    <row r="635">
      <c r="A635" s="5">
        <v>0.0</v>
      </c>
      <c r="B635" s="3" t="s">
        <v>634</v>
      </c>
    </row>
    <row r="636">
      <c r="A636" s="5">
        <v>0.0</v>
      </c>
      <c r="B636" s="3" t="s">
        <v>635</v>
      </c>
      <c r="F636" s="35"/>
    </row>
    <row r="637">
      <c r="A637" s="11">
        <v>0.0</v>
      </c>
      <c r="B637" s="13" t="s">
        <v>636</v>
      </c>
      <c r="F637" s="35"/>
    </row>
    <row r="638">
      <c r="A638" s="5">
        <v>0.0</v>
      </c>
      <c r="B638" s="3" t="s">
        <v>637</v>
      </c>
    </row>
    <row r="639">
      <c r="A639" s="11">
        <v>0.0</v>
      </c>
      <c r="B639" s="12" t="s">
        <v>638</v>
      </c>
    </row>
    <row r="640">
      <c r="A640" s="5">
        <v>0.0</v>
      </c>
      <c r="B640" s="3" t="s">
        <v>639</v>
      </c>
    </row>
    <row r="641">
      <c r="A641" s="5">
        <v>0.0</v>
      </c>
      <c r="B641" s="3" t="s">
        <v>640</v>
      </c>
    </row>
    <row r="642">
      <c r="A642" s="11">
        <v>0.0</v>
      </c>
      <c r="B642" s="13" t="s">
        <v>641</v>
      </c>
    </row>
    <row r="643">
      <c r="A643" s="11">
        <v>0.0</v>
      </c>
      <c r="B643" s="13" t="s">
        <v>642</v>
      </c>
    </row>
    <row r="644">
      <c r="A644" s="11">
        <v>0.0</v>
      </c>
      <c r="B644" s="12" t="s">
        <v>643</v>
      </c>
    </row>
    <row r="645">
      <c r="A645" s="6">
        <v>0.0</v>
      </c>
      <c r="B645" s="7" t="s">
        <v>644</v>
      </c>
    </row>
    <row r="646">
      <c r="A646" s="1">
        <v>0.0</v>
      </c>
      <c r="B646" s="2" t="s">
        <v>645</v>
      </c>
    </row>
    <row r="647">
      <c r="A647" s="17">
        <v>0.0</v>
      </c>
      <c r="B647" s="4" t="s">
        <v>646</v>
      </c>
    </row>
    <row r="648">
      <c r="A648" s="5">
        <v>0.0</v>
      </c>
      <c r="B648" s="3" t="s">
        <v>647</v>
      </c>
    </row>
    <row r="649">
      <c r="A649" s="1">
        <v>0.0</v>
      </c>
      <c r="B649" s="2" t="s">
        <v>648</v>
      </c>
    </row>
    <row r="650">
      <c r="A650" s="11">
        <v>0.0</v>
      </c>
      <c r="B650" s="13" t="s">
        <v>649</v>
      </c>
    </row>
    <row r="651">
      <c r="A651" s="11">
        <v>0.0</v>
      </c>
      <c r="B651" s="13" t="s">
        <v>650</v>
      </c>
    </row>
    <row r="652">
      <c r="A652" s="18">
        <v>0.0</v>
      </c>
      <c r="B652" s="19" t="s">
        <v>651</v>
      </c>
    </row>
    <row r="653">
      <c r="A653" s="11">
        <v>0.0</v>
      </c>
      <c r="B653" s="13" t="s">
        <v>652</v>
      </c>
    </row>
    <row r="654">
      <c r="A654" s="5">
        <v>0.0</v>
      </c>
      <c r="B654" s="3" t="s">
        <v>653</v>
      </c>
    </row>
    <row r="655">
      <c r="A655" s="11">
        <v>0.0</v>
      </c>
      <c r="B655" s="13" t="s">
        <v>654</v>
      </c>
    </row>
    <row r="656">
      <c r="A656" s="6">
        <v>0.0</v>
      </c>
      <c r="B656" s="7" t="s">
        <v>655</v>
      </c>
    </row>
    <row r="657">
      <c r="A657" s="1">
        <v>0.0</v>
      </c>
      <c r="B657" s="13" t="s">
        <v>656</v>
      </c>
    </row>
    <row r="658">
      <c r="A658" s="1">
        <v>0.0</v>
      </c>
      <c r="B658" s="13" t="s">
        <v>657</v>
      </c>
    </row>
    <row r="659">
      <c r="A659" s="1">
        <v>0.0</v>
      </c>
      <c r="B659" s="13" t="s">
        <v>658</v>
      </c>
    </row>
    <row r="660">
      <c r="A660" s="5">
        <v>0.0</v>
      </c>
      <c r="B660" s="3" t="s">
        <v>659</v>
      </c>
    </row>
    <row r="661">
      <c r="A661" s="8">
        <v>0.0</v>
      </c>
      <c r="B661" s="9" t="s">
        <v>660</v>
      </c>
    </row>
    <row r="662">
      <c r="A662" s="11">
        <v>0.0</v>
      </c>
      <c r="B662" s="12" t="s">
        <v>661</v>
      </c>
    </row>
    <row r="663">
      <c r="A663" s="5">
        <v>0.0</v>
      </c>
      <c r="B663" s="3" t="s">
        <v>662</v>
      </c>
    </row>
    <row r="664">
      <c r="A664" s="5">
        <v>0.0</v>
      </c>
      <c r="B664" s="3" t="s">
        <v>663</v>
      </c>
    </row>
    <row r="665">
      <c r="A665" s="5">
        <v>0.0</v>
      </c>
      <c r="B665" s="3" t="s">
        <v>664</v>
      </c>
    </row>
    <row r="666">
      <c r="A666" s="1">
        <v>0.0</v>
      </c>
      <c r="B666" s="3" t="s">
        <v>665</v>
      </c>
    </row>
    <row r="667">
      <c r="A667" s="1">
        <v>0.0</v>
      </c>
      <c r="B667" s="4" t="s">
        <v>666</v>
      </c>
    </row>
    <row r="668">
      <c r="A668" s="1">
        <v>0.0</v>
      </c>
      <c r="B668" s="2" t="s">
        <v>667</v>
      </c>
    </row>
    <row r="669">
      <c r="A669" s="1">
        <v>0.0</v>
      </c>
      <c r="B669" s="2" t="s">
        <v>668</v>
      </c>
    </row>
    <row r="670">
      <c r="A670" s="1">
        <v>0.0</v>
      </c>
      <c r="B670" s="2" t="s">
        <v>669</v>
      </c>
    </row>
    <row r="671">
      <c r="A671" s="1">
        <v>0.0</v>
      </c>
      <c r="B671" s="2" t="s">
        <v>670</v>
      </c>
    </row>
    <row r="672">
      <c r="A672" s="1">
        <v>0.0</v>
      </c>
      <c r="B672" s="3" t="s">
        <v>671</v>
      </c>
    </row>
    <row r="673">
      <c r="A673" s="1">
        <v>0.0</v>
      </c>
      <c r="B673" s="4" t="s">
        <v>672</v>
      </c>
    </row>
    <row r="674">
      <c r="A674" s="1">
        <v>0.0</v>
      </c>
      <c r="B674" s="2" t="s">
        <v>673</v>
      </c>
    </row>
    <row r="675">
      <c r="A675" s="1">
        <v>0.0</v>
      </c>
      <c r="B675" s="2" t="s">
        <v>674</v>
      </c>
    </row>
    <row r="676">
      <c r="A676" s="1">
        <v>0.0</v>
      </c>
      <c r="B676" s="2" t="s">
        <v>675</v>
      </c>
    </row>
    <row r="677">
      <c r="A677" s="1">
        <v>0.0</v>
      </c>
      <c r="B677" s="4" t="s">
        <v>676</v>
      </c>
    </row>
    <row r="678">
      <c r="A678" s="1">
        <v>0.0</v>
      </c>
      <c r="B678" s="2" t="s">
        <v>677</v>
      </c>
    </row>
    <row r="679">
      <c r="A679" s="1">
        <v>0.0</v>
      </c>
      <c r="B679" s="2" t="s">
        <v>678</v>
      </c>
      <c r="D679" s="36"/>
    </row>
    <row r="680">
      <c r="A680" s="1">
        <v>0.0</v>
      </c>
      <c r="B680" s="2" t="s">
        <v>679</v>
      </c>
    </row>
    <row r="681">
      <c r="A681" s="1">
        <v>0.0</v>
      </c>
      <c r="B681" s="2" t="s">
        <v>680</v>
      </c>
    </row>
    <row r="682">
      <c r="A682" s="1">
        <v>0.0</v>
      </c>
      <c r="B682" s="2" t="s">
        <v>681</v>
      </c>
    </row>
    <row r="683">
      <c r="A683" s="1">
        <v>0.0</v>
      </c>
      <c r="B683" s="2" t="s">
        <v>701</v>
      </c>
    </row>
    <row r="684">
      <c r="A684" s="1">
        <v>0.0</v>
      </c>
      <c r="B684" s="4" t="s">
        <v>702</v>
      </c>
    </row>
    <row r="685">
      <c r="A685" s="1">
        <v>0.0</v>
      </c>
      <c r="B685" s="2" t="s">
        <v>703</v>
      </c>
    </row>
    <row r="686">
      <c r="A686" s="1">
        <v>0.0</v>
      </c>
      <c r="B686" s="2" t="s">
        <v>704</v>
      </c>
    </row>
    <row r="687">
      <c r="A687" s="1">
        <v>0.0</v>
      </c>
      <c r="B687" s="2" t="s">
        <v>705</v>
      </c>
    </row>
    <row r="688">
      <c r="A688" s="1">
        <v>0.0</v>
      </c>
      <c r="B688" s="3" t="s">
        <v>706</v>
      </c>
    </row>
    <row r="689">
      <c r="A689" s="1">
        <v>0.0</v>
      </c>
      <c r="B689" s="2" t="s">
        <v>707</v>
      </c>
    </row>
    <row r="690">
      <c r="A690" s="1">
        <v>0.0</v>
      </c>
      <c r="B690" s="2" t="s">
        <v>708</v>
      </c>
    </row>
    <row r="691">
      <c r="A691" s="1">
        <v>0.0</v>
      </c>
      <c r="B691" s="2" t="s">
        <v>709</v>
      </c>
    </row>
    <row r="692">
      <c r="A692" s="1">
        <v>0.0</v>
      </c>
      <c r="B692" s="2" t="s">
        <v>710</v>
      </c>
    </row>
    <row r="693">
      <c r="A693" s="1">
        <v>-1.0</v>
      </c>
      <c r="B693" s="2" t="s">
        <v>711</v>
      </c>
    </row>
    <row r="694">
      <c r="A694" s="1">
        <v>0.0</v>
      </c>
      <c r="B694" s="2" t="s">
        <v>712</v>
      </c>
    </row>
    <row r="695">
      <c r="A695" s="1">
        <v>0.0</v>
      </c>
      <c r="B695" s="2" t="s">
        <v>713</v>
      </c>
    </row>
    <row r="696">
      <c r="A696" s="1">
        <v>0.0</v>
      </c>
      <c r="B696" s="2" t="s">
        <v>714</v>
      </c>
    </row>
    <row r="697">
      <c r="A697" s="1">
        <v>0.0</v>
      </c>
      <c r="B697" s="2" t="s">
        <v>715</v>
      </c>
    </row>
    <row r="698">
      <c r="A698" s="1">
        <v>0.0</v>
      </c>
      <c r="B698" s="2" t="s">
        <v>716</v>
      </c>
    </row>
    <row r="699">
      <c r="A699" s="1">
        <v>0.0</v>
      </c>
      <c r="B699" s="2" t="s">
        <v>717</v>
      </c>
    </row>
    <row r="700">
      <c r="A700" s="1">
        <v>0.0</v>
      </c>
      <c r="B700" s="2" t="s">
        <v>718</v>
      </c>
    </row>
    <row r="701">
      <c r="A701" s="1">
        <v>0.0</v>
      </c>
      <c r="B701" s="2" t="s">
        <v>719</v>
      </c>
    </row>
    <row r="702">
      <c r="A702" s="1">
        <v>0.0</v>
      </c>
      <c r="B702" s="2" t="s">
        <v>720</v>
      </c>
    </row>
    <row r="703">
      <c r="A703" s="1">
        <v>0.0</v>
      </c>
      <c r="B703" s="2" t="s">
        <v>721</v>
      </c>
    </row>
    <row r="704">
      <c r="A704" s="1">
        <v>0.0</v>
      </c>
      <c r="B704" s="2" t="s">
        <v>722</v>
      </c>
    </row>
    <row r="705">
      <c r="A705" s="1">
        <v>0.0</v>
      </c>
      <c r="B705" s="2" t="s">
        <v>723</v>
      </c>
    </row>
    <row r="706">
      <c r="A706" s="1">
        <v>0.0</v>
      </c>
      <c r="B706" s="2" t="s">
        <v>724</v>
      </c>
    </row>
    <row r="707">
      <c r="A707" s="1">
        <v>0.0</v>
      </c>
      <c r="B707" s="2" t="s">
        <v>725</v>
      </c>
    </row>
    <row r="708">
      <c r="A708" s="1">
        <v>0.0</v>
      </c>
      <c r="B708" s="2" t="s">
        <v>726</v>
      </c>
    </row>
    <row r="709">
      <c r="A709" s="1">
        <v>0.0</v>
      </c>
      <c r="B709" s="2" t="s">
        <v>727</v>
      </c>
    </row>
    <row r="710">
      <c r="A710" s="1">
        <v>0.0</v>
      </c>
      <c r="B710" s="2" t="s">
        <v>728</v>
      </c>
    </row>
    <row r="711">
      <c r="A711" s="1">
        <v>0.0</v>
      </c>
      <c r="B711" s="4" t="s">
        <v>729</v>
      </c>
    </row>
    <row r="712">
      <c r="A712" s="1">
        <v>0.0</v>
      </c>
      <c r="B712" s="2" t="s">
        <v>730</v>
      </c>
    </row>
    <row r="713">
      <c r="A713" s="1">
        <v>0.0</v>
      </c>
      <c r="B713" s="2" t="s">
        <v>731</v>
      </c>
    </row>
    <row r="714">
      <c r="A714" s="1">
        <v>0.0</v>
      </c>
      <c r="B714" s="2" t="s">
        <v>732</v>
      </c>
    </row>
    <row r="715">
      <c r="A715" s="1">
        <v>0.0</v>
      </c>
      <c r="B715" s="2" t="s">
        <v>733</v>
      </c>
    </row>
    <row r="716">
      <c r="A716" s="1">
        <v>0.0</v>
      </c>
      <c r="B716" s="2" t="s">
        <v>734</v>
      </c>
    </row>
    <row r="717">
      <c r="A717" s="1">
        <v>0.0</v>
      </c>
      <c r="B717" s="2" t="s">
        <v>735</v>
      </c>
    </row>
    <row r="718">
      <c r="A718" s="1">
        <v>0.0</v>
      </c>
      <c r="B718" s="2" t="s">
        <v>736</v>
      </c>
    </row>
    <row r="719">
      <c r="A719" s="1">
        <v>0.0</v>
      </c>
      <c r="B719" s="2" t="s">
        <v>737</v>
      </c>
    </row>
    <row r="720">
      <c r="A720" s="1">
        <v>0.0</v>
      </c>
      <c r="B720" s="2" t="s">
        <v>738</v>
      </c>
    </row>
    <row r="721">
      <c r="A721" s="1">
        <v>0.0</v>
      </c>
      <c r="B721" s="3" t="s">
        <v>865</v>
      </c>
    </row>
    <row r="722">
      <c r="A722" s="1">
        <v>0.0</v>
      </c>
      <c r="B722" s="2" t="s">
        <v>866</v>
      </c>
    </row>
    <row r="723">
      <c r="A723" s="1">
        <v>0.0</v>
      </c>
      <c r="B723" s="2" t="s">
        <v>740</v>
      </c>
    </row>
    <row r="724">
      <c r="A724" s="1">
        <v>0.0</v>
      </c>
      <c r="B724" s="2" t="s">
        <v>741</v>
      </c>
    </row>
    <row r="725">
      <c r="A725" s="1">
        <v>0.0</v>
      </c>
      <c r="B725" s="2" t="s">
        <v>742</v>
      </c>
    </row>
    <row r="726">
      <c r="A726" s="1">
        <v>0.0</v>
      </c>
      <c r="B726" s="2" t="s">
        <v>743</v>
      </c>
    </row>
    <row r="727">
      <c r="A727" s="1">
        <v>0.0</v>
      </c>
      <c r="B727" s="2" t="s">
        <v>744</v>
      </c>
    </row>
    <row r="728">
      <c r="A728" s="1">
        <v>0.0</v>
      </c>
      <c r="B728" s="2" t="s">
        <v>745</v>
      </c>
    </row>
    <row r="729">
      <c r="A729" s="1">
        <v>0.0</v>
      </c>
      <c r="B729" s="2" t="s">
        <v>746</v>
      </c>
    </row>
    <row r="730">
      <c r="A730" s="1">
        <v>0.0</v>
      </c>
      <c r="B730" s="3" t="s">
        <v>747</v>
      </c>
    </row>
    <row r="731">
      <c r="A731" s="1">
        <v>0.0</v>
      </c>
      <c r="B731" s="2" t="s">
        <v>748</v>
      </c>
    </row>
    <row r="732">
      <c r="A732" s="1">
        <v>0.0</v>
      </c>
      <c r="B732" s="2" t="s">
        <v>749</v>
      </c>
    </row>
    <row r="733">
      <c r="A733" s="1">
        <v>0.0</v>
      </c>
      <c r="B733" s="2" t="s">
        <v>750</v>
      </c>
    </row>
    <row r="734">
      <c r="A734" s="1">
        <v>0.0</v>
      </c>
      <c r="B734" s="2" t="s">
        <v>751</v>
      </c>
    </row>
    <row r="735">
      <c r="A735" s="1">
        <v>0.0</v>
      </c>
      <c r="B735" s="2" t="s">
        <v>752</v>
      </c>
    </row>
    <row r="736">
      <c r="A736" s="1">
        <v>0.0</v>
      </c>
      <c r="B736" s="2" t="s">
        <v>753</v>
      </c>
    </row>
    <row r="737">
      <c r="A737" s="1">
        <v>0.0</v>
      </c>
      <c r="B737" s="2" t="s">
        <v>754</v>
      </c>
    </row>
    <row r="738">
      <c r="A738" s="1">
        <v>0.0</v>
      </c>
      <c r="B738" s="2" t="s">
        <v>755</v>
      </c>
    </row>
    <row r="739">
      <c r="A739" s="1">
        <v>0.0</v>
      </c>
      <c r="B739" s="2" t="s">
        <v>756</v>
      </c>
    </row>
    <row r="740">
      <c r="A740" s="1">
        <v>0.0</v>
      </c>
      <c r="B740" s="2" t="s">
        <v>757</v>
      </c>
    </row>
    <row r="741">
      <c r="A741" s="1">
        <v>0.0</v>
      </c>
      <c r="B741" s="2" t="s">
        <v>758</v>
      </c>
    </row>
    <row r="742">
      <c r="A742" s="1">
        <v>0.0</v>
      </c>
      <c r="B742" s="2" t="s">
        <v>759</v>
      </c>
    </row>
    <row r="743">
      <c r="A743" s="1">
        <v>0.0</v>
      </c>
      <c r="B743" s="3" t="s">
        <v>760</v>
      </c>
    </row>
    <row r="744">
      <c r="A744" s="1">
        <v>0.0</v>
      </c>
      <c r="B744" s="2" t="s">
        <v>761</v>
      </c>
    </row>
    <row r="745">
      <c r="A745" s="1">
        <v>0.0</v>
      </c>
      <c r="B745" s="2" t="s">
        <v>762</v>
      </c>
    </row>
    <row r="746">
      <c r="A746" s="1">
        <v>0.0</v>
      </c>
      <c r="B746" s="2" t="s">
        <v>763</v>
      </c>
    </row>
    <row r="747">
      <c r="A747" s="1">
        <v>0.0</v>
      </c>
      <c r="B747" s="2" t="s">
        <v>764</v>
      </c>
    </row>
    <row r="748">
      <c r="A748" s="1">
        <v>0.0</v>
      </c>
      <c r="B748" s="2" t="s">
        <v>765</v>
      </c>
    </row>
    <row r="749">
      <c r="A749" s="1">
        <v>0.0</v>
      </c>
      <c r="B749" s="2" t="s">
        <v>766</v>
      </c>
    </row>
    <row r="750">
      <c r="A750" s="1">
        <v>0.0</v>
      </c>
      <c r="B750" s="2" t="s">
        <v>767</v>
      </c>
    </row>
    <row r="751">
      <c r="A751" s="1">
        <v>0.0</v>
      </c>
      <c r="B751" s="3" t="s">
        <v>768</v>
      </c>
    </row>
    <row r="752">
      <c r="A752" s="1">
        <v>0.0</v>
      </c>
      <c r="B752" s="3" t="s">
        <v>769</v>
      </c>
    </row>
    <row r="753">
      <c r="A753" s="1">
        <v>0.0</v>
      </c>
      <c r="B753" s="3" t="s">
        <v>770</v>
      </c>
    </row>
    <row r="754">
      <c r="A754" s="1">
        <v>0.0</v>
      </c>
      <c r="B754" s="3" t="s">
        <v>771</v>
      </c>
    </row>
    <row r="755">
      <c r="A755" s="1">
        <v>0.0</v>
      </c>
      <c r="B755" s="4" t="s">
        <v>772</v>
      </c>
    </row>
    <row r="756">
      <c r="A756" s="1">
        <v>0.0</v>
      </c>
      <c r="B756" s="2" t="s">
        <v>773</v>
      </c>
    </row>
    <row r="757">
      <c r="A757" s="1">
        <v>0.0</v>
      </c>
      <c r="B757" s="3" t="s">
        <v>774</v>
      </c>
    </row>
    <row r="758">
      <c r="A758" s="1">
        <v>0.0</v>
      </c>
      <c r="B758" s="2" t="s">
        <v>775</v>
      </c>
    </row>
    <row r="759">
      <c r="A759" s="1">
        <v>0.0</v>
      </c>
      <c r="B759" s="2" t="s">
        <v>867</v>
      </c>
    </row>
    <row r="760">
      <c r="A760" s="1">
        <v>0.0</v>
      </c>
      <c r="B760" s="3" t="s">
        <v>868</v>
      </c>
    </row>
    <row r="761">
      <c r="A761" s="1">
        <v>0.0</v>
      </c>
      <c r="B761" s="2" t="s">
        <v>777</v>
      </c>
    </row>
    <row r="762">
      <c r="A762" s="1">
        <v>0.0</v>
      </c>
      <c r="B762" s="2" t="s">
        <v>778</v>
      </c>
    </row>
    <row r="763">
      <c r="A763" s="1">
        <v>0.0</v>
      </c>
      <c r="B763" s="2" t="s">
        <v>779</v>
      </c>
    </row>
    <row r="764">
      <c r="A764" s="1">
        <v>0.0</v>
      </c>
      <c r="B764" s="3" t="s">
        <v>780</v>
      </c>
    </row>
    <row r="765">
      <c r="A765" s="1">
        <v>0.0</v>
      </c>
      <c r="B765" s="2" t="s">
        <v>781</v>
      </c>
    </row>
    <row r="766">
      <c r="A766" s="1">
        <v>0.0</v>
      </c>
      <c r="B766" s="2" t="s">
        <v>782</v>
      </c>
    </row>
    <row r="767">
      <c r="A767" s="1">
        <v>0.0</v>
      </c>
      <c r="B767" s="2" t="s">
        <v>783</v>
      </c>
    </row>
    <row r="768">
      <c r="A768" s="1">
        <v>0.0</v>
      </c>
      <c r="B768" s="2" t="s">
        <v>784</v>
      </c>
    </row>
    <row r="769">
      <c r="A769" s="1">
        <v>0.0</v>
      </c>
      <c r="B769" s="2" t="s">
        <v>785</v>
      </c>
    </row>
    <row r="770">
      <c r="A770" s="1">
        <v>0.0</v>
      </c>
      <c r="B770" s="2" t="s">
        <v>786</v>
      </c>
    </row>
    <row r="771">
      <c r="A771" s="1">
        <v>0.0</v>
      </c>
      <c r="B771" s="3" t="s">
        <v>787</v>
      </c>
    </row>
    <row r="772">
      <c r="A772" s="1">
        <v>0.0</v>
      </c>
      <c r="B772" s="4" t="s">
        <v>788</v>
      </c>
    </row>
    <row r="773">
      <c r="A773" s="1">
        <v>0.0</v>
      </c>
      <c r="B773" s="3" t="s">
        <v>789</v>
      </c>
    </row>
    <row r="774">
      <c r="A774" s="1">
        <v>0.0</v>
      </c>
      <c r="B774" s="2" t="s">
        <v>790</v>
      </c>
    </row>
    <row r="775">
      <c r="A775" s="1">
        <v>0.0</v>
      </c>
      <c r="B775" s="2" t="s">
        <v>791</v>
      </c>
    </row>
    <row r="776">
      <c r="A776" s="1">
        <v>0.0</v>
      </c>
      <c r="B776" s="2" t="s">
        <v>792</v>
      </c>
    </row>
    <row r="777">
      <c r="A777" s="1">
        <v>0.0</v>
      </c>
      <c r="B777" s="2" t="s">
        <v>793</v>
      </c>
    </row>
    <row r="778">
      <c r="A778" s="1">
        <v>0.0</v>
      </c>
      <c r="B778" s="2" t="s">
        <v>869</v>
      </c>
    </row>
    <row r="779">
      <c r="A779" s="1">
        <v>0.0</v>
      </c>
      <c r="B779" s="2" t="s">
        <v>870</v>
      </c>
    </row>
    <row r="780">
      <c r="A780" s="1">
        <v>0.0</v>
      </c>
      <c r="B780" s="2" t="s">
        <v>871</v>
      </c>
    </row>
    <row r="781">
      <c r="A781" s="1">
        <v>0.0</v>
      </c>
      <c r="B781" s="2" t="s">
        <v>872</v>
      </c>
    </row>
    <row r="782">
      <c r="A782" s="1">
        <v>0.0</v>
      </c>
      <c r="B782" s="3" t="s">
        <v>873</v>
      </c>
    </row>
    <row r="783">
      <c r="A783" s="1">
        <v>0.0</v>
      </c>
      <c r="B783" s="4" t="s">
        <v>874</v>
      </c>
    </row>
    <row r="784">
      <c r="A784" s="1">
        <v>0.0</v>
      </c>
      <c r="B784" s="4" t="s">
        <v>875</v>
      </c>
    </row>
    <row r="785">
      <c r="A785" s="1">
        <v>0.0</v>
      </c>
      <c r="B785" s="3" t="s">
        <v>876</v>
      </c>
    </row>
    <row r="786">
      <c r="A786" s="1">
        <v>0.0</v>
      </c>
      <c r="B786" s="2" t="s">
        <v>877</v>
      </c>
    </row>
    <row r="787">
      <c r="A787" s="1">
        <v>0.0</v>
      </c>
      <c r="B787" s="2" t="s">
        <v>878</v>
      </c>
    </row>
    <row r="788">
      <c r="A788" s="1">
        <v>0.0</v>
      </c>
      <c r="B788" s="2" t="s">
        <v>879</v>
      </c>
    </row>
    <row r="789">
      <c r="A789" s="1">
        <v>0.0</v>
      </c>
      <c r="B789" s="2" t="s">
        <v>880</v>
      </c>
    </row>
    <row r="790">
      <c r="A790" s="1">
        <v>0.0</v>
      </c>
      <c r="B790" s="2" t="s">
        <v>881</v>
      </c>
    </row>
    <row r="791">
      <c r="A791" s="1">
        <v>0.0</v>
      </c>
      <c r="B791" s="2" t="s">
        <v>882</v>
      </c>
    </row>
    <row r="792">
      <c r="A792" s="1">
        <v>0.0</v>
      </c>
      <c r="B792" s="2" t="s">
        <v>883</v>
      </c>
    </row>
    <row r="793">
      <c r="A793" s="1">
        <v>0.0</v>
      </c>
      <c r="B793" s="2" t="s">
        <v>884</v>
      </c>
    </row>
    <row r="794">
      <c r="A794" s="1">
        <v>0.0</v>
      </c>
      <c r="B794" s="2" t="s">
        <v>885</v>
      </c>
    </row>
    <row r="795">
      <c r="A795" s="1">
        <v>0.0</v>
      </c>
      <c r="B795" s="2" t="s">
        <v>886</v>
      </c>
    </row>
    <row r="796">
      <c r="A796" s="1">
        <v>0.0</v>
      </c>
      <c r="B796" s="2" t="s">
        <v>887</v>
      </c>
    </row>
    <row r="797">
      <c r="A797" s="1">
        <v>0.0</v>
      </c>
      <c r="B797" s="2" t="s">
        <v>888</v>
      </c>
    </row>
    <row r="798">
      <c r="A798" s="1">
        <v>0.0</v>
      </c>
      <c r="B798" s="2" t="s">
        <v>889</v>
      </c>
    </row>
    <row r="799">
      <c r="A799" s="1">
        <v>0.0</v>
      </c>
      <c r="B799" s="2" t="s">
        <v>890</v>
      </c>
      <c r="D799" s="36"/>
    </row>
    <row r="800">
      <c r="A800" s="1">
        <v>0.0</v>
      </c>
      <c r="B800" s="3" t="s">
        <v>891</v>
      </c>
    </row>
    <row r="801">
      <c r="A801" s="1">
        <v>0.0</v>
      </c>
      <c r="B801" s="3" t="s">
        <v>892</v>
      </c>
    </row>
    <row r="802">
      <c r="A802" s="1">
        <v>0.0</v>
      </c>
      <c r="B802" s="3" t="s">
        <v>893</v>
      </c>
    </row>
    <row r="803">
      <c r="A803" s="1">
        <v>0.0</v>
      </c>
      <c r="B803" s="2" t="s">
        <v>894</v>
      </c>
    </row>
    <row r="804">
      <c r="A804" s="1">
        <v>0.0</v>
      </c>
      <c r="B804" s="2" t="s">
        <v>895</v>
      </c>
    </row>
    <row r="805">
      <c r="A805" s="1">
        <v>0.0</v>
      </c>
      <c r="B805" s="2" t="s">
        <v>896</v>
      </c>
    </row>
    <row r="806">
      <c r="A806" s="1">
        <v>0.0</v>
      </c>
      <c r="B806" s="2" t="s">
        <v>897</v>
      </c>
    </row>
    <row r="807">
      <c r="A807" s="1">
        <v>0.0</v>
      </c>
      <c r="B807" s="2" t="s">
        <v>898</v>
      </c>
    </row>
    <row r="808">
      <c r="A808" s="1">
        <v>0.0</v>
      </c>
      <c r="B808" s="3" t="s">
        <v>899</v>
      </c>
    </row>
    <row r="809">
      <c r="A809" s="1">
        <v>0.0</v>
      </c>
      <c r="B809" s="2" t="s">
        <v>900</v>
      </c>
    </row>
    <row r="810">
      <c r="A810" s="1">
        <v>0.0</v>
      </c>
      <c r="B810" s="2" t="s">
        <v>901</v>
      </c>
    </row>
    <row r="811">
      <c r="A811" s="1">
        <v>0.0</v>
      </c>
      <c r="B811" s="2" t="s">
        <v>902</v>
      </c>
    </row>
    <row r="812">
      <c r="A812" s="1">
        <v>0.0</v>
      </c>
      <c r="B812" s="2" t="s">
        <v>903</v>
      </c>
    </row>
    <row r="813">
      <c r="A813" s="1">
        <v>0.0</v>
      </c>
      <c r="B813" s="2" t="s">
        <v>904</v>
      </c>
    </row>
    <row r="814">
      <c r="A814" s="1">
        <v>0.0</v>
      </c>
      <c r="B814" s="2" t="s">
        <v>905</v>
      </c>
    </row>
    <row r="815">
      <c r="A815" s="1">
        <v>0.0</v>
      </c>
      <c r="B815" s="2" t="s">
        <v>906</v>
      </c>
    </row>
    <row r="816">
      <c r="A816" s="1">
        <v>0.0</v>
      </c>
      <c r="B816" s="4" t="s">
        <v>907</v>
      </c>
    </row>
    <row r="817">
      <c r="A817" s="1">
        <v>0.0</v>
      </c>
      <c r="B817" s="2" t="s">
        <v>908</v>
      </c>
    </row>
    <row r="818">
      <c r="A818" s="1">
        <v>0.0</v>
      </c>
      <c r="B818" s="2" t="s">
        <v>909</v>
      </c>
    </row>
    <row r="819">
      <c r="A819" s="1">
        <v>0.0</v>
      </c>
      <c r="B819" s="4" t="s">
        <v>910</v>
      </c>
    </row>
    <row r="820">
      <c r="A820" s="1">
        <v>0.0</v>
      </c>
      <c r="B820" s="2" t="s">
        <v>911</v>
      </c>
    </row>
    <row r="821">
      <c r="A821" s="1">
        <v>0.0</v>
      </c>
      <c r="B821" s="2" t="s">
        <v>912</v>
      </c>
    </row>
    <row r="822">
      <c r="A822" s="1">
        <v>0.0</v>
      </c>
      <c r="B822" s="2" t="s">
        <v>913</v>
      </c>
    </row>
    <row r="823">
      <c r="A823" s="1">
        <v>0.0</v>
      </c>
      <c r="B823" s="2" t="s">
        <v>914</v>
      </c>
    </row>
    <row r="824">
      <c r="A824" s="1">
        <v>0.0</v>
      </c>
      <c r="B824" s="2" t="s">
        <v>915</v>
      </c>
    </row>
    <row r="825">
      <c r="A825" s="1">
        <v>0.0</v>
      </c>
      <c r="B825" s="2" t="s">
        <v>916</v>
      </c>
    </row>
    <row r="826">
      <c r="A826" s="1">
        <v>0.0</v>
      </c>
      <c r="B826" s="3" t="s">
        <v>917</v>
      </c>
    </row>
    <row r="827">
      <c r="A827" s="1">
        <v>0.0</v>
      </c>
      <c r="B827" s="3" t="s">
        <v>918</v>
      </c>
    </row>
    <row r="828">
      <c r="A828" s="1">
        <v>0.0</v>
      </c>
      <c r="B828" s="3" t="s">
        <v>919</v>
      </c>
    </row>
    <row r="829">
      <c r="A829" s="1">
        <v>0.0</v>
      </c>
      <c r="B829" s="3" t="s">
        <v>920</v>
      </c>
      <c r="D829" s="36"/>
    </row>
    <row r="830">
      <c r="A830" s="1">
        <v>0.0</v>
      </c>
      <c r="B830" s="3" t="s">
        <v>921</v>
      </c>
    </row>
    <row r="831">
      <c r="A831" s="1">
        <v>0.0</v>
      </c>
      <c r="B831" s="4" t="s">
        <v>922</v>
      </c>
    </row>
    <row r="832">
      <c r="A832" s="1">
        <v>0.0</v>
      </c>
      <c r="B832" s="2" t="s">
        <v>923</v>
      </c>
    </row>
    <row r="833">
      <c r="A833" s="1">
        <v>0.0</v>
      </c>
      <c r="B833" s="4" t="s">
        <v>924</v>
      </c>
    </row>
    <row r="834">
      <c r="A834" s="1">
        <v>0.0</v>
      </c>
      <c r="B834" s="3" t="s">
        <v>925</v>
      </c>
    </row>
    <row r="835">
      <c r="A835" s="1">
        <v>0.0</v>
      </c>
      <c r="B835" s="3" t="s">
        <v>926</v>
      </c>
    </row>
    <row r="836">
      <c r="A836" s="1">
        <v>0.0</v>
      </c>
      <c r="B836" s="3" t="s">
        <v>927</v>
      </c>
    </row>
    <row r="837">
      <c r="A837" s="1">
        <v>0.0</v>
      </c>
      <c r="B837" s="2" t="s">
        <v>928</v>
      </c>
    </row>
    <row r="838">
      <c r="A838" s="1">
        <v>0.0</v>
      </c>
      <c r="B838" s="3" t="s">
        <v>929</v>
      </c>
    </row>
    <row r="839">
      <c r="A839" s="1">
        <v>0.0</v>
      </c>
      <c r="B839" s="3" t="s">
        <v>930</v>
      </c>
    </row>
    <row r="840">
      <c r="A840" s="1">
        <v>0.0</v>
      </c>
      <c r="B840" s="4" t="s">
        <v>931</v>
      </c>
    </row>
    <row r="841">
      <c r="A841" s="1">
        <v>0.0</v>
      </c>
      <c r="B841" s="4" t="s">
        <v>932</v>
      </c>
    </row>
    <row r="842">
      <c r="A842" s="1">
        <v>0.0</v>
      </c>
      <c r="B842" s="2" t="s">
        <v>933</v>
      </c>
    </row>
    <row r="843">
      <c r="A843" s="1">
        <v>0.0</v>
      </c>
      <c r="B843" s="3" t="s">
        <v>934</v>
      </c>
    </row>
    <row r="844">
      <c r="A844" s="1">
        <v>0.0</v>
      </c>
      <c r="B844" s="3" t="s">
        <v>10</v>
      </c>
    </row>
    <row r="845">
      <c r="A845" s="1">
        <v>0.0</v>
      </c>
      <c r="B845" s="3" t="s">
        <v>935</v>
      </c>
    </row>
    <row r="846">
      <c r="A846" s="1">
        <v>0.0</v>
      </c>
      <c r="B846" s="3" t="s">
        <v>936</v>
      </c>
    </row>
    <row r="847">
      <c r="A847" s="1">
        <v>0.0</v>
      </c>
      <c r="B847" s="3" t="s">
        <v>937</v>
      </c>
    </row>
    <row r="848">
      <c r="A848" s="1">
        <v>0.0</v>
      </c>
      <c r="B848" s="33" t="s">
        <v>938</v>
      </c>
    </row>
    <row r="849">
      <c r="A849" s="1">
        <v>0.0</v>
      </c>
      <c r="B849" s="2" t="s">
        <v>939</v>
      </c>
    </row>
    <row r="850">
      <c r="A850" s="1">
        <v>0.0</v>
      </c>
      <c r="B850" s="2" t="s">
        <v>940</v>
      </c>
    </row>
    <row r="851">
      <c r="A851" s="1">
        <v>0.0</v>
      </c>
      <c r="B851" s="34" t="s">
        <v>941</v>
      </c>
    </row>
    <row r="852">
      <c r="A852" s="1">
        <v>0.0</v>
      </c>
      <c r="B852" s="3" t="s">
        <v>942</v>
      </c>
    </row>
    <row r="853">
      <c r="A853" s="1">
        <v>0.0</v>
      </c>
      <c r="B853" s="3" t="s">
        <v>943</v>
      </c>
    </row>
    <row r="854">
      <c r="A854" s="1">
        <v>1.0</v>
      </c>
      <c r="B854" s="2" t="s">
        <v>944</v>
      </c>
    </row>
    <row r="855">
      <c r="A855" s="1">
        <v>1.0</v>
      </c>
      <c r="B855" s="2" t="s">
        <v>945</v>
      </c>
    </row>
    <row r="856">
      <c r="A856" s="1">
        <v>1.0</v>
      </c>
      <c r="B856" s="2" t="s">
        <v>946</v>
      </c>
    </row>
    <row r="857">
      <c r="A857" s="1">
        <v>1.0</v>
      </c>
      <c r="B857" s="2" t="s">
        <v>947</v>
      </c>
    </row>
    <row r="858">
      <c r="A858" s="1">
        <v>1.0</v>
      </c>
      <c r="B858" s="2" t="s">
        <v>948</v>
      </c>
    </row>
    <row r="859">
      <c r="A859" s="8">
        <v>1.0</v>
      </c>
      <c r="B859" s="9" t="s">
        <v>949</v>
      </c>
    </row>
    <row r="860">
      <c r="A860" s="1">
        <v>1.0</v>
      </c>
      <c r="B860" s="2" t="s">
        <v>950</v>
      </c>
    </row>
    <row r="861">
      <c r="A861" s="8">
        <v>1.0</v>
      </c>
      <c r="B861" s="9" t="s">
        <v>951</v>
      </c>
    </row>
    <row r="862">
      <c r="A862" s="6">
        <v>1.0</v>
      </c>
      <c r="B862" s="7" t="s">
        <v>952</v>
      </c>
    </row>
    <row r="863">
      <c r="A863" s="11">
        <v>-1.0</v>
      </c>
      <c r="B863" s="13" t="s">
        <v>953</v>
      </c>
    </row>
    <row r="864">
      <c r="A864" s="5">
        <v>1.0</v>
      </c>
      <c r="B864" s="3" t="s">
        <v>954</v>
      </c>
    </row>
    <row r="865">
      <c r="A865" s="5">
        <v>0.0</v>
      </c>
      <c r="B865" s="3" t="s">
        <v>955</v>
      </c>
      <c r="D865" s="36"/>
    </row>
    <row r="866">
      <c r="A866" s="5">
        <v>1.0</v>
      </c>
      <c r="B866" s="3" t="s">
        <v>956</v>
      </c>
    </row>
    <row r="867">
      <c r="A867" s="1">
        <v>1.0</v>
      </c>
      <c r="B867" s="2" t="s">
        <v>957</v>
      </c>
    </row>
    <row r="868">
      <c r="A868" s="5">
        <v>1.0</v>
      </c>
      <c r="B868" s="3" t="s">
        <v>958</v>
      </c>
    </row>
    <row r="869">
      <c r="A869" s="15">
        <v>1.0</v>
      </c>
      <c r="B869" s="20" t="s">
        <v>959</v>
      </c>
    </row>
    <row r="870">
      <c r="A870" s="15">
        <v>1.0</v>
      </c>
      <c r="B870" s="20" t="s">
        <v>960</v>
      </c>
    </row>
    <row r="871">
      <c r="A871" s="11">
        <v>1.0</v>
      </c>
      <c r="B871" s="12" t="s">
        <v>961</v>
      </c>
    </row>
    <row r="872">
      <c r="A872" s="1">
        <v>1.0</v>
      </c>
      <c r="B872" s="2" t="s">
        <v>962</v>
      </c>
    </row>
    <row r="873">
      <c r="A873" s="1">
        <v>1.0</v>
      </c>
      <c r="B873" s="2" t="s">
        <v>963</v>
      </c>
    </row>
    <row r="874">
      <c r="A874" s="15">
        <v>1.0</v>
      </c>
      <c r="B874" s="20" t="s">
        <v>964</v>
      </c>
    </row>
    <row r="875">
      <c r="A875" s="11">
        <v>1.0</v>
      </c>
      <c r="B875" s="12" t="s">
        <v>965</v>
      </c>
    </row>
    <row r="876">
      <c r="A876" s="5">
        <v>1.0</v>
      </c>
      <c r="B876" s="3" t="s">
        <v>966</v>
      </c>
    </row>
    <row r="877">
      <c r="A877" s="11">
        <v>1.0</v>
      </c>
      <c r="B877" s="12" t="s">
        <v>967</v>
      </c>
    </row>
    <row r="878">
      <c r="A878" s="5">
        <v>0.0</v>
      </c>
      <c r="B878" s="3" t="s">
        <v>968</v>
      </c>
    </row>
    <row r="879">
      <c r="A879" s="5">
        <v>1.0</v>
      </c>
      <c r="B879" s="3" t="s">
        <v>969</v>
      </c>
    </row>
    <row r="880">
      <c r="A880" s="5">
        <v>0.0</v>
      </c>
      <c r="B880" s="3" t="s">
        <v>970</v>
      </c>
    </row>
    <row r="881">
      <c r="A881" s="6">
        <v>1.0</v>
      </c>
      <c r="B881" s="7" t="s">
        <v>971</v>
      </c>
    </row>
    <row r="882">
      <c r="A882" s="11">
        <v>1.0</v>
      </c>
      <c r="B882" s="12" t="s">
        <v>972</v>
      </c>
    </row>
    <row r="883">
      <c r="A883" s="11">
        <v>1.0</v>
      </c>
      <c r="B883" s="13" t="s">
        <v>973</v>
      </c>
    </row>
    <row r="884">
      <c r="A884" s="11">
        <v>1.0</v>
      </c>
      <c r="B884" s="13" t="s">
        <v>974</v>
      </c>
    </row>
    <row r="885">
      <c r="A885" s="6">
        <v>1.0</v>
      </c>
      <c r="B885" s="7" t="s">
        <v>975</v>
      </c>
    </row>
    <row r="886">
      <c r="A886" s="11">
        <v>1.0</v>
      </c>
      <c r="B886" s="13" t="s">
        <v>976</v>
      </c>
    </row>
    <row r="887">
      <c r="A887" s="1">
        <v>1.0</v>
      </c>
      <c r="B887" s="13" t="s">
        <v>977</v>
      </c>
    </row>
    <row r="888">
      <c r="A888" s="1">
        <v>1.0</v>
      </c>
      <c r="B888" s="13" t="s">
        <v>978</v>
      </c>
    </row>
    <row r="889">
      <c r="A889" s="1">
        <v>1.0</v>
      </c>
      <c r="B889" s="2" t="s">
        <v>979</v>
      </c>
    </row>
    <row r="890">
      <c r="A890" s="1">
        <v>1.0</v>
      </c>
      <c r="B890" s="2" t="s">
        <v>980</v>
      </c>
    </row>
    <row r="891">
      <c r="A891" s="1">
        <v>1.0</v>
      </c>
      <c r="B891" s="2" t="s">
        <v>981</v>
      </c>
    </row>
    <row r="892">
      <c r="A892" s="1">
        <v>1.0</v>
      </c>
      <c r="B892" s="3" t="s">
        <v>982</v>
      </c>
    </row>
    <row r="893">
      <c r="A893" s="1">
        <v>1.0</v>
      </c>
      <c r="B893" s="2" t="s">
        <v>983</v>
      </c>
    </row>
    <row r="894">
      <c r="A894" s="1">
        <v>1.0</v>
      </c>
      <c r="B894" s="2" t="s">
        <v>984</v>
      </c>
    </row>
    <row r="895">
      <c r="A895" s="1">
        <v>1.0</v>
      </c>
      <c r="B895" s="2" t="s">
        <v>985</v>
      </c>
    </row>
    <row r="896">
      <c r="A896" s="1">
        <v>1.0</v>
      </c>
      <c r="B896" s="2" t="s">
        <v>986</v>
      </c>
    </row>
    <row r="897">
      <c r="A897" s="1">
        <v>1.0</v>
      </c>
      <c r="B897" s="2" t="s">
        <v>987</v>
      </c>
    </row>
    <row r="898">
      <c r="A898" s="1">
        <v>1.0</v>
      </c>
      <c r="B898" s="3" t="s">
        <v>988</v>
      </c>
    </row>
    <row r="899">
      <c r="A899" s="1">
        <v>1.0</v>
      </c>
      <c r="B899" s="2" t="s">
        <v>989</v>
      </c>
    </row>
    <row r="900">
      <c r="A900" s="1">
        <v>1.0</v>
      </c>
      <c r="B900" s="2" t="s">
        <v>990</v>
      </c>
    </row>
    <row r="901">
      <c r="A901" s="1">
        <v>1.0</v>
      </c>
      <c r="B901" s="2" t="s">
        <v>991</v>
      </c>
    </row>
    <row r="902">
      <c r="A902" s="1">
        <v>1.0</v>
      </c>
      <c r="B902" s="2" t="s">
        <v>992</v>
      </c>
    </row>
    <row r="903">
      <c r="A903" s="1">
        <v>1.0</v>
      </c>
      <c r="B903" s="2" t="s">
        <v>993</v>
      </c>
    </row>
    <row r="904">
      <c r="A904" s="1">
        <v>1.0</v>
      </c>
      <c r="B904" s="2" t="s">
        <v>994</v>
      </c>
    </row>
    <row r="905">
      <c r="A905" s="1">
        <v>1.0</v>
      </c>
      <c r="B905" s="2" t="s">
        <v>995</v>
      </c>
    </row>
    <row r="906">
      <c r="A906" s="1">
        <v>1.0</v>
      </c>
      <c r="B906" s="2" t="s">
        <v>996</v>
      </c>
    </row>
    <row r="907">
      <c r="A907" s="1">
        <v>1.0</v>
      </c>
      <c r="B907" s="2" t="s">
        <v>997</v>
      </c>
    </row>
    <row r="908">
      <c r="A908" s="1">
        <v>1.0</v>
      </c>
      <c r="B908" s="3" t="s">
        <v>998</v>
      </c>
    </row>
    <row r="909">
      <c r="A909" s="1">
        <v>1.0</v>
      </c>
      <c r="B909" s="2" t="s">
        <v>999</v>
      </c>
    </row>
    <row r="910">
      <c r="A910" s="1">
        <v>0.0</v>
      </c>
      <c r="B910" s="2" t="s">
        <v>1000</v>
      </c>
    </row>
    <row r="911">
      <c r="A911" s="1">
        <v>1.0</v>
      </c>
      <c r="B911" s="2" t="s">
        <v>1001</v>
      </c>
      <c r="C911" s="10"/>
      <c r="D911" s="10"/>
      <c r="E911" s="10"/>
    </row>
    <row r="912">
      <c r="A912" s="1">
        <v>1.0</v>
      </c>
      <c r="B912" s="2" t="s">
        <v>1002</v>
      </c>
    </row>
    <row r="913">
      <c r="A913" s="1">
        <v>1.0</v>
      </c>
      <c r="B913" s="2" t="s">
        <v>1003</v>
      </c>
    </row>
    <row r="914">
      <c r="A914" s="1">
        <v>1.0</v>
      </c>
      <c r="B914" s="2" t="s">
        <v>1004</v>
      </c>
    </row>
    <row r="915">
      <c r="A915" s="1">
        <v>1.0</v>
      </c>
      <c r="B915" s="2" t="s">
        <v>1005</v>
      </c>
    </row>
    <row r="916">
      <c r="A916" s="1">
        <v>1.0</v>
      </c>
      <c r="B916" s="4" t="s">
        <v>1006</v>
      </c>
    </row>
    <row r="917">
      <c r="A917" s="1">
        <v>1.0</v>
      </c>
      <c r="B917" s="2" t="s">
        <v>1007</v>
      </c>
    </row>
    <row r="918">
      <c r="A918" s="1">
        <v>1.0</v>
      </c>
      <c r="B918" s="44" t="s">
        <v>1008</v>
      </c>
    </row>
    <row r="919">
      <c r="A919" s="1">
        <v>1.0</v>
      </c>
      <c r="B919" s="2" t="s">
        <v>1009</v>
      </c>
    </row>
    <row r="920">
      <c r="A920" s="1">
        <v>1.0</v>
      </c>
      <c r="B920" s="2" t="s">
        <v>1010</v>
      </c>
      <c r="C920" s="10"/>
      <c r="D920" s="10"/>
      <c r="E920" s="10"/>
    </row>
    <row r="921">
      <c r="A921" s="1">
        <v>1.0</v>
      </c>
      <c r="B921" s="2" t="s">
        <v>1011</v>
      </c>
    </row>
    <row r="922">
      <c r="A922" s="1">
        <v>1.0</v>
      </c>
      <c r="B922" s="2" t="s">
        <v>1012</v>
      </c>
    </row>
    <row r="923">
      <c r="A923" s="1">
        <v>1.0</v>
      </c>
      <c r="B923" s="2" t="s">
        <v>1013</v>
      </c>
    </row>
    <row r="924">
      <c r="A924" s="1">
        <v>1.0</v>
      </c>
      <c r="B924" s="2" t="s">
        <v>1014</v>
      </c>
    </row>
    <row r="925">
      <c r="A925" s="1">
        <v>1.0</v>
      </c>
      <c r="B925" s="2" t="s">
        <v>1015</v>
      </c>
    </row>
    <row r="926">
      <c r="A926" s="1">
        <v>1.0</v>
      </c>
      <c r="B926" s="2" t="s">
        <v>1016</v>
      </c>
    </row>
    <row r="927">
      <c r="A927" s="1">
        <v>1.0</v>
      </c>
      <c r="B927" s="2" t="s">
        <v>1017</v>
      </c>
    </row>
    <row r="928">
      <c r="A928" s="1">
        <v>1.0</v>
      </c>
      <c r="B928" s="2" t="s">
        <v>1018</v>
      </c>
    </row>
    <row r="929">
      <c r="A929" s="1">
        <v>1.0</v>
      </c>
      <c r="B929" s="2" t="s">
        <v>1019</v>
      </c>
    </row>
    <row r="930">
      <c r="A930" s="1">
        <v>1.0</v>
      </c>
      <c r="B930" s="2" t="s">
        <v>1020</v>
      </c>
    </row>
    <row r="931">
      <c r="A931" s="1">
        <v>1.0</v>
      </c>
      <c r="B931" s="2" t="s">
        <v>1021</v>
      </c>
    </row>
    <row r="932">
      <c r="A932" s="1">
        <v>1.0</v>
      </c>
      <c r="B932" s="2" t="s">
        <v>1022</v>
      </c>
    </row>
    <row r="933">
      <c r="A933" s="1">
        <v>1.0</v>
      </c>
      <c r="B933" s="2" t="s">
        <v>1023</v>
      </c>
    </row>
    <row r="934">
      <c r="A934" s="1">
        <v>1.0</v>
      </c>
      <c r="B934" s="4" t="s">
        <v>1024</v>
      </c>
    </row>
    <row r="935">
      <c r="A935" s="1">
        <v>1.0</v>
      </c>
      <c r="B935" s="2" t="s">
        <v>1025</v>
      </c>
    </row>
    <row r="936">
      <c r="A936" s="1">
        <v>1.0</v>
      </c>
      <c r="B936" s="3" t="s">
        <v>1026</v>
      </c>
    </row>
    <row r="937">
      <c r="A937" s="1">
        <v>1.0</v>
      </c>
      <c r="B937" s="4" t="s">
        <v>1027</v>
      </c>
    </row>
    <row r="938">
      <c r="A938" s="1">
        <v>1.0</v>
      </c>
      <c r="B938" s="2" t="s">
        <v>1028</v>
      </c>
    </row>
    <row r="939">
      <c r="A939" s="1">
        <v>1.0</v>
      </c>
      <c r="B939" s="2" t="s">
        <v>1029</v>
      </c>
    </row>
    <row r="940">
      <c r="A940" s="1">
        <v>1.0</v>
      </c>
      <c r="B940" s="4" t="s">
        <v>1030</v>
      </c>
    </row>
    <row r="941">
      <c r="A941" s="1">
        <v>1.0</v>
      </c>
      <c r="B941" s="3" t="s">
        <v>1031</v>
      </c>
    </row>
    <row r="942">
      <c r="A942" s="1">
        <v>1.0</v>
      </c>
      <c r="B942" s="2" t="s">
        <v>1032</v>
      </c>
    </row>
    <row r="943">
      <c r="A943" s="1">
        <v>1.0</v>
      </c>
      <c r="B943" s="2" t="s">
        <v>1033</v>
      </c>
    </row>
    <row r="944">
      <c r="A944" s="1">
        <v>1.0</v>
      </c>
      <c r="B944" s="2" t="s">
        <v>1034</v>
      </c>
    </row>
    <row r="945">
      <c r="A945" s="1">
        <v>1.0</v>
      </c>
      <c r="B945" s="2" t="s">
        <v>1035</v>
      </c>
    </row>
    <row r="946">
      <c r="A946" s="1">
        <v>1.0</v>
      </c>
      <c r="B946" s="2" t="s">
        <v>1036</v>
      </c>
    </row>
    <row r="947">
      <c r="A947" s="1">
        <v>1.0</v>
      </c>
      <c r="B947" s="2" t="s">
        <v>1037</v>
      </c>
    </row>
    <row r="948">
      <c r="A948" s="1">
        <v>1.0</v>
      </c>
      <c r="B948" s="2" t="s">
        <v>1038</v>
      </c>
    </row>
    <row r="949">
      <c r="A949" s="1">
        <v>1.0</v>
      </c>
      <c r="B949" s="2" t="s">
        <v>1039</v>
      </c>
    </row>
    <row r="950">
      <c r="A950" s="1">
        <v>1.0</v>
      </c>
      <c r="B950" s="2" t="s">
        <v>1040</v>
      </c>
    </row>
    <row r="951">
      <c r="A951" s="1">
        <v>1.0</v>
      </c>
      <c r="B951" s="2" t="s">
        <v>1041</v>
      </c>
    </row>
    <row r="952">
      <c r="A952" s="1">
        <v>1.0</v>
      </c>
      <c r="B952" s="2" t="s">
        <v>1042</v>
      </c>
    </row>
    <row r="953">
      <c r="A953" s="1">
        <v>1.0</v>
      </c>
      <c r="B953" s="44" t="s">
        <v>1043</v>
      </c>
    </row>
    <row r="954">
      <c r="A954" s="1">
        <v>1.0</v>
      </c>
      <c r="B954" s="2" t="s">
        <v>1044</v>
      </c>
    </row>
    <row r="955">
      <c r="A955" s="1">
        <v>1.0</v>
      </c>
      <c r="B955" s="2" t="s">
        <v>1045</v>
      </c>
    </row>
    <row r="956">
      <c r="A956" s="1">
        <v>1.0</v>
      </c>
      <c r="B956" s="3" t="s">
        <v>1046</v>
      </c>
    </row>
    <row r="957">
      <c r="A957" s="1">
        <v>1.0</v>
      </c>
      <c r="B957" s="3" t="s">
        <v>1047</v>
      </c>
    </row>
    <row r="958">
      <c r="A958" s="1">
        <v>1.0</v>
      </c>
      <c r="B958" s="3" t="s">
        <v>1048</v>
      </c>
    </row>
    <row r="959">
      <c r="A959" s="1">
        <v>1.0</v>
      </c>
      <c r="B959" s="3" t="s">
        <v>1049</v>
      </c>
    </row>
    <row r="960">
      <c r="A960" s="1">
        <v>1.0</v>
      </c>
      <c r="B960" s="3" t="s">
        <v>1050</v>
      </c>
    </row>
    <row r="961">
      <c r="A961" s="1">
        <v>1.0</v>
      </c>
      <c r="B961" s="3" t="s">
        <v>1051</v>
      </c>
      <c r="C961" s="10"/>
      <c r="D961" s="10"/>
      <c r="E961" s="10"/>
    </row>
    <row r="962">
      <c r="A962" s="1">
        <v>1.0</v>
      </c>
      <c r="B962" s="4" t="s">
        <v>1052</v>
      </c>
    </row>
    <row r="963">
      <c r="A963" s="1">
        <v>1.0</v>
      </c>
      <c r="B963" s="2" t="s">
        <v>1053</v>
      </c>
    </row>
    <row r="964">
      <c r="A964" s="1">
        <v>1.0</v>
      </c>
      <c r="B964" s="2" t="s">
        <v>1054</v>
      </c>
    </row>
    <row r="965">
      <c r="A965" s="1">
        <v>1.0</v>
      </c>
      <c r="B965" s="2" t="s">
        <v>1055</v>
      </c>
    </row>
    <row r="966">
      <c r="A966" s="1">
        <v>1.0</v>
      </c>
      <c r="B966" s="2" t="s">
        <v>1056</v>
      </c>
    </row>
    <row r="967">
      <c r="A967" s="1">
        <v>1.0</v>
      </c>
      <c r="B967" s="3" t="s">
        <v>1057</v>
      </c>
    </row>
    <row r="968">
      <c r="A968" s="1">
        <v>1.0</v>
      </c>
      <c r="B968" s="33" t="s">
        <v>1058</v>
      </c>
    </row>
    <row r="969">
      <c r="A969" s="1">
        <v>1.0</v>
      </c>
      <c r="B969" s="33" t="s">
        <v>1059</v>
      </c>
    </row>
    <row r="970">
      <c r="A970" s="1">
        <v>1.0</v>
      </c>
      <c r="B970" s="2" t="s">
        <v>1060</v>
      </c>
    </row>
    <row r="971">
      <c r="A971" s="5">
        <v>2.0</v>
      </c>
      <c r="B971" s="3" t="s">
        <v>1061</v>
      </c>
    </row>
    <row r="972">
      <c r="A972" s="1">
        <v>2.0</v>
      </c>
      <c r="B972" s="2" t="s">
        <v>1062</v>
      </c>
    </row>
    <row r="973">
      <c r="A973" s="8">
        <v>2.0</v>
      </c>
      <c r="B973" s="9" t="s">
        <v>1063</v>
      </c>
    </row>
    <row r="974">
      <c r="A974" s="1">
        <v>2.0</v>
      </c>
      <c r="B974" s="2" t="s">
        <v>1064</v>
      </c>
    </row>
    <row r="975">
      <c r="A975" s="1">
        <v>2.0</v>
      </c>
      <c r="B975" s="2" t="s">
        <v>1065</v>
      </c>
    </row>
    <row r="976">
      <c r="A976" s="1">
        <v>2.0</v>
      </c>
      <c r="B976" s="2" t="s">
        <v>1066</v>
      </c>
    </row>
    <row r="977">
      <c r="A977" s="1">
        <v>2.0</v>
      </c>
      <c r="B977" s="2" t="s">
        <v>1067</v>
      </c>
    </row>
    <row r="978">
      <c r="A978" s="5">
        <v>2.0</v>
      </c>
      <c r="B978" s="3" t="s">
        <v>1068</v>
      </c>
    </row>
    <row r="979">
      <c r="A979" s="8">
        <v>2.0</v>
      </c>
      <c r="B979" s="9" t="s">
        <v>1069</v>
      </c>
    </row>
    <row r="980">
      <c r="A980" s="1">
        <v>2.0</v>
      </c>
      <c r="B980" s="2" t="s">
        <v>1070</v>
      </c>
    </row>
    <row r="981">
      <c r="A981" s="5">
        <v>2.0</v>
      </c>
      <c r="B981" s="3" t="s">
        <v>1071</v>
      </c>
    </row>
    <row r="982">
      <c r="A982" s="5">
        <v>2.0</v>
      </c>
      <c r="B982" s="3" t="s">
        <v>1072</v>
      </c>
    </row>
    <row r="983">
      <c r="A983" s="1">
        <v>2.0</v>
      </c>
      <c r="B983" s="2" t="s">
        <v>1073</v>
      </c>
    </row>
    <row r="984">
      <c r="A984" s="11">
        <v>2.0</v>
      </c>
      <c r="B984" s="12" t="s">
        <v>1074</v>
      </c>
    </row>
    <row r="985">
      <c r="A985" s="5">
        <v>2.0</v>
      </c>
      <c r="B985" s="3" t="s">
        <v>1075</v>
      </c>
    </row>
    <row r="986">
      <c r="A986" s="17">
        <v>2.0</v>
      </c>
      <c r="B986" s="4" t="s">
        <v>1076</v>
      </c>
    </row>
    <row r="987">
      <c r="A987" s="5">
        <v>2.0</v>
      </c>
      <c r="B987" s="3" t="s">
        <v>1077</v>
      </c>
    </row>
    <row r="988">
      <c r="A988" s="11">
        <v>2.0</v>
      </c>
      <c r="B988" s="12" t="s">
        <v>1078</v>
      </c>
    </row>
    <row r="989">
      <c r="A989" s="11">
        <v>2.0</v>
      </c>
      <c r="B989" s="13" t="s">
        <v>1079</v>
      </c>
    </row>
    <row r="990">
      <c r="A990" s="11">
        <v>2.0</v>
      </c>
      <c r="B990" s="12" t="s">
        <v>1080</v>
      </c>
    </row>
    <row r="991">
      <c r="A991" s="11">
        <v>2.0</v>
      </c>
      <c r="B991" s="13" t="s">
        <v>1081</v>
      </c>
    </row>
    <row r="992">
      <c r="A992" s="15">
        <v>2.0</v>
      </c>
      <c r="B992" s="20" t="s">
        <v>1082</v>
      </c>
    </row>
    <row r="993">
      <c r="A993" s="5">
        <v>2.0</v>
      </c>
      <c r="B993" s="3" t="s">
        <v>1083</v>
      </c>
    </row>
    <row r="994">
      <c r="A994" s="11">
        <v>2.0</v>
      </c>
      <c r="B994" s="12" t="s">
        <v>1084</v>
      </c>
    </row>
    <row r="995">
      <c r="A995" s="11">
        <v>2.0</v>
      </c>
      <c r="B995" s="12" t="s">
        <v>1085</v>
      </c>
    </row>
    <row r="996">
      <c r="A996" s="27">
        <v>2.0</v>
      </c>
      <c r="B996" s="28" t="s">
        <v>1086</v>
      </c>
    </row>
    <row r="997">
      <c r="A997" s="1">
        <v>2.0</v>
      </c>
      <c r="B997" s="2" t="s">
        <v>1087</v>
      </c>
    </row>
    <row r="998">
      <c r="A998" s="1">
        <v>2.0</v>
      </c>
      <c r="B998" s="2" t="s">
        <v>1088</v>
      </c>
    </row>
    <row r="999">
      <c r="A999" s="5">
        <v>2.0</v>
      </c>
      <c r="B999" s="3" t="s">
        <v>1089</v>
      </c>
    </row>
    <row r="1000">
      <c r="A1000" s="11">
        <v>2.0</v>
      </c>
      <c r="B1000" s="12" t="s">
        <v>1090</v>
      </c>
    </row>
    <row r="1001">
      <c r="A1001" s="45">
        <v>2.0</v>
      </c>
      <c r="B1001" s="46" t="s">
        <v>1091</v>
      </c>
    </row>
    <row r="1002">
      <c r="A1002" s="1">
        <v>2.0</v>
      </c>
      <c r="B1002" s="13" t="s">
        <v>1092</v>
      </c>
    </row>
    <row r="1003">
      <c r="A1003" s="1">
        <v>2.0</v>
      </c>
      <c r="B1003" s="13" t="s">
        <v>1093</v>
      </c>
    </row>
    <row r="1004">
      <c r="A1004" s="1">
        <v>2.0</v>
      </c>
      <c r="B1004" s="19" t="s">
        <v>1094</v>
      </c>
    </row>
    <row r="1005">
      <c r="A1005" s="1">
        <v>2.0</v>
      </c>
      <c r="B1005" s="13" t="s">
        <v>1095</v>
      </c>
      <c r="C1005" s="10"/>
      <c r="D1005" s="10"/>
      <c r="E1005" s="10"/>
    </row>
    <row r="1006">
      <c r="A1006" s="1">
        <v>2.0</v>
      </c>
      <c r="B1006" s="13" t="s">
        <v>1096</v>
      </c>
      <c r="C1006" s="10"/>
      <c r="D1006" s="10"/>
      <c r="E1006" s="10"/>
    </row>
    <row r="1007">
      <c r="A1007" s="1">
        <v>2.0</v>
      </c>
      <c r="B1007" s="13" t="s">
        <v>1097</v>
      </c>
    </row>
    <row r="1008">
      <c r="A1008" s="1">
        <v>2.0</v>
      </c>
      <c r="B1008" s="12" t="s">
        <v>1098</v>
      </c>
    </row>
    <row r="1009">
      <c r="A1009" s="1">
        <v>2.0</v>
      </c>
      <c r="B1009" s="13" t="s">
        <v>1099</v>
      </c>
    </row>
    <row r="1010">
      <c r="A1010" s="1">
        <v>0.0</v>
      </c>
      <c r="B1010" s="3" t="s">
        <v>1100</v>
      </c>
    </row>
    <row r="1011">
      <c r="A1011" s="1">
        <v>2.0</v>
      </c>
      <c r="B1011" s="13" t="s">
        <v>1101</v>
      </c>
    </row>
    <row r="1012">
      <c r="A1012" s="1">
        <v>2.0</v>
      </c>
      <c r="B1012" s="4" t="s">
        <v>1102</v>
      </c>
    </row>
    <row r="1013">
      <c r="A1013" s="1">
        <v>2.0</v>
      </c>
      <c r="B1013" s="4" t="s">
        <v>1103</v>
      </c>
    </row>
    <row r="1014">
      <c r="A1014" s="1">
        <v>0.0</v>
      </c>
      <c r="B1014" s="3" t="s">
        <v>1104</v>
      </c>
    </row>
    <row r="1015">
      <c r="A1015" s="1">
        <v>2.0</v>
      </c>
      <c r="B1015" s="4" t="s">
        <v>1105</v>
      </c>
    </row>
    <row r="1016">
      <c r="A1016" s="1">
        <v>2.0</v>
      </c>
      <c r="B1016" s="2" t="s">
        <v>1106</v>
      </c>
    </row>
    <row r="1017">
      <c r="A1017" s="1">
        <v>2.0</v>
      </c>
      <c r="B1017" s="2" t="s">
        <v>1107</v>
      </c>
    </row>
    <row r="1018">
      <c r="A1018" s="1">
        <v>2.0</v>
      </c>
      <c r="B1018" s="2" t="s">
        <v>1108</v>
      </c>
    </row>
    <row r="1019">
      <c r="A1019" s="1">
        <v>2.0</v>
      </c>
      <c r="B1019" s="2" t="s">
        <v>1109</v>
      </c>
    </row>
    <row r="1020">
      <c r="A1020" s="1">
        <v>2.0</v>
      </c>
      <c r="B1020" s="4" t="s">
        <v>1110</v>
      </c>
    </row>
    <row r="1021">
      <c r="A1021" s="1">
        <v>2.0</v>
      </c>
      <c r="B1021" s="2" t="s">
        <v>1111</v>
      </c>
    </row>
    <row r="1022">
      <c r="A1022" s="1">
        <v>2.0</v>
      </c>
      <c r="B1022" s="2" t="s">
        <v>1112</v>
      </c>
    </row>
    <row r="1023">
      <c r="A1023" s="1">
        <v>2.0</v>
      </c>
      <c r="B1023" s="2" t="s">
        <v>1113</v>
      </c>
    </row>
    <row r="1024">
      <c r="A1024" s="1">
        <v>2.0</v>
      </c>
      <c r="B1024" s="2" t="s">
        <v>1114</v>
      </c>
    </row>
    <row r="1025">
      <c r="A1025" s="1">
        <v>2.0</v>
      </c>
      <c r="B1025" s="2" t="s">
        <v>1115</v>
      </c>
    </row>
    <row r="1026">
      <c r="A1026" s="1">
        <v>2.0</v>
      </c>
      <c r="B1026" s="2" t="s">
        <v>1116</v>
      </c>
    </row>
    <row r="1027">
      <c r="A1027" s="1">
        <v>2.0</v>
      </c>
      <c r="B1027" s="2" t="s">
        <v>1117</v>
      </c>
    </row>
    <row r="1028">
      <c r="A1028" s="1">
        <v>2.0</v>
      </c>
      <c r="B1028" s="2" t="s">
        <v>1118</v>
      </c>
    </row>
    <row r="1029">
      <c r="A1029" s="1">
        <v>2.0</v>
      </c>
      <c r="B1029" s="2" t="s">
        <v>1119</v>
      </c>
    </row>
    <row r="1030">
      <c r="A1030" s="1">
        <v>2.0</v>
      </c>
      <c r="B1030" s="2" t="s">
        <v>1120</v>
      </c>
    </row>
    <row r="1031">
      <c r="A1031" s="1">
        <v>2.0</v>
      </c>
      <c r="B1031" s="4" t="s">
        <v>1121</v>
      </c>
    </row>
    <row r="1032">
      <c r="A1032" s="1">
        <v>2.0</v>
      </c>
      <c r="B1032" s="2" t="s">
        <v>1122</v>
      </c>
    </row>
    <row r="1033">
      <c r="A1033" s="1">
        <v>2.0</v>
      </c>
      <c r="B1033" s="2" t="s">
        <v>1123</v>
      </c>
    </row>
    <row r="1034">
      <c r="A1034" s="1">
        <v>2.0</v>
      </c>
      <c r="B1034" s="22" t="s">
        <v>1124</v>
      </c>
    </row>
    <row r="1035">
      <c r="A1035" s="1">
        <v>2.0</v>
      </c>
      <c r="B1035" s="3" t="s">
        <v>1125</v>
      </c>
    </row>
    <row r="1036">
      <c r="A1036" s="1">
        <v>2.0</v>
      </c>
      <c r="B1036" s="4" t="s">
        <v>1126</v>
      </c>
    </row>
    <row r="1037">
      <c r="A1037" s="1">
        <v>2.0</v>
      </c>
      <c r="B1037" s="2" t="s">
        <v>1127</v>
      </c>
    </row>
    <row r="1038">
      <c r="A1038" s="1">
        <v>2.0</v>
      </c>
      <c r="B1038" s="2" t="s">
        <v>1128</v>
      </c>
    </row>
    <row r="1039">
      <c r="A1039" s="1">
        <v>2.0</v>
      </c>
      <c r="B1039" s="2" t="s">
        <v>1129</v>
      </c>
    </row>
    <row r="1040">
      <c r="A1040" s="1">
        <v>2.0</v>
      </c>
      <c r="B1040" s="4" t="s">
        <v>1130</v>
      </c>
    </row>
    <row r="1041">
      <c r="A1041" s="1">
        <v>2.0</v>
      </c>
      <c r="B1041" s="3" t="s">
        <v>1131</v>
      </c>
    </row>
    <row r="1042">
      <c r="A1042" s="1">
        <v>2.0</v>
      </c>
      <c r="B1042" s="44" t="s">
        <v>1132</v>
      </c>
      <c r="C1042" s="10"/>
      <c r="D1042" s="10"/>
      <c r="E1042" s="10"/>
    </row>
    <row r="1043">
      <c r="A1043" s="1">
        <v>2.0</v>
      </c>
      <c r="B1043" s="4" t="s">
        <v>1133</v>
      </c>
    </row>
    <row r="1044">
      <c r="A1044" s="1">
        <v>2.0</v>
      </c>
      <c r="B1044" s="2" t="s">
        <v>1134</v>
      </c>
    </row>
    <row r="1045">
      <c r="A1045" s="1">
        <v>2.0</v>
      </c>
      <c r="B1045" s="2" t="s">
        <v>1135</v>
      </c>
    </row>
    <row r="1046">
      <c r="A1046" s="1">
        <v>2.0</v>
      </c>
      <c r="B1046" s="3" t="s">
        <v>1136</v>
      </c>
    </row>
    <row r="1047">
      <c r="A1047" s="1">
        <v>2.0</v>
      </c>
      <c r="B1047" s="2" t="s">
        <v>1137</v>
      </c>
    </row>
    <row r="1048">
      <c r="A1048" s="1">
        <v>2.0</v>
      </c>
      <c r="B1048" s="30" t="s">
        <v>1138</v>
      </c>
    </row>
    <row r="1049">
      <c r="A1049" s="1">
        <v>2.0</v>
      </c>
      <c r="B1049" s="47" t="s">
        <v>1139</v>
      </c>
    </row>
    <row r="1050">
      <c r="A1050" s="1">
        <v>2.0</v>
      </c>
      <c r="B1050" s="2" t="s">
        <v>1140</v>
      </c>
    </row>
    <row r="1051">
      <c r="A1051" s="1">
        <v>2.0</v>
      </c>
      <c r="B1051" s="33" t="s">
        <v>1141</v>
      </c>
    </row>
    <row r="1052">
      <c r="A1052" s="1">
        <v>2.0</v>
      </c>
      <c r="B1052" s="2" t="s">
        <v>1142</v>
      </c>
      <c r="D1052" s="36"/>
    </row>
    <row r="1053">
      <c r="A1053" s="1">
        <v>2.0</v>
      </c>
      <c r="B1053" s="2" t="s">
        <v>1143</v>
      </c>
    </row>
    <row r="1054">
      <c r="A1054" s="1">
        <v>2.0</v>
      </c>
      <c r="B1054" s="33" t="s">
        <v>1144</v>
      </c>
    </row>
    <row r="1055">
      <c r="A1055" s="1">
        <v>2.0</v>
      </c>
      <c r="B1055" s="33" t="s">
        <v>1145</v>
      </c>
    </row>
    <row r="1056">
      <c r="A1056" s="1">
        <v>2.0</v>
      </c>
      <c r="B1056" s="34" t="s">
        <v>1146</v>
      </c>
    </row>
    <row r="1057">
      <c r="A1057" s="1">
        <v>2.0</v>
      </c>
      <c r="B1057" s="47" t="s">
        <v>1147</v>
      </c>
    </row>
    <row r="1058">
      <c r="A1058" s="1">
        <v>2.0</v>
      </c>
      <c r="B1058" s="33" t="s">
        <v>1148</v>
      </c>
    </row>
    <row r="1059">
      <c r="A1059" s="1">
        <v>-2.0</v>
      </c>
      <c r="B1059" s="2" t="s">
        <v>1149</v>
      </c>
    </row>
    <row r="1060">
      <c r="A1060" s="1">
        <v>-2.0</v>
      </c>
      <c r="B1060" s="4" t="s">
        <v>1150</v>
      </c>
    </row>
    <row r="1061">
      <c r="A1061" s="1">
        <v>-2.0</v>
      </c>
      <c r="B1061" s="2" t="s">
        <v>1151</v>
      </c>
    </row>
    <row r="1062">
      <c r="A1062" s="1">
        <v>-2.0</v>
      </c>
      <c r="B1062" s="2" t="s">
        <v>1152</v>
      </c>
    </row>
    <row r="1063">
      <c r="A1063" s="1">
        <v>-2.0</v>
      </c>
      <c r="B1063" s="2" t="s">
        <v>1153</v>
      </c>
    </row>
    <row r="1064">
      <c r="A1064" s="1">
        <v>-2.0</v>
      </c>
      <c r="B1064" s="48" t="s">
        <v>1154</v>
      </c>
    </row>
    <row r="1065">
      <c r="A1065" s="1">
        <v>-2.0</v>
      </c>
      <c r="B1065" s="2" t="s">
        <v>1222</v>
      </c>
    </row>
    <row r="1066">
      <c r="A1066" s="1">
        <v>-2.0</v>
      </c>
      <c r="B1066" s="2" t="s">
        <v>1223</v>
      </c>
    </row>
    <row r="1067">
      <c r="A1067" s="1">
        <v>-2.0</v>
      </c>
      <c r="B1067" s="2" t="s">
        <v>1224</v>
      </c>
    </row>
    <row r="1068">
      <c r="A1068" s="1">
        <v>-2.0</v>
      </c>
      <c r="B1068" s="2" t="s">
        <v>1225</v>
      </c>
    </row>
    <row r="1069">
      <c r="A1069" s="1">
        <v>-2.0</v>
      </c>
      <c r="B1069" s="2" t="s">
        <v>1226</v>
      </c>
    </row>
    <row r="1070">
      <c r="A1070" s="1">
        <v>-2.0</v>
      </c>
      <c r="B1070" s="2" t="s">
        <v>1227</v>
      </c>
    </row>
    <row r="1071">
      <c r="A1071" s="1">
        <v>-2.0</v>
      </c>
      <c r="B1071" s="3" t="s">
        <v>1228</v>
      </c>
    </row>
    <row r="1072">
      <c r="A1072" s="1">
        <v>-2.0</v>
      </c>
      <c r="B1072" s="2" t="s">
        <v>1229</v>
      </c>
    </row>
    <row r="1073">
      <c r="A1073" s="1">
        <v>-2.0</v>
      </c>
      <c r="B1073" s="3" t="s">
        <v>1230</v>
      </c>
    </row>
    <row r="1074">
      <c r="A1074" s="1">
        <v>-2.0</v>
      </c>
      <c r="B1074" s="2" t="s">
        <v>1231</v>
      </c>
    </row>
    <row r="1075">
      <c r="A1075" s="1">
        <v>-2.0</v>
      </c>
      <c r="B1075" s="3" t="s">
        <v>1232</v>
      </c>
    </row>
    <row r="1076">
      <c r="A1076" s="1">
        <v>-2.0</v>
      </c>
      <c r="B1076" s="2" t="s">
        <v>1233</v>
      </c>
    </row>
    <row r="1077">
      <c r="A1077" s="1">
        <v>0.0</v>
      </c>
      <c r="B1077" s="3" t="s">
        <v>1234</v>
      </c>
    </row>
    <row r="1078">
      <c r="A1078" s="1">
        <v>0.0</v>
      </c>
      <c r="B1078" s="3" t="s">
        <v>1235</v>
      </c>
    </row>
    <row r="1079">
      <c r="A1079" s="1">
        <v>0.0</v>
      </c>
      <c r="B1079" s="3" t="s">
        <v>1237</v>
      </c>
    </row>
    <row r="1080">
      <c r="A1080" s="1">
        <v>-1.0</v>
      </c>
      <c r="B1080" s="3" t="s">
        <v>1238</v>
      </c>
      <c r="C1080" s="10"/>
      <c r="D1080" s="10"/>
      <c r="E1080" s="10"/>
    </row>
    <row r="1081">
      <c r="A1081" s="1">
        <v>-2.0</v>
      </c>
      <c r="B1081" s="2" t="s">
        <v>1239</v>
      </c>
    </row>
    <row r="1082">
      <c r="A1082" s="1">
        <v>-2.0</v>
      </c>
      <c r="B1082" s="2" t="s">
        <v>1240</v>
      </c>
    </row>
    <row r="1083">
      <c r="A1083" s="1">
        <v>-2.0</v>
      </c>
      <c r="B1083" s="2" t="s">
        <v>1241</v>
      </c>
    </row>
    <row r="1084">
      <c r="A1084" s="1">
        <v>-2.0</v>
      </c>
      <c r="B1084" s="2" t="s">
        <v>1242</v>
      </c>
    </row>
    <row r="1085">
      <c r="A1085" s="1">
        <v>-2.0</v>
      </c>
      <c r="B1085" s="2" t="s">
        <v>1243</v>
      </c>
    </row>
    <row r="1086">
      <c r="A1086" s="1">
        <v>-2.0</v>
      </c>
      <c r="B1086" s="2" t="s">
        <v>1244</v>
      </c>
    </row>
    <row r="1087">
      <c r="A1087" s="1">
        <v>-2.0</v>
      </c>
      <c r="B1087" s="2" t="s">
        <v>1245</v>
      </c>
    </row>
    <row r="1088">
      <c r="A1088" s="2">
        <v>-2.0</v>
      </c>
      <c r="B1088" s="2" t="s">
        <v>1246</v>
      </c>
    </row>
    <row r="1089">
      <c r="A1089" s="1">
        <v>-2.0</v>
      </c>
      <c r="B1089" s="2" t="s">
        <v>1247</v>
      </c>
    </row>
    <row r="1090">
      <c r="A1090" s="1">
        <v>-2.0</v>
      </c>
      <c r="B1090" s="2" t="s">
        <v>1248</v>
      </c>
    </row>
    <row r="1091">
      <c r="A1091" s="1">
        <v>-2.0</v>
      </c>
      <c r="B1091" s="2" t="s">
        <v>1249</v>
      </c>
    </row>
    <row r="1092">
      <c r="A1092" s="1">
        <v>-2.0</v>
      </c>
      <c r="B1092" s="2" t="s">
        <v>1250</v>
      </c>
    </row>
    <row r="1093">
      <c r="A1093" s="1">
        <v>-2.0</v>
      </c>
      <c r="B1093" s="40" t="s">
        <v>1251</v>
      </c>
    </row>
    <row r="1094">
      <c r="A1094" s="1">
        <v>-2.0</v>
      </c>
      <c r="B1094" s="2" t="s">
        <v>1252</v>
      </c>
    </row>
    <row r="1095">
      <c r="A1095" s="1">
        <v>-2.0</v>
      </c>
      <c r="B1095" s="2" t="s">
        <v>1253</v>
      </c>
    </row>
    <row r="1096">
      <c r="A1096" s="1">
        <v>-2.0</v>
      </c>
      <c r="B1096" s="2" t="s">
        <v>1256</v>
      </c>
    </row>
    <row r="1097">
      <c r="A1097" s="1">
        <v>-2.0</v>
      </c>
      <c r="B1097" s="22" t="s">
        <v>1259</v>
      </c>
    </row>
    <row r="1098">
      <c r="A1098" s="1">
        <v>-2.0</v>
      </c>
      <c r="B1098" s="2" t="s">
        <v>1261</v>
      </c>
    </row>
    <row r="1099">
      <c r="A1099" s="1">
        <v>-2.0</v>
      </c>
      <c r="B1099" s="2" t="s">
        <v>1263</v>
      </c>
    </row>
    <row r="1100">
      <c r="A1100" s="1">
        <v>-2.0</v>
      </c>
      <c r="B1100" s="2" t="s">
        <v>1265</v>
      </c>
    </row>
    <row r="1101">
      <c r="A1101" s="1">
        <v>-2.0</v>
      </c>
      <c r="B1101" s="2" t="s">
        <v>1269</v>
      </c>
    </row>
    <row r="1102">
      <c r="A1102" s="1">
        <v>-2.0</v>
      </c>
      <c r="B1102" s="2" t="s">
        <v>1270</v>
      </c>
    </row>
    <row r="1103">
      <c r="A1103" s="1">
        <v>-2.0</v>
      </c>
      <c r="B1103" s="2" t="s">
        <v>1271</v>
      </c>
    </row>
    <row r="1104">
      <c r="A1104" s="1">
        <v>-2.0</v>
      </c>
      <c r="B1104" s="2" t="s">
        <v>1272</v>
      </c>
    </row>
    <row r="1105">
      <c r="A1105" s="1">
        <v>-2.0</v>
      </c>
      <c r="B1105" s="2" t="s">
        <v>1273</v>
      </c>
    </row>
    <row r="1106">
      <c r="A1106" s="1">
        <v>-2.0</v>
      </c>
      <c r="B1106" s="2" t="s">
        <v>1274</v>
      </c>
    </row>
    <row r="1107">
      <c r="A1107" s="1">
        <v>-2.0</v>
      </c>
      <c r="B1107" s="2" t="s">
        <v>1275</v>
      </c>
    </row>
    <row r="1108">
      <c r="A1108" s="1">
        <v>-2.0</v>
      </c>
      <c r="B1108" s="2" t="s">
        <v>1276</v>
      </c>
    </row>
    <row r="1109">
      <c r="A1109" s="1">
        <v>-2.0</v>
      </c>
      <c r="B1109" s="2" t="s">
        <v>1277</v>
      </c>
    </row>
    <row r="1110">
      <c r="A1110" s="1">
        <v>-2.0</v>
      </c>
      <c r="B1110" s="41" t="s">
        <v>1278</v>
      </c>
    </row>
    <row r="1111">
      <c r="A1111" s="1">
        <v>-2.0</v>
      </c>
      <c r="B1111" s="2" t="s">
        <v>1279</v>
      </c>
    </row>
    <row r="1112">
      <c r="A1112" s="1">
        <v>-2.0</v>
      </c>
      <c r="B1112" s="2" t="s">
        <v>1280</v>
      </c>
    </row>
    <row r="1113">
      <c r="A1113" s="1">
        <v>-2.0</v>
      </c>
      <c r="B1113" s="2" t="s">
        <v>1281</v>
      </c>
    </row>
    <row r="1114">
      <c r="A1114" s="1">
        <v>-2.0</v>
      </c>
      <c r="B1114" s="40" t="s">
        <v>1282</v>
      </c>
    </row>
    <row r="1115">
      <c r="A1115" s="1">
        <v>-2.0</v>
      </c>
      <c r="B1115" s="40" t="s">
        <v>1283</v>
      </c>
    </row>
    <row r="1116">
      <c r="A1116" s="1">
        <v>-2.0</v>
      </c>
      <c r="B1116" s="2" t="s">
        <v>1284</v>
      </c>
    </row>
    <row r="1117">
      <c r="A1117" s="1">
        <v>-1.0</v>
      </c>
      <c r="B1117" s="2" t="s">
        <v>1179</v>
      </c>
    </row>
    <row r="1118">
      <c r="A1118" s="1">
        <v>-1.0</v>
      </c>
      <c r="B1118" s="4" t="s">
        <v>1180</v>
      </c>
    </row>
    <row r="1119">
      <c r="A1119" s="1">
        <v>-1.0</v>
      </c>
      <c r="B1119" s="2" t="s">
        <v>500</v>
      </c>
    </row>
    <row r="1120">
      <c r="A1120" s="1">
        <v>-1.0</v>
      </c>
      <c r="B1120" s="4" t="s">
        <v>1181</v>
      </c>
    </row>
    <row r="1121">
      <c r="A1121" s="1">
        <v>-1.0</v>
      </c>
      <c r="B1121" s="2" t="s">
        <v>1183</v>
      </c>
    </row>
    <row r="1122">
      <c r="A1122" s="1">
        <v>-1.0</v>
      </c>
      <c r="B1122" s="3" t="s">
        <v>1187</v>
      </c>
    </row>
    <row r="1123">
      <c r="A1123" s="1">
        <v>-1.0</v>
      </c>
      <c r="B1123" s="2" t="s">
        <v>1192</v>
      </c>
    </row>
    <row r="1124">
      <c r="A1124" s="1">
        <v>-1.0</v>
      </c>
      <c r="B1124" s="2" t="s">
        <v>1199</v>
      </c>
    </row>
    <row r="1125">
      <c r="A1125" s="1">
        <v>-1.0</v>
      </c>
      <c r="B1125" s="2" t="s">
        <v>1200</v>
      </c>
    </row>
    <row r="1126">
      <c r="A1126" s="1">
        <v>-1.0</v>
      </c>
      <c r="B1126" s="2" t="s">
        <v>1201</v>
      </c>
    </row>
    <row r="1127">
      <c r="A1127" s="1">
        <v>-1.0</v>
      </c>
      <c r="B1127" s="2" t="s">
        <v>1202</v>
      </c>
    </row>
    <row r="1128">
      <c r="A1128" s="1">
        <v>-1.0</v>
      </c>
      <c r="B1128" s="2" t="s">
        <v>1209</v>
      </c>
    </row>
    <row r="1129">
      <c r="A1129" s="1">
        <v>-1.0</v>
      </c>
      <c r="B1129" s="2" t="s">
        <v>1285</v>
      </c>
    </row>
    <row r="1130">
      <c r="A1130" s="1">
        <v>-1.0</v>
      </c>
      <c r="B1130" s="32" t="s">
        <v>1286</v>
      </c>
    </row>
    <row r="1131">
      <c r="A1131" s="1">
        <v>-1.0</v>
      </c>
      <c r="B1131" s="2" t="s">
        <v>1287</v>
      </c>
    </row>
    <row r="1132">
      <c r="A1132" s="1">
        <v>-1.0</v>
      </c>
      <c r="B1132" s="2" t="s">
        <v>1288</v>
      </c>
    </row>
    <row r="1133">
      <c r="A1133" s="1">
        <v>-1.0</v>
      </c>
      <c r="B1133" s="2" t="s">
        <v>1289</v>
      </c>
    </row>
    <row r="1134">
      <c r="A1134" s="1">
        <v>-1.0</v>
      </c>
      <c r="B1134" s="2" t="s">
        <v>1290</v>
      </c>
    </row>
    <row r="1135">
      <c r="A1135" s="1">
        <v>-1.0</v>
      </c>
      <c r="B1135" s="2" t="s">
        <v>1291</v>
      </c>
    </row>
    <row r="1136">
      <c r="A1136" s="1">
        <v>-1.0</v>
      </c>
      <c r="B1136" s="2" t="s">
        <v>1292</v>
      </c>
    </row>
    <row r="1137">
      <c r="A1137" s="1">
        <v>-1.0</v>
      </c>
      <c r="B1137" s="2" t="s">
        <v>1293</v>
      </c>
    </row>
    <row r="1138">
      <c r="A1138" s="1">
        <v>-1.0</v>
      </c>
      <c r="B1138" s="2" t="s">
        <v>1294</v>
      </c>
    </row>
    <row r="1139">
      <c r="A1139" s="1">
        <v>-1.0</v>
      </c>
      <c r="B1139" s="2" t="s">
        <v>1295</v>
      </c>
    </row>
    <row r="1140">
      <c r="A1140" s="1">
        <v>-1.0</v>
      </c>
      <c r="B1140" s="4" t="s">
        <v>1296</v>
      </c>
    </row>
    <row r="1141">
      <c r="A1141" s="1">
        <v>-1.0</v>
      </c>
      <c r="B1141" s="2" t="s">
        <v>1297</v>
      </c>
    </row>
    <row r="1142">
      <c r="A1142" s="1">
        <v>-1.0</v>
      </c>
      <c r="B1142" s="2" t="s">
        <v>1298</v>
      </c>
    </row>
    <row r="1143">
      <c r="A1143" s="1">
        <v>-1.0</v>
      </c>
      <c r="B1143" s="2" t="s">
        <v>1299</v>
      </c>
    </row>
    <row r="1144">
      <c r="A1144" s="1">
        <v>-1.0</v>
      </c>
      <c r="B1144" s="2" t="s">
        <v>1300</v>
      </c>
    </row>
    <row r="1145">
      <c r="A1145" s="1">
        <v>-1.0</v>
      </c>
      <c r="B1145" s="3" t="s">
        <v>1301</v>
      </c>
    </row>
    <row r="1146">
      <c r="A1146" s="1">
        <v>-1.0</v>
      </c>
      <c r="B1146" s="2" t="s">
        <v>1302</v>
      </c>
    </row>
    <row r="1147">
      <c r="A1147" s="1">
        <v>-1.0</v>
      </c>
      <c r="B1147" s="3" t="s">
        <v>1303</v>
      </c>
    </row>
    <row r="1148">
      <c r="A1148" s="1">
        <v>-1.0</v>
      </c>
      <c r="B1148" s="2" t="s">
        <v>1304</v>
      </c>
    </row>
    <row r="1149">
      <c r="A1149" s="1">
        <v>-1.0</v>
      </c>
      <c r="B1149" s="2" t="s">
        <v>1305</v>
      </c>
    </row>
    <row r="1150">
      <c r="A1150" s="1">
        <v>-1.0</v>
      </c>
      <c r="B1150" s="3" t="s">
        <v>1306</v>
      </c>
    </row>
    <row r="1151">
      <c r="A1151" s="1">
        <v>-1.0</v>
      </c>
      <c r="B1151" s="2" t="s">
        <v>1307</v>
      </c>
    </row>
    <row r="1152">
      <c r="A1152" s="1">
        <v>-1.0</v>
      </c>
      <c r="B1152" s="2" t="s">
        <v>1308</v>
      </c>
    </row>
    <row r="1153">
      <c r="A1153" s="1">
        <v>-1.0</v>
      </c>
      <c r="B1153" s="4" t="s">
        <v>1310</v>
      </c>
    </row>
    <row r="1154">
      <c r="A1154" s="1">
        <v>-1.0</v>
      </c>
      <c r="B1154" s="2" t="s">
        <v>1311</v>
      </c>
    </row>
    <row r="1155">
      <c r="A1155" s="1">
        <v>-1.0</v>
      </c>
      <c r="B1155" s="2" t="s">
        <v>1312</v>
      </c>
    </row>
    <row r="1156">
      <c r="A1156" s="1">
        <v>-1.0</v>
      </c>
      <c r="B1156" s="2" t="s">
        <v>1313</v>
      </c>
    </row>
    <row r="1157">
      <c r="A1157" s="1">
        <v>-1.0</v>
      </c>
      <c r="B1157" s="2" t="s">
        <v>1314</v>
      </c>
    </row>
    <row r="1158">
      <c r="A1158" s="1">
        <v>-1.0</v>
      </c>
      <c r="B1158" s="2" t="s">
        <v>1315</v>
      </c>
    </row>
    <row r="1159">
      <c r="A1159" s="1">
        <v>-1.0</v>
      </c>
      <c r="B1159" s="2" t="s">
        <v>1316</v>
      </c>
    </row>
    <row r="1160">
      <c r="A1160" s="1">
        <v>-1.0</v>
      </c>
      <c r="B1160" s="2" t="s">
        <v>1317</v>
      </c>
    </row>
    <row r="1161">
      <c r="A1161" s="1">
        <v>-1.0</v>
      </c>
      <c r="B1161" s="2" t="s">
        <v>1318</v>
      </c>
    </row>
    <row r="1162">
      <c r="A1162" s="1">
        <v>-1.0</v>
      </c>
      <c r="B1162" s="2" t="s">
        <v>1319</v>
      </c>
    </row>
    <row r="1163">
      <c r="A1163" s="1">
        <v>-1.0</v>
      </c>
      <c r="B1163" s="2" t="s">
        <v>1320</v>
      </c>
    </row>
    <row r="1164">
      <c r="A1164" s="1">
        <v>-1.0</v>
      </c>
      <c r="B1164" s="2" t="s">
        <v>1321</v>
      </c>
    </row>
    <row r="1165">
      <c r="A1165" s="1">
        <v>-1.0</v>
      </c>
      <c r="B1165" s="2" t="s">
        <v>1322</v>
      </c>
    </row>
    <row r="1166">
      <c r="A1166" s="1">
        <v>-1.0</v>
      </c>
      <c r="B1166" s="2" t="s">
        <v>1323</v>
      </c>
    </row>
    <row r="1167">
      <c r="A1167" s="1">
        <v>-1.0</v>
      </c>
      <c r="B1167" s="2" t="s">
        <v>1324</v>
      </c>
    </row>
    <row r="1168">
      <c r="A1168" s="1">
        <v>-1.0</v>
      </c>
      <c r="B1168" s="22" t="s">
        <v>1325</v>
      </c>
      <c r="C1168" s="10"/>
      <c r="D1168" s="10"/>
      <c r="E1168" s="10"/>
    </row>
    <row r="1169">
      <c r="A1169" s="1">
        <v>-1.0</v>
      </c>
      <c r="B1169" s="2" t="s">
        <v>1326</v>
      </c>
    </row>
    <row r="1170">
      <c r="A1170" s="1">
        <v>-1.0</v>
      </c>
      <c r="B1170" s="2" t="s">
        <v>1327</v>
      </c>
    </row>
    <row r="1171">
      <c r="A1171" s="1">
        <v>-1.0</v>
      </c>
      <c r="B1171" s="2" t="s">
        <v>1328</v>
      </c>
    </row>
    <row r="1172">
      <c r="A1172" s="1">
        <v>-1.0</v>
      </c>
      <c r="B1172" s="2" t="s">
        <v>1329</v>
      </c>
    </row>
    <row r="1173">
      <c r="A1173" s="1">
        <v>-1.0</v>
      </c>
      <c r="B1173" s="3" t="s">
        <v>1331</v>
      </c>
    </row>
    <row r="1174">
      <c r="A1174" s="1">
        <v>-1.0</v>
      </c>
      <c r="B1174" s="2" t="s">
        <v>1332</v>
      </c>
    </row>
    <row r="1175">
      <c r="A1175" s="1">
        <v>-1.0</v>
      </c>
      <c r="B1175" s="3" t="s">
        <v>1333</v>
      </c>
    </row>
    <row r="1176">
      <c r="A1176" s="1">
        <v>-1.0</v>
      </c>
      <c r="B1176" s="4" t="s">
        <v>1334</v>
      </c>
    </row>
    <row r="1177">
      <c r="A1177" s="1">
        <v>-1.0</v>
      </c>
      <c r="B1177" s="2" t="s">
        <v>1335</v>
      </c>
    </row>
    <row r="1178">
      <c r="A1178" s="1">
        <v>-1.0</v>
      </c>
      <c r="B1178" s="4" t="s">
        <v>1336</v>
      </c>
    </row>
    <row r="1179">
      <c r="A1179" s="1">
        <v>-1.0</v>
      </c>
      <c r="B1179" s="4" t="s">
        <v>1337</v>
      </c>
    </row>
    <row r="1180">
      <c r="A1180" s="1">
        <v>-1.0</v>
      </c>
      <c r="B1180" s="4" t="s">
        <v>1338</v>
      </c>
    </row>
    <row r="1181">
      <c r="A1181" s="1">
        <v>-1.0</v>
      </c>
      <c r="B1181" s="44" t="s">
        <v>1339</v>
      </c>
    </row>
    <row r="1182">
      <c r="A1182" s="1">
        <v>-1.0</v>
      </c>
      <c r="B1182" s="4" t="s">
        <v>1340</v>
      </c>
    </row>
    <row r="1183">
      <c r="A1183" s="1">
        <v>-1.0</v>
      </c>
      <c r="B1183" s="4" t="s">
        <v>1341</v>
      </c>
    </row>
    <row r="1184">
      <c r="A1184" s="1">
        <v>-1.0</v>
      </c>
      <c r="B1184" s="22" t="s">
        <v>1342</v>
      </c>
    </row>
    <row r="1185">
      <c r="A1185" s="1">
        <v>-1.0</v>
      </c>
      <c r="B1185" s="2" t="s">
        <v>1343</v>
      </c>
    </row>
    <row r="1186">
      <c r="A1186" s="1">
        <v>-1.0</v>
      </c>
      <c r="B1186" s="2" t="s">
        <v>1344</v>
      </c>
    </row>
    <row r="1187">
      <c r="A1187" s="1">
        <v>-1.0</v>
      </c>
      <c r="B1187" s="4" t="s">
        <v>1345</v>
      </c>
    </row>
    <row r="1188">
      <c r="A1188" s="1">
        <v>-1.0</v>
      </c>
      <c r="B1188" s="4" t="s">
        <v>1346</v>
      </c>
    </row>
    <row r="1189">
      <c r="A1189" s="1">
        <v>-1.0</v>
      </c>
      <c r="B1189" s="44" t="s">
        <v>1348</v>
      </c>
    </row>
    <row r="1190">
      <c r="A1190" s="1">
        <v>-1.0</v>
      </c>
      <c r="B1190" s="50" t="s">
        <v>1351</v>
      </c>
    </row>
    <row r="1191">
      <c r="A1191" s="1">
        <v>-1.0</v>
      </c>
      <c r="B1191" s="2" t="s">
        <v>1369</v>
      </c>
    </row>
    <row r="1192">
      <c r="A1192" s="1">
        <v>-1.0</v>
      </c>
      <c r="B1192" s="3" t="s">
        <v>1370</v>
      </c>
    </row>
    <row r="1193">
      <c r="A1193" s="1">
        <v>-1.0</v>
      </c>
      <c r="B1193" s="2" t="s">
        <v>1371</v>
      </c>
    </row>
    <row r="1194">
      <c r="A1194" s="1">
        <v>-1.0</v>
      </c>
      <c r="B1194" s="3" t="s">
        <v>1372</v>
      </c>
    </row>
    <row r="1195">
      <c r="A1195" s="1">
        <v>-1.0</v>
      </c>
      <c r="B1195" s="2" t="s">
        <v>1373</v>
      </c>
    </row>
    <row r="1196">
      <c r="A1196" s="1">
        <v>-1.0</v>
      </c>
      <c r="B1196" s="2" t="s">
        <v>1374</v>
      </c>
    </row>
    <row r="1197">
      <c r="A1197" s="1">
        <v>-1.0</v>
      </c>
      <c r="B1197" s="2" t="s">
        <v>1375</v>
      </c>
    </row>
    <row r="1198">
      <c r="A1198" s="1">
        <v>-1.0</v>
      </c>
      <c r="B1198" s="3" t="s">
        <v>1376</v>
      </c>
    </row>
    <row r="1199">
      <c r="A1199" s="1">
        <v>-1.0</v>
      </c>
      <c r="B1199" s="2" t="s">
        <v>1377</v>
      </c>
    </row>
    <row r="1200">
      <c r="A1200" s="1">
        <v>-1.0</v>
      </c>
      <c r="B1200" s="2" t="s">
        <v>1378</v>
      </c>
    </row>
    <row r="1201">
      <c r="A1201" s="1">
        <v>-1.0</v>
      </c>
      <c r="B1201" s="2" t="s">
        <v>1379</v>
      </c>
    </row>
    <row r="1202">
      <c r="A1202" s="1">
        <v>-1.0</v>
      </c>
      <c r="B1202" s="2" t="s">
        <v>1380</v>
      </c>
    </row>
    <row r="1203">
      <c r="A1203" s="1">
        <v>-1.0</v>
      </c>
      <c r="B1203" s="2" t="s">
        <v>1381</v>
      </c>
    </row>
    <row r="1204">
      <c r="A1204" s="1">
        <v>-1.0</v>
      </c>
      <c r="B1204" s="2" t="s">
        <v>1382</v>
      </c>
    </row>
    <row r="1205">
      <c r="A1205" s="1">
        <v>-1.0</v>
      </c>
      <c r="B1205" s="2" t="s">
        <v>1383</v>
      </c>
    </row>
    <row r="1206">
      <c r="A1206" s="1">
        <v>-1.0</v>
      </c>
      <c r="B1206" s="2" t="s">
        <v>1384</v>
      </c>
    </row>
    <row r="1207">
      <c r="A1207" s="1">
        <v>-1.0</v>
      </c>
      <c r="B1207" s="2" t="s">
        <v>1385</v>
      </c>
      <c r="C1207" s="10"/>
      <c r="D1207" s="10"/>
      <c r="E1207" s="10"/>
    </row>
    <row r="1208">
      <c r="A1208" s="1">
        <v>-1.0</v>
      </c>
      <c r="B1208" s="3" t="s">
        <v>1386</v>
      </c>
    </row>
    <row r="1209">
      <c r="A1209" s="1">
        <v>-1.0</v>
      </c>
      <c r="B1209" s="2" t="s">
        <v>1387</v>
      </c>
    </row>
    <row r="1210">
      <c r="A1210" s="1">
        <v>-1.0</v>
      </c>
      <c r="B1210" s="2" t="s">
        <v>1388</v>
      </c>
    </row>
    <row r="1211">
      <c r="A1211" s="1">
        <v>-1.0</v>
      </c>
      <c r="B1211" s="2" t="s">
        <v>1389</v>
      </c>
    </row>
    <row r="1212">
      <c r="A1212" s="1">
        <v>-1.0</v>
      </c>
      <c r="B1212" s="2" t="s">
        <v>1390</v>
      </c>
    </row>
    <row r="1213">
      <c r="A1213" s="1">
        <v>-1.0</v>
      </c>
      <c r="B1213" s="2" t="s">
        <v>1391</v>
      </c>
    </row>
    <row r="1214">
      <c r="A1214" s="1">
        <v>-1.0</v>
      </c>
      <c r="B1214" s="3" t="s">
        <v>1392</v>
      </c>
    </row>
    <row r="1215">
      <c r="A1215" s="1">
        <v>-1.0</v>
      </c>
      <c r="B1215" s="2" t="s">
        <v>1393</v>
      </c>
    </row>
    <row r="1216">
      <c r="A1216" s="1">
        <v>-1.0</v>
      </c>
      <c r="B1216" s="2" t="s">
        <v>1394</v>
      </c>
    </row>
    <row r="1217">
      <c r="A1217" s="1">
        <v>-1.0</v>
      </c>
      <c r="B1217" s="2" t="s">
        <v>1395</v>
      </c>
    </row>
    <row r="1218">
      <c r="A1218" s="1">
        <v>-1.0</v>
      </c>
      <c r="B1218" s="2" t="s">
        <v>1396</v>
      </c>
    </row>
    <row r="1219">
      <c r="A1219" s="1">
        <v>-1.0</v>
      </c>
      <c r="B1219" s="2" t="s">
        <v>1397</v>
      </c>
    </row>
    <row r="1220">
      <c r="A1220" s="1">
        <v>-1.0</v>
      </c>
      <c r="B1220" s="2" t="s">
        <v>1398</v>
      </c>
    </row>
    <row r="1221">
      <c r="A1221" s="1">
        <v>-1.0</v>
      </c>
      <c r="B1221" s="2" t="s">
        <v>1399</v>
      </c>
    </row>
    <row r="1222">
      <c r="A1222" s="1">
        <v>-1.0</v>
      </c>
      <c r="B1222" s="2" t="s">
        <v>1400</v>
      </c>
    </row>
    <row r="1223">
      <c r="A1223" s="1">
        <v>-1.0</v>
      </c>
      <c r="B1223" s="2" t="s">
        <v>1401</v>
      </c>
    </row>
    <row r="1224">
      <c r="A1224" s="1">
        <v>-1.0</v>
      </c>
      <c r="B1224" s="2" t="s">
        <v>1402</v>
      </c>
    </row>
    <row r="1225">
      <c r="A1225" s="1">
        <v>-1.0</v>
      </c>
      <c r="B1225" s="2" t="s">
        <v>1403</v>
      </c>
    </row>
    <row r="1226">
      <c r="A1226" s="1">
        <v>-1.0</v>
      </c>
      <c r="B1226" s="2" t="s">
        <v>1404</v>
      </c>
    </row>
    <row r="1227">
      <c r="A1227" s="1">
        <v>-1.0</v>
      </c>
      <c r="B1227" s="2" t="s">
        <v>1405</v>
      </c>
    </row>
    <row r="1228">
      <c r="A1228" s="1">
        <v>-1.0</v>
      </c>
      <c r="B1228" s="2" t="s">
        <v>1406</v>
      </c>
    </row>
    <row r="1229">
      <c r="A1229" s="1">
        <v>-1.0</v>
      </c>
      <c r="B1229" s="2" t="s">
        <v>1407</v>
      </c>
    </row>
    <row r="1230">
      <c r="A1230" s="1">
        <v>-1.0</v>
      </c>
      <c r="B1230" s="2" t="s">
        <v>1408</v>
      </c>
    </row>
    <row r="1231">
      <c r="A1231" s="1">
        <v>-1.0</v>
      </c>
      <c r="B1231" s="2" t="s">
        <v>1409</v>
      </c>
    </row>
    <row r="1232">
      <c r="A1232" s="1">
        <v>-1.0</v>
      </c>
      <c r="B1232" s="2" t="s">
        <v>1410</v>
      </c>
    </row>
    <row r="1233">
      <c r="A1233" s="1">
        <v>-1.0</v>
      </c>
      <c r="B1233" s="2" t="s">
        <v>1411</v>
      </c>
    </row>
    <row r="1234">
      <c r="A1234" s="1">
        <v>-1.0</v>
      </c>
      <c r="B1234" s="2" t="s">
        <v>1412</v>
      </c>
    </row>
    <row r="1235">
      <c r="A1235" s="1">
        <v>-1.0</v>
      </c>
      <c r="B1235" s="2" t="s">
        <v>1413</v>
      </c>
    </row>
    <row r="1236">
      <c r="A1236" s="1">
        <v>-1.0</v>
      </c>
      <c r="B1236" s="2" t="s">
        <v>1414</v>
      </c>
    </row>
    <row r="1237">
      <c r="A1237" s="1">
        <v>-1.0</v>
      </c>
      <c r="B1237" s="2" t="s">
        <v>1415</v>
      </c>
    </row>
    <row r="1238">
      <c r="A1238" s="1">
        <v>-1.0</v>
      </c>
      <c r="B1238" s="2" t="s">
        <v>1416</v>
      </c>
    </row>
    <row r="1239">
      <c r="A1239" s="1">
        <v>-1.0</v>
      </c>
      <c r="B1239" s="2" t="s">
        <v>1417</v>
      </c>
    </row>
    <row r="1240">
      <c r="A1240" s="1">
        <v>-1.0</v>
      </c>
      <c r="B1240" s="2" t="s">
        <v>1418</v>
      </c>
    </row>
    <row r="1241">
      <c r="A1241" s="1">
        <v>-1.0</v>
      </c>
      <c r="B1241" s="14" t="s">
        <v>1419</v>
      </c>
    </row>
    <row r="1242">
      <c r="A1242" s="1">
        <v>-1.0</v>
      </c>
      <c r="B1242" s="51" t="s">
        <v>1420</v>
      </c>
    </row>
    <row r="1243">
      <c r="A1243" s="1">
        <v>-1.0</v>
      </c>
      <c r="B1243" s="50" t="s">
        <v>1421</v>
      </c>
    </row>
    <row r="1244">
      <c r="A1244" s="1">
        <v>-1.0</v>
      </c>
      <c r="B1244" s="52" t="s">
        <v>1422</v>
      </c>
    </row>
    <row r="1245">
      <c r="A1245" s="1">
        <v>-1.0</v>
      </c>
      <c r="B1245" s="2" t="s">
        <v>1423</v>
      </c>
    </row>
    <row r="1246">
      <c r="A1246" s="1">
        <v>-1.0</v>
      </c>
      <c r="B1246" s="14" t="s">
        <v>1424</v>
      </c>
    </row>
    <row r="1247">
      <c r="A1247" s="1">
        <v>-1.0</v>
      </c>
      <c r="B1247" s="2" t="s">
        <v>1425</v>
      </c>
      <c r="C1247" s="10"/>
      <c r="D1247" s="10"/>
      <c r="E1247" s="10"/>
      <c r="F1247" s="53"/>
    </row>
    <row r="1248">
      <c r="A1248" s="1">
        <v>-1.0</v>
      </c>
      <c r="B1248" s="50" t="s">
        <v>1456</v>
      </c>
    </row>
    <row r="1249">
      <c r="A1249" s="1">
        <v>-1.0</v>
      </c>
      <c r="B1249" s="3" t="s">
        <v>1457</v>
      </c>
    </row>
    <row r="1250">
      <c r="A1250" s="1">
        <v>-1.0</v>
      </c>
      <c r="B1250" s="14" t="s">
        <v>1459</v>
      </c>
    </row>
    <row r="1251">
      <c r="A1251" s="1">
        <v>-1.0</v>
      </c>
      <c r="B1251" s="26" t="s">
        <v>1461</v>
      </c>
    </row>
    <row r="1252">
      <c r="A1252" s="1">
        <v>-1.0</v>
      </c>
      <c r="B1252" s="3" t="s">
        <v>1463</v>
      </c>
    </row>
    <row r="1253">
      <c r="A1253" s="1">
        <v>-1.0</v>
      </c>
      <c r="B1253" s="2" t="s">
        <v>1472</v>
      </c>
    </row>
    <row r="1254">
      <c r="A1254" s="1">
        <v>-1.0</v>
      </c>
      <c r="B1254" s="2" t="s">
        <v>1474</v>
      </c>
    </row>
    <row r="1255">
      <c r="A1255" s="1">
        <v>-1.0</v>
      </c>
      <c r="B1255" s="2" t="s">
        <v>1475</v>
      </c>
    </row>
    <row r="1256">
      <c r="A1256" s="1">
        <v>-1.0</v>
      </c>
      <c r="B1256" s="2" t="s">
        <v>1477</v>
      </c>
    </row>
    <row r="1257">
      <c r="A1257" s="1">
        <v>-1.0</v>
      </c>
      <c r="B1257" s="2" t="s">
        <v>1479</v>
      </c>
    </row>
    <row r="1258">
      <c r="A1258" s="1">
        <v>-1.0</v>
      </c>
      <c r="B1258" s="2" t="s">
        <v>1481</v>
      </c>
    </row>
    <row r="1259">
      <c r="A1259" s="1">
        <v>-1.0</v>
      </c>
      <c r="B1259" s="2" t="s">
        <v>1482</v>
      </c>
    </row>
    <row r="1260">
      <c r="A1260" s="1">
        <v>-1.0</v>
      </c>
      <c r="B1260" s="2" t="s">
        <v>1483</v>
      </c>
    </row>
    <row r="1261">
      <c r="A1261" s="1">
        <v>-1.0</v>
      </c>
      <c r="B1261" s="3" t="s">
        <v>1485</v>
      </c>
    </row>
    <row r="1262">
      <c r="A1262" s="1">
        <v>-1.0</v>
      </c>
      <c r="B1262" s="14" t="s">
        <v>1486</v>
      </c>
    </row>
    <row r="1263">
      <c r="A1263" s="1">
        <v>-1.0</v>
      </c>
      <c r="B1263" s="14" t="s">
        <v>1487</v>
      </c>
      <c r="D1263" s="36"/>
    </row>
    <row r="1264">
      <c r="A1264" s="1">
        <v>-1.0</v>
      </c>
      <c r="B1264" s="26" t="s">
        <v>1490</v>
      </c>
    </row>
    <row r="1265">
      <c r="A1265" s="1">
        <v>-1.0</v>
      </c>
      <c r="B1265" s="2" t="s">
        <v>1492</v>
      </c>
    </row>
    <row r="1266">
      <c r="A1266" s="1">
        <v>-1.0</v>
      </c>
      <c r="B1266" s="3" t="s">
        <v>1494</v>
      </c>
    </row>
    <row r="1267">
      <c r="A1267" s="1">
        <v>-1.0</v>
      </c>
      <c r="B1267" s="14" t="s">
        <v>1495</v>
      </c>
    </row>
    <row r="1268">
      <c r="A1268" s="1">
        <v>-1.0</v>
      </c>
      <c r="B1268" s="2" t="s">
        <v>1496</v>
      </c>
    </row>
    <row r="1269">
      <c r="A1269" s="1">
        <v>-1.0</v>
      </c>
      <c r="B1269" s="3" t="s">
        <v>1497</v>
      </c>
    </row>
    <row r="1270">
      <c r="A1270" s="1">
        <v>-1.0</v>
      </c>
      <c r="B1270" s="2" t="s">
        <v>1498</v>
      </c>
    </row>
    <row r="1271">
      <c r="A1271" s="1">
        <v>-1.0</v>
      </c>
      <c r="B1271" s="2" t="s">
        <v>1500</v>
      </c>
    </row>
    <row r="1272">
      <c r="A1272" s="1">
        <v>-1.0</v>
      </c>
      <c r="B1272" s="2" t="s">
        <v>1502</v>
      </c>
    </row>
    <row r="1273">
      <c r="A1273" s="1">
        <v>-1.0</v>
      </c>
      <c r="B1273" s="2" t="s">
        <v>1504</v>
      </c>
    </row>
    <row r="1274">
      <c r="A1274" s="1">
        <v>-1.0</v>
      </c>
      <c r="B1274" s="14" t="s">
        <v>1505</v>
      </c>
    </row>
    <row r="1275">
      <c r="A1275" s="1">
        <v>-1.0</v>
      </c>
      <c r="B1275" s="2" t="s">
        <v>1507</v>
      </c>
    </row>
    <row r="1276">
      <c r="A1276" s="1">
        <v>-1.0</v>
      </c>
      <c r="B1276" s="2" t="s">
        <v>1508</v>
      </c>
    </row>
    <row r="1277">
      <c r="A1277" s="1">
        <v>-1.0</v>
      </c>
      <c r="B1277" s="2" t="s">
        <v>1509</v>
      </c>
    </row>
    <row r="1278">
      <c r="A1278" s="1">
        <v>-1.0</v>
      </c>
      <c r="B1278" s="2" t="s">
        <v>1510</v>
      </c>
    </row>
    <row r="1279">
      <c r="A1279" s="1">
        <v>-1.0</v>
      </c>
      <c r="B1279" s="2" t="s">
        <v>1511</v>
      </c>
    </row>
    <row r="1280">
      <c r="A1280" s="1">
        <v>-1.0</v>
      </c>
      <c r="B1280" s="2" t="s">
        <v>1513</v>
      </c>
    </row>
    <row r="1281">
      <c r="A1281" s="1">
        <v>-1.0</v>
      </c>
      <c r="B1281" s="2" t="s">
        <v>1515</v>
      </c>
    </row>
    <row r="1282">
      <c r="A1282" s="1">
        <v>-1.0</v>
      </c>
      <c r="B1282" s="2" t="s">
        <v>1517</v>
      </c>
    </row>
    <row r="1283">
      <c r="A1283" s="1">
        <v>-1.0</v>
      </c>
      <c r="B1283" s="2" t="s">
        <v>1518</v>
      </c>
    </row>
    <row r="1284">
      <c r="A1284" s="1">
        <v>-1.0</v>
      </c>
      <c r="B1284" s="2" t="s">
        <v>1549</v>
      </c>
    </row>
    <row r="1285">
      <c r="A1285" s="1">
        <v>-1.0</v>
      </c>
      <c r="B1285" s="2" t="s">
        <v>1550</v>
      </c>
    </row>
    <row r="1286">
      <c r="A1286" s="1">
        <v>-1.0</v>
      </c>
      <c r="B1286" s="2" t="s">
        <v>1551</v>
      </c>
    </row>
    <row r="1287">
      <c r="A1287" s="1">
        <v>-1.0</v>
      </c>
      <c r="B1287" s="32" t="s">
        <v>1552</v>
      </c>
    </row>
    <row r="1288">
      <c r="A1288" s="1">
        <v>-1.0</v>
      </c>
      <c r="B1288" s="2" t="s">
        <v>1553</v>
      </c>
    </row>
    <row r="1289">
      <c r="A1289" s="1">
        <v>-1.0</v>
      </c>
      <c r="B1289" s="2" t="s">
        <v>1554</v>
      </c>
    </row>
    <row r="1290">
      <c r="A1290" s="1">
        <v>-1.0</v>
      </c>
      <c r="B1290" s="2" t="s">
        <v>1556</v>
      </c>
    </row>
    <row r="1291">
      <c r="A1291" s="1">
        <v>-1.0</v>
      </c>
      <c r="B1291" s="2" t="s">
        <v>1557</v>
      </c>
    </row>
    <row r="1292">
      <c r="A1292" s="1">
        <v>-1.0</v>
      </c>
      <c r="B1292" s="2" t="s">
        <v>1558</v>
      </c>
    </row>
    <row r="1293">
      <c r="A1293" s="1">
        <v>-1.0</v>
      </c>
      <c r="B1293" s="2" t="s">
        <v>1560</v>
      </c>
    </row>
    <row r="1294">
      <c r="A1294" s="1">
        <v>-1.0</v>
      </c>
      <c r="B1294" s="2" t="s">
        <v>1561</v>
      </c>
    </row>
    <row r="1295">
      <c r="A1295" s="1">
        <v>-1.0</v>
      </c>
      <c r="B1295" s="2" t="s">
        <v>1562</v>
      </c>
    </row>
    <row r="1296">
      <c r="A1296" s="1">
        <v>-1.0</v>
      </c>
      <c r="B1296" s="3" t="s">
        <v>1564</v>
      </c>
    </row>
    <row r="1297">
      <c r="A1297" s="1">
        <v>-1.0</v>
      </c>
      <c r="B1297" s="2" t="s">
        <v>1566</v>
      </c>
    </row>
    <row r="1298">
      <c r="A1298" s="1">
        <v>-1.0</v>
      </c>
      <c r="B1298" s="2" t="s">
        <v>1570</v>
      </c>
    </row>
    <row r="1299">
      <c r="A1299" s="1">
        <v>-1.0</v>
      </c>
      <c r="B1299" s="2" t="s">
        <v>1571</v>
      </c>
    </row>
    <row r="1300">
      <c r="A1300" s="1">
        <v>-1.0</v>
      </c>
      <c r="B1300" s="2" t="s">
        <v>1572</v>
      </c>
    </row>
    <row r="1301">
      <c r="A1301" s="1">
        <v>-1.0</v>
      </c>
      <c r="B1301" s="2" t="s">
        <v>1573</v>
      </c>
    </row>
    <row r="1302">
      <c r="A1302" s="1">
        <v>-1.0</v>
      </c>
      <c r="B1302" s="2" t="s">
        <v>1575</v>
      </c>
    </row>
    <row r="1303">
      <c r="A1303" s="1">
        <v>-1.0</v>
      </c>
      <c r="B1303" s="3" t="s">
        <v>1577</v>
      </c>
    </row>
    <row r="1304">
      <c r="A1304" s="1">
        <v>-1.0</v>
      </c>
      <c r="B1304" s="2" t="s">
        <v>1578</v>
      </c>
    </row>
    <row r="1305">
      <c r="A1305" s="1">
        <v>-1.0</v>
      </c>
      <c r="B1305" s="2" t="s">
        <v>1581</v>
      </c>
    </row>
    <row r="1306">
      <c r="A1306" s="1">
        <v>-1.0</v>
      </c>
      <c r="B1306" s="2" t="s">
        <v>1583</v>
      </c>
    </row>
    <row r="1307">
      <c r="A1307" s="1">
        <v>-1.0</v>
      </c>
      <c r="B1307" s="2" t="s">
        <v>1584</v>
      </c>
    </row>
    <row r="1308">
      <c r="A1308" s="1">
        <v>-1.0</v>
      </c>
      <c r="B1308" s="2" t="s">
        <v>1585</v>
      </c>
    </row>
    <row r="1309">
      <c r="A1309" s="1">
        <v>-1.0</v>
      </c>
      <c r="B1309" s="2" t="s">
        <v>1586</v>
      </c>
    </row>
    <row r="1310">
      <c r="A1310" s="1">
        <v>-1.0</v>
      </c>
      <c r="B1310" s="2" t="s">
        <v>1587</v>
      </c>
    </row>
    <row r="1311">
      <c r="A1311" s="1">
        <v>-1.0</v>
      </c>
      <c r="B1311" s="2" t="s">
        <v>1588</v>
      </c>
    </row>
    <row r="1312">
      <c r="A1312" s="1">
        <v>-1.0</v>
      </c>
      <c r="B1312" s="2" t="s">
        <v>1589</v>
      </c>
    </row>
    <row r="1313">
      <c r="A1313" s="1">
        <v>-1.0</v>
      </c>
      <c r="B1313" s="2" t="s">
        <v>1590</v>
      </c>
    </row>
    <row r="1314">
      <c r="A1314" s="1">
        <v>-1.0</v>
      </c>
      <c r="B1314" s="2" t="s">
        <v>1591</v>
      </c>
    </row>
    <row r="1315">
      <c r="A1315" s="1">
        <v>-1.0</v>
      </c>
      <c r="B1315" s="2" t="s">
        <v>1593</v>
      </c>
    </row>
    <row r="1316">
      <c r="A1316" s="1">
        <v>-1.0</v>
      </c>
      <c r="B1316" s="2" t="s">
        <v>1594</v>
      </c>
    </row>
    <row r="1317">
      <c r="A1317" s="1">
        <v>-1.0</v>
      </c>
      <c r="B1317" s="2" t="s">
        <v>1596</v>
      </c>
    </row>
    <row r="1318">
      <c r="A1318" s="1">
        <v>-1.0</v>
      </c>
      <c r="B1318" s="2" t="s">
        <v>1597</v>
      </c>
    </row>
    <row r="1319">
      <c r="A1319" s="1">
        <v>-1.0</v>
      </c>
      <c r="B1319" s="2" t="s">
        <v>1599</v>
      </c>
    </row>
    <row r="1320">
      <c r="A1320" s="1">
        <v>-1.0</v>
      </c>
      <c r="B1320" s="2" t="s">
        <v>1600</v>
      </c>
    </row>
    <row r="1321">
      <c r="A1321" s="1">
        <v>-1.0</v>
      </c>
      <c r="B1321" s="2" t="s">
        <v>1601</v>
      </c>
    </row>
    <row r="1322">
      <c r="A1322" s="1">
        <v>-1.0</v>
      </c>
      <c r="B1322" s="2" t="s">
        <v>1602</v>
      </c>
    </row>
    <row r="1323">
      <c r="A1323" s="1">
        <v>-1.0</v>
      </c>
      <c r="B1323" s="2" t="s">
        <v>1603</v>
      </c>
    </row>
    <row r="1324">
      <c r="A1324" s="1">
        <v>-1.0</v>
      </c>
      <c r="B1324" s="2" t="s">
        <v>1605</v>
      </c>
      <c r="C1324" s="10"/>
      <c r="D1324" s="10"/>
      <c r="E1324" s="10"/>
    </row>
    <row r="1325">
      <c r="A1325" s="1">
        <v>-1.0</v>
      </c>
      <c r="B1325" s="2" t="s">
        <v>1608</v>
      </c>
    </row>
    <row r="1326">
      <c r="A1326" s="1">
        <v>-1.0</v>
      </c>
      <c r="B1326" s="2" t="s">
        <v>1610</v>
      </c>
    </row>
    <row r="1327">
      <c r="A1327" s="1">
        <v>-1.0</v>
      </c>
      <c r="B1327" s="2" t="s">
        <v>1611</v>
      </c>
    </row>
    <row r="1328">
      <c r="A1328" s="1">
        <v>-1.0</v>
      </c>
      <c r="B1328" s="2" t="s">
        <v>1612</v>
      </c>
    </row>
    <row r="1329">
      <c r="A1329" s="1">
        <v>-1.0</v>
      </c>
      <c r="B1329" s="2" t="s">
        <v>1614</v>
      </c>
    </row>
    <row r="1330">
      <c r="A1330" s="1">
        <v>-1.0</v>
      </c>
      <c r="B1330" s="2" t="s">
        <v>1616</v>
      </c>
    </row>
    <row r="1331">
      <c r="A1331" s="1">
        <v>-1.0</v>
      </c>
      <c r="B1331" s="2" t="s">
        <v>1618</v>
      </c>
    </row>
    <row r="1332">
      <c r="A1332" s="1">
        <v>-1.0</v>
      </c>
      <c r="B1332" s="2" t="s">
        <v>1619</v>
      </c>
    </row>
    <row r="1333">
      <c r="A1333" s="1">
        <v>-1.0</v>
      </c>
      <c r="B1333" s="2" t="s">
        <v>1621</v>
      </c>
    </row>
    <row r="1334">
      <c r="A1334" s="1">
        <v>-1.0</v>
      </c>
      <c r="B1334" s="2" t="s">
        <v>1623</v>
      </c>
    </row>
    <row r="1335">
      <c r="A1335" s="1">
        <v>-1.0</v>
      </c>
      <c r="B1335" s="2" t="s">
        <v>1625</v>
      </c>
    </row>
    <row r="1336">
      <c r="A1336" s="1">
        <v>-1.0</v>
      </c>
      <c r="B1336" s="2" t="s">
        <v>1627</v>
      </c>
    </row>
    <row r="1337">
      <c r="A1337" s="1">
        <v>-1.0</v>
      </c>
      <c r="B1337" s="2" t="s">
        <v>1629</v>
      </c>
    </row>
    <row r="1338">
      <c r="A1338" s="1">
        <v>-1.0</v>
      </c>
      <c r="B1338" s="2" t="s">
        <v>1675</v>
      </c>
    </row>
    <row r="1339">
      <c r="A1339" s="1">
        <v>-1.0</v>
      </c>
      <c r="B1339" s="2" t="s">
        <v>1677</v>
      </c>
    </row>
    <row r="1340">
      <c r="A1340" s="1">
        <v>-1.0</v>
      </c>
      <c r="B1340" s="2" t="s">
        <v>1679</v>
      </c>
    </row>
    <row r="1341">
      <c r="A1341" s="1">
        <v>-1.0</v>
      </c>
      <c r="B1341" s="2" t="s">
        <v>1680</v>
      </c>
    </row>
    <row r="1342">
      <c r="A1342" s="1">
        <v>-1.0</v>
      </c>
      <c r="B1342" s="2" t="s">
        <v>1682</v>
      </c>
    </row>
    <row r="1343">
      <c r="A1343" s="1">
        <v>-1.0</v>
      </c>
      <c r="B1343" s="40" t="s">
        <v>1683</v>
      </c>
    </row>
    <row r="1344">
      <c r="A1344" s="1">
        <v>-1.0</v>
      </c>
      <c r="B1344" s="40" t="s">
        <v>1686</v>
      </c>
    </row>
    <row r="1345">
      <c r="A1345" s="1">
        <v>-1.0</v>
      </c>
      <c r="B1345" s="40" t="s">
        <v>1688</v>
      </c>
    </row>
    <row r="1346">
      <c r="A1346" s="1">
        <v>-1.0</v>
      </c>
      <c r="B1346" s="2" t="s">
        <v>1690</v>
      </c>
    </row>
    <row r="1347">
      <c r="A1347" s="1">
        <v>-1.0</v>
      </c>
      <c r="B1347" s="2" t="s">
        <v>1693</v>
      </c>
    </row>
    <row r="1348">
      <c r="A1348" s="1">
        <v>-1.0</v>
      </c>
      <c r="B1348" s="2" t="s">
        <v>1695</v>
      </c>
    </row>
    <row r="1349">
      <c r="A1349" s="1">
        <v>-1.0</v>
      </c>
      <c r="B1349" s="2" t="s">
        <v>1696</v>
      </c>
    </row>
    <row r="1350">
      <c r="A1350" s="1">
        <v>-1.0</v>
      </c>
      <c r="B1350" s="2" t="s">
        <v>1698</v>
      </c>
    </row>
    <row r="1351">
      <c r="A1351" s="1">
        <v>0.0</v>
      </c>
      <c r="B1351" s="40" t="s">
        <v>1700</v>
      </c>
    </row>
    <row r="1352">
      <c r="A1352" s="1">
        <v>-1.0</v>
      </c>
      <c r="B1352" s="2" t="s">
        <v>1702</v>
      </c>
    </row>
    <row r="1353">
      <c r="A1353" s="1">
        <v>-1.0</v>
      </c>
      <c r="B1353" s="2" t="s">
        <v>1704</v>
      </c>
    </row>
    <row r="1354">
      <c r="A1354" s="1">
        <v>-1.0</v>
      </c>
      <c r="B1354" s="40" t="s">
        <v>1706</v>
      </c>
    </row>
    <row r="1355">
      <c r="A1355" s="1">
        <v>-1.0</v>
      </c>
      <c r="B1355" s="40" t="s">
        <v>1709</v>
      </c>
    </row>
    <row r="1356">
      <c r="A1356" s="1">
        <v>-1.0</v>
      </c>
      <c r="B1356" s="2" t="s">
        <v>1711</v>
      </c>
    </row>
    <row r="1357">
      <c r="A1357" s="1">
        <v>-1.0</v>
      </c>
      <c r="B1357" s="2" t="s">
        <v>1713</v>
      </c>
    </row>
    <row r="1358">
      <c r="A1358" s="1">
        <v>-1.0</v>
      </c>
      <c r="B1358" s="2" t="s">
        <v>1715</v>
      </c>
    </row>
    <row r="1359">
      <c r="A1359" s="1">
        <v>-1.0</v>
      </c>
      <c r="B1359" s="2" t="s">
        <v>1717</v>
      </c>
    </row>
    <row r="1360">
      <c r="A1360" s="1">
        <v>-1.0</v>
      </c>
      <c r="B1360" s="2" t="s">
        <v>1719</v>
      </c>
    </row>
    <row r="1361">
      <c r="A1361" s="1">
        <v>-1.0</v>
      </c>
      <c r="B1361" s="22" t="s">
        <v>1721</v>
      </c>
    </row>
    <row r="1362">
      <c r="A1362" s="1">
        <v>-1.0</v>
      </c>
      <c r="B1362" s="2" t="s">
        <v>1723</v>
      </c>
    </row>
    <row r="1363">
      <c r="A1363" s="1">
        <v>-1.0</v>
      </c>
      <c r="B1363" s="2" t="s">
        <v>1725</v>
      </c>
    </row>
    <row r="1364">
      <c r="A1364" s="1">
        <v>-1.0</v>
      </c>
      <c r="B1364" s="2" t="s">
        <v>1727</v>
      </c>
    </row>
    <row r="1365">
      <c r="A1365" s="1">
        <v>-1.0</v>
      </c>
      <c r="B1365" s="3" t="s">
        <v>1729</v>
      </c>
    </row>
    <row r="1366">
      <c r="A1366" s="1">
        <v>-1.0</v>
      </c>
      <c r="B1366" s="2" t="s">
        <v>1731</v>
      </c>
    </row>
    <row r="1367">
      <c r="A1367" s="1">
        <v>-1.0</v>
      </c>
      <c r="B1367" s="2" t="s">
        <v>1733</v>
      </c>
    </row>
    <row r="1368">
      <c r="A1368" s="1">
        <v>-1.0</v>
      </c>
      <c r="B1368" s="2" t="s">
        <v>1735</v>
      </c>
    </row>
    <row r="1369">
      <c r="A1369" s="1">
        <v>-1.0</v>
      </c>
      <c r="B1369" s="2" t="s">
        <v>1738</v>
      </c>
    </row>
    <row r="1370">
      <c r="A1370" s="1">
        <v>-1.0</v>
      </c>
      <c r="B1370" s="2" t="s">
        <v>1740</v>
      </c>
    </row>
    <row r="1371">
      <c r="A1371" s="1">
        <v>-1.0</v>
      </c>
      <c r="B1371" s="2" t="s">
        <v>1741</v>
      </c>
    </row>
    <row r="1372">
      <c r="A1372" s="1">
        <v>-1.0</v>
      </c>
      <c r="B1372" s="2" t="s">
        <v>1742</v>
      </c>
    </row>
    <row r="1373">
      <c r="A1373" s="1">
        <v>-1.0</v>
      </c>
      <c r="B1373" s="2" t="s">
        <v>1743</v>
      </c>
    </row>
    <row r="1374">
      <c r="A1374" s="1">
        <v>-1.0</v>
      </c>
      <c r="B1374" s="2" t="s">
        <v>1744</v>
      </c>
    </row>
    <row r="1375">
      <c r="A1375" s="1">
        <v>-1.0</v>
      </c>
      <c r="B1375" s="2" t="s">
        <v>1746</v>
      </c>
    </row>
    <row r="1376">
      <c r="A1376" s="1">
        <v>-1.0</v>
      </c>
      <c r="B1376" s="2" t="s">
        <v>1747</v>
      </c>
    </row>
    <row r="1377">
      <c r="A1377" s="1">
        <v>-1.0</v>
      </c>
      <c r="B1377" s="2" t="s">
        <v>1748</v>
      </c>
    </row>
    <row r="1378">
      <c r="A1378" s="1">
        <v>-1.0</v>
      </c>
      <c r="B1378" s="3" t="s">
        <v>1750</v>
      </c>
    </row>
    <row r="1379">
      <c r="A1379" s="1">
        <v>-1.0</v>
      </c>
      <c r="B1379" s="2" t="s">
        <v>1751</v>
      </c>
    </row>
    <row r="1380">
      <c r="A1380" s="1">
        <v>-1.0</v>
      </c>
      <c r="B1380" s="2" t="s">
        <v>1770</v>
      </c>
    </row>
    <row r="1381">
      <c r="A1381" s="1">
        <v>-1.0</v>
      </c>
      <c r="B1381" s="2" t="s">
        <v>1771</v>
      </c>
    </row>
    <row r="1382">
      <c r="A1382" s="1">
        <v>-1.0</v>
      </c>
      <c r="B1382" s="2" t="s">
        <v>1773</v>
      </c>
    </row>
    <row r="1383">
      <c r="A1383" s="1">
        <v>-1.0</v>
      </c>
      <c r="B1383" s="2" t="s">
        <v>1775</v>
      </c>
    </row>
    <row r="1384">
      <c r="A1384" s="1">
        <v>-1.0</v>
      </c>
      <c r="B1384" s="2" t="s">
        <v>1777</v>
      </c>
    </row>
    <row r="1385">
      <c r="A1385" s="1">
        <v>-1.0</v>
      </c>
      <c r="B1385" s="2" t="s">
        <v>1778</v>
      </c>
    </row>
    <row r="1386">
      <c r="A1386" s="1">
        <v>-1.0</v>
      </c>
      <c r="B1386" s="2" t="s">
        <v>1780</v>
      </c>
    </row>
    <row r="1387">
      <c r="A1387" s="1">
        <v>-1.0</v>
      </c>
      <c r="B1387" s="2" t="s">
        <v>1782</v>
      </c>
    </row>
    <row r="1388">
      <c r="A1388" s="1">
        <v>-1.0</v>
      </c>
      <c r="B1388" s="2" t="s">
        <v>1783</v>
      </c>
    </row>
    <row r="1389">
      <c r="A1389" s="1">
        <v>-1.0</v>
      </c>
      <c r="B1389" s="2" t="s">
        <v>1785</v>
      </c>
    </row>
    <row r="1390">
      <c r="A1390" s="1">
        <v>-1.0</v>
      </c>
      <c r="B1390" s="2" t="s">
        <v>1787</v>
      </c>
    </row>
    <row r="1391">
      <c r="A1391" s="1">
        <v>-1.0</v>
      </c>
      <c r="B1391" s="2" t="s">
        <v>1789</v>
      </c>
    </row>
    <row r="1392">
      <c r="A1392" s="1">
        <v>-1.0</v>
      </c>
      <c r="B1392" s="3" t="s">
        <v>1790</v>
      </c>
    </row>
    <row r="1393">
      <c r="A1393" s="1">
        <v>-1.0</v>
      </c>
      <c r="B1393" s="2" t="s">
        <v>1791</v>
      </c>
    </row>
    <row r="1394">
      <c r="A1394" s="1">
        <v>-1.0</v>
      </c>
      <c r="B1394" s="2" t="s">
        <v>1792</v>
      </c>
    </row>
    <row r="1395">
      <c r="A1395" s="1">
        <v>-1.0</v>
      </c>
      <c r="B1395" s="2" t="s">
        <v>1794</v>
      </c>
    </row>
    <row r="1396">
      <c r="A1396" s="1">
        <v>-1.0</v>
      </c>
      <c r="B1396" s="3" t="s">
        <v>1796</v>
      </c>
    </row>
    <row r="1397">
      <c r="A1397" s="1">
        <v>-1.0</v>
      </c>
      <c r="B1397" s="2" t="s">
        <v>1799</v>
      </c>
    </row>
    <row r="1398">
      <c r="A1398" s="1">
        <v>-1.0</v>
      </c>
      <c r="B1398" s="2" t="s">
        <v>1800</v>
      </c>
    </row>
    <row r="1399">
      <c r="A1399" s="1">
        <v>-1.0</v>
      </c>
      <c r="B1399" s="2" t="s">
        <v>1802</v>
      </c>
    </row>
    <row r="1400">
      <c r="A1400" s="1">
        <v>-1.0</v>
      </c>
      <c r="B1400" s="2" t="s">
        <v>1803</v>
      </c>
    </row>
    <row r="1401">
      <c r="A1401" s="1">
        <v>-1.0</v>
      </c>
      <c r="B1401" s="2" t="s">
        <v>1805</v>
      </c>
    </row>
    <row r="1402">
      <c r="A1402" s="1">
        <v>-1.0</v>
      </c>
      <c r="B1402" s="2" t="s">
        <v>1807</v>
      </c>
    </row>
    <row r="1403">
      <c r="A1403" s="1">
        <v>-1.0</v>
      </c>
      <c r="B1403" s="2" t="s">
        <v>1809</v>
      </c>
    </row>
    <row r="1404">
      <c r="A1404" s="1">
        <v>-1.0</v>
      </c>
      <c r="B1404" s="2" t="s">
        <v>1811</v>
      </c>
    </row>
    <row r="1405">
      <c r="A1405" s="1">
        <v>-1.0</v>
      </c>
      <c r="B1405" s="2" t="s">
        <v>1813</v>
      </c>
    </row>
    <row r="1406">
      <c r="A1406" s="1">
        <v>-1.0</v>
      </c>
      <c r="B1406" s="2" t="s">
        <v>1814</v>
      </c>
    </row>
    <row r="1407">
      <c r="A1407" s="1">
        <v>-1.0</v>
      </c>
      <c r="B1407" s="22" t="s">
        <v>1815</v>
      </c>
    </row>
    <row r="1408">
      <c r="A1408" s="1">
        <v>-1.0</v>
      </c>
      <c r="B1408" s="2" t="s">
        <v>1816</v>
      </c>
    </row>
    <row r="1409">
      <c r="A1409" s="1">
        <v>-1.0</v>
      </c>
      <c r="B1409" s="2" t="s">
        <v>1818</v>
      </c>
      <c r="C1409" s="10"/>
      <c r="D1409" s="10"/>
      <c r="E1409" s="10"/>
    </row>
    <row r="1410">
      <c r="A1410" s="1">
        <v>-1.0</v>
      </c>
      <c r="B1410" s="2" t="s">
        <v>1819</v>
      </c>
    </row>
    <row r="1411">
      <c r="A1411" s="1">
        <v>-1.0</v>
      </c>
      <c r="B1411" s="2" t="s">
        <v>1821</v>
      </c>
    </row>
    <row r="1412">
      <c r="A1412" s="1">
        <v>-1.0</v>
      </c>
      <c r="B1412" s="2" t="s">
        <v>1822</v>
      </c>
    </row>
    <row r="1413">
      <c r="A1413" s="1">
        <v>-1.0</v>
      </c>
      <c r="B1413" s="2" t="s">
        <v>1823</v>
      </c>
    </row>
    <row r="1414">
      <c r="A1414" s="1">
        <v>-1.0</v>
      </c>
      <c r="B1414" s="2" t="s">
        <v>1825</v>
      </c>
    </row>
    <row r="1415">
      <c r="A1415" s="1">
        <v>-1.0</v>
      </c>
      <c r="B1415" s="2" t="s">
        <v>1826</v>
      </c>
    </row>
    <row r="1416">
      <c r="A1416" s="1">
        <v>-1.0</v>
      </c>
      <c r="B1416" s="2" t="s">
        <v>1827</v>
      </c>
    </row>
    <row r="1417">
      <c r="A1417" s="1">
        <v>-1.0</v>
      </c>
      <c r="B1417" s="2" t="s">
        <v>1828</v>
      </c>
    </row>
    <row r="1418">
      <c r="A1418" s="1">
        <v>-1.0</v>
      </c>
      <c r="B1418" s="2" t="s">
        <v>1829</v>
      </c>
    </row>
    <row r="1419">
      <c r="A1419" s="1">
        <v>-1.0</v>
      </c>
      <c r="B1419" s="2" t="s">
        <v>1831</v>
      </c>
    </row>
    <row r="1420">
      <c r="A1420" s="1">
        <v>-1.0</v>
      </c>
      <c r="B1420" s="2" t="s">
        <v>1834</v>
      </c>
    </row>
    <row r="1421">
      <c r="A1421" s="1">
        <v>-1.0</v>
      </c>
      <c r="B1421" s="3" t="s">
        <v>1836</v>
      </c>
    </row>
    <row r="1422">
      <c r="A1422" s="1">
        <v>-1.0</v>
      </c>
      <c r="B1422" s="2" t="s">
        <v>1838</v>
      </c>
    </row>
    <row r="1423">
      <c r="A1423" s="1">
        <v>0.0</v>
      </c>
      <c r="B1423" s="32" t="s">
        <v>1839</v>
      </c>
    </row>
    <row r="1424">
      <c r="A1424" s="1">
        <v>-1.0</v>
      </c>
      <c r="B1424" s="2" t="s">
        <v>1840</v>
      </c>
    </row>
    <row r="1425">
      <c r="A1425" s="1">
        <v>-1.0</v>
      </c>
      <c r="B1425" s="2" t="s">
        <v>1841</v>
      </c>
    </row>
    <row r="1426">
      <c r="A1426" s="1">
        <v>-1.0</v>
      </c>
      <c r="B1426" s="2" t="s">
        <v>1843</v>
      </c>
    </row>
    <row r="1427">
      <c r="A1427" s="1">
        <v>-1.0</v>
      </c>
      <c r="B1427" s="2" t="s">
        <v>1844</v>
      </c>
    </row>
    <row r="1428">
      <c r="A1428" s="1">
        <v>-1.0</v>
      </c>
      <c r="B1428" s="2" t="s">
        <v>1846</v>
      </c>
    </row>
    <row r="1429">
      <c r="A1429" s="1">
        <v>-1.0</v>
      </c>
      <c r="B1429" s="2" t="s">
        <v>1848</v>
      </c>
    </row>
    <row r="1430">
      <c r="A1430" s="1">
        <v>-1.0</v>
      </c>
      <c r="B1430" s="2" t="s">
        <v>1850</v>
      </c>
    </row>
    <row r="1431">
      <c r="A1431" s="1">
        <v>-1.0</v>
      </c>
      <c r="B1431" s="2" t="s">
        <v>1851</v>
      </c>
    </row>
    <row r="1432">
      <c r="A1432" s="1">
        <v>-1.0</v>
      </c>
      <c r="B1432" s="2" t="s">
        <v>1852</v>
      </c>
    </row>
    <row r="1433">
      <c r="A1433" s="1">
        <v>-1.0</v>
      </c>
      <c r="B1433" s="2" t="s">
        <v>1855</v>
      </c>
    </row>
    <row r="1434">
      <c r="A1434" s="1">
        <v>-1.0</v>
      </c>
      <c r="B1434" s="2" t="s">
        <v>1857</v>
      </c>
    </row>
    <row r="1435">
      <c r="A1435" s="1">
        <v>-1.0</v>
      </c>
      <c r="B1435" s="2" t="s">
        <v>1859</v>
      </c>
    </row>
    <row r="1436">
      <c r="A1436" s="1">
        <v>-1.0</v>
      </c>
      <c r="B1436" s="2" t="s">
        <v>1861</v>
      </c>
    </row>
    <row r="1437">
      <c r="A1437" s="1">
        <v>-1.0</v>
      </c>
      <c r="B1437" s="2" t="s">
        <v>1862</v>
      </c>
    </row>
    <row r="1438">
      <c r="A1438" s="1">
        <v>-1.0</v>
      </c>
      <c r="B1438" s="2" t="s">
        <v>1864</v>
      </c>
    </row>
    <row r="1439">
      <c r="A1439" s="1">
        <v>-1.0</v>
      </c>
      <c r="B1439" s="2" t="s">
        <v>1865</v>
      </c>
    </row>
    <row r="1440">
      <c r="A1440" s="1">
        <v>-1.0</v>
      </c>
      <c r="B1440" s="2" t="s">
        <v>1866</v>
      </c>
    </row>
    <row r="1441">
      <c r="A1441" s="1">
        <v>-1.0</v>
      </c>
      <c r="B1441" s="2" t="s">
        <v>1867</v>
      </c>
    </row>
    <row r="1442">
      <c r="A1442" s="1">
        <v>-1.0</v>
      </c>
      <c r="B1442" s="2" t="s">
        <v>1869</v>
      </c>
    </row>
    <row r="1443">
      <c r="A1443" s="1">
        <v>-1.0</v>
      </c>
      <c r="B1443" s="2" t="s">
        <v>1871</v>
      </c>
    </row>
    <row r="1444">
      <c r="A1444" s="1">
        <v>-1.0</v>
      </c>
      <c r="B1444" s="2" t="s">
        <v>1873</v>
      </c>
    </row>
    <row r="1445">
      <c r="A1445" s="1">
        <v>-1.0</v>
      </c>
      <c r="B1445" s="2" t="s">
        <v>1874</v>
      </c>
    </row>
    <row r="1446">
      <c r="A1446" s="1">
        <v>-1.0</v>
      </c>
      <c r="B1446" s="2" t="s">
        <v>1875</v>
      </c>
    </row>
    <row r="1447">
      <c r="A1447" s="1">
        <v>-1.0</v>
      </c>
      <c r="B1447" s="2" t="s">
        <v>1877</v>
      </c>
    </row>
    <row r="1448">
      <c r="A1448" s="1">
        <v>-1.0</v>
      </c>
      <c r="B1448" s="41" t="s">
        <v>1878</v>
      </c>
    </row>
    <row r="1449">
      <c r="A1449" s="1">
        <v>-1.0</v>
      </c>
      <c r="B1449" s="22" t="s">
        <v>1881</v>
      </c>
    </row>
    <row r="1450">
      <c r="A1450" s="1">
        <v>-1.0</v>
      </c>
      <c r="B1450" s="2" t="s">
        <v>1884</v>
      </c>
    </row>
    <row r="1451">
      <c r="A1451" s="1">
        <v>-1.0</v>
      </c>
      <c r="B1451" s="2" t="s">
        <v>1885</v>
      </c>
    </row>
    <row r="1452">
      <c r="A1452" s="1">
        <v>-1.0</v>
      </c>
      <c r="B1452" s="2" t="s">
        <v>1886</v>
      </c>
    </row>
    <row r="1453">
      <c r="A1453" s="1">
        <v>-1.0</v>
      </c>
      <c r="B1453" s="2" t="s">
        <v>1887</v>
      </c>
    </row>
    <row r="1454">
      <c r="A1454" s="1">
        <v>-1.0</v>
      </c>
      <c r="B1454" s="2" t="s">
        <v>1889</v>
      </c>
    </row>
    <row r="1455">
      <c r="A1455" s="1">
        <v>-1.0</v>
      </c>
      <c r="B1455" s="2" t="s">
        <v>1891</v>
      </c>
    </row>
    <row r="1456">
      <c r="A1456" s="1">
        <v>-1.0</v>
      </c>
      <c r="B1456" s="22" t="s">
        <v>1892</v>
      </c>
    </row>
    <row r="1457">
      <c r="A1457" s="1">
        <v>-1.0</v>
      </c>
      <c r="B1457" s="2" t="s">
        <v>1893</v>
      </c>
    </row>
    <row r="1458">
      <c r="A1458" s="1">
        <v>-1.0</v>
      </c>
      <c r="B1458" s="2" t="s">
        <v>1894</v>
      </c>
    </row>
    <row r="1459">
      <c r="A1459" s="1">
        <v>-1.0</v>
      </c>
      <c r="B1459" s="22" t="s">
        <v>1896</v>
      </c>
    </row>
    <row r="1460">
      <c r="A1460" s="1">
        <v>-1.0</v>
      </c>
      <c r="B1460" s="2" t="s">
        <v>1898</v>
      </c>
    </row>
    <row r="1461">
      <c r="A1461" s="1">
        <v>-1.0</v>
      </c>
      <c r="B1461" s="2" t="s">
        <v>1900</v>
      </c>
    </row>
    <row r="1462">
      <c r="A1462" s="1">
        <v>-1.0</v>
      </c>
      <c r="B1462" s="2" t="s">
        <v>1903</v>
      </c>
    </row>
    <row r="1463">
      <c r="A1463" s="1">
        <v>-1.0</v>
      </c>
      <c r="B1463" s="2" t="s">
        <v>1904</v>
      </c>
    </row>
    <row r="1464">
      <c r="A1464" s="1">
        <v>-1.0</v>
      </c>
      <c r="B1464" s="2" t="s">
        <v>1905</v>
      </c>
    </row>
    <row r="1465">
      <c r="A1465" s="1">
        <v>-1.0</v>
      </c>
      <c r="B1465" s="2" t="s">
        <v>1907</v>
      </c>
    </row>
    <row r="1466">
      <c r="A1466" s="1">
        <v>-1.0</v>
      </c>
      <c r="B1466" s="2" t="s">
        <v>1909</v>
      </c>
    </row>
    <row r="1467">
      <c r="A1467" s="1">
        <v>-1.0</v>
      </c>
      <c r="B1467" s="2" t="s">
        <v>1911</v>
      </c>
    </row>
    <row r="1468">
      <c r="A1468" s="1">
        <v>-1.0</v>
      </c>
      <c r="B1468" s="2" t="s">
        <v>1913</v>
      </c>
    </row>
    <row r="1469">
      <c r="A1469" s="1">
        <v>-1.0</v>
      </c>
      <c r="B1469" s="2" t="s">
        <v>1915</v>
      </c>
    </row>
    <row r="1470">
      <c r="A1470" s="1">
        <v>-1.0</v>
      </c>
      <c r="B1470" s="2" t="s">
        <v>1917</v>
      </c>
    </row>
    <row r="1471">
      <c r="A1471" s="1">
        <v>-1.0</v>
      </c>
      <c r="B1471" s="2" t="s">
        <v>1918</v>
      </c>
    </row>
    <row r="1472">
      <c r="A1472" s="1">
        <v>-1.0</v>
      </c>
      <c r="B1472" s="2" t="s">
        <v>1920</v>
      </c>
    </row>
    <row r="1473">
      <c r="A1473" s="1">
        <v>-1.0</v>
      </c>
      <c r="B1473" s="2" t="s">
        <v>1922</v>
      </c>
    </row>
    <row r="1474">
      <c r="A1474" s="1">
        <v>-1.0</v>
      </c>
      <c r="B1474" s="2" t="s">
        <v>1923</v>
      </c>
    </row>
    <row r="1475">
      <c r="A1475" s="1">
        <v>-1.0</v>
      </c>
      <c r="B1475" s="2" t="s">
        <v>1924</v>
      </c>
    </row>
    <row r="1476">
      <c r="A1476" s="1">
        <v>-1.0</v>
      </c>
      <c r="B1476" s="2" t="s">
        <v>1925</v>
      </c>
    </row>
    <row r="1477">
      <c r="A1477" s="1">
        <v>-1.0</v>
      </c>
      <c r="B1477" s="2" t="s">
        <v>1926</v>
      </c>
    </row>
    <row r="1478">
      <c r="A1478" s="1">
        <v>-1.0</v>
      </c>
      <c r="B1478" s="2" t="s">
        <v>1928</v>
      </c>
    </row>
    <row r="1479">
      <c r="A1479" s="1">
        <v>-1.0</v>
      </c>
      <c r="B1479" s="2" t="s">
        <v>1929</v>
      </c>
    </row>
    <row r="1480">
      <c r="A1480" s="1">
        <v>-1.0</v>
      </c>
      <c r="B1480" s="2" t="s">
        <v>1930</v>
      </c>
    </row>
    <row r="1481">
      <c r="A1481" s="1">
        <v>-1.0</v>
      </c>
      <c r="B1481" s="2" t="s">
        <v>1932</v>
      </c>
    </row>
    <row r="1482">
      <c r="A1482" s="1">
        <v>-1.0</v>
      </c>
      <c r="B1482" s="2" t="s">
        <v>1933</v>
      </c>
    </row>
    <row r="1483">
      <c r="A1483" s="1">
        <v>-1.0</v>
      </c>
      <c r="B1483" s="2" t="s">
        <v>1934</v>
      </c>
    </row>
    <row r="1484">
      <c r="A1484" s="1">
        <v>-1.0</v>
      </c>
      <c r="B1484" s="2" t="s">
        <v>1936</v>
      </c>
    </row>
    <row r="1485">
      <c r="A1485" s="1">
        <v>-1.0</v>
      </c>
      <c r="B1485" s="2" t="s">
        <v>1938</v>
      </c>
    </row>
    <row r="1486">
      <c r="A1486" s="1">
        <v>-1.0</v>
      </c>
      <c r="B1486" s="2" t="s">
        <v>1939</v>
      </c>
    </row>
    <row r="1487">
      <c r="A1487" s="1">
        <v>-1.0</v>
      </c>
      <c r="B1487" s="2" t="s">
        <v>1940</v>
      </c>
    </row>
    <row r="1488">
      <c r="A1488" s="1">
        <v>-1.0</v>
      </c>
      <c r="B1488" s="2" t="s">
        <v>1941</v>
      </c>
    </row>
    <row r="1489">
      <c r="A1489" s="1">
        <v>-1.0</v>
      </c>
      <c r="B1489" s="2" t="s">
        <v>1942</v>
      </c>
    </row>
    <row r="1490">
      <c r="A1490" s="1">
        <v>-1.0</v>
      </c>
      <c r="B1490" s="2" t="s">
        <v>1943</v>
      </c>
    </row>
    <row r="1491">
      <c r="A1491" s="1">
        <v>-1.0</v>
      </c>
      <c r="B1491" s="2" t="s">
        <v>1945</v>
      </c>
      <c r="D1491" s="36"/>
    </row>
    <row r="1492">
      <c r="A1492" s="1">
        <v>-1.0</v>
      </c>
      <c r="B1492" s="2" t="s">
        <v>1946</v>
      </c>
    </row>
    <row r="1493">
      <c r="A1493" s="1">
        <v>-1.0</v>
      </c>
      <c r="B1493" s="2" t="s">
        <v>1948</v>
      </c>
    </row>
    <row r="1494">
      <c r="A1494" s="1">
        <v>-1.0</v>
      </c>
      <c r="B1494" s="2" t="s">
        <v>1950</v>
      </c>
    </row>
    <row r="1495">
      <c r="A1495" s="1">
        <v>-1.0</v>
      </c>
      <c r="B1495" s="2" t="s">
        <v>1952</v>
      </c>
    </row>
    <row r="1496">
      <c r="A1496" s="1">
        <v>-1.0</v>
      </c>
      <c r="B1496" s="2" t="s">
        <v>1954</v>
      </c>
    </row>
    <row r="1497">
      <c r="A1497" s="1">
        <v>-1.0</v>
      </c>
      <c r="B1497" s="2" t="s">
        <v>1956</v>
      </c>
    </row>
    <row r="1498">
      <c r="A1498" s="1">
        <v>-1.0</v>
      </c>
      <c r="B1498" s="2" t="s">
        <v>1958</v>
      </c>
    </row>
    <row r="1499">
      <c r="A1499" s="1">
        <v>-1.0</v>
      </c>
      <c r="B1499" s="2" t="s">
        <v>1959</v>
      </c>
    </row>
    <row r="1500">
      <c r="A1500" s="1">
        <v>-1.0</v>
      </c>
      <c r="B1500" s="2" t="s">
        <v>1960</v>
      </c>
    </row>
    <row r="1501">
      <c r="A1501" s="1">
        <v>-1.0</v>
      </c>
      <c r="B1501" s="2" t="s">
        <v>1961</v>
      </c>
    </row>
    <row r="1502">
      <c r="A1502" s="1">
        <v>-1.0</v>
      </c>
      <c r="B1502" s="2" t="s">
        <v>1963</v>
      </c>
    </row>
    <row r="1503">
      <c r="A1503" s="1">
        <v>-1.0</v>
      </c>
      <c r="B1503" s="2" t="s">
        <v>1965</v>
      </c>
    </row>
    <row r="1504">
      <c r="A1504" s="1">
        <v>-1.0</v>
      </c>
      <c r="B1504" s="2" t="s">
        <v>1967</v>
      </c>
    </row>
    <row r="1505">
      <c r="A1505" s="1">
        <v>-1.0</v>
      </c>
      <c r="B1505" s="2" t="s">
        <v>1968</v>
      </c>
    </row>
    <row r="1506">
      <c r="A1506" s="1">
        <v>-1.0</v>
      </c>
      <c r="B1506" s="2" t="s">
        <v>1970</v>
      </c>
    </row>
    <row r="1507">
      <c r="A1507" s="1">
        <v>-1.0</v>
      </c>
      <c r="B1507" s="2" t="s">
        <v>1971</v>
      </c>
    </row>
    <row r="1508">
      <c r="A1508" s="1">
        <v>-1.0</v>
      </c>
      <c r="B1508" s="2" t="s">
        <v>1972</v>
      </c>
    </row>
    <row r="1509">
      <c r="A1509" s="1">
        <v>-1.0</v>
      </c>
      <c r="B1509" s="2" t="s">
        <v>1975</v>
      </c>
    </row>
    <row r="1510">
      <c r="A1510" s="1">
        <v>-1.0</v>
      </c>
      <c r="B1510" s="2" t="s">
        <v>1977</v>
      </c>
    </row>
    <row r="1511">
      <c r="A1511" s="1">
        <v>-1.0</v>
      </c>
      <c r="B1511" s="2" t="s">
        <v>1978</v>
      </c>
    </row>
    <row r="1512">
      <c r="A1512" s="1">
        <v>-1.0</v>
      </c>
      <c r="B1512" s="3" t="s">
        <v>1979</v>
      </c>
    </row>
    <row r="1513">
      <c r="A1513" s="1">
        <v>-1.0</v>
      </c>
      <c r="B1513" s="40" t="s">
        <v>1980</v>
      </c>
    </row>
    <row r="1514">
      <c r="A1514" s="1">
        <v>-1.0</v>
      </c>
      <c r="B1514" s="2" t="s">
        <v>1981</v>
      </c>
    </row>
    <row r="1515">
      <c r="A1515" s="1">
        <v>-1.0</v>
      </c>
      <c r="B1515" s="2" t="s">
        <v>1983</v>
      </c>
    </row>
    <row r="1516">
      <c r="A1516" s="1">
        <v>-1.0</v>
      </c>
      <c r="B1516" s="2" t="s">
        <v>1984</v>
      </c>
    </row>
    <row r="1517">
      <c r="A1517" s="1">
        <v>-1.0</v>
      </c>
      <c r="B1517" s="2" t="s">
        <v>1985</v>
      </c>
    </row>
    <row r="1518">
      <c r="A1518" s="1">
        <v>-1.0</v>
      </c>
      <c r="B1518" s="2" t="s">
        <v>1987</v>
      </c>
    </row>
    <row r="1519">
      <c r="A1519" s="1">
        <v>-1.0</v>
      </c>
      <c r="B1519" s="2" t="s">
        <v>1989</v>
      </c>
    </row>
    <row r="1520">
      <c r="A1520" s="1">
        <v>-1.0</v>
      </c>
      <c r="B1520" s="2" t="s">
        <v>1991</v>
      </c>
    </row>
    <row r="1521">
      <c r="A1521" s="1">
        <v>-1.0</v>
      </c>
      <c r="B1521" s="2" t="s">
        <v>1992</v>
      </c>
    </row>
    <row r="1522">
      <c r="A1522" s="1">
        <v>-1.0</v>
      </c>
      <c r="B1522" s="2" t="s">
        <v>1993</v>
      </c>
    </row>
    <row r="1523">
      <c r="A1523" s="1">
        <v>-1.0</v>
      </c>
      <c r="B1523" s="2" t="s">
        <v>1994</v>
      </c>
    </row>
    <row r="1524">
      <c r="A1524" s="1">
        <v>-1.0</v>
      </c>
      <c r="B1524" s="2" t="s">
        <v>1995</v>
      </c>
    </row>
    <row r="1525">
      <c r="A1525" s="1">
        <v>-1.0</v>
      </c>
      <c r="B1525" s="22" t="s">
        <v>1997</v>
      </c>
    </row>
    <row r="1526">
      <c r="A1526" s="1">
        <v>-1.0</v>
      </c>
      <c r="B1526" s="2" t="s">
        <v>1998</v>
      </c>
    </row>
    <row r="1527">
      <c r="A1527" s="1">
        <v>-1.0</v>
      </c>
      <c r="B1527" s="22" t="s">
        <v>1999</v>
      </c>
    </row>
    <row r="1528">
      <c r="A1528" s="1">
        <v>-1.0</v>
      </c>
      <c r="B1528" s="2" t="s">
        <v>2001</v>
      </c>
    </row>
    <row r="1529">
      <c r="A1529" s="1">
        <v>-1.0</v>
      </c>
      <c r="B1529" s="2" t="s">
        <v>2003</v>
      </c>
    </row>
    <row r="1530">
      <c r="A1530" s="1">
        <v>-1.0</v>
      </c>
      <c r="B1530" s="2" t="s">
        <v>2004</v>
      </c>
    </row>
    <row r="1531">
      <c r="A1531" s="1">
        <v>-1.0</v>
      </c>
      <c r="B1531" s="2" t="s">
        <v>2005</v>
      </c>
    </row>
    <row r="1532">
      <c r="A1532" s="1">
        <v>0.0</v>
      </c>
      <c r="B1532" s="3" t="s">
        <v>935</v>
      </c>
    </row>
    <row r="1533">
      <c r="A1533" s="1">
        <v>0.0</v>
      </c>
      <c r="B1533" s="3" t="s">
        <v>936</v>
      </c>
    </row>
    <row r="1534">
      <c r="A1534" s="1">
        <v>0.0</v>
      </c>
      <c r="B1534" s="2" t="s">
        <v>1182</v>
      </c>
    </row>
    <row r="1535">
      <c r="A1535" s="1">
        <v>0.0</v>
      </c>
      <c r="B1535" s="2" t="s">
        <v>1184</v>
      </c>
    </row>
    <row r="1536">
      <c r="A1536" s="1">
        <v>0.0</v>
      </c>
      <c r="B1536" s="2" t="s">
        <v>1185</v>
      </c>
    </row>
    <row r="1537">
      <c r="A1537" s="1">
        <v>0.0</v>
      </c>
      <c r="B1537" s="2" t="s">
        <v>1186</v>
      </c>
      <c r="D1537" s="36"/>
    </row>
    <row r="1538">
      <c r="A1538" s="1">
        <v>0.0</v>
      </c>
      <c r="B1538" s="3" t="s">
        <v>1188</v>
      </c>
    </row>
    <row r="1539">
      <c r="A1539" s="1">
        <v>0.0</v>
      </c>
      <c r="B1539" s="3" t="s">
        <v>1189</v>
      </c>
    </row>
    <row r="1540">
      <c r="A1540" s="1">
        <v>0.0</v>
      </c>
      <c r="B1540" s="3" t="s">
        <v>1190</v>
      </c>
    </row>
    <row r="1541">
      <c r="A1541" s="1">
        <v>0.0</v>
      </c>
      <c r="B1541" s="2" t="s">
        <v>1193</v>
      </c>
    </row>
    <row r="1542">
      <c r="A1542" s="1">
        <v>0.0</v>
      </c>
      <c r="B1542" s="2" t="s">
        <v>1194</v>
      </c>
    </row>
    <row r="1543">
      <c r="A1543" s="1">
        <v>0.0</v>
      </c>
      <c r="B1543" s="2" t="s">
        <v>1195</v>
      </c>
    </row>
    <row r="1544">
      <c r="A1544" s="1">
        <v>0.0</v>
      </c>
      <c r="B1544" s="2" t="s">
        <v>1196</v>
      </c>
    </row>
    <row r="1545">
      <c r="A1545" s="1">
        <v>0.0</v>
      </c>
      <c r="B1545" s="2" t="s">
        <v>1198</v>
      </c>
    </row>
    <row r="1546">
      <c r="A1546" s="1">
        <v>0.0</v>
      </c>
      <c r="B1546" s="2" t="s">
        <v>1203</v>
      </c>
    </row>
    <row r="1547">
      <c r="A1547" s="1">
        <v>0.0</v>
      </c>
      <c r="B1547" s="2" t="s">
        <v>1204</v>
      </c>
    </row>
    <row r="1548">
      <c r="A1548" s="1">
        <v>0.0</v>
      </c>
      <c r="B1548" s="2" t="s">
        <v>1205</v>
      </c>
    </row>
    <row r="1549">
      <c r="A1549" s="1">
        <v>0.0</v>
      </c>
      <c r="B1549" s="2" t="s">
        <v>1206</v>
      </c>
    </row>
    <row r="1550">
      <c r="A1550" s="1">
        <v>0.0</v>
      </c>
      <c r="B1550" s="2" t="s">
        <v>1207</v>
      </c>
    </row>
    <row r="1551">
      <c r="A1551" s="1">
        <v>0.0</v>
      </c>
      <c r="B1551" s="2" t="s">
        <v>1208</v>
      </c>
    </row>
    <row r="1552">
      <c r="A1552" s="1">
        <v>0.0</v>
      </c>
      <c r="B1552" s="2" t="s">
        <v>1212</v>
      </c>
    </row>
    <row r="1553">
      <c r="A1553" s="1">
        <v>0.0</v>
      </c>
      <c r="B1553" s="2" t="s">
        <v>1214</v>
      </c>
    </row>
    <row r="1554">
      <c r="A1554" s="1">
        <v>0.0</v>
      </c>
      <c r="B1554" s="2" t="s">
        <v>1215</v>
      </c>
    </row>
    <row r="1555">
      <c r="A1555" s="1">
        <v>0.0</v>
      </c>
      <c r="B1555" s="2" t="s">
        <v>1441</v>
      </c>
    </row>
    <row r="1556">
      <c r="A1556" s="1">
        <v>0.0</v>
      </c>
      <c r="B1556" s="2" t="s">
        <v>1442</v>
      </c>
    </row>
    <row r="1557">
      <c r="A1557" s="1">
        <v>0.0</v>
      </c>
      <c r="B1557" s="2" t="s">
        <v>1443</v>
      </c>
      <c r="C1557" s="10"/>
      <c r="D1557" s="10"/>
      <c r="E1557" s="10"/>
    </row>
    <row r="1558">
      <c r="A1558" s="1">
        <v>0.0</v>
      </c>
      <c r="B1558" s="2" t="s">
        <v>1444</v>
      </c>
    </row>
    <row r="1559">
      <c r="A1559" s="1">
        <v>0.0</v>
      </c>
      <c r="B1559" s="2" t="s">
        <v>1445</v>
      </c>
    </row>
    <row r="1560">
      <c r="A1560" s="1">
        <v>0.0</v>
      </c>
      <c r="B1560" s="2" t="s">
        <v>1446</v>
      </c>
    </row>
    <row r="1561">
      <c r="A1561" s="1">
        <v>0.0</v>
      </c>
      <c r="B1561" s="2" t="s">
        <v>1447</v>
      </c>
    </row>
    <row r="1562">
      <c r="A1562" s="1">
        <v>0.0</v>
      </c>
      <c r="B1562" s="2" t="s">
        <v>1448</v>
      </c>
    </row>
    <row r="1563">
      <c r="A1563" s="1">
        <v>0.0</v>
      </c>
      <c r="B1563" s="3" t="s">
        <v>1449</v>
      </c>
    </row>
    <row r="1564">
      <c r="A1564" s="1">
        <v>0.0</v>
      </c>
      <c r="B1564" s="2" t="s">
        <v>1451</v>
      </c>
    </row>
    <row r="1565">
      <c r="A1565" s="1">
        <v>0.0</v>
      </c>
      <c r="B1565" s="2" t="s">
        <v>1452</v>
      </c>
    </row>
    <row r="1566">
      <c r="A1566" s="1">
        <v>0.0</v>
      </c>
      <c r="B1566" s="2" t="s">
        <v>1453</v>
      </c>
    </row>
    <row r="1567">
      <c r="A1567" s="1">
        <v>0.0</v>
      </c>
      <c r="B1567" s="2" t="s">
        <v>1454</v>
      </c>
    </row>
    <row r="1568">
      <c r="A1568" s="1">
        <v>0.0</v>
      </c>
      <c r="B1568" s="2" t="s">
        <v>1455</v>
      </c>
    </row>
    <row r="1569">
      <c r="A1569" s="1">
        <v>0.0</v>
      </c>
      <c r="B1569" s="3" t="s">
        <v>1460</v>
      </c>
    </row>
    <row r="1570">
      <c r="A1570" s="1">
        <v>0.0</v>
      </c>
      <c r="B1570" s="3" t="s">
        <v>1462</v>
      </c>
    </row>
    <row r="1571">
      <c r="A1571" s="1">
        <v>0.0</v>
      </c>
      <c r="B1571" s="2" t="s">
        <v>1464</v>
      </c>
    </row>
    <row r="1572">
      <c r="A1572" s="1">
        <v>0.0</v>
      </c>
      <c r="B1572" s="44" t="s">
        <v>1465</v>
      </c>
    </row>
    <row r="1573">
      <c r="A1573" s="1">
        <v>0.0</v>
      </c>
      <c r="B1573" s="2" t="s">
        <v>1466</v>
      </c>
    </row>
    <row r="1574">
      <c r="A1574" s="1">
        <v>0.0</v>
      </c>
      <c r="B1574" s="2" t="s">
        <v>1467</v>
      </c>
    </row>
    <row r="1575">
      <c r="A1575" s="1">
        <v>0.0</v>
      </c>
      <c r="B1575" s="2" t="s">
        <v>1468</v>
      </c>
    </row>
    <row r="1576">
      <c r="A1576" s="1">
        <v>0.0</v>
      </c>
      <c r="B1576" s="2" t="s">
        <v>1469</v>
      </c>
    </row>
    <row r="1577">
      <c r="A1577" s="1">
        <v>0.0</v>
      </c>
      <c r="B1577" s="3" t="s">
        <v>1470</v>
      </c>
    </row>
    <row r="1578">
      <c r="A1578" s="1">
        <v>0.0</v>
      </c>
      <c r="B1578" s="3" t="s">
        <v>1471</v>
      </c>
    </row>
    <row r="1579">
      <c r="A1579" s="1">
        <v>0.0</v>
      </c>
      <c r="B1579" s="2" t="s">
        <v>1473</v>
      </c>
    </row>
    <row r="1580">
      <c r="A1580" s="1">
        <v>0.0</v>
      </c>
      <c r="B1580" s="2" t="s">
        <v>1478</v>
      </c>
    </row>
    <row r="1581">
      <c r="A1581" s="1">
        <v>0.0</v>
      </c>
      <c r="B1581" s="2" t="s">
        <v>1480</v>
      </c>
    </row>
    <row r="1582">
      <c r="A1582" s="1">
        <v>0.0</v>
      </c>
      <c r="B1582" s="2" t="s">
        <v>1484</v>
      </c>
    </row>
    <row r="1583">
      <c r="A1583" s="1">
        <v>0.0</v>
      </c>
      <c r="B1583" s="2" t="s">
        <v>1488</v>
      </c>
    </row>
    <row r="1584">
      <c r="A1584" s="1">
        <v>0.0</v>
      </c>
      <c r="B1584" s="2" t="s">
        <v>1489</v>
      </c>
    </row>
    <row r="1585">
      <c r="A1585" s="1">
        <v>0.0</v>
      </c>
      <c r="B1585" s="2" t="s">
        <v>1491</v>
      </c>
    </row>
    <row r="1586">
      <c r="A1586" s="1">
        <v>0.0</v>
      </c>
      <c r="B1586" s="2" t="s">
        <v>1493</v>
      </c>
    </row>
    <row r="1587">
      <c r="A1587" s="1">
        <v>0.0</v>
      </c>
      <c r="B1587" s="2" t="s">
        <v>1499</v>
      </c>
    </row>
    <row r="1588">
      <c r="A1588" s="1">
        <v>0.0</v>
      </c>
      <c r="B1588" s="2" t="s">
        <v>1501</v>
      </c>
    </row>
    <row r="1589">
      <c r="A1589" s="1">
        <v>0.0</v>
      </c>
      <c r="B1589" s="2" t="s">
        <v>1503</v>
      </c>
    </row>
    <row r="1590">
      <c r="A1590" s="1">
        <v>0.0</v>
      </c>
      <c r="B1590" s="2" t="s">
        <v>1512</v>
      </c>
    </row>
    <row r="1591">
      <c r="A1591" s="1">
        <v>0.0</v>
      </c>
      <c r="B1591" s="2" t="s">
        <v>1514</v>
      </c>
    </row>
    <row r="1592">
      <c r="A1592" s="1">
        <v>0.0</v>
      </c>
      <c r="B1592" s="4" t="s">
        <v>1516</v>
      </c>
    </row>
    <row r="1593">
      <c r="A1593" s="1">
        <v>0.0</v>
      </c>
      <c r="B1593" s="2" t="s">
        <v>1519</v>
      </c>
    </row>
    <row r="1594">
      <c r="A1594" s="1">
        <v>0.0</v>
      </c>
      <c r="B1594" s="2" t="s">
        <v>1520</v>
      </c>
    </row>
    <row r="1595">
      <c r="A1595" s="1">
        <v>0.0</v>
      </c>
      <c r="B1595" s="2" t="s">
        <v>1521</v>
      </c>
    </row>
    <row r="1596">
      <c r="A1596" s="1">
        <v>0.0</v>
      </c>
      <c r="B1596" s="2" t="s">
        <v>1522</v>
      </c>
    </row>
    <row r="1597">
      <c r="A1597" s="1">
        <v>0.0</v>
      </c>
      <c r="B1597" s="2" t="s">
        <v>1524</v>
      </c>
    </row>
    <row r="1598">
      <c r="A1598" s="1">
        <v>0.0</v>
      </c>
      <c r="B1598" s="2" t="s">
        <v>1526</v>
      </c>
    </row>
    <row r="1599">
      <c r="A1599" s="1">
        <v>0.0</v>
      </c>
      <c r="B1599" s="2" t="s">
        <v>1565</v>
      </c>
    </row>
    <row r="1600">
      <c r="A1600" s="1">
        <v>0.0</v>
      </c>
      <c r="B1600" s="2" t="s">
        <v>1567</v>
      </c>
    </row>
    <row r="1601">
      <c r="A1601" s="1">
        <v>0.0</v>
      </c>
      <c r="B1601" s="2" t="s">
        <v>1568</v>
      </c>
    </row>
    <row r="1602">
      <c r="A1602" s="1">
        <v>0.0</v>
      </c>
      <c r="B1602" s="2" t="s">
        <v>1569</v>
      </c>
    </row>
    <row r="1603">
      <c r="A1603" s="1">
        <v>0.0</v>
      </c>
      <c r="B1603" s="2" t="s">
        <v>1574</v>
      </c>
    </row>
    <row r="1604">
      <c r="A1604" s="1">
        <v>0.0</v>
      </c>
      <c r="B1604" s="2" t="s">
        <v>1576</v>
      </c>
    </row>
    <row r="1605">
      <c r="A1605" s="1">
        <v>0.0</v>
      </c>
      <c r="B1605" s="2" t="s">
        <v>1580</v>
      </c>
    </row>
    <row r="1606">
      <c r="A1606" s="1">
        <v>0.0</v>
      </c>
      <c r="B1606" s="2" t="s">
        <v>1582</v>
      </c>
    </row>
    <row r="1607">
      <c r="A1607" s="1">
        <v>0.0</v>
      </c>
      <c r="B1607" s="2" t="s">
        <v>1592</v>
      </c>
    </row>
    <row r="1608">
      <c r="A1608" s="1">
        <v>0.0</v>
      </c>
      <c r="B1608" s="44" t="s">
        <v>1598</v>
      </c>
    </row>
    <row r="1609">
      <c r="A1609" s="1">
        <v>0.0</v>
      </c>
      <c r="B1609" s="4" t="s">
        <v>1607</v>
      </c>
    </row>
    <row r="1610">
      <c r="A1610" s="1">
        <v>0.0</v>
      </c>
      <c r="B1610" s="4" t="s">
        <v>1609</v>
      </c>
    </row>
    <row r="1611">
      <c r="A1611" s="1">
        <v>0.0</v>
      </c>
      <c r="B1611" s="22" t="s">
        <v>1620</v>
      </c>
    </row>
    <row r="1612">
      <c r="A1612" s="1">
        <v>0.0</v>
      </c>
      <c r="B1612" s="44" t="s">
        <v>1622</v>
      </c>
    </row>
    <row r="1613">
      <c r="A1613" s="1">
        <v>0.0</v>
      </c>
      <c r="B1613" s="2" t="s">
        <v>1626</v>
      </c>
    </row>
    <row r="1614">
      <c r="A1614" s="1">
        <v>0.0</v>
      </c>
      <c r="B1614" s="2" t="s">
        <v>1628</v>
      </c>
    </row>
    <row r="1615">
      <c r="A1615" s="1">
        <v>0.0</v>
      </c>
      <c r="B1615" s="2" t="s">
        <v>1638</v>
      </c>
    </row>
    <row r="1616">
      <c r="A1616" s="1">
        <v>0.0</v>
      </c>
      <c r="B1616" s="50" t="s">
        <v>1639</v>
      </c>
    </row>
    <row r="1617">
      <c r="A1617" s="1">
        <v>0.0</v>
      </c>
      <c r="B1617" s="50" t="s">
        <v>1658</v>
      </c>
    </row>
    <row r="1618">
      <c r="A1618" s="1">
        <v>0.0</v>
      </c>
      <c r="B1618" s="2" t="s">
        <v>1660</v>
      </c>
    </row>
    <row r="1619">
      <c r="A1619" s="1">
        <v>0.0</v>
      </c>
      <c r="B1619" s="2" t="s">
        <v>1668</v>
      </c>
    </row>
    <row r="1620">
      <c r="A1620" s="1">
        <v>0.0</v>
      </c>
      <c r="B1620" s="3" t="s">
        <v>1670</v>
      </c>
    </row>
    <row r="1621">
      <c r="A1621" s="1">
        <v>0.0</v>
      </c>
      <c r="B1621" s="3" t="s">
        <v>1672</v>
      </c>
    </row>
    <row r="1622">
      <c r="A1622" s="1">
        <v>0.0</v>
      </c>
      <c r="B1622" s="3" t="s">
        <v>1673</v>
      </c>
    </row>
    <row r="1623">
      <c r="A1623" s="1">
        <v>0.0</v>
      </c>
      <c r="B1623" s="2" t="s">
        <v>1678</v>
      </c>
    </row>
    <row r="1624">
      <c r="A1624" s="1">
        <v>0.0</v>
      </c>
      <c r="B1624" s="3" t="s">
        <v>1681</v>
      </c>
    </row>
    <row r="1625">
      <c r="A1625" s="1">
        <v>0.0</v>
      </c>
      <c r="B1625" s="2" t="s">
        <v>1687</v>
      </c>
    </row>
    <row r="1626">
      <c r="A1626" s="1">
        <v>0.0</v>
      </c>
      <c r="B1626" s="2" t="s">
        <v>1691</v>
      </c>
    </row>
    <row r="1627">
      <c r="A1627" s="1">
        <v>0.0</v>
      </c>
      <c r="B1627" s="2" t="s">
        <v>1692</v>
      </c>
    </row>
    <row r="1628">
      <c r="A1628" s="1">
        <v>0.0</v>
      </c>
      <c r="B1628" s="2" t="s">
        <v>1694</v>
      </c>
    </row>
    <row r="1629">
      <c r="A1629" s="1">
        <v>0.0</v>
      </c>
      <c r="B1629" s="2" t="s">
        <v>1701</v>
      </c>
    </row>
    <row r="1630">
      <c r="A1630" s="1">
        <v>0.0</v>
      </c>
      <c r="B1630" s="2" t="s">
        <v>1703</v>
      </c>
    </row>
    <row r="1631">
      <c r="A1631" s="1">
        <v>0.0</v>
      </c>
      <c r="B1631" s="2" t="s">
        <v>1705</v>
      </c>
    </row>
    <row r="1632">
      <c r="A1632" s="1">
        <v>0.0</v>
      </c>
      <c r="B1632" s="3" t="s">
        <v>1707</v>
      </c>
    </row>
    <row r="1633">
      <c r="A1633" s="1">
        <v>0.0</v>
      </c>
      <c r="B1633" s="2" t="s">
        <v>2071</v>
      </c>
    </row>
    <row r="1634">
      <c r="A1634" s="1">
        <v>0.0</v>
      </c>
      <c r="B1634" s="32" t="s">
        <v>2073</v>
      </c>
    </row>
    <row r="1635">
      <c r="A1635" s="1">
        <v>0.0</v>
      </c>
      <c r="B1635" s="2" t="s">
        <v>1710</v>
      </c>
    </row>
    <row r="1636">
      <c r="A1636" s="1">
        <v>0.0</v>
      </c>
      <c r="B1636" s="2" t="s">
        <v>1730</v>
      </c>
    </row>
    <row r="1637">
      <c r="A1637" s="1">
        <v>0.0</v>
      </c>
      <c r="B1637" s="2" t="s">
        <v>1736</v>
      </c>
    </row>
    <row r="1638">
      <c r="A1638" s="1">
        <v>0.0</v>
      </c>
      <c r="B1638" s="2" t="s">
        <v>1737</v>
      </c>
    </row>
    <row r="1639">
      <c r="A1639" s="1">
        <v>0.0</v>
      </c>
      <c r="B1639" s="2" t="s">
        <v>1745</v>
      </c>
    </row>
    <row r="1640">
      <c r="A1640" s="1">
        <v>0.0</v>
      </c>
      <c r="B1640" s="3" t="s">
        <v>1749</v>
      </c>
    </row>
    <row r="1641">
      <c r="A1641" s="1">
        <v>0.0</v>
      </c>
      <c r="B1641" s="2" t="s">
        <v>1753</v>
      </c>
    </row>
    <row r="1642">
      <c r="A1642" s="1">
        <v>0.0</v>
      </c>
      <c r="B1642" s="2" t="s">
        <v>1754</v>
      </c>
    </row>
    <row r="1643">
      <c r="A1643" s="1">
        <v>0.0</v>
      </c>
      <c r="B1643" s="26" t="s">
        <v>1756</v>
      </c>
    </row>
    <row r="1644">
      <c r="A1644" s="1">
        <v>0.0</v>
      </c>
      <c r="B1644" s="2" t="s">
        <v>1758</v>
      </c>
    </row>
    <row r="1645">
      <c r="A1645" s="1">
        <v>0.0</v>
      </c>
      <c r="B1645" s="2" t="s">
        <v>1759</v>
      </c>
    </row>
    <row r="1646">
      <c r="A1646" s="1">
        <v>0.0</v>
      </c>
      <c r="B1646" s="2" t="s">
        <v>1761</v>
      </c>
    </row>
    <row r="1647">
      <c r="A1647" s="1">
        <v>0.0</v>
      </c>
      <c r="B1647" s="2" t="s">
        <v>2116</v>
      </c>
    </row>
    <row r="1648">
      <c r="A1648" s="1">
        <v>0.0</v>
      </c>
      <c r="B1648" s="2" t="s">
        <v>2118</v>
      </c>
      <c r="C1648" s="10"/>
      <c r="D1648" s="10"/>
      <c r="E1648" s="10"/>
    </row>
    <row r="1649">
      <c r="A1649" s="1">
        <v>0.0</v>
      </c>
      <c r="B1649" s="3" t="s">
        <v>1763</v>
      </c>
      <c r="C1649" s="10"/>
      <c r="D1649" s="10"/>
      <c r="E1649" s="10"/>
    </row>
    <row r="1650">
      <c r="A1650" s="1">
        <v>0.0</v>
      </c>
      <c r="B1650" s="2" t="s">
        <v>1765</v>
      </c>
    </row>
    <row r="1651">
      <c r="A1651" s="1">
        <v>0.0</v>
      </c>
      <c r="B1651" s="2" t="s">
        <v>1766</v>
      </c>
    </row>
    <row r="1652">
      <c r="A1652" s="1">
        <v>0.0</v>
      </c>
      <c r="B1652" s="2" t="s">
        <v>1768</v>
      </c>
    </row>
    <row r="1653">
      <c r="A1653" s="1">
        <v>0.0</v>
      </c>
      <c r="B1653" s="14" t="s">
        <v>1769</v>
      </c>
    </row>
    <row r="1654">
      <c r="A1654" s="1">
        <v>0.0</v>
      </c>
      <c r="B1654" s="2" t="s">
        <v>1772</v>
      </c>
    </row>
    <row r="1655">
      <c r="A1655" s="1">
        <v>0.0</v>
      </c>
      <c r="B1655" s="26" t="s">
        <v>1774</v>
      </c>
    </row>
    <row r="1656">
      <c r="A1656" s="1">
        <v>0.0</v>
      </c>
      <c r="B1656" s="26" t="s">
        <v>1779</v>
      </c>
    </row>
    <row r="1657">
      <c r="A1657" s="1">
        <v>0.0</v>
      </c>
      <c r="B1657" s="26" t="s">
        <v>1781</v>
      </c>
    </row>
    <row r="1658">
      <c r="A1658" s="1">
        <v>0.0</v>
      </c>
      <c r="B1658" s="2" t="s">
        <v>1784</v>
      </c>
    </row>
    <row r="1659">
      <c r="A1659" s="1">
        <v>0.0</v>
      </c>
      <c r="B1659" s="2" t="s">
        <v>1786</v>
      </c>
    </row>
    <row r="1660">
      <c r="A1660" s="1">
        <v>0.0</v>
      </c>
      <c r="B1660" s="2" t="s">
        <v>1788</v>
      </c>
    </row>
    <row r="1661">
      <c r="A1661" s="1">
        <v>0.0</v>
      </c>
      <c r="B1661" s="2" t="s">
        <v>1795</v>
      </c>
    </row>
    <row r="1662">
      <c r="A1662" s="1">
        <v>0.0</v>
      </c>
      <c r="B1662" s="2" t="s">
        <v>1797</v>
      </c>
    </row>
    <row r="1663">
      <c r="A1663" s="1">
        <v>0.0</v>
      </c>
      <c r="B1663" s="2" t="s">
        <v>1798</v>
      </c>
    </row>
    <row r="1664">
      <c r="A1664" s="1">
        <v>0.0</v>
      </c>
      <c r="B1664" s="2" t="s">
        <v>1801</v>
      </c>
    </row>
    <row r="1665">
      <c r="A1665" s="1">
        <v>0.0</v>
      </c>
      <c r="B1665" s="2" t="s">
        <v>1804</v>
      </c>
    </row>
    <row r="1666">
      <c r="A1666" s="1">
        <v>0.0</v>
      </c>
      <c r="B1666" s="2" t="s">
        <v>1806</v>
      </c>
    </row>
    <row r="1667">
      <c r="A1667" s="1">
        <v>0.0</v>
      </c>
      <c r="B1667" s="14" t="s">
        <v>1808</v>
      </c>
    </row>
    <row r="1668">
      <c r="A1668" s="1">
        <v>0.0</v>
      </c>
      <c r="B1668" s="2" t="s">
        <v>1812</v>
      </c>
    </row>
    <row r="1669">
      <c r="A1669" s="1">
        <v>0.0</v>
      </c>
      <c r="B1669" s="50" t="s">
        <v>1817</v>
      </c>
    </row>
    <row r="1670">
      <c r="A1670" s="1">
        <v>0.0</v>
      </c>
      <c r="B1670" s="14" t="s">
        <v>1820</v>
      </c>
    </row>
    <row r="1671">
      <c r="A1671" s="1">
        <v>0.0</v>
      </c>
      <c r="B1671" s="2" t="s">
        <v>1824</v>
      </c>
    </row>
    <row r="1672">
      <c r="A1672" s="1">
        <v>0.0</v>
      </c>
      <c r="B1672" s="3" t="s">
        <v>1830</v>
      </c>
    </row>
    <row r="1673">
      <c r="A1673" s="1">
        <v>0.0</v>
      </c>
      <c r="B1673" s="2" t="s">
        <v>1835</v>
      </c>
    </row>
    <row r="1674">
      <c r="A1674" s="1">
        <v>0.0</v>
      </c>
      <c r="B1674" s="3" t="s">
        <v>1837</v>
      </c>
    </row>
    <row r="1675">
      <c r="A1675" s="1">
        <v>0.0</v>
      </c>
      <c r="B1675" s="2" t="s">
        <v>1842</v>
      </c>
    </row>
    <row r="1676">
      <c r="A1676" s="1">
        <v>0.0</v>
      </c>
      <c r="B1676" s="3" t="s">
        <v>1845</v>
      </c>
      <c r="C1676" s="10"/>
      <c r="D1676" s="10"/>
      <c r="E1676" s="10"/>
    </row>
    <row r="1677">
      <c r="A1677" s="1">
        <v>0.0</v>
      </c>
      <c r="B1677" s="2" t="s">
        <v>1847</v>
      </c>
    </row>
    <row r="1678">
      <c r="A1678" s="1">
        <v>0.0</v>
      </c>
      <c r="B1678" s="2" t="s">
        <v>1849</v>
      </c>
    </row>
    <row r="1679">
      <c r="A1679" s="1">
        <v>0.0</v>
      </c>
      <c r="B1679" s="2" t="s">
        <v>1856</v>
      </c>
    </row>
    <row r="1680">
      <c r="A1680" s="1">
        <v>0.0</v>
      </c>
      <c r="B1680" s="3" t="s">
        <v>1858</v>
      </c>
    </row>
    <row r="1681">
      <c r="A1681" s="1">
        <v>0.0</v>
      </c>
      <c r="B1681" s="3" t="s">
        <v>1860</v>
      </c>
    </row>
    <row r="1682">
      <c r="A1682" s="1">
        <v>0.0</v>
      </c>
      <c r="B1682" s="2" t="s">
        <v>1863</v>
      </c>
    </row>
    <row r="1683">
      <c r="A1683" s="1">
        <v>0.0</v>
      </c>
      <c r="B1683" s="2" t="s">
        <v>1868</v>
      </c>
    </row>
    <row r="1684">
      <c r="A1684" s="1">
        <v>0.0</v>
      </c>
      <c r="B1684" s="2" t="s">
        <v>1870</v>
      </c>
    </row>
    <row r="1685">
      <c r="A1685" s="1">
        <v>0.0</v>
      </c>
      <c r="B1685" s="3" t="s">
        <v>1872</v>
      </c>
    </row>
    <row r="1686">
      <c r="A1686" s="1">
        <v>0.0</v>
      </c>
      <c r="B1686" s="2" t="s">
        <v>1876</v>
      </c>
    </row>
    <row r="1687">
      <c r="A1687" s="1">
        <v>0.0</v>
      </c>
      <c r="B1687" s="2" t="s">
        <v>1879</v>
      </c>
    </row>
    <row r="1688">
      <c r="A1688" s="1">
        <v>0.0</v>
      </c>
      <c r="B1688" s="2" t="s">
        <v>1882</v>
      </c>
    </row>
    <row r="1689">
      <c r="A1689" s="1">
        <v>0.0</v>
      </c>
      <c r="B1689" s="3" t="s">
        <v>1883</v>
      </c>
    </row>
    <row r="1690">
      <c r="A1690" s="1">
        <v>0.0</v>
      </c>
      <c r="B1690" s="2" t="s">
        <v>1888</v>
      </c>
    </row>
    <row r="1691">
      <c r="A1691" s="1">
        <v>0.0</v>
      </c>
      <c r="B1691" s="3" t="s">
        <v>1890</v>
      </c>
    </row>
    <row r="1692">
      <c r="A1692" s="1">
        <v>0.0</v>
      </c>
      <c r="B1692" s="2" t="s">
        <v>1897</v>
      </c>
    </row>
    <row r="1693">
      <c r="A1693" s="1">
        <v>0.0</v>
      </c>
      <c r="B1693" s="2" t="s">
        <v>1899</v>
      </c>
    </row>
    <row r="1694">
      <c r="A1694" s="1">
        <v>0.0</v>
      </c>
      <c r="B1694" s="2" t="s">
        <v>1901</v>
      </c>
    </row>
    <row r="1695">
      <c r="A1695" s="1">
        <v>0.0</v>
      </c>
      <c r="B1695" s="2" t="s">
        <v>1910</v>
      </c>
    </row>
    <row r="1696">
      <c r="A1696" s="1">
        <v>0.0</v>
      </c>
      <c r="B1696" s="2" t="s">
        <v>1912</v>
      </c>
    </row>
    <row r="1697">
      <c r="A1697" s="1">
        <v>0.0</v>
      </c>
      <c r="B1697" s="3" t="s">
        <v>1914</v>
      </c>
    </row>
    <row r="1698">
      <c r="A1698" s="1">
        <v>0.0</v>
      </c>
      <c r="B1698" s="2" t="s">
        <v>1916</v>
      </c>
    </row>
    <row r="1699">
      <c r="A1699" s="1">
        <v>0.0</v>
      </c>
      <c r="B1699" s="2" t="s">
        <v>1921</v>
      </c>
    </row>
    <row r="1700">
      <c r="A1700" s="1">
        <v>0.0</v>
      </c>
      <c r="B1700" s="2" t="s">
        <v>1927</v>
      </c>
    </row>
    <row r="1701">
      <c r="A1701" s="1">
        <v>0.0</v>
      </c>
      <c r="B1701" s="2" t="s">
        <v>1931</v>
      </c>
    </row>
    <row r="1702">
      <c r="A1702" s="1">
        <v>0.0</v>
      </c>
      <c r="B1702" s="2" t="s">
        <v>1935</v>
      </c>
    </row>
    <row r="1703">
      <c r="A1703" s="1">
        <v>0.0</v>
      </c>
      <c r="B1703" s="2" t="s">
        <v>1947</v>
      </c>
    </row>
    <row r="1704">
      <c r="A1704" s="1">
        <v>0.0</v>
      </c>
      <c r="B1704" s="2" t="s">
        <v>1951</v>
      </c>
    </row>
    <row r="1705">
      <c r="A1705" s="1">
        <v>0.0</v>
      </c>
      <c r="B1705" s="2" t="s">
        <v>1953</v>
      </c>
    </row>
    <row r="1706">
      <c r="A1706" s="1">
        <v>0.0</v>
      </c>
      <c r="B1706" s="2" t="s">
        <v>1955</v>
      </c>
    </row>
    <row r="1707">
      <c r="A1707" s="1">
        <v>0.0</v>
      </c>
      <c r="B1707" s="2" t="s">
        <v>1969</v>
      </c>
    </row>
    <row r="1708">
      <c r="A1708" s="1">
        <v>0.0</v>
      </c>
      <c r="B1708" s="2" t="s">
        <v>1974</v>
      </c>
    </row>
    <row r="1709">
      <c r="A1709" s="1">
        <v>0.0</v>
      </c>
      <c r="B1709" s="2" t="s">
        <v>1976</v>
      </c>
    </row>
    <row r="1710">
      <c r="A1710" s="1">
        <v>0.0</v>
      </c>
      <c r="B1710" s="2" t="s">
        <v>1982</v>
      </c>
    </row>
    <row r="1711">
      <c r="A1711" s="1">
        <v>0.0</v>
      </c>
      <c r="B1711" s="2" t="s">
        <v>1986</v>
      </c>
    </row>
    <row r="1712">
      <c r="A1712" s="1">
        <v>0.0</v>
      </c>
      <c r="B1712" s="2" t="s">
        <v>1988</v>
      </c>
    </row>
    <row r="1713">
      <c r="A1713" s="1">
        <v>0.0</v>
      </c>
      <c r="B1713" s="2" t="s">
        <v>2000</v>
      </c>
    </row>
    <row r="1714">
      <c r="A1714" s="1">
        <v>0.0</v>
      </c>
      <c r="B1714" s="2" t="s">
        <v>2009</v>
      </c>
    </row>
    <row r="1715">
      <c r="A1715" s="1">
        <v>0.0</v>
      </c>
      <c r="B1715" s="2" t="s">
        <v>2010</v>
      </c>
    </row>
    <row r="1716">
      <c r="A1716" s="1">
        <v>0.0</v>
      </c>
      <c r="B1716" s="2" t="s">
        <v>2011</v>
      </c>
    </row>
    <row r="1717">
      <c r="A1717" s="1">
        <v>0.0</v>
      </c>
      <c r="B1717" s="3" t="s">
        <v>2012</v>
      </c>
    </row>
    <row r="1718">
      <c r="A1718" s="1">
        <v>0.0</v>
      </c>
      <c r="B1718" s="40" t="s">
        <v>2015</v>
      </c>
    </row>
    <row r="1719">
      <c r="A1719" s="1">
        <v>0.0</v>
      </c>
      <c r="B1719" s="40" t="s">
        <v>2016</v>
      </c>
    </row>
    <row r="1720">
      <c r="A1720" s="1">
        <v>0.0</v>
      </c>
      <c r="B1720" s="2" t="s">
        <v>2019</v>
      </c>
    </row>
    <row r="1721">
      <c r="A1721" s="1">
        <v>0.0</v>
      </c>
      <c r="B1721" s="2" t="s">
        <v>2020</v>
      </c>
    </row>
    <row r="1722">
      <c r="A1722" s="1">
        <v>0.0</v>
      </c>
      <c r="B1722" s="2" t="s">
        <v>2021</v>
      </c>
    </row>
    <row r="1723">
      <c r="A1723" s="1">
        <v>0.0</v>
      </c>
      <c r="B1723" s="2" t="s">
        <v>2022</v>
      </c>
    </row>
    <row r="1724">
      <c r="A1724" s="1">
        <v>0.0</v>
      </c>
      <c r="B1724" s="2" t="s">
        <v>2023</v>
      </c>
    </row>
    <row r="1725">
      <c r="A1725" s="1">
        <v>0.0</v>
      </c>
      <c r="B1725" s="2" t="s">
        <v>2025</v>
      </c>
    </row>
    <row r="1726">
      <c r="A1726" s="1">
        <v>0.0</v>
      </c>
      <c r="B1726" s="2" t="s">
        <v>2026</v>
      </c>
    </row>
    <row r="1727">
      <c r="A1727" s="1">
        <v>0.0</v>
      </c>
      <c r="B1727" s="2" t="s">
        <v>2027</v>
      </c>
    </row>
    <row r="1728">
      <c r="A1728" s="1">
        <v>0.0</v>
      </c>
      <c r="B1728" s="2" t="s">
        <v>2028</v>
      </c>
    </row>
    <row r="1729">
      <c r="A1729" s="1">
        <v>0.0</v>
      </c>
      <c r="B1729" s="3" t="s">
        <v>2029</v>
      </c>
    </row>
    <row r="1730">
      <c r="A1730" s="1">
        <v>0.0</v>
      </c>
      <c r="B1730" s="2" t="s">
        <v>2031</v>
      </c>
    </row>
    <row r="1731">
      <c r="A1731" s="1">
        <v>0.0</v>
      </c>
      <c r="B1731" s="3" t="s">
        <v>2032</v>
      </c>
    </row>
    <row r="1732">
      <c r="A1732" s="1">
        <v>0.0</v>
      </c>
      <c r="B1732" s="2" t="s">
        <v>2033</v>
      </c>
    </row>
    <row r="1733">
      <c r="A1733" s="1">
        <v>0.0</v>
      </c>
      <c r="B1733" s="40" t="s">
        <v>2034</v>
      </c>
    </row>
    <row r="1734">
      <c r="A1734" s="1">
        <v>0.0</v>
      </c>
      <c r="B1734" s="40" t="s">
        <v>2035</v>
      </c>
    </row>
    <row r="1735">
      <c r="A1735" s="1">
        <v>0.0</v>
      </c>
      <c r="B1735" s="2" t="s">
        <v>2036</v>
      </c>
    </row>
    <row r="1736">
      <c r="A1736" s="1">
        <v>0.0</v>
      </c>
      <c r="B1736" s="2" t="s">
        <v>2038</v>
      </c>
    </row>
    <row r="1737">
      <c r="A1737" s="1">
        <v>0.0</v>
      </c>
      <c r="B1737" s="2" t="s">
        <v>2039</v>
      </c>
    </row>
    <row r="1738">
      <c r="A1738" s="1">
        <v>0.0</v>
      </c>
      <c r="B1738" s="2" t="s">
        <v>2040</v>
      </c>
    </row>
    <row r="1739">
      <c r="A1739" s="1">
        <v>0.0</v>
      </c>
      <c r="B1739" s="2" t="s">
        <v>2041</v>
      </c>
    </row>
    <row r="1740">
      <c r="A1740" s="1">
        <v>0.0</v>
      </c>
      <c r="B1740" s="2" t="s">
        <v>2042</v>
      </c>
    </row>
    <row r="1741">
      <c r="A1741" s="1">
        <v>0.0</v>
      </c>
      <c r="B1741" s="2" t="s">
        <v>2043</v>
      </c>
    </row>
    <row r="1742">
      <c r="A1742" s="1">
        <v>0.0</v>
      </c>
      <c r="B1742" s="2" t="s">
        <v>2044</v>
      </c>
    </row>
    <row r="1743">
      <c r="A1743" s="1">
        <v>0.0</v>
      </c>
      <c r="B1743" s="40" t="s">
        <v>2045</v>
      </c>
    </row>
    <row r="1744">
      <c r="A1744" s="1">
        <v>0.0</v>
      </c>
      <c r="B1744" s="2" t="s">
        <v>2047</v>
      </c>
    </row>
    <row r="1745">
      <c r="A1745" s="1">
        <v>0.0</v>
      </c>
      <c r="B1745" s="2" t="s">
        <v>2049</v>
      </c>
    </row>
    <row r="1746">
      <c r="A1746" s="1">
        <v>0.0</v>
      </c>
      <c r="B1746" s="2" t="s">
        <v>2052</v>
      </c>
    </row>
    <row r="1747">
      <c r="A1747" s="1">
        <v>0.0</v>
      </c>
      <c r="B1747" s="2" t="s">
        <v>2053</v>
      </c>
    </row>
    <row r="1748">
      <c r="A1748" s="1">
        <v>0.0</v>
      </c>
      <c r="B1748" s="2" t="s">
        <v>2055</v>
      </c>
    </row>
    <row r="1749">
      <c r="A1749" s="1">
        <v>0.0</v>
      </c>
      <c r="B1749" s="2" t="s">
        <v>2056</v>
      </c>
    </row>
    <row r="1750">
      <c r="A1750" s="1">
        <v>0.0</v>
      </c>
      <c r="B1750" s="2" t="s">
        <v>2057</v>
      </c>
    </row>
    <row r="1751">
      <c r="A1751" s="1">
        <v>0.0</v>
      </c>
      <c r="B1751" s="2" t="s">
        <v>2058</v>
      </c>
    </row>
    <row r="1752">
      <c r="A1752" s="1">
        <v>0.0</v>
      </c>
      <c r="B1752" s="2" t="s">
        <v>2059</v>
      </c>
    </row>
    <row r="1753">
      <c r="A1753" s="1">
        <v>0.0</v>
      </c>
      <c r="B1753" s="2" t="s">
        <v>2060</v>
      </c>
    </row>
    <row r="1754">
      <c r="A1754" s="1">
        <v>0.0</v>
      </c>
      <c r="B1754" s="2" t="s">
        <v>2063</v>
      </c>
    </row>
    <row r="1755">
      <c r="A1755" s="1">
        <v>0.0</v>
      </c>
      <c r="B1755" s="2" t="s">
        <v>2064</v>
      </c>
    </row>
    <row r="1756">
      <c r="A1756" s="1">
        <v>0.0</v>
      </c>
      <c r="B1756" s="2" t="s">
        <v>2065</v>
      </c>
    </row>
    <row r="1757">
      <c r="A1757" s="1">
        <v>0.0</v>
      </c>
      <c r="B1757" s="2" t="s">
        <v>2066</v>
      </c>
    </row>
    <row r="1758">
      <c r="A1758" s="1">
        <v>0.0</v>
      </c>
      <c r="B1758" s="2" t="s">
        <v>2067</v>
      </c>
    </row>
    <row r="1759">
      <c r="A1759" s="1">
        <v>0.0</v>
      </c>
      <c r="B1759" s="2" t="s">
        <v>2068</v>
      </c>
    </row>
    <row r="1760">
      <c r="A1760" s="1">
        <v>0.0</v>
      </c>
      <c r="B1760" s="2" t="s">
        <v>2069</v>
      </c>
    </row>
    <row r="1761">
      <c r="A1761" s="1">
        <v>0.0</v>
      </c>
      <c r="B1761" s="2" t="s">
        <v>2072</v>
      </c>
    </row>
    <row r="1762">
      <c r="A1762" s="1">
        <v>0.0</v>
      </c>
      <c r="B1762" s="2" t="s">
        <v>2074</v>
      </c>
    </row>
    <row r="1763">
      <c r="A1763" s="1">
        <v>0.0</v>
      </c>
      <c r="B1763" s="2" t="s">
        <v>2075</v>
      </c>
    </row>
    <row r="1764">
      <c r="A1764" s="1">
        <v>0.0</v>
      </c>
      <c r="B1764" s="3" t="s">
        <v>2076</v>
      </c>
    </row>
    <row r="1765">
      <c r="A1765" s="1">
        <v>0.0</v>
      </c>
      <c r="B1765" s="2" t="s">
        <v>2077</v>
      </c>
    </row>
    <row r="1766">
      <c r="A1766" s="1">
        <v>0.0</v>
      </c>
      <c r="B1766" s="2" t="s">
        <v>2078</v>
      </c>
    </row>
    <row r="1767">
      <c r="A1767" s="1">
        <v>0.0</v>
      </c>
      <c r="B1767" s="2" t="s">
        <v>2079</v>
      </c>
    </row>
    <row r="1768">
      <c r="A1768" s="1">
        <v>0.0</v>
      </c>
      <c r="B1768" s="2" t="s">
        <v>2080</v>
      </c>
    </row>
    <row r="1769">
      <c r="A1769" s="1">
        <v>0.0</v>
      </c>
      <c r="B1769" s="3" t="s">
        <v>2081</v>
      </c>
    </row>
    <row r="1770">
      <c r="A1770" s="1">
        <v>0.0</v>
      </c>
      <c r="B1770" s="3" t="s">
        <v>2082</v>
      </c>
    </row>
    <row r="1771">
      <c r="A1771" s="1">
        <v>0.0</v>
      </c>
      <c r="B1771" s="2" t="s">
        <v>2084</v>
      </c>
    </row>
    <row r="1772">
      <c r="A1772" s="1">
        <v>0.0</v>
      </c>
      <c r="B1772" s="3" t="s">
        <v>2087</v>
      </c>
    </row>
    <row r="1773">
      <c r="A1773" s="1">
        <v>0.0</v>
      </c>
      <c r="B1773" s="2" t="s">
        <v>2091</v>
      </c>
      <c r="D1773" s="36"/>
    </row>
    <row r="1774">
      <c r="A1774" s="1">
        <v>0.0</v>
      </c>
      <c r="B1774" s="3" t="s">
        <v>2093</v>
      </c>
    </row>
    <row r="1775">
      <c r="A1775" s="1">
        <v>0.0</v>
      </c>
      <c r="B1775" s="2" t="s">
        <v>2094</v>
      </c>
    </row>
    <row r="1776">
      <c r="A1776" s="1">
        <v>0.0</v>
      </c>
      <c r="B1776" s="2" t="s">
        <v>2095</v>
      </c>
    </row>
    <row r="1777">
      <c r="A1777" s="1">
        <v>0.0</v>
      </c>
      <c r="B1777" s="2" t="s">
        <v>2096</v>
      </c>
    </row>
    <row r="1778">
      <c r="A1778" s="1">
        <v>0.0</v>
      </c>
      <c r="B1778" s="2" t="s">
        <v>2097</v>
      </c>
    </row>
    <row r="1779">
      <c r="A1779" s="1">
        <v>0.0</v>
      </c>
      <c r="B1779" s="2" t="s">
        <v>2098</v>
      </c>
    </row>
    <row r="1780">
      <c r="A1780" s="1">
        <v>0.0</v>
      </c>
      <c r="B1780" s="2" t="s">
        <v>2100</v>
      </c>
    </row>
    <row r="1781">
      <c r="A1781" s="1">
        <v>0.0</v>
      </c>
      <c r="B1781" s="2" t="s">
        <v>2101</v>
      </c>
    </row>
    <row r="1782">
      <c r="A1782" s="1">
        <v>0.0</v>
      </c>
      <c r="B1782" s="2" t="s">
        <v>2102</v>
      </c>
    </row>
    <row r="1783">
      <c r="A1783" s="1">
        <v>0.0</v>
      </c>
      <c r="B1783" s="2" t="s">
        <v>2105</v>
      </c>
    </row>
    <row r="1784">
      <c r="A1784" s="1">
        <v>0.0</v>
      </c>
      <c r="B1784" s="2" t="s">
        <v>2106</v>
      </c>
    </row>
    <row r="1785">
      <c r="A1785" s="1">
        <v>0.0</v>
      </c>
      <c r="B1785" s="2" t="s">
        <v>2107</v>
      </c>
    </row>
    <row r="1786">
      <c r="A1786" s="1">
        <v>0.0</v>
      </c>
      <c r="B1786" s="2" t="s">
        <v>2108</v>
      </c>
    </row>
    <row r="1787">
      <c r="A1787" s="1">
        <v>0.0</v>
      </c>
      <c r="B1787" s="2" t="s">
        <v>2109</v>
      </c>
    </row>
    <row r="1788">
      <c r="A1788" s="1">
        <v>0.0</v>
      </c>
      <c r="B1788" s="2" t="s">
        <v>2110</v>
      </c>
    </row>
    <row r="1789">
      <c r="A1789" s="1">
        <v>0.0</v>
      </c>
      <c r="B1789" s="2" t="s">
        <v>2113</v>
      </c>
    </row>
    <row r="1790">
      <c r="A1790" s="1">
        <v>0.0</v>
      </c>
      <c r="B1790" s="2" t="s">
        <v>2114</v>
      </c>
    </row>
    <row r="1791">
      <c r="A1791" s="1">
        <v>0.0</v>
      </c>
      <c r="B1791" s="2" t="s">
        <v>2115</v>
      </c>
    </row>
    <row r="1792">
      <c r="A1792" s="1">
        <v>0.0</v>
      </c>
      <c r="B1792" s="2" t="s">
        <v>2117</v>
      </c>
    </row>
    <row r="1793">
      <c r="A1793" s="1">
        <v>0.0</v>
      </c>
      <c r="B1793" s="2" t="s">
        <v>2120</v>
      </c>
    </row>
    <row r="1794">
      <c r="A1794" s="1">
        <v>0.0</v>
      </c>
      <c r="B1794" s="2" t="s">
        <v>2121</v>
      </c>
    </row>
    <row r="1795">
      <c r="A1795" s="1">
        <v>0.0</v>
      </c>
      <c r="B1795" s="2" t="s">
        <v>2122</v>
      </c>
    </row>
    <row r="1796">
      <c r="A1796" s="1">
        <v>0.0</v>
      </c>
      <c r="B1796" s="2" t="s">
        <v>2123</v>
      </c>
    </row>
    <row r="1797">
      <c r="A1797" s="1">
        <v>0.0</v>
      </c>
      <c r="B1797" s="2" t="s">
        <v>2124</v>
      </c>
    </row>
    <row r="1798">
      <c r="A1798" s="1">
        <v>0.0</v>
      </c>
      <c r="B1798" s="2" t="s">
        <v>2125</v>
      </c>
    </row>
    <row r="1799">
      <c r="A1799" s="1">
        <v>0.0</v>
      </c>
      <c r="B1799" s="2" t="s">
        <v>2126</v>
      </c>
    </row>
    <row r="1800">
      <c r="A1800" s="1">
        <v>0.0</v>
      </c>
      <c r="B1800" s="2" t="s">
        <v>2129</v>
      </c>
    </row>
    <row r="1801">
      <c r="A1801" s="1">
        <v>0.0</v>
      </c>
      <c r="B1801" s="2" t="s">
        <v>2130</v>
      </c>
    </row>
    <row r="1802">
      <c r="A1802" s="1">
        <v>0.0</v>
      </c>
      <c r="B1802" s="2" t="s">
        <v>2131</v>
      </c>
    </row>
    <row r="1803">
      <c r="A1803" s="1">
        <v>0.0</v>
      </c>
      <c r="B1803" s="2" t="s">
        <v>2132</v>
      </c>
    </row>
    <row r="1804">
      <c r="A1804" s="1">
        <v>0.0</v>
      </c>
      <c r="B1804" s="2" t="s">
        <v>2133</v>
      </c>
    </row>
    <row r="1805">
      <c r="A1805" s="1">
        <v>0.0</v>
      </c>
      <c r="B1805" s="2" t="s">
        <v>2134</v>
      </c>
    </row>
    <row r="1806">
      <c r="A1806" s="1">
        <v>0.0</v>
      </c>
      <c r="B1806" s="2" t="s">
        <v>2135</v>
      </c>
    </row>
    <row r="1807">
      <c r="A1807" s="1">
        <v>0.0</v>
      </c>
      <c r="B1807" s="2" t="s">
        <v>2136</v>
      </c>
    </row>
    <row r="1808">
      <c r="A1808" s="1">
        <v>0.0</v>
      </c>
      <c r="B1808" s="2" t="s">
        <v>2137</v>
      </c>
    </row>
    <row r="1809">
      <c r="A1809" s="1">
        <v>0.0</v>
      </c>
      <c r="B1809" s="2" t="s">
        <v>2139</v>
      </c>
    </row>
    <row r="1810">
      <c r="A1810" s="1">
        <v>0.0</v>
      </c>
      <c r="B1810" s="2" t="s">
        <v>2140</v>
      </c>
    </row>
    <row r="1811">
      <c r="A1811" s="1">
        <v>0.0</v>
      </c>
      <c r="B1811" s="2" t="s">
        <v>2142</v>
      </c>
    </row>
    <row r="1812">
      <c r="A1812" s="1">
        <v>0.0</v>
      </c>
      <c r="B1812" s="2" t="s">
        <v>2144</v>
      </c>
    </row>
    <row r="1813">
      <c r="A1813" s="1">
        <v>0.0</v>
      </c>
      <c r="B1813" s="2" t="s">
        <v>2145</v>
      </c>
    </row>
    <row r="1814">
      <c r="A1814" s="1">
        <v>0.0</v>
      </c>
      <c r="B1814" s="2" t="s">
        <v>2147</v>
      </c>
    </row>
    <row r="1815">
      <c r="A1815" s="1">
        <v>0.0</v>
      </c>
      <c r="B1815" s="2" t="s">
        <v>2149</v>
      </c>
    </row>
    <row r="1816">
      <c r="A1816" s="1">
        <v>0.0</v>
      </c>
      <c r="B1816" s="2" t="s">
        <v>2150</v>
      </c>
    </row>
    <row r="1817">
      <c r="A1817" s="1">
        <v>0.0</v>
      </c>
      <c r="B1817" s="2" t="s">
        <v>2151</v>
      </c>
    </row>
    <row r="1818">
      <c r="A1818" s="1">
        <v>0.0</v>
      </c>
      <c r="B1818" s="2" t="s">
        <v>2152</v>
      </c>
    </row>
    <row r="1819">
      <c r="A1819" s="1">
        <v>0.0</v>
      </c>
      <c r="B1819" s="2" t="s">
        <v>2153</v>
      </c>
    </row>
    <row r="1820">
      <c r="A1820" s="1">
        <v>0.0</v>
      </c>
      <c r="B1820" s="2" t="s">
        <v>2156</v>
      </c>
    </row>
    <row r="1821">
      <c r="A1821" s="1">
        <v>0.0</v>
      </c>
      <c r="B1821" s="2" t="s">
        <v>2157</v>
      </c>
    </row>
    <row r="1822">
      <c r="A1822" s="1">
        <v>0.0</v>
      </c>
      <c r="B1822" s="2" t="s">
        <v>2160</v>
      </c>
      <c r="D1822" s="36"/>
    </row>
    <row r="1823">
      <c r="A1823" s="1">
        <v>0.0</v>
      </c>
      <c r="B1823" s="2" t="s">
        <v>2163</v>
      </c>
    </row>
    <row r="1824">
      <c r="A1824" s="1">
        <v>0.0</v>
      </c>
      <c r="B1824" s="2" t="s">
        <v>2166</v>
      </c>
    </row>
    <row r="1825">
      <c r="A1825" s="1">
        <v>0.0</v>
      </c>
      <c r="B1825" s="2" t="s">
        <v>2167</v>
      </c>
    </row>
    <row r="1826">
      <c r="A1826" s="1">
        <v>0.0</v>
      </c>
      <c r="B1826" s="2" t="s">
        <v>2168</v>
      </c>
    </row>
    <row r="1827">
      <c r="A1827" s="1">
        <v>0.0</v>
      </c>
      <c r="B1827" s="2" t="s">
        <v>2169</v>
      </c>
    </row>
    <row r="1828">
      <c r="A1828" s="1">
        <v>0.0</v>
      </c>
      <c r="B1828" s="2" t="s">
        <v>2170</v>
      </c>
    </row>
    <row r="1829">
      <c r="A1829" s="1">
        <v>0.0</v>
      </c>
      <c r="B1829" s="2" t="s">
        <v>2171</v>
      </c>
    </row>
    <row r="1830">
      <c r="A1830" s="1">
        <v>0.0</v>
      </c>
      <c r="B1830" s="2" t="s">
        <v>2172</v>
      </c>
    </row>
    <row r="1831">
      <c r="A1831" s="1">
        <v>0.0</v>
      </c>
      <c r="B1831" s="2" t="s">
        <v>2173</v>
      </c>
    </row>
    <row r="1832">
      <c r="A1832" s="1">
        <v>0.0</v>
      </c>
      <c r="B1832" s="2" t="s">
        <v>2175</v>
      </c>
    </row>
    <row r="1833">
      <c r="A1833" s="1">
        <v>0.0</v>
      </c>
      <c r="B1833" s="2" t="s">
        <v>2176</v>
      </c>
    </row>
    <row r="1834">
      <c r="A1834" s="1">
        <v>0.0</v>
      </c>
      <c r="B1834" s="2" t="s">
        <v>2178</v>
      </c>
    </row>
    <row r="1835">
      <c r="A1835" s="1">
        <v>0.0</v>
      </c>
      <c r="B1835" s="2" t="s">
        <v>2179</v>
      </c>
    </row>
    <row r="1836">
      <c r="A1836" s="1">
        <v>0.0</v>
      </c>
      <c r="B1836" s="2" t="s">
        <v>2180</v>
      </c>
    </row>
    <row r="1837">
      <c r="A1837" s="1">
        <v>0.0</v>
      </c>
      <c r="B1837" s="2" t="s">
        <v>2181</v>
      </c>
    </row>
    <row r="1838">
      <c r="A1838" s="1">
        <v>0.0</v>
      </c>
      <c r="B1838" s="2" t="s">
        <v>2182</v>
      </c>
    </row>
    <row r="1839">
      <c r="A1839" s="1">
        <v>0.0</v>
      </c>
      <c r="B1839" s="2" t="s">
        <v>2183</v>
      </c>
    </row>
    <row r="1840">
      <c r="A1840" s="1">
        <v>0.0</v>
      </c>
      <c r="B1840" s="2" t="s">
        <v>2184</v>
      </c>
    </row>
    <row r="1841">
      <c r="A1841" s="1">
        <v>0.0</v>
      </c>
      <c r="B1841" s="2" t="s">
        <v>2185</v>
      </c>
    </row>
    <row r="1842">
      <c r="A1842" s="1">
        <v>0.0</v>
      </c>
      <c r="B1842" s="2" t="s">
        <v>2187</v>
      </c>
    </row>
    <row r="1843">
      <c r="A1843" s="1">
        <v>0.0</v>
      </c>
      <c r="B1843" s="2" t="s">
        <v>2188</v>
      </c>
    </row>
    <row r="1844">
      <c r="A1844" s="1">
        <v>0.0</v>
      </c>
      <c r="B1844" s="2" t="s">
        <v>2190</v>
      </c>
    </row>
    <row r="1845">
      <c r="A1845" s="1">
        <v>0.0</v>
      </c>
      <c r="B1845" s="2" t="s">
        <v>2191</v>
      </c>
    </row>
    <row r="1846">
      <c r="A1846" s="1">
        <v>0.0</v>
      </c>
      <c r="B1846" s="2" t="s">
        <v>2193</v>
      </c>
    </row>
    <row r="1847">
      <c r="A1847" s="1">
        <v>0.0</v>
      </c>
      <c r="B1847" s="2" t="s">
        <v>2194</v>
      </c>
    </row>
    <row r="1848">
      <c r="A1848" s="1">
        <v>0.0</v>
      </c>
      <c r="B1848" s="2" t="s">
        <v>2195</v>
      </c>
    </row>
    <row r="1849">
      <c r="A1849" s="1">
        <v>0.0</v>
      </c>
      <c r="B1849" s="2" t="s">
        <v>2197</v>
      </c>
    </row>
    <row r="1850">
      <c r="A1850" s="1">
        <v>0.0</v>
      </c>
      <c r="B1850" s="2" t="s">
        <v>2198</v>
      </c>
    </row>
    <row r="1851">
      <c r="A1851" s="1">
        <v>0.0</v>
      </c>
      <c r="B1851" s="2" t="s">
        <v>2199</v>
      </c>
    </row>
    <row r="1852">
      <c r="A1852" s="1">
        <v>0.0</v>
      </c>
      <c r="B1852" s="2" t="s">
        <v>2200</v>
      </c>
    </row>
    <row r="1853">
      <c r="A1853" s="1">
        <v>0.0</v>
      </c>
      <c r="B1853" s="2" t="s">
        <v>2201</v>
      </c>
    </row>
    <row r="1854">
      <c r="A1854" s="1">
        <v>0.0</v>
      </c>
      <c r="B1854" s="2" t="s">
        <v>2202</v>
      </c>
    </row>
    <row r="1855">
      <c r="A1855" s="1">
        <v>0.0</v>
      </c>
      <c r="B1855" s="2" t="s">
        <v>2204</v>
      </c>
    </row>
    <row r="1856">
      <c r="A1856" s="1">
        <v>0.0</v>
      </c>
      <c r="B1856" s="2" t="s">
        <v>2207</v>
      </c>
    </row>
    <row r="1857">
      <c r="A1857" s="1">
        <v>0.0</v>
      </c>
      <c r="B1857" s="2" t="s">
        <v>2208</v>
      </c>
    </row>
    <row r="1858">
      <c r="A1858" s="1">
        <v>0.0</v>
      </c>
      <c r="B1858" s="2" t="s">
        <v>2209</v>
      </c>
    </row>
    <row r="1859">
      <c r="A1859" s="1">
        <v>0.0</v>
      </c>
      <c r="B1859" s="2" t="s">
        <v>2210</v>
      </c>
    </row>
    <row r="1860">
      <c r="A1860" s="1">
        <v>0.0</v>
      </c>
      <c r="B1860" s="2" t="s">
        <v>2211</v>
      </c>
    </row>
    <row r="1861">
      <c r="A1861" s="1">
        <v>0.0</v>
      </c>
      <c r="B1861" s="2" t="s">
        <v>2212</v>
      </c>
    </row>
    <row r="1862">
      <c r="A1862" s="1">
        <v>0.0</v>
      </c>
      <c r="B1862" s="2" t="s">
        <v>2215</v>
      </c>
    </row>
    <row r="1863">
      <c r="A1863" s="1">
        <v>0.0</v>
      </c>
      <c r="B1863" s="2" t="s">
        <v>2217</v>
      </c>
    </row>
    <row r="1864">
      <c r="A1864" s="1">
        <v>0.0</v>
      </c>
      <c r="B1864" s="2" t="s">
        <v>2220</v>
      </c>
    </row>
    <row r="1865">
      <c r="A1865" s="1">
        <v>0.0</v>
      </c>
      <c r="B1865" s="2" t="s">
        <v>2222</v>
      </c>
    </row>
    <row r="1866">
      <c r="A1866" s="1">
        <v>0.0</v>
      </c>
      <c r="B1866" s="2" t="s">
        <v>2224</v>
      </c>
    </row>
    <row r="1867">
      <c r="A1867" s="1">
        <v>0.0</v>
      </c>
      <c r="B1867" s="2" t="s">
        <v>2225</v>
      </c>
    </row>
    <row r="1868">
      <c r="A1868" s="1">
        <v>1.0</v>
      </c>
      <c r="B1868" s="2" t="s">
        <v>1197</v>
      </c>
    </row>
    <row r="1869">
      <c r="A1869" s="1">
        <v>1.0</v>
      </c>
      <c r="B1869" s="2" t="s">
        <v>1211</v>
      </c>
    </row>
    <row r="1870">
      <c r="A1870" s="1">
        <v>1.0</v>
      </c>
      <c r="B1870" s="2" t="s">
        <v>1213</v>
      </c>
    </row>
    <row r="1871">
      <c r="A1871" s="1">
        <v>0.0</v>
      </c>
      <c r="B1871" s="2" t="s">
        <v>1216</v>
      </c>
    </row>
    <row r="1872">
      <c r="A1872" s="1">
        <v>1.0</v>
      </c>
      <c r="B1872" s="2" t="s">
        <v>1450</v>
      </c>
    </row>
    <row r="1873">
      <c r="A1873" s="1">
        <v>1.0</v>
      </c>
      <c r="B1873" s="2" t="s">
        <v>1458</v>
      </c>
    </row>
    <row r="1874">
      <c r="A1874" s="1">
        <v>1.0</v>
      </c>
      <c r="B1874" s="2" t="s">
        <v>1476</v>
      </c>
    </row>
    <row r="1875">
      <c r="A1875" s="1">
        <v>1.0</v>
      </c>
      <c r="B1875" s="2" t="s">
        <v>1506</v>
      </c>
    </row>
    <row r="1876">
      <c r="A1876" s="1">
        <v>0.0</v>
      </c>
      <c r="B1876" s="2" t="s">
        <v>1523</v>
      </c>
    </row>
    <row r="1877">
      <c r="A1877" s="1">
        <v>1.0</v>
      </c>
      <c r="B1877" s="2" t="s">
        <v>1525</v>
      </c>
    </row>
    <row r="1878">
      <c r="A1878" s="1">
        <v>1.0</v>
      </c>
      <c r="B1878" s="2" t="s">
        <v>1555</v>
      </c>
    </row>
    <row r="1879">
      <c r="A1879" s="1">
        <v>1.0</v>
      </c>
      <c r="B1879" s="2" t="s">
        <v>1559</v>
      </c>
    </row>
    <row r="1880">
      <c r="A1880" s="1">
        <v>1.0</v>
      </c>
      <c r="B1880" s="2" t="s">
        <v>1563</v>
      </c>
    </row>
    <row r="1881">
      <c r="A1881" s="1">
        <v>1.0</v>
      </c>
      <c r="B1881" s="4" t="s">
        <v>1595</v>
      </c>
    </row>
    <row r="1882">
      <c r="A1882" s="1">
        <v>1.0</v>
      </c>
      <c r="B1882" s="44" t="s">
        <v>1604</v>
      </c>
    </row>
    <row r="1883">
      <c r="A1883" s="1">
        <v>1.0</v>
      </c>
      <c r="B1883" s="2" t="s">
        <v>1613</v>
      </c>
    </row>
    <row r="1884">
      <c r="A1884" s="1">
        <v>1.0</v>
      </c>
      <c r="B1884" s="2" t="s">
        <v>1617</v>
      </c>
    </row>
    <row r="1885">
      <c r="A1885" s="1">
        <v>1.0</v>
      </c>
      <c r="B1885" s="2" t="s">
        <v>1624</v>
      </c>
    </row>
    <row r="1886">
      <c r="A1886" s="1">
        <v>1.0</v>
      </c>
      <c r="B1886" s="2" t="s">
        <v>1630</v>
      </c>
    </row>
    <row r="1887">
      <c r="A1887" s="1">
        <v>1.0</v>
      </c>
      <c r="B1887" s="4" t="s">
        <v>1631</v>
      </c>
    </row>
    <row r="1888">
      <c r="A1888" s="1">
        <v>1.0</v>
      </c>
      <c r="B1888" s="22" t="s">
        <v>1635</v>
      </c>
    </row>
    <row r="1889">
      <c r="A1889" s="1">
        <v>1.0</v>
      </c>
      <c r="B1889" s="2" t="s">
        <v>1637</v>
      </c>
    </row>
    <row r="1890">
      <c r="A1890" s="1">
        <v>1.0</v>
      </c>
      <c r="B1890" s="2" t="s">
        <v>1640</v>
      </c>
    </row>
    <row r="1891">
      <c r="A1891" s="1">
        <v>1.0</v>
      </c>
      <c r="B1891" s="50" t="s">
        <v>1641</v>
      </c>
    </row>
    <row r="1892">
      <c r="A1892" s="1">
        <v>1.0</v>
      </c>
      <c r="B1892" s="56" t="s">
        <v>1643</v>
      </c>
    </row>
    <row r="1893">
      <c r="A1893" s="1">
        <v>1.0</v>
      </c>
      <c r="B1893" s="34" t="s">
        <v>1644</v>
      </c>
    </row>
    <row r="1894">
      <c r="A1894" s="1">
        <v>1.0</v>
      </c>
      <c r="B1894" s="50" t="s">
        <v>1646</v>
      </c>
    </row>
    <row r="1895">
      <c r="A1895" s="1">
        <v>1.0</v>
      </c>
      <c r="B1895" s="50" t="s">
        <v>1647</v>
      </c>
    </row>
    <row r="1896">
      <c r="A1896" s="1">
        <v>1.0</v>
      </c>
      <c r="B1896" s="50" t="s">
        <v>1648</v>
      </c>
    </row>
    <row r="1897">
      <c r="A1897" s="1">
        <v>1.0</v>
      </c>
      <c r="B1897" s="3" t="s">
        <v>1649</v>
      </c>
      <c r="D1897" s="36"/>
    </row>
    <row r="1898">
      <c r="A1898" s="1">
        <v>1.0</v>
      </c>
      <c r="B1898" s="57" t="s">
        <v>1650</v>
      </c>
    </row>
    <row r="1899">
      <c r="A1899" s="1">
        <v>1.0</v>
      </c>
      <c r="B1899" s="50" t="s">
        <v>1653</v>
      </c>
    </row>
    <row r="1900">
      <c r="A1900" s="1">
        <v>1.0</v>
      </c>
      <c r="B1900" s="50" t="s">
        <v>1654</v>
      </c>
    </row>
    <row r="1901">
      <c r="A1901" s="1">
        <v>1.0</v>
      </c>
      <c r="B1901" s="2" t="s">
        <v>1659</v>
      </c>
    </row>
    <row r="1902">
      <c r="A1902" s="1">
        <v>1.0</v>
      </c>
      <c r="B1902" s="2" t="s">
        <v>1661</v>
      </c>
    </row>
    <row r="1903">
      <c r="A1903" s="1">
        <v>1.0</v>
      </c>
      <c r="B1903" s="3" t="s">
        <v>1664</v>
      </c>
    </row>
    <row r="1904">
      <c r="A1904" s="1">
        <v>1.0</v>
      </c>
      <c r="B1904" s="14" t="s">
        <v>1665</v>
      </c>
    </row>
    <row r="1905">
      <c r="A1905" s="1">
        <v>1.0</v>
      </c>
      <c r="B1905" s="3" t="s">
        <v>2390</v>
      </c>
    </row>
    <row r="1906">
      <c r="A1906" s="1">
        <v>0.0</v>
      </c>
      <c r="B1906" s="31" t="s">
        <v>2392</v>
      </c>
    </row>
    <row r="1907">
      <c r="A1907" s="1">
        <v>1.0</v>
      </c>
      <c r="B1907" s="2" t="s">
        <v>1669</v>
      </c>
    </row>
    <row r="1908">
      <c r="A1908" s="1">
        <v>1.0</v>
      </c>
      <c r="B1908" s="2" t="s">
        <v>1671</v>
      </c>
    </row>
    <row r="1909">
      <c r="A1909" s="1">
        <v>1.0</v>
      </c>
      <c r="B1909" s="3" t="s">
        <v>1674</v>
      </c>
    </row>
    <row r="1910">
      <c r="A1910" s="1">
        <v>1.0</v>
      </c>
      <c r="B1910" s="2" t="s">
        <v>1676</v>
      </c>
    </row>
    <row r="1911">
      <c r="A1911" s="1">
        <v>1.0</v>
      </c>
      <c r="B1911" s="2" t="s">
        <v>1684</v>
      </c>
    </row>
    <row r="1912">
      <c r="A1912" s="1">
        <v>1.0</v>
      </c>
      <c r="B1912" s="2" t="s">
        <v>1685</v>
      </c>
    </row>
    <row r="1913">
      <c r="A1913" s="1">
        <v>1.0</v>
      </c>
      <c r="B1913" s="3" t="s">
        <v>1689</v>
      </c>
    </row>
    <row r="1914">
      <c r="A1914" s="1">
        <v>1.0</v>
      </c>
      <c r="B1914" s="3" t="s">
        <v>1697</v>
      </c>
    </row>
    <row r="1915">
      <c r="A1915" s="1">
        <v>1.0</v>
      </c>
      <c r="B1915" s="2" t="s">
        <v>1699</v>
      </c>
    </row>
    <row r="1916">
      <c r="A1916" s="1">
        <v>1.0</v>
      </c>
      <c r="B1916" s="2" t="s">
        <v>2405</v>
      </c>
    </row>
    <row r="1917">
      <c r="A1917" s="1">
        <v>1.0</v>
      </c>
      <c r="B1917" s="2" t="s">
        <v>1714</v>
      </c>
    </row>
    <row r="1918">
      <c r="A1918" s="1">
        <v>1.0</v>
      </c>
      <c r="B1918" s="2" t="s">
        <v>1716</v>
      </c>
    </row>
    <row r="1919">
      <c r="A1919" s="1">
        <v>1.0</v>
      </c>
      <c r="B1919" s="2" t="s">
        <v>2409</v>
      </c>
    </row>
    <row r="1920">
      <c r="A1920" s="1">
        <v>1.0</v>
      </c>
      <c r="B1920" s="32" t="s">
        <v>2411</v>
      </c>
    </row>
    <row r="1921">
      <c r="A1921" s="1">
        <v>0.0</v>
      </c>
      <c r="B1921" s="32" t="s">
        <v>2414</v>
      </c>
    </row>
    <row r="1922">
      <c r="A1922" s="1">
        <v>1.0</v>
      </c>
      <c r="B1922" s="2" t="s">
        <v>2416</v>
      </c>
    </row>
    <row r="1923">
      <c r="A1923" s="1">
        <v>1.0</v>
      </c>
      <c r="B1923" s="2" t="s">
        <v>1722</v>
      </c>
    </row>
    <row r="1924">
      <c r="A1924" s="1">
        <v>1.0</v>
      </c>
      <c r="B1924" s="2" t="s">
        <v>1724</v>
      </c>
    </row>
    <row r="1925">
      <c r="A1925" s="1">
        <v>1.0</v>
      </c>
      <c r="B1925" s="2" t="s">
        <v>1726</v>
      </c>
    </row>
    <row r="1926">
      <c r="A1926" s="1">
        <v>1.0</v>
      </c>
      <c r="B1926" s="2" t="s">
        <v>2421</v>
      </c>
    </row>
    <row r="1927">
      <c r="A1927" s="1">
        <v>1.0</v>
      </c>
      <c r="B1927" s="32" t="s">
        <v>2423</v>
      </c>
    </row>
    <row r="1928">
      <c r="A1928" s="1">
        <v>1.0</v>
      </c>
      <c r="B1928" s="2" t="s">
        <v>1732</v>
      </c>
    </row>
    <row r="1929">
      <c r="A1929" s="1">
        <v>1.0</v>
      </c>
      <c r="B1929" s="2" t="s">
        <v>1734</v>
      </c>
    </row>
    <row r="1930">
      <c r="A1930" s="1">
        <v>1.0</v>
      </c>
      <c r="B1930" s="3" t="s">
        <v>1739</v>
      </c>
    </row>
    <row r="1931">
      <c r="A1931" s="1">
        <v>1.0</v>
      </c>
      <c r="B1931" s="2" t="s">
        <v>1752</v>
      </c>
    </row>
    <row r="1932">
      <c r="A1932" s="1">
        <v>1.0</v>
      </c>
      <c r="B1932" s="2" t="s">
        <v>1755</v>
      </c>
    </row>
    <row r="1933">
      <c r="A1933" s="1">
        <v>1.0</v>
      </c>
      <c r="B1933" s="2" t="s">
        <v>1757</v>
      </c>
    </row>
    <row r="1934">
      <c r="A1934" s="1">
        <v>1.0</v>
      </c>
      <c r="B1934" s="3" t="s">
        <v>1760</v>
      </c>
    </row>
    <row r="1935">
      <c r="A1935" s="1">
        <v>1.0</v>
      </c>
      <c r="B1935" s="2" t="s">
        <v>1764</v>
      </c>
    </row>
    <row r="1936">
      <c r="A1936" s="1">
        <v>1.0</v>
      </c>
      <c r="B1936" s="26" t="s">
        <v>1767</v>
      </c>
    </row>
    <row r="1937">
      <c r="A1937" s="1">
        <v>1.0</v>
      </c>
      <c r="B1937" s="2" t="s">
        <v>1776</v>
      </c>
    </row>
    <row r="1938">
      <c r="A1938" s="1">
        <v>1.0</v>
      </c>
      <c r="B1938" s="2" t="s">
        <v>1793</v>
      </c>
    </row>
    <row r="1939">
      <c r="A1939" s="1">
        <v>1.0</v>
      </c>
      <c r="B1939" s="2" t="s">
        <v>1832</v>
      </c>
    </row>
    <row r="1940">
      <c r="A1940" s="1">
        <v>1.0</v>
      </c>
      <c r="B1940" s="3" t="s">
        <v>1833</v>
      </c>
    </row>
    <row r="1941">
      <c r="A1941" s="1">
        <v>1.0</v>
      </c>
      <c r="B1941" s="2" t="s">
        <v>1853</v>
      </c>
    </row>
    <row r="1942">
      <c r="A1942" s="1">
        <v>1.0</v>
      </c>
      <c r="B1942" s="3" t="s">
        <v>1854</v>
      </c>
    </row>
    <row r="1943">
      <c r="A1943" s="1">
        <v>1.0</v>
      </c>
      <c r="B1943" s="2" t="s">
        <v>1895</v>
      </c>
    </row>
    <row r="1944">
      <c r="A1944" s="1">
        <v>1.0</v>
      </c>
      <c r="B1944" s="2" t="s">
        <v>1902</v>
      </c>
    </row>
    <row r="1945">
      <c r="A1945" s="1">
        <v>1.0</v>
      </c>
      <c r="B1945" s="2" t="s">
        <v>1906</v>
      </c>
    </row>
    <row r="1946">
      <c r="A1946" s="1">
        <v>1.0</v>
      </c>
      <c r="B1946" s="2" t="s">
        <v>1908</v>
      </c>
    </row>
    <row r="1947">
      <c r="A1947" s="1">
        <v>1.0</v>
      </c>
      <c r="B1947" s="2" t="s">
        <v>1919</v>
      </c>
    </row>
    <row r="1948">
      <c r="A1948" s="1">
        <v>1.0</v>
      </c>
      <c r="B1948" s="2" t="s">
        <v>1937</v>
      </c>
    </row>
    <row r="1949">
      <c r="A1949" s="1">
        <v>1.0</v>
      </c>
      <c r="B1949" s="2" t="s">
        <v>1944</v>
      </c>
    </row>
    <row r="1950">
      <c r="A1950" s="1">
        <v>1.0</v>
      </c>
      <c r="B1950" s="2" t="s">
        <v>1949</v>
      </c>
    </row>
    <row r="1951">
      <c r="A1951" s="1">
        <v>1.0</v>
      </c>
      <c r="B1951" s="2" t="s">
        <v>1957</v>
      </c>
    </row>
    <row r="1952">
      <c r="A1952" s="1">
        <v>1.0</v>
      </c>
      <c r="B1952" s="2" t="s">
        <v>1962</v>
      </c>
    </row>
    <row r="1953">
      <c r="A1953" s="1">
        <v>1.0</v>
      </c>
      <c r="B1953" s="2" t="s">
        <v>1966</v>
      </c>
    </row>
    <row r="1954">
      <c r="A1954" s="1">
        <v>1.0</v>
      </c>
      <c r="B1954" s="2" t="s">
        <v>1973</v>
      </c>
    </row>
    <row r="1955">
      <c r="A1955" s="1">
        <v>1.0</v>
      </c>
      <c r="B1955" s="2" t="s">
        <v>1990</v>
      </c>
    </row>
    <row r="1956">
      <c r="A1956" s="1">
        <v>1.0</v>
      </c>
      <c r="B1956" s="2" t="s">
        <v>1996</v>
      </c>
    </row>
    <row r="1957">
      <c r="A1957" s="1">
        <v>1.0</v>
      </c>
      <c r="B1957" s="2" t="s">
        <v>2002</v>
      </c>
    </row>
    <row r="1958">
      <c r="A1958" s="1">
        <v>1.0</v>
      </c>
      <c r="B1958" s="2" t="s">
        <v>2007</v>
      </c>
    </row>
    <row r="1959">
      <c r="A1959" s="1">
        <v>1.0</v>
      </c>
      <c r="B1959" s="2" t="s">
        <v>2008</v>
      </c>
    </row>
    <row r="1960">
      <c r="A1960" s="1">
        <v>1.0</v>
      </c>
      <c r="B1960" s="40" t="s">
        <v>2013</v>
      </c>
    </row>
    <row r="1961">
      <c r="A1961" s="1">
        <v>1.0</v>
      </c>
      <c r="B1961" s="41" t="s">
        <v>2014</v>
      </c>
    </row>
    <row r="1962">
      <c r="A1962" s="1">
        <v>1.0</v>
      </c>
      <c r="B1962" s="40" t="s">
        <v>2017</v>
      </c>
    </row>
    <row r="1963">
      <c r="A1963" s="1">
        <v>1.0</v>
      </c>
      <c r="B1963" s="40" t="s">
        <v>2030</v>
      </c>
    </row>
    <row r="1964">
      <c r="A1964" s="1">
        <v>1.0</v>
      </c>
      <c r="B1964" s="2" t="s">
        <v>2037</v>
      </c>
    </row>
    <row r="1965">
      <c r="A1965" s="1">
        <v>1.0</v>
      </c>
      <c r="B1965" s="3" t="s">
        <v>2046</v>
      </c>
    </row>
    <row r="1966">
      <c r="A1966" s="1">
        <v>1.0</v>
      </c>
      <c r="B1966" s="2" t="s">
        <v>2048</v>
      </c>
    </row>
    <row r="1967">
      <c r="A1967" s="1">
        <v>1.0</v>
      </c>
      <c r="B1967" s="2" t="s">
        <v>2050</v>
      </c>
    </row>
    <row r="1968">
      <c r="A1968" s="1">
        <v>1.0</v>
      </c>
      <c r="B1968" s="2" t="s">
        <v>2051</v>
      </c>
    </row>
    <row r="1969">
      <c r="A1969" s="1">
        <v>1.0</v>
      </c>
      <c r="B1969" s="2" t="s">
        <v>2054</v>
      </c>
    </row>
    <row r="1970">
      <c r="A1970" s="1">
        <v>1.0</v>
      </c>
      <c r="B1970" s="2" t="s">
        <v>2061</v>
      </c>
    </row>
    <row r="1971">
      <c r="A1971" s="1">
        <v>1.0</v>
      </c>
      <c r="B1971" s="2" t="s">
        <v>2086</v>
      </c>
    </row>
    <row r="1972">
      <c r="A1972" s="1">
        <v>1.0</v>
      </c>
      <c r="B1972" s="2" t="s">
        <v>2089</v>
      </c>
    </row>
    <row r="1973">
      <c r="A1973" s="1">
        <v>1.0</v>
      </c>
      <c r="B1973" s="2" t="s">
        <v>2090</v>
      </c>
    </row>
    <row r="1974">
      <c r="A1974" s="1">
        <v>1.0</v>
      </c>
      <c r="B1974" s="2" t="s">
        <v>2092</v>
      </c>
      <c r="C1974" s="10"/>
      <c r="D1974" s="10"/>
      <c r="E1974" s="10"/>
    </row>
    <row r="1975">
      <c r="A1975" s="1">
        <v>1.0</v>
      </c>
      <c r="B1975" s="2" t="s">
        <v>2099</v>
      </c>
    </row>
    <row r="1976">
      <c r="A1976" s="1">
        <v>1.0</v>
      </c>
      <c r="B1976" s="2" t="s">
        <v>2103</v>
      </c>
    </row>
    <row r="1977">
      <c r="A1977" s="1">
        <v>1.0</v>
      </c>
      <c r="B1977" s="2" t="s">
        <v>2104</v>
      </c>
    </row>
    <row r="1978">
      <c r="A1978" s="1">
        <v>1.0</v>
      </c>
      <c r="B1978" s="2" t="s">
        <v>2112</v>
      </c>
    </row>
    <row r="1979">
      <c r="A1979" s="1">
        <v>1.0</v>
      </c>
      <c r="B1979" s="2" t="s">
        <v>2119</v>
      </c>
    </row>
    <row r="1980">
      <c r="A1980" s="1">
        <v>1.0</v>
      </c>
      <c r="B1980" s="2" t="s">
        <v>2141</v>
      </c>
    </row>
    <row r="1981">
      <c r="A1981" s="1">
        <v>1.0</v>
      </c>
      <c r="B1981" s="2" t="s">
        <v>2143</v>
      </c>
    </row>
    <row r="1982">
      <c r="A1982" s="1">
        <v>1.0</v>
      </c>
      <c r="B1982" s="2" t="s">
        <v>2146</v>
      </c>
    </row>
    <row r="1983">
      <c r="A1983" s="1">
        <v>1.0</v>
      </c>
      <c r="B1983" s="2" t="s">
        <v>2148</v>
      </c>
    </row>
    <row r="1984">
      <c r="A1984" s="1">
        <v>1.0</v>
      </c>
      <c r="B1984" s="2" t="s">
        <v>2155</v>
      </c>
    </row>
    <row r="1985">
      <c r="A1985" s="1">
        <v>1.0</v>
      </c>
      <c r="B1985" s="2" t="s">
        <v>2158</v>
      </c>
    </row>
    <row r="1986">
      <c r="A1986" s="1">
        <v>1.0</v>
      </c>
      <c r="B1986" s="2" t="s">
        <v>2159</v>
      </c>
    </row>
    <row r="1987">
      <c r="A1987" s="1">
        <v>1.0</v>
      </c>
      <c r="B1987" s="2" t="s">
        <v>2162</v>
      </c>
    </row>
    <row r="1988">
      <c r="A1988" s="1">
        <v>1.0</v>
      </c>
      <c r="B1988" s="2" t="s">
        <v>2165</v>
      </c>
    </row>
    <row r="1989">
      <c r="A1989" s="1">
        <v>1.0</v>
      </c>
      <c r="B1989" s="2" t="s">
        <v>2174</v>
      </c>
    </row>
    <row r="1990">
      <c r="A1990" s="1">
        <v>1.0</v>
      </c>
      <c r="B1990" s="2" t="s">
        <v>2177</v>
      </c>
    </row>
    <row r="1991">
      <c r="A1991" s="1">
        <v>1.0</v>
      </c>
      <c r="B1991" s="2" t="s">
        <v>2186</v>
      </c>
    </row>
    <row r="1992">
      <c r="A1992" s="1">
        <v>1.0</v>
      </c>
      <c r="B1992" s="2" t="s">
        <v>2189</v>
      </c>
    </row>
    <row r="1993">
      <c r="A1993" s="1">
        <v>1.0</v>
      </c>
      <c r="B1993" s="2" t="s">
        <v>2192</v>
      </c>
    </row>
    <row r="1994">
      <c r="A1994" s="1">
        <v>1.0</v>
      </c>
      <c r="B1994" s="2" t="s">
        <v>2196</v>
      </c>
    </row>
    <row r="1995">
      <c r="A1995" s="1">
        <v>1.0</v>
      </c>
      <c r="B1995" s="2" t="s">
        <v>2205</v>
      </c>
    </row>
    <row r="1996">
      <c r="A1996" s="1">
        <v>1.0</v>
      </c>
      <c r="B1996" s="2" t="s">
        <v>2206</v>
      </c>
    </row>
    <row r="1997">
      <c r="A1997" s="1">
        <v>1.0</v>
      </c>
      <c r="B1997" s="2" t="s">
        <v>2214</v>
      </c>
    </row>
    <row r="1998">
      <c r="A1998" s="1">
        <v>1.0</v>
      </c>
      <c r="B1998" s="2" t="s">
        <v>2216</v>
      </c>
    </row>
    <row r="1999">
      <c r="A1999" s="1">
        <v>1.0</v>
      </c>
      <c r="B1999" s="2" t="s">
        <v>2218</v>
      </c>
    </row>
    <row r="2000">
      <c r="A2000" s="1">
        <v>1.0</v>
      </c>
      <c r="B2000" s="3" t="s">
        <v>2219</v>
      </c>
    </row>
    <row r="2001">
      <c r="A2001" s="1">
        <v>1.0</v>
      </c>
      <c r="B2001" s="2" t="s">
        <v>2221</v>
      </c>
    </row>
    <row r="2002">
      <c r="A2002" s="1">
        <v>1.0</v>
      </c>
      <c r="B2002" s="2" t="s">
        <v>2226</v>
      </c>
      <c r="D2002" s="36"/>
    </row>
    <row r="2003">
      <c r="A2003" s="1">
        <v>2.0</v>
      </c>
      <c r="B2003" s="4" t="s">
        <v>1191</v>
      </c>
    </row>
    <row r="2004">
      <c r="A2004" s="1">
        <v>2.0</v>
      </c>
      <c r="B2004" s="2" t="s">
        <v>1579</v>
      </c>
    </row>
    <row r="2005">
      <c r="A2005" s="1">
        <v>2.0</v>
      </c>
      <c r="B2005" s="44" t="s">
        <v>1606</v>
      </c>
    </row>
    <row r="2006">
      <c r="A2006" s="1">
        <v>2.0</v>
      </c>
      <c r="B2006" s="4" t="s">
        <v>1615</v>
      </c>
    </row>
    <row r="2007">
      <c r="A2007" s="1">
        <v>2.0</v>
      </c>
      <c r="B2007" s="4" t="s">
        <v>1632</v>
      </c>
    </row>
    <row r="2008">
      <c r="A2008" s="1">
        <v>2.0</v>
      </c>
      <c r="B2008" s="4" t="s">
        <v>1633</v>
      </c>
    </row>
    <row r="2009">
      <c r="A2009" s="1">
        <v>2.0</v>
      </c>
      <c r="B2009" s="4" t="s">
        <v>1634</v>
      </c>
    </row>
    <row r="2010">
      <c r="A2010" s="1">
        <v>2.0</v>
      </c>
      <c r="B2010" s="4" t="s">
        <v>1636</v>
      </c>
    </row>
    <row r="2011">
      <c r="A2011" s="1">
        <v>2.0</v>
      </c>
      <c r="B2011" s="55" t="s">
        <v>1642</v>
      </c>
    </row>
    <row r="2012">
      <c r="A2012" s="1">
        <v>2.0</v>
      </c>
      <c r="B2012" s="50" t="s">
        <v>1645</v>
      </c>
    </row>
    <row r="2013">
      <c r="A2013" s="1">
        <v>2.0</v>
      </c>
      <c r="B2013" s="50" t="s">
        <v>1651</v>
      </c>
    </row>
    <row r="2014">
      <c r="A2014" s="1">
        <v>2.0</v>
      </c>
      <c r="B2014" s="26" t="s">
        <v>1652</v>
      </c>
    </row>
    <row r="2015">
      <c r="A2015" s="1">
        <v>2.0</v>
      </c>
      <c r="B2015" s="50" t="s">
        <v>1655</v>
      </c>
    </row>
    <row r="2016">
      <c r="A2016" s="1">
        <v>2.0</v>
      </c>
      <c r="B2016" s="50" t="s">
        <v>1656</v>
      </c>
    </row>
    <row r="2017">
      <c r="A2017" s="1">
        <v>2.0</v>
      </c>
      <c r="B2017" s="50" t="s">
        <v>1657</v>
      </c>
    </row>
    <row r="2018">
      <c r="A2018" s="1">
        <v>2.0</v>
      </c>
      <c r="B2018" s="3" t="s">
        <v>2519</v>
      </c>
    </row>
    <row r="2019">
      <c r="A2019" s="1">
        <v>2.0</v>
      </c>
      <c r="B2019" s="3" t="s">
        <v>2520</v>
      </c>
    </row>
    <row r="2020">
      <c r="A2020" s="1">
        <v>2.0</v>
      </c>
      <c r="B2020" s="2" t="s">
        <v>1663</v>
      </c>
    </row>
    <row r="2021">
      <c r="A2021" s="1">
        <v>2.0</v>
      </c>
      <c r="B2021" s="50" t="s">
        <v>1666</v>
      </c>
    </row>
    <row r="2022">
      <c r="A2022" s="1">
        <v>2.0</v>
      </c>
      <c r="B2022" s="14" t="s">
        <v>1810</v>
      </c>
    </row>
    <row r="2023">
      <c r="A2023" s="1">
        <v>2.0</v>
      </c>
      <c r="B2023" s="2" t="s">
        <v>1964</v>
      </c>
    </row>
    <row r="2024">
      <c r="A2024" s="1">
        <v>2.0</v>
      </c>
      <c r="B2024" s="2" t="s">
        <v>2006</v>
      </c>
    </row>
    <row r="2025">
      <c r="A2025" s="1">
        <v>2.0</v>
      </c>
      <c r="B2025" s="2" t="s">
        <v>2018</v>
      </c>
    </row>
    <row r="2026">
      <c r="A2026" s="1">
        <v>2.0</v>
      </c>
      <c r="B2026" s="2" t="s">
        <v>2024</v>
      </c>
    </row>
    <row r="2027">
      <c r="A2027" s="1">
        <v>2.0</v>
      </c>
      <c r="B2027" s="2" t="s">
        <v>2062</v>
      </c>
    </row>
    <row r="2028">
      <c r="A2028" s="1">
        <v>2.0</v>
      </c>
      <c r="B2028" s="2" t="s">
        <v>2083</v>
      </c>
    </row>
    <row r="2029">
      <c r="A2029" s="1">
        <v>2.0</v>
      </c>
      <c r="B2029" s="2" t="s">
        <v>2085</v>
      </c>
    </row>
    <row r="2030">
      <c r="A2030" s="1">
        <v>2.0</v>
      </c>
      <c r="B2030" s="2" t="s">
        <v>2088</v>
      </c>
    </row>
    <row r="2031">
      <c r="A2031" s="1">
        <v>2.0</v>
      </c>
      <c r="B2031" s="2" t="s">
        <v>2111</v>
      </c>
    </row>
    <row r="2032">
      <c r="A2032" s="1">
        <v>2.0</v>
      </c>
      <c r="B2032" s="2" t="s">
        <v>2138</v>
      </c>
    </row>
    <row r="2033">
      <c r="A2033" s="1">
        <v>2.0</v>
      </c>
      <c r="B2033" s="2" t="s">
        <v>2154</v>
      </c>
    </row>
    <row r="2034">
      <c r="A2034" s="1">
        <v>2.0</v>
      </c>
      <c r="B2034" s="2" t="s">
        <v>2161</v>
      </c>
    </row>
    <row r="2035">
      <c r="A2035" s="1">
        <v>2.0</v>
      </c>
      <c r="B2035" s="2" t="s">
        <v>2164</v>
      </c>
      <c r="D2035" s="36"/>
    </row>
    <row r="2036">
      <c r="A2036" s="1">
        <v>2.0</v>
      </c>
      <c r="B2036" s="2" t="s">
        <v>2203</v>
      </c>
    </row>
    <row r="2037">
      <c r="A2037" s="1">
        <v>2.0</v>
      </c>
      <c r="B2037" s="2" t="s">
        <v>2213</v>
      </c>
    </row>
    <row r="2038">
      <c r="A2038" s="58">
        <v>-2.0</v>
      </c>
      <c r="B2038" s="2" t="s">
        <v>2227</v>
      </c>
    </row>
    <row r="2039">
      <c r="A2039" s="58">
        <v>-2.0</v>
      </c>
      <c r="B2039" s="2" t="s">
        <v>2230</v>
      </c>
    </row>
    <row r="2040">
      <c r="A2040" s="58">
        <v>-2.0</v>
      </c>
      <c r="B2040" s="2" t="s">
        <v>2232</v>
      </c>
    </row>
    <row r="2041">
      <c r="A2041" s="58">
        <v>-2.0</v>
      </c>
      <c r="B2041" s="2" t="s">
        <v>2243</v>
      </c>
    </row>
    <row r="2042">
      <c r="A2042" s="58">
        <v>-2.0</v>
      </c>
      <c r="B2042" s="2" t="s">
        <v>2248</v>
      </c>
    </row>
    <row r="2043">
      <c r="A2043" s="2">
        <v>-2.0</v>
      </c>
      <c r="B2043" s="2" t="s">
        <v>2265</v>
      </c>
    </row>
    <row r="2044">
      <c r="A2044" s="2">
        <v>-2.0</v>
      </c>
      <c r="B2044" s="2" t="s">
        <v>2276</v>
      </c>
    </row>
    <row r="2045">
      <c r="A2045" s="2">
        <v>-2.0</v>
      </c>
      <c r="B2045" s="2" t="s">
        <v>2307</v>
      </c>
    </row>
    <row r="2046">
      <c r="A2046" s="2">
        <v>-2.0</v>
      </c>
      <c r="B2046" s="2" t="s">
        <v>2349</v>
      </c>
    </row>
    <row r="2047">
      <c r="A2047" s="2">
        <v>-2.0</v>
      </c>
      <c r="B2047" s="2" t="s">
        <v>2370</v>
      </c>
    </row>
    <row r="2048">
      <c r="A2048" s="2">
        <v>-2.0</v>
      </c>
      <c r="B2048" s="2" t="s">
        <v>2419</v>
      </c>
    </row>
    <row r="2049">
      <c r="A2049" s="2">
        <v>-2.0</v>
      </c>
      <c r="B2049" s="2" t="s">
        <v>2439</v>
      </c>
    </row>
    <row r="2050">
      <c r="A2050" s="2">
        <v>-2.0</v>
      </c>
      <c r="B2050" s="2" t="s">
        <v>2464</v>
      </c>
    </row>
    <row r="2051">
      <c r="A2051" s="2">
        <v>-2.0</v>
      </c>
      <c r="B2051" s="2" t="s">
        <v>2467</v>
      </c>
    </row>
    <row r="2052">
      <c r="A2052" s="2">
        <v>-2.0</v>
      </c>
      <c r="B2052" s="2" t="s">
        <v>2472</v>
      </c>
    </row>
    <row r="2053">
      <c r="A2053" s="2">
        <v>-2.0</v>
      </c>
      <c r="B2053" s="2" t="s">
        <v>2482</v>
      </c>
    </row>
    <row r="2054">
      <c r="A2054" s="2">
        <v>-2.0</v>
      </c>
      <c r="B2054" s="2" t="s">
        <v>2486</v>
      </c>
    </row>
    <row r="2055">
      <c r="A2055" s="2">
        <v>-2.0</v>
      </c>
      <c r="B2055" s="2" t="s">
        <v>2488</v>
      </c>
    </row>
    <row r="2056">
      <c r="A2056" s="2">
        <v>-2.0</v>
      </c>
      <c r="B2056" s="2" t="s">
        <v>2490</v>
      </c>
    </row>
    <row r="2057">
      <c r="A2057" s="2">
        <v>-2.0</v>
      </c>
      <c r="B2057" s="2" t="s">
        <v>2521</v>
      </c>
    </row>
    <row r="2058">
      <c r="A2058" s="2">
        <v>-2.0</v>
      </c>
      <c r="B2058" s="2" t="s">
        <v>2522</v>
      </c>
    </row>
    <row r="2059">
      <c r="A2059" s="2">
        <v>-2.0</v>
      </c>
      <c r="B2059" s="2" t="s">
        <v>2523</v>
      </c>
    </row>
    <row r="2060">
      <c r="A2060" s="2">
        <v>-2.0</v>
      </c>
      <c r="B2060" s="2" t="s">
        <v>2524</v>
      </c>
    </row>
    <row r="2061">
      <c r="A2061" s="2">
        <v>-2.0</v>
      </c>
      <c r="B2061" s="2" t="s">
        <v>2525</v>
      </c>
    </row>
    <row r="2062">
      <c r="A2062" s="2">
        <v>-2.0</v>
      </c>
      <c r="B2062" s="2" t="s">
        <v>2526</v>
      </c>
    </row>
    <row r="2063">
      <c r="A2063" s="2">
        <v>-2.0</v>
      </c>
      <c r="B2063" s="2" t="s">
        <v>2527</v>
      </c>
    </row>
    <row r="2064">
      <c r="A2064" s="2">
        <v>-2.0</v>
      </c>
      <c r="B2064" s="2" t="s">
        <v>2528</v>
      </c>
    </row>
    <row r="2065">
      <c r="A2065" s="2">
        <v>-2.0</v>
      </c>
      <c r="B2065" s="2" t="s">
        <v>2529</v>
      </c>
    </row>
    <row r="2066">
      <c r="A2066" s="2">
        <v>-2.0</v>
      </c>
      <c r="B2066" s="2" t="s">
        <v>2530</v>
      </c>
    </row>
    <row r="2067">
      <c r="A2067" s="2">
        <v>-2.0</v>
      </c>
      <c r="B2067" s="2" t="s">
        <v>2531</v>
      </c>
    </row>
    <row r="2068">
      <c r="A2068" s="2">
        <v>-2.0</v>
      </c>
      <c r="B2068" s="38" t="s">
        <v>2532</v>
      </c>
    </row>
    <row r="2069">
      <c r="A2069" s="2">
        <v>-2.0</v>
      </c>
      <c r="B2069" s="2" t="s">
        <v>2533</v>
      </c>
    </row>
    <row r="2070">
      <c r="A2070" s="2">
        <v>-2.0</v>
      </c>
      <c r="B2070" s="2" t="s">
        <v>2534</v>
      </c>
    </row>
    <row r="2071">
      <c r="A2071" s="2">
        <v>-2.0</v>
      </c>
      <c r="B2071" s="2" t="s">
        <v>2535</v>
      </c>
    </row>
    <row r="2072">
      <c r="A2072" s="2">
        <v>-2.0</v>
      </c>
      <c r="B2072" s="2" t="s">
        <v>2536</v>
      </c>
    </row>
    <row r="2073">
      <c r="A2073" s="2">
        <v>-2.0</v>
      </c>
      <c r="B2073" s="2" t="s">
        <v>2537</v>
      </c>
    </row>
    <row r="2074">
      <c r="A2074" s="2">
        <v>-2.0</v>
      </c>
      <c r="B2074" s="2" t="s">
        <v>2538</v>
      </c>
    </row>
    <row r="2075">
      <c r="A2075" s="2">
        <v>-2.0</v>
      </c>
      <c r="B2075" s="2" t="s">
        <v>2539</v>
      </c>
    </row>
    <row r="2076">
      <c r="A2076" s="2">
        <v>-2.0</v>
      </c>
      <c r="B2076" s="2" t="s">
        <v>2540</v>
      </c>
    </row>
    <row r="2077">
      <c r="A2077" s="2">
        <v>-2.0</v>
      </c>
      <c r="B2077" s="3" t="s">
        <v>2541</v>
      </c>
    </row>
    <row r="2078">
      <c r="A2078" s="2">
        <v>-2.0</v>
      </c>
      <c r="B2078" s="2" t="s">
        <v>2542</v>
      </c>
    </row>
    <row r="2079">
      <c r="A2079" s="2">
        <v>-2.0</v>
      </c>
      <c r="B2079" s="2" t="s">
        <v>2543</v>
      </c>
    </row>
    <row r="2080">
      <c r="A2080" s="2">
        <v>-2.0</v>
      </c>
      <c r="B2080" s="2" t="s">
        <v>2544</v>
      </c>
    </row>
    <row r="2081">
      <c r="A2081" s="2">
        <v>-2.0</v>
      </c>
      <c r="B2081" s="2" t="s">
        <v>2545</v>
      </c>
    </row>
    <row r="2082">
      <c r="A2082" s="2">
        <v>-2.0</v>
      </c>
      <c r="B2082" s="2" t="s">
        <v>2546</v>
      </c>
    </row>
    <row r="2083">
      <c r="A2083" s="2">
        <v>-2.0</v>
      </c>
      <c r="B2083" s="2" t="s">
        <v>2547</v>
      </c>
    </row>
    <row r="2084">
      <c r="A2084" s="2">
        <v>-2.0</v>
      </c>
      <c r="B2084" s="2" t="s">
        <v>2548</v>
      </c>
    </row>
    <row r="2085">
      <c r="A2085" s="2">
        <v>-2.0</v>
      </c>
      <c r="B2085" s="2" t="s">
        <v>2549</v>
      </c>
    </row>
    <row r="2086">
      <c r="A2086" s="2">
        <v>-2.0</v>
      </c>
      <c r="B2086" s="2" t="s">
        <v>2550</v>
      </c>
    </row>
    <row r="2087">
      <c r="A2087" s="2">
        <v>-2.0</v>
      </c>
      <c r="B2087" s="2" t="s">
        <v>2551</v>
      </c>
    </row>
    <row r="2088">
      <c r="A2088" s="2">
        <v>-2.0</v>
      </c>
      <c r="B2088" s="2" t="s">
        <v>2552</v>
      </c>
    </row>
    <row r="2089">
      <c r="A2089" s="2">
        <v>-2.0</v>
      </c>
      <c r="B2089" s="2" t="s">
        <v>2553</v>
      </c>
    </row>
    <row r="2090">
      <c r="A2090" s="2">
        <v>-2.0</v>
      </c>
      <c r="B2090" s="2" t="s">
        <v>2554</v>
      </c>
    </row>
    <row r="2091">
      <c r="A2091" s="2">
        <v>-2.0</v>
      </c>
      <c r="B2091" s="2" t="s">
        <v>2555</v>
      </c>
    </row>
    <row r="2092">
      <c r="A2092" s="2">
        <v>-2.0</v>
      </c>
      <c r="B2092" s="2" t="s">
        <v>2556</v>
      </c>
    </row>
    <row r="2093">
      <c r="A2093" s="2">
        <v>-2.0</v>
      </c>
      <c r="B2093" s="2" t="s">
        <v>2557</v>
      </c>
    </row>
    <row r="2094">
      <c r="A2094" s="2">
        <v>-2.0</v>
      </c>
      <c r="B2094" s="2" t="s">
        <v>2558</v>
      </c>
    </row>
    <row r="2095">
      <c r="A2095" s="2">
        <v>-2.0</v>
      </c>
      <c r="B2095" s="2" t="s">
        <v>2559</v>
      </c>
    </row>
    <row r="2096">
      <c r="A2096" s="2">
        <v>-2.0</v>
      </c>
      <c r="B2096" s="2" t="s">
        <v>2560</v>
      </c>
    </row>
    <row r="2097">
      <c r="A2097" s="2">
        <v>-2.0</v>
      </c>
      <c r="B2097" s="2" t="s">
        <v>2561</v>
      </c>
    </row>
    <row r="2098">
      <c r="A2098" s="2">
        <v>-2.0</v>
      </c>
      <c r="B2098" s="3" t="s">
        <v>2562</v>
      </c>
    </row>
    <row r="2099">
      <c r="A2099" s="2">
        <v>-2.0</v>
      </c>
      <c r="B2099" s="2" t="s">
        <v>2563</v>
      </c>
    </row>
    <row r="2100">
      <c r="A2100" s="2">
        <v>-2.0</v>
      </c>
      <c r="B2100" s="2" t="s">
        <v>2564</v>
      </c>
    </row>
    <row r="2101">
      <c r="A2101" s="2">
        <v>-2.0</v>
      </c>
      <c r="B2101" s="2" t="s">
        <v>2565</v>
      </c>
      <c r="C2101" s="10"/>
      <c r="D2101" s="10"/>
      <c r="E2101" s="10"/>
    </row>
    <row r="2102">
      <c r="A2102" s="2">
        <v>-2.0</v>
      </c>
      <c r="B2102" s="2" t="s">
        <v>2566</v>
      </c>
    </row>
    <row r="2103">
      <c r="A2103" s="2">
        <v>-2.0</v>
      </c>
      <c r="B2103" s="2" t="s">
        <v>2567</v>
      </c>
    </row>
    <row r="2104">
      <c r="A2104" s="2">
        <v>-2.0</v>
      </c>
      <c r="B2104" s="2" t="s">
        <v>2568</v>
      </c>
    </row>
    <row r="2105">
      <c r="A2105" s="2">
        <v>-2.0</v>
      </c>
      <c r="B2105" s="2" t="s">
        <v>2569</v>
      </c>
    </row>
    <row r="2106">
      <c r="A2106" s="2">
        <v>-2.0</v>
      </c>
      <c r="B2106" s="2" t="s">
        <v>2570</v>
      </c>
    </row>
    <row r="2107">
      <c r="A2107" s="2">
        <v>-2.0</v>
      </c>
      <c r="B2107" s="2" t="s">
        <v>2571</v>
      </c>
    </row>
    <row r="2108">
      <c r="A2108" s="2">
        <v>-2.0</v>
      </c>
      <c r="B2108" s="2" t="s">
        <v>2572</v>
      </c>
    </row>
    <row r="2109">
      <c r="A2109" s="2">
        <v>-2.0</v>
      </c>
      <c r="B2109" s="2" t="s">
        <v>2573</v>
      </c>
    </row>
    <row r="2110">
      <c r="A2110" s="2">
        <v>-2.0</v>
      </c>
      <c r="B2110" s="2" t="s">
        <v>2574</v>
      </c>
    </row>
    <row r="2111">
      <c r="A2111" s="2">
        <v>-2.0</v>
      </c>
      <c r="B2111" s="2" t="s">
        <v>2575</v>
      </c>
    </row>
    <row r="2112">
      <c r="A2112" s="2">
        <v>-2.0</v>
      </c>
      <c r="B2112" s="2" t="s">
        <v>2576</v>
      </c>
    </row>
    <row r="2113">
      <c r="A2113" s="2">
        <v>-2.0</v>
      </c>
      <c r="B2113" s="2" t="s">
        <v>2577</v>
      </c>
    </row>
    <row r="2114">
      <c r="A2114" s="2">
        <v>-2.0</v>
      </c>
      <c r="B2114" s="2" t="s">
        <v>2578</v>
      </c>
    </row>
    <row r="2115">
      <c r="A2115" s="2">
        <v>-2.0</v>
      </c>
      <c r="B2115" s="2" t="s">
        <v>2579</v>
      </c>
    </row>
    <row r="2116">
      <c r="A2116" s="2">
        <v>-2.0</v>
      </c>
      <c r="B2116" s="2" t="s">
        <v>2580</v>
      </c>
    </row>
    <row r="2117">
      <c r="A2117" s="2">
        <v>-2.0</v>
      </c>
      <c r="B2117" s="2" t="s">
        <v>2581</v>
      </c>
    </row>
    <row r="2118">
      <c r="A2118" s="2">
        <v>-2.0</v>
      </c>
      <c r="B2118" s="2" t="s">
        <v>2582</v>
      </c>
    </row>
    <row r="2119">
      <c r="A2119" s="2">
        <v>-2.0</v>
      </c>
      <c r="B2119" s="2" t="s">
        <v>2583</v>
      </c>
    </row>
    <row r="2120">
      <c r="A2120" s="2">
        <v>-2.0</v>
      </c>
      <c r="B2120" s="2" t="s">
        <v>2584</v>
      </c>
    </row>
    <row r="2121">
      <c r="A2121" s="2">
        <v>-2.0</v>
      </c>
      <c r="B2121" s="2" t="s">
        <v>2585</v>
      </c>
    </row>
    <row r="2122">
      <c r="A2122" s="2">
        <v>-2.0</v>
      </c>
      <c r="B2122" s="2" t="s">
        <v>2586</v>
      </c>
    </row>
    <row r="2123">
      <c r="A2123" s="2">
        <v>-2.0</v>
      </c>
      <c r="B2123" s="2" t="s">
        <v>2587</v>
      </c>
    </row>
    <row r="2124">
      <c r="A2124" s="2">
        <v>-2.0</v>
      </c>
      <c r="B2124" s="2" t="s">
        <v>2588</v>
      </c>
    </row>
    <row r="2125">
      <c r="A2125" s="2">
        <v>-2.0</v>
      </c>
      <c r="B2125" s="2" t="s">
        <v>2589</v>
      </c>
    </row>
    <row r="2126">
      <c r="A2126" s="2">
        <v>-2.0</v>
      </c>
      <c r="B2126" s="2" t="s">
        <v>2590</v>
      </c>
    </row>
    <row r="2127">
      <c r="A2127" s="2">
        <v>-2.0</v>
      </c>
      <c r="B2127" s="2" t="s">
        <v>2591</v>
      </c>
    </row>
    <row r="2128">
      <c r="A2128" s="2">
        <v>-2.0</v>
      </c>
      <c r="B2128" s="2" t="s">
        <v>2592</v>
      </c>
    </row>
    <row r="2129">
      <c r="A2129" s="2">
        <v>-2.0</v>
      </c>
      <c r="B2129" s="2" t="s">
        <v>2593</v>
      </c>
    </row>
    <row r="2130">
      <c r="A2130" s="2">
        <v>-2.0</v>
      </c>
      <c r="B2130" s="2" t="s">
        <v>2594</v>
      </c>
    </row>
    <row r="2131">
      <c r="A2131" s="2">
        <v>-2.0</v>
      </c>
      <c r="B2131" s="2" t="s">
        <v>2595</v>
      </c>
    </row>
    <row r="2132">
      <c r="A2132" s="2">
        <v>-2.0</v>
      </c>
      <c r="B2132" s="2" t="s">
        <v>2596</v>
      </c>
    </row>
    <row r="2133">
      <c r="A2133" s="2">
        <v>-2.0</v>
      </c>
      <c r="B2133" s="2" t="s">
        <v>2597</v>
      </c>
    </row>
    <row r="2134">
      <c r="A2134" s="2">
        <v>-2.0</v>
      </c>
      <c r="B2134" s="2" t="s">
        <v>2598</v>
      </c>
    </row>
    <row r="2135">
      <c r="A2135" s="2">
        <v>-2.0</v>
      </c>
      <c r="B2135" s="2" t="s">
        <v>2599</v>
      </c>
    </row>
    <row r="2136">
      <c r="A2136" s="2">
        <v>-2.0</v>
      </c>
      <c r="B2136" s="2" t="s">
        <v>2600</v>
      </c>
    </row>
    <row r="2137">
      <c r="A2137" s="2">
        <v>-2.0</v>
      </c>
      <c r="B2137" s="2" t="s">
        <v>2601</v>
      </c>
    </row>
    <row r="2138">
      <c r="A2138" s="2">
        <v>-2.0</v>
      </c>
      <c r="B2138" s="2" t="s">
        <v>2602</v>
      </c>
    </row>
    <row r="2139">
      <c r="A2139" s="2">
        <v>-2.0</v>
      </c>
      <c r="B2139" s="2" t="s">
        <v>2603</v>
      </c>
    </row>
    <row r="2140">
      <c r="A2140" s="2">
        <v>-2.0</v>
      </c>
      <c r="B2140" s="2" t="s">
        <v>2604</v>
      </c>
    </row>
    <row r="2141">
      <c r="A2141" s="2">
        <v>-2.0</v>
      </c>
      <c r="B2141" s="2" t="s">
        <v>2605</v>
      </c>
    </row>
    <row r="2142">
      <c r="A2142" s="2">
        <v>-2.0</v>
      </c>
      <c r="B2142" s="2" t="s">
        <v>2606</v>
      </c>
    </row>
    <row r="2143">
      <c r="A2143" s="2">
        <v>-2.0</v>
      </c>
      <c r="B2143" s="2" t="s">
        <v>2607</v>
      </c>
    </row>
    <row r="2144">
      <c r="A2144" s="2">
        <v>-2.0</v>
      </c>
      <c r="B2144" s="2" t="s">
        <v>2608</v>
      </c>
    </row>
    <row r="2145">
      <c r="A2145" s="2">
        <v>-2.0</v>
      </c>
      <c r="B2145" s="2" t="s">
        <v>2609</v>
      </c>
    </row>
    <row r="2146">
      <c r="A2146" s="2">
        <v>-2.0</v>
      </c>
      <c r="B2146" s="2" t="s">
        <v>2610</v>
      </c>
    </row>
    <row r="2147">
      <c r="A2147" s="2">
        <v>-2.0</v>
      </c>
      <c r="B2147" s="2" t="s">
        <v>2611</v>
      </c>
    </row>
    <row r="2148">
      <c r="A2148" s="2">
        <v>-2.0</v>
      </c>
      <c r="B2148" s="2" t="s">
        <v>2612</v>
      </c>
    </row>
    <row r="2149">
      <c r="A2149" s="2">
        <v>-2.0</v>
      </c>
      <c r="B2149" s="2" t="s">
        <v>2613</v>
      </c>
    </row>
    <row r="2150">
      <c r="A2150" s="2">
        <v>-2.0</v>
      </c>
      <c r="B2150" s="2" t="s">
        <v>2614</v>
      </c>
    </row>
    <row r="2151">
      <c r="A2151" s="2">
        <v>-2.0</v>
      </c>
      <c r="B2151" s="2" t="s">
        <v>2615</v>
      </c>
    </row>
    <row r="2152">
      <c r="A2152" s="2">
        <v>-2.0</v>
      </c>
      <c r="B2152" s="2" t="s">
        <v>2616</v>
      </c>
    </row>
    <row r="2153">
      <c r="A2153" s="2">
        <v>-2.0</v>
      </c>
      <c r="B2153" s="2" t="s">
        <v>2617</v>
      </c>
    </row>
    <row r="2154">
      <c r="A2154" s="2">
        <v>-2.0</v>
      </c>
      <c r="B2154" s="2" t="s">
        <v>2618</v>
      </c>
    </row>
    <row r="2155">
      <c r="A2155" s="2">
        <v>-2.0</v>
      </c>
      <c r="B2155" s="2" t="s">
        <v>2619</v>
      </c>
    </row>
    <row r="2156">
      <c r="A2156" s="2">
        <v>-2.0</v>
      </c>
      <c r="B2156" s="2" t="s">
        <v>2620</v>
      </c>
    </row>
    <row r="2157">
      <c r="A2157" s="2">
        <v>-2.0</v>
      </c>
      <c r="B2157" s="2" t="s">
        <v>2621</v>
      </c>
    </row>
    <row r="2158">
      <c r="A2158" s="2">
        <v>-2.0</v>
      </c>
      <c r="B2158" s="2" t="s">
        <v>2622</v>
      </c>
    </row>
    <row r="2159">
      <c r="A2159" s="2">
        <v>-2.0</v>
      </c>
      <c r="B2159" s="2" t="s">
        <v>2623</v>
      </c>
    </row>
    <row r="2160">
      <c r="A2160" s="2">
        <v>-2.0</v>
      </c>
      <c r="B2160" s="2" t="s">
        <v>2624</v>
      </c>
    </row>
    <row r="2161">
      <c r="A2161" s="2">
        <v>-2.0</v>
      </c>
      <c r="B2161" s="2" t="s">
        <v>2625</v>
      </c>
    </row>
    <row r="2162">
      <c r="A2162" s="2">
        <v>-2.0</v>
      </c>
      <c r="B2162" s="2" t="s">
        <v>2626</v>
      </c>
    </row>
    <row r="2163">
      <c r="A2163" s="2">
        <v>-2.0</v>
      </c>
      <c r="B2163" s="2" t="s">
        <v>2627</v>
      </c>
    </row>
    <row r="2164">
      <c r="A2164" s="2">
        <v>-2.0</v>
      </c>
      <c r="B2164" s="2" t="s">
        <v>2628</v>
      </c>
    </row>
    <row r="2165">
      <c r="A2165" s="2">
        <v>-2.0</v>
      </c>
      <c r="B2165" s="2" t="s">
        <v>2629</v>
      </c>
    </row>
    <row r="2166">
      <c r="A2166" s="2">
        <v>-2.0</v>
      </c>
      <c r="B2166" s="2" t="s">
        <v>2630</v>
      </c>
    </row>
    <row r="2167">
      <c r="A2167" s="2">
        <v>-2.0</v>
      </c>
      <c r="B2167" s="2" t="s">
        <v>2631</v>
      </c>
    </row>
    <row r="2168">
      <c r="A2168" s="2">
        <v>-2.0</v>
      </c>
      <c r="B2168" s="2" t="s">
        <v>2632</v>
      </c>
    </row>
    <row r="2169">
      <c r="A2169" s="2">
        <v>-2.0</v>
      </c>
      <c r="B2169" s="2" t="s">
        <v>2633</v>
      </c>
    </row>
    <row r="2170">
      <c r="A2170" s="2">
        <v>-2.0</v>
      </c>
      <c r="B2170" s="2" t="s">
        <v>2634</v>
      </c>
    </row>
    <row r="2171">
      <c r="A2171" s="2">
        <v>-2.0</v>
      </c>
      <c r="B2171" s="2" t="s">
        <v>2635</v>
      </c>
    </row>
    <row r="2172">
      <c r="A2172" s="2">
        <v>-2.0</v>
      </c>
      <c r="B2172" s="2" t="s">
        <v>2636</v>
      </c>
    </row>
    <row r="2173">
      <c r="A2173" s="2">
        <v>-2.0</v>
      </c>
      <c r="B2173" s="2" t="s">
        <v>2637</v>
      </c>
    </row>
    <row r="2174">
      <c r="A2174" s="2">
        <v>-2.0</v>
      </c>
      <c r="B2174" s="2" t="s">
        <v>2638</v>
      </c>
    </row>
    <row r="2175">
      <c r="A2175" s="2">
        <v>-2.0</v>
      </c>
      <c r="B2175" s="2" t="s">
        <v>2639</v>
      </c>
    </row>
    <row r="2176">
      <c r="A2176" s="2">
        <v>-2.0</v>
      </c>
      <c r="B2176" s="2" t="s">
        <v>2640</v>
      </c>
    </row>
    <row r="2177">
      <c r="A2177" s="2">
        <v>-2.0</v>
      </c>
      <c r="B2177" s="2" t="s">
        <v>2641</v>
      </c>
    </row>
    <row r="2178">
      <c r="A2178" s="2">
        <v>-2.0</v>
      </c>
      <c r="B2178" s="2" t="s">
        <v>2642</v>
      </c>
    </row>
    <row r="2179">
      <c r="A2179" s="2">
        <v>-2.0</v>
      </c>
      <c r="B2179" s="2" t="s">
        <v>2643</v>
      </c>
    </row>
    <row r="2180">
      <c r="A2180" s="2">
        <v>-2.0</v>
      </c>
      <c r="B2180" s="2" t="s">
        <v>2644</v>
      </c>
    </row>
    <row r="2181">
      <c r="A2181" s="2">
        <v>-2.0</v>
      </c>
      <c r="B2181" s="2" t="s">
        <v>2645</v>
      </c>
    </row>
    <row r="2182">
      <c r="A2182" s="2">
        <v>-2.0</v>
      </c>
      <c r="B2182" s="2" t="s">
        <v>2646</v>
      </c>
    </row>
    <row r="2183">
      <c r="A2183" s="2">
        <v>-2.0</v>
      </c>
      <c r="B2183" s="2" t="s">
        <v>2647</v>
      </c>
    </row>
    <row r="2184">
      <c r="A2184" s="2">
        <v>-2.0</v>
      </c>
      <c r="B2184" s="2" t="s">
        <v>2648</v>
      </c>
    </row>
    <row r="2185">
      <c r="A2185" s="2">
        <v>-2.0</v>
      </c>
      <c r="B2185" s="2" t="s">
        <v>2649</v>
      </c>
    </row>
    <row r="2186">
      <c r="A2186" s="2">
        <v>-2.0</v>
      </c>
      <c r="B2186" s="2" t="s">
        <v>2650</v>
      </c>
    </row>
    <row r="2187">
      <c r="A2187" s="2">
        <v>-2.0</v>
      </c>
      <c r="B2187" s="2" t="s">
        <v>2651</v>
      </c>
    </row>
    <row r="2188">
      <c r="A2188" s="2">
        <v>-2.0</v>
      </c>
      <c r="B2188" s="2" t="s">
        <v>2652</v>
      </c>
    </row>
    <row r="2189">
      <c r="A2189" s="2">
        <v>-2.0</v>
      </c>
      <c r="B2189" s="2" t="s">
        <v>2653</v>
      </c>
    </row>
    <row r="2190">
      <c r="A2190" s="2">
        <v>-2.0</v>
      </c>
      <c r="B2190" s="2" t="s">
        <v>2654</v>
      </c>
    </row>
    <row r="2191">
      <c r="A2191" s="2">
        <v>-2.0</v>
      </c>
      <c r="B2191" s="2" t="s">
        <v>2655</v>
      </c>
    </row>
    <row r="2192">
      <c r="A2192" s="2">
        <v>-2.0</v>
      </c>
      <c r="B2192" s="2" t="s">
        <v>2656</v>
      </c>
    </row>
    <row r="2193">
      <c r="A2193" s="2">
        <v>-2.0</v>
      </c>
      <c r="B2193" s="2" t="s">
        <v>2657</v>
      </c>
    </row>
    <row r="2194">
      <c r="A2194" s="2">
        <v>-2.0</v>
      </c>
      <c r="B2194" s="2" t="s">
        <v>2658</v>
      </c>
    </row>
    <row r="2195">
      <c r="A2195" s="2">
        <v>-2.0</v>
      </c>
      <c r="B2195" s="2" t="s">
        <v>2659</v>
      </c>
    </row>
    <row r="2196">
      <c r="A2196" s="2">
        <v>-2.0</v>
      </c>
      <c r="B2196" s="2" t="s">
        <v>2660</v>
      </c>
    </row>
    <row r="2197">
      <c r="A2197" s="2">
        <v>-2.0</v>
      </c>
      <c r="B2197" s="2" t="s">
        <v>2661</v>
      </c>
    </row>
    <row r="2198">
      <c r="A2198" s="2">
        <v>-2.0</v>
      </c>
      <c r="B2198" s="2" t="s">
        <v>2662</v>
      </c>
    </row>
    <row r="2199">
      <c r="A2199" s="2">
        <v>-2.0</v>
      </c>
      <c r="B2199" s="2" t="s">
        <v>2663</v>
      </c>
    </row>
    <row r="2200">
      <c r="A2200" s="2">
        <v>-2.0</v>
      </c>
      <c r="B2200" s="2" t="s">
        <v>2664</v>
      </c>
    </row>
    <row r="2201">
      <c r="A2201" s="2">
        <v>-2.0</v>
      </c>
      <c r="B2201" s="2" t="s">
        <v>2665</v>
      </c>
    </row>
    <row r="2202">
      <c r="A2202" s="2">
        <v>-2.0</v>
      </c>
      <c r="B2202" s="2" t="s">
        <v>2666</v>
      </c>
    </row>
    <row r="2203">
      <c r="A2203" s="2">
        <v>-2.0</v>
      </c>
      <c r="B2203" s="2" t="s">
        <v>2667</v>
      </c>
    </row>
    <row r="2204">
      <c r="A2204" s="2">
        <v>-2.0</v>
      </c>
      <c r="B2204" s="2" t="s">
        <v>2668</v>
      </c>
    </row>
    <row r="2205">
      <c r="A2205" s="2">
        <v>-2.0</v>
      </c>
      <c r="B2205" s="2" t="s">
        <v>2669</v>
      </c>
    </row>
    <row r="2206">
      <c r="A2206" s="2">
        <v>-2.0</v>
      </c>
      <c r="B2206" s="2" t="s">
        <v>2670</v>
      </c>
    </row>
    <row r="2207">
      <c r="A2207" s="2">
        <v>-2.0</v>
      </c>
      <c r="B2207" s="2" t="s">
        <v>2671</v>
      </c>
    </row>
    <row r="2208">
      <c r="A2208" s="2">
        <v>-2.0</v>
      </c>
      <c r="B2208" s="2" t="s">
        <v>2672</v>
      </c>
    </row>
    <row r="2209">
      <c r="A2209" s="2">
        <v>-2.0</v>
      </c>
      <c r="B2209" s="2" t="s">
        <v>2673</v>
      </c>
    </row>
    <row r="2210">
      <c r="A2210" s="2">
        <v>-2.0</v>
      </c>
      <c r="B2210" s="2" t="s">
        <v>2674</v>
      </c>
    </row>
    <row r="2211">
      <c r="A2211" s="2">
        <v>-2.0</v>
      </c>
      <c r="B2211" s="2" t="s">
        <v>2675</v>
      </c>
    </row>
    <row r="2212">
      <c r="A2212" s="2">
        <v>-2.0</v>
      </c>
      <c r="B2212" s="2" t="s">
        <v>2676</v>
      </c>
    </row>
    <row r="2213">
      <c r="A2213" s="2">
        <v>-2.0</v>
      </c>
      <c r="B2213" s="2" t="s">
        <v>2677</v>
      </c>
    </row>
    <row r="2214">
      <c r="A2214" s="2">
        <v>-2.0</v>
      </c>
      <c r="B2214" s="2" t="s">
        <v>2678</v>
      </c>
    </row>
    <row r="2215">
      <c r="A2215" s="2">
        <v>-2.0</v>
      </c>
      <c r="B2215" s="2" t="s">
        <v>2679</v>
      </c>
    </row>
    <row r="2216">
      <c r="A2216" s="2">
        <v>-2.0</v>
      </c>
      <c r="B2216" s="2" t="s">
        <v>2680</v>
      </c>
    </row>
    <row r="2217">
      <c r="A2217" s="2">
        <v>-2.0</v>
      </c>
      <c r="B2217" s="2" t="s">
        <v>2681</v>
      </c>
    </row>
    <row r="2218">
      <c r="A2218" s="2">
        <v>-2.0</v>
      </c>
      <c r="B2218" s="2" t="s">
        <v>2682</v>
      </c>
    </row>
    <row r="2219">
      <c r="A2219" s="2">
        <v>-2.0</v>
      </c>
      <c r="B2219" s="2" t="s">
        <v>2683</v>
      </c>
    </row>
    <row r="2220">
      <c r="A2220" s="2">
        <v>-2.0</v>
      </c>
      <c r="B2220" s="2" t="s">
        <v>2684</v>
      </c>
    </row>
    <row r="2221">
      <c r="A2221" s="2">
        <v>-2.0</v>
      </c>
      <c r="B2221" s="2" t="s">
        <v>2685</v>
      </c>
    </row>
    <row r="2222">
      <c r="A2222" s="2">
        <v>-2.0</v>
      </c>
      <c r="B2222" s="2" t="s">
        <v>2686</v>
      </c>
    </row>
    <row r="2223">
      <c r="A2223" s="2">
        <v>-2.0</v>
      </c>
      <c r="B2223" s="2" t="s">
        <v>2687</v>
      </c>
    </row>
    <row r="2224">
      <c r="A2224" s="2">
        <v>-2.0</v>
      </c>
      <c r="B2224" s="2" t="s">
        <v>2688</v>
      </c>
    </row>
    <row r="2225">
      <c r="A2225" s="2">
        <v>-2.0</v>
      </c>
      <c r="B2225" s="2" t="s">
        <v>2689</v>
      </c>
    </row>
    <row r="2226">
      <c r="A2226" s="2">
        <v>-2.0</v>
      </c>
      <c r="B2226" s="2" t="s">
        <v>2690</v>
      </c>
    </row>
    <row r="2227">
      <c r="A2227" s="2">
        <v>-2.0</v>
      </c>
      <c r="B2227" s="2" t="s">
        <v>2691</v>
      </c>
    </row>
    <row r="2228">
      <c r="A2228" s="2">
        <v>-2.0</v>
      </c>
      <c r="B2228" s="2" t="s">
        <v>2692</v>
      </c>
    </row>
    <row r="2229">
      <c r="A2229" s="2">
        <v>-2.0</v>
      </c>
      <c r="B2229" s="2" t="s">
        <v>2693</v>
      </c>
    </row>
    <row r="2230">
      <c r="A2230" s="2">
        <v>-2.0</v>
      </c>
      <c r="B2230" s="2" t="s">
        <v>2694</v>
      </c>
    </row>
    <row r="2231">
      <c r="A2231" s="2">
        <v>-2.0</v>
      </c>
      <c r="B2231" s="2" t="s">
        <v>2695</v>
      </c>
    </row>
    <row r="2232">
      <c r="A2232" s="2">
        <v>-2.0</v>
      </c>
      <c r="B2232" s="2" t="s">
        <v>2696</v>
      </c>
    </row>
    <row r="2233">
      <c r="A2233" s="2">
        <v>-2.0</v>
      </c>
      <c r="B2233" s="2" t="s">
        <v>2697</v>
      </c>
    </row>
    <row r="2234">
      <c r="A2234" s="2">
        <v>-2.0</v>
      </c>
      <c r="B2234" s="2" t="s">
        <v>2698</v>
      </c>
    </row>
    <row r="2235">
      <c r="A2235" s="2">
        <v>-2.0</v>
      </c>
      <c r="B2235" s="2" t="s">
        <v>2699</v>
      </c>
    </row>
    <row r="2236">
      <c r="A2236" s="2">
        <v>-2.0</v>
      </c>
      <c r="B2236" s="2" t="s">
        <v>2700</v>
      </c>
    </row>
    <row r="2237">
      <c r="A2237" s="2">
        <v>-2.0</v>
      </c>
      <c r="B2237" s="2" t="s">
        <v>2701</v>
      </c>
    </row>
    <row r="2238">
      <c r="A2238" s="2">
        <v>-2.0</v>
      </c>
      <c r="B2238" s="2" t="s">
        <v>2702</v>
      </c>
    </row>
    <row r="2239">
      <c r="A2239" s="2">
        <v>-2.0</v>
      </c>
      <c r="B2239" s="2" t="s">
        <v>2703</v>
      </c>
    </row>
    <row r="2240">
      <c r="A2240" s="2">
        <v>-2.0</v>
      </c>
      <c r="B2240" s="2" t="s">
        <v>2704</v>
      </c>
    </row>
    <row r="2241">
      <c r="A2241" s="2">
        <v>-2.0</v>
      </c>
      <c r="B2241" s="2" t="s">
        <v>2704</v>
      </c>
    </row>
    <row r="2242">
      <c r="A2242" s="2">
        <v>-2.0</v>
      </c>
      <c r="B2242" s="2" t="s">
        <v>2705</v>
      </c>
    </row>
    <row r="2243">
      <c r="A2243" s="2">
        <v>-2.0</v>
      </c>
      <c r="B2243" s="2" t="s">
        <v>2706</v>
      </c>
    </row>
    <row r="2244">
      <c r="A2244" s="2">
        <v>-2.0</v>
      </c>
      <c r="B2244" s="2" t="s">
        <v>2707</v>
      </c>
    </row>
    <row r="2245">
      <c r="A2245" s="2">
        <v>-2.0</v>
      </c>
      <c r="B2245" s="2" t="s">
        <v>2708</v>
      </c>
    </row>
    <row r="2246">
      <c r="A2246" s="2">
        <v>-2.0</v>
      </c>
      <c r="B2246" s="2" t="s">
        <v>2709</v>
      </c>
    </row>
    <row r="2247">
      <c r="A2247" s="2">
        <v>-2.0</v>
      </c>
      <c r="B2247" s="2" t="s">
        <v>2710</v>
      </c>
    </row>
    <row r="2248">
      <c r="A2248" s="2">
        <v>-2.0</v>
      </c>
      <c r="B2248" s="2" t="s">
        <v>2711</v>
      </c>
    </row>
    <row r="2249">
      <c r="A2249" s="2">
        <v>-2.0</v>
      </c>
      <c r="B2249" s="2" t="s">
        <v>2712</v>
      </c>
    </row>
    <row r="2250">
      <c r="A2250" s="2">
        <v>-2.0</v>
      </c>
      <c r="B2250" s="2" t="s">
        <v>2713</v>
      </c>
    </row>
    <row r="2251">
      <c r="A2251" s="2">
        <v>-2.0</v>
      </c>
      <c r="B2251" s="2" t="s">
        <v>2714</v>
      </c>
    </row>
    <row r="2252">
      <c r="A2252" s="2">
        <v>-2.0</v>
      </c>
      <c r="B2252" s="2" t="s">
        <v>2715</v>
      </c>
    </row>
    <row r="2253">
      <c r="A2253" s="2">
        <v>-2.0</v>
      </c>
      <c r="B2253" s="2" t="s">
        <v>2716</v>
      </c>
    </row>
    <row r="2254">
      <c r="A2254" s="2">
        <v>-2.0</v>
      </c>
      <c r="B2254" s="2" t="s">
        <v>2717</v>
      </c>
    </row>
    <row r="2255">
      <c r="A2255" s="2">
        <v>-2.0</v>
      </c>
      <c r="B2255" s="2" t="s">
        <v>2718</v>
      </c>
    </row>
    <row r="2256">
      <c r="A2256" s="2">
        <v>-2.0</v>
      </c>
      <c r="B2256" s="2" t="s">
        <v>2719</v>
      </c>
    </row>
    <row r="2257">
      <c r="A2257" s="2">
        <v>-2.0</v>
      </c>
      <c r="B2257" s="2" t="s">
        <v>2720</v>
      </c>
    </row>
    <row r="2258">
      <c r="A2258" s="2">
        <v>-2.0</v>
      </c>
      <c r="B2258" s="2" t="s">
        <v>2721</v>
      </c>
    </row>
    <row r="2259">
      <c r="A2259" s="2">
        <v>-2.0</v>
      </c>
      <c r="B2259" s="2" t="s">
        <v>2722</v>
      </c>
    </row>
    <row r="2260">
      <c r="A2260" s="2">
        <v>-2.0</v>
      </c>
      <c r="B2260" s="2" t="s">
        <v>2723</v>
      </c>
    </row>
    <row r="2261">
      <c r="A2261" s="2">
        <v>-2.0</v>
      </c>
      <c r="B2261" s="2" t="s">
        <v>2724</v>
      </c>
    </row>
    <row r="2262">
      <c r="A2262" s="2">
        <v>-2.0</v>
      </c>
      <c r="B2262" s="2" t="s">
        <v>2725</v>
      </c>
    </row>
    <row r="2263">
      <c r="A2263" s="2">
        <v>-2.0</v>
      </c>
      <c r="B2263" s="2" t="s">
        <v>2726</v>
      </c>
    </row>
    <row r="2264">
      <c r="A2264" s="2">
        <v>-2.0</v>
      </c>
      <c r="B2264" s="2" t="s">
        <v>2727</v>
      </c>
    </row>
    <row r="2265">
      <c r="A2265" s="2">
        <v>-2.0</v>
      </c>
      <c r="B2265" s="2" t="s">
        <v>2728</v>
      </c>
    </row>
    <row r="2266">
      <c r="A2266" s="2">
        <v>-2.0</v>
      </c>
      <c r="B2266" s="2" t="s">
        <v>2729</v>
      </c>
    </row>
    <row r="2267">
      <c r="A2267" s="2">
        <v>-2.0</v>
      </c>
      <c r="B2267" s="2" t="s">
        <v>2730</v>
      </c>
    </row>
    <row r="2268">
      <c r="A2268" s="2">
        <v>-2.0</v>
      </c>
      <c r="B2268" s="2" t="s">
        <v>2731</v>
      </c>
    </row>
    <row r="2269">
      <c r="A2269" s="2">
        <v>-2.0</v>
      </c>
      <c r="B2269" s="2" t="s">
        <v>2732</v>
      </c>
    </row>
    <row r="2270">
      <c r="A2270" s="2">
        <v>-2.0</v>
      </c>
      <c r="B2270" s="2" t="s">
        <v>2733</v>
      </c>
    </row>
    <row r="2271">
      <c r="A2271" s="2">
        <v>-2.0</v>
      </c>
      <c r="B2271" s="2" t="s">
        <v>2734</v>
      </c>
    </row>
    <row r="2272">
      <c r="A2272" s="2">
        <v>-2.0</v>
      </c>
      <c r="B2272" s="2" t="s">
        <v>2735</v>
      </c>
    </row>
    <row r="2273">
      <c r="A2273" s="2">
        <v>-2.0</v>
      </c>
      <c r="B2273" s="2" t="s">
        <v>2736</v>
      </c>
    </row>
    <row r="2274">
      <c r="A2274" s="2">
        <v>-2.0</v>
      </c>
      <c r="B2274" s="2" t="s">
        <v>2737</v>
      </c>
    </row>
    <row r="2275">
      <c r="A2275" s="2">
        <v>-2.0</v>
      </c>
      <c r="B2275" s="2" t="s">
        <v>2738</v>
      </c>
    </row>
    <row r="2276">
      <c r="A2276" s="2">
        <v>-2.0</v>
      </c>
      <c r="B2276" s="2" t="s">
        <v>2739</v>
      </c>
    </row>
    <row r="2277">
      <c r="A2277" s="2">
        <v>-2.0</v>
      </c>
      <c r="B2277" s="2" t="s">
        <v>2740</v>
      </c>
    </row>
    <row r="2278">
      <c r="A2278" s="2">
        <v>-2.0</v>
      </c>
      <c r="B2278" s="2" t="s">
        <v>2741</v>
      </c>
    </row>
    <row r="2279">
      <c r="A2279" s="2">
        <v>-2.0</v>
      </c>
      <c r="B2279" s="2" t="s">
        <v>2742</v>
      </c>
    </row>
    <row r="2280">
      <c r="A2280" s="2">
        <v>-2.0</v>
      </c>
      <c r="B2280" s="2" t="s">
        <v>2743</v>
      </c>
    </row>
    <row r="2281">
      <c r="A2281" s="2">
        <v>-2.0</v>
      </c>
      <c r="B2281" s="2" t="s">
        <v>2744</v>
      </c>
    </row>
    <row r="2282">
      <c r="A2282" s="2">
        <v>-2.0</v>
      </c>
      <c r="B2282" s="2" t="s">
        <v>2745</v>
      </c>
    </row>
    <row r="2283">
      <c r="A2283" s="2">
        <v>-2.0</v>
      </c>
      <c r="B2283" s="2" t="s">
        <v>2746</v>
      </c>
    </row>
    <row r="2284">
      <c r="A2284" s="2">
        <v>-2.0</v>
      </c>
      <c r="B2284" s="2" t="s">
        <v>2747</v>
      </c>
    </row>
    <row r="2285">
      <c r="A2285" s="2">
        <v>-2.0</v>
      </c>
      <c r="B2285" s="2" t="s">
        <v>2748</v>
      </c>
    </row>
    <row r="2286">
      <c r="A2286" s="2">
        <v>-2.0</v>
      </c>
      <c r="B2286" s="2" t="s">
        <v>2749</v>
      </c>
    </row>
    <row r="2287">
      <c r="A2287" s="2">
        <v>-2.0</v>
      </c>
      <c r="B2287" s="2" t="s">
        <v>2750</v>
      </c>
    </row>
    <row r="2288">
      <c r="A2288" s="2">
        <v>-2.0</v>
      </c>
      <c r="B2288" s="2" t="s">
        <v>2751</v>
      </c>
    </row>
    <row r="2289">
      <c r="A2289" s="2">
        <v>-2.0</v>
      </c>
      <c r="B2289" s="2" t="s">
        <v>2752</v>
      </c>
    </row>
    <row r="2290">
      <c r="A2290" s="2">
        <v>-2.0</v>
      </c>
      <c r="B2290" s="2" t="s">
        <v>2753</v>
      </c>
    </row>
    <row r="2291">
      <c r="A2291" s="2">
        <v>-2.0</v>
      </c>
      <c r="B2291" s="2" t="s">
        <v>2754</v>
      </c>
    </row>
    <row r="2292">
      <c r="A2292" s="2">
        <v>-2.0</v>
      </c>
      <c r="B2292" s="2" t="s">
        <v>2755</v>
      </c>
    </row>
    <row r="2293">
      <c r="A2293" s="2">
        <v>-2.0</v>
      </c>
      <c r="B2293" s="2" t="s">
        <v>2756</v>
      </c>
    </row>
    <row r="2294">
      <c r="A2294" s="2">
        <v>-2.0</v>
      </c>
      <c r="B2294" s="3" t="s">
        <v>2757</v>
      </c>
    </row>
    <row r="2295">
      <c r="A2295" s="2">
        <v>-2.0</v>
      </c>
      <c r="B2295" s="2" t="s">
        <v>2758</v>
      </c>
    </row>
    <row r="2296">
      <c r="A2296" s="2">
        <v>-2.0</v>
      </c>
      <c r="B2296" s="2" t="s">
        <v>2759</v>
      </c>
    </row>
    <row r="2297">
      <c r="A2297" s="2">
        <v>-2.0</v>
      </c>
      <c r="B2297" s="2" t="s">
        <v>2760</v>
      </c>
    </row>
    <row r="2298">
      <c r="A2298" s="2">
        <v>-2.0</v>
      </c>
      <c r="B2298" s="2" t="s">
        <v>2761</v>
      </c>
    </row>
    <row r="2299">
      <c r="A2299" s="2">
        <v>-2.0</v>
      </c>
      <c r="B2299" s="2" t="s">
        <v>2762</v>
      </c>
    </row>
    <row r="2300">
      <c r="A2300" s="2">
        <v>-2.0</v>
      </c>
      <c r="B2300" s="2" t="s">
        <v>2763</v>
      </c>
    </row>
    <row r="2301">
      <c r="A2301" s="2">
        <v>-2.0</v>
      </c>
      <c r="B2301" s="2" t="s">
        <v>2764</v>
      </c>
    </row>
    <row r="2302">
      <c r="A2302" s="2">
        <v>-2.0</v>
      </c>
      <c r="B2302" s="2" t="s">
        <v>2765</v>
      </c>
    </row>
    <row r="2303">
      <c r="A2303" s="2">
        <v>-2.0</v>
      </c>
      <c r="B2303" s="2" t="s">
        <v>2766</v>
      </c>
    </row>
    <row r="2304">
      <c r="A2304" s="2">
        <v>-2.0</v>
      </c>
      <c r="B2304" s="2" t="s">
        <v>2767</v>
      </c>
    </row>
    <row r="2305">
      <c r="A2305" s="2">
        <v>-2.0</v>
      </c>
      <c r="B2305" s="2" t="s">
        <v>2768</v>
      </c>
    </row>
    <row r="2306">
      <c r="A2306" s="2">
        <v>-2.0</v>
      </c>
      <c r="B2306" s="2" t="s">
        <v>2769</v>
      </c>
    </row>
    <row r="2307">
      <c r="A2307" s="2">
        <v>-2.0</v>
      </c>
      <c r="B2307" s="2" t="s">
        <v>2770</v>
      </c>
    </row>
    <row r="2308">
      <c r="A2308" s="2">
        <v>-2.0</v>
      </c>
      <c r="B2308" s="2" t="s">
        <v>2771</v>
      </c>
    </row>
    <row r="2309">
      <c r="A2309" s="2">
        <v>-2.0</v>
      </c>
      <c r="B2309" s="2" t="s">
        <v>2772</v>
      </c>
    </row>
    <row r="2310">
      <c r="A2310" s="2">
        <v>-2.0</v>
      </c>
      <c r="B2310" s="2" t="s">
        <v>2773</v>
      </c>
    </row>
    <row r="2311">
      <c r="A2311" s="2">
        <v>-2.0</v>
      </c>
      <c r="B2311" s="2" t="s">
        <v>2774</v>
      </c>
    </row>
    <row r="2312">
      <c r="A2312" s="2">
        <v>-2.0</v>
      </c>
      <c r="B2312" s="2" t="s">
        <v>2775</v>
      </c>
    </row>
    <row r="2313">
      <c r="A2313" s="2">
        <v>-2.0</v>
      </c>
      <c r="B2313" s="2" t="s">
        <v>2776</v>
      </c>
    </row>
    <row r="2314">
      <c r="A2314" s="2">
        <v>-2.0</v>
      </c>
      <c r="B2314" s="2" t="s">
        <v>2777</v>
      </c>
    </row>
    <row r="2315">
      <c r="A2315" s="2">
        <v>-2.0</v>
      </c>
      <c r="B2315" s="2" t="s">
        <v>2778</v>
      </c>
    </row>
    <row r="2316">
      <c r="A2316" s="2">
        <v>-2.0</v>
      </c>
      <c r="B2316" s="2" t="s">
        <v>2779</v>
      </c>
    </row>
    <row r="2317">
      <c r="A2317" s="2">
        <v>-2.0</v>
      </c>
      <c r="B2317" s="2" t="s">
        <v>2780</v>
      </c>
    </row>
    <row r="2318">
      <c r="A2318" s="2">
        <v>-2.0</v>
      </c>
      <c r="B2318" s="2" t="s">
        <v>2781</v>
      </c>
    </row>
    <row r="2319">
      <c r="A2319" s="58">
        <v>-1.0</v>
      </c>
      <c r="B2319" s="2" t="s">
        <v>2228</v>
      </c>
    </row>
    <row r="2320">
      <c r="A2320" s="58">
        <v>-1.0</v>
      </c>
      <c r="B2320" s="2" t="s">
        <v>2229</v>
      </c>
    </row>
    <row r="2321">
      <c r="A2321" s="58">
        <v>-1.0</v>
      </c>
      <c r="B2321" s="2" t="s">
        <v>2234</v>
      </c>
    </row>
    <row r="2322">
      <c r="A2322" s="58">
        <v>-1.0</v>
      </c>
      <c r="B2322" s="2" t="s">
        <v>2235</v>
      </c>
    </row>
    <row r="2323">
      <c r="A2323" s="58">
        <v>-1.0</v>
      </c>
      <c r="B2323" s="2" t="s">
        <v>2242</v>
      </c>
      <c r="D2323" s="36"/>
    </row>
    <row r="2324">
      <c r="A2324" s="58">
        <v>-1.0</v>
      </c>
      <c r="B2324" s="2" t="s">
        <v>2244</v>
      </c>
    </row>
    <row r="2325">
      <c r="A2325" s="58">
        <v>-1.0</v>
      </c>
      <c r="B2325" s="2" t="s">
        <v>2249</v>
      </c>
    </row>
    <row r="2326">
      <c r="A2326" s="2">
        <v>-1.0</v>
      </c>
      <c r="B2326" s="2" t="s">
        <v>2259</v>
      </c>
    </row>
    <row r="2327">
      <c r="A2327" s="2">
        <v>-1.0</v>
      </c>
      <c r="B2327" s="2" t="s">
        <v>2263</v>
      </c>
    </row>
    <row r="2328">
      <c r="A2328" s="2">
        <v>-1.0</v>
      </c>
      <c r="B2328" s="3" t="s">
        <v>2267</v>
      </c>
    </row>
    <row r="2329">
      <c r="A2329" s="2">
        <v>-1.0</v>
      </c>
      <c r="B2329" s="2" t="s">
        <v>2268</v>
      </c>
    </row>
    <row r="2330">
      <c r="A2330" s="2">
        <v>-1.0</v>
      </c>
      <c r="B2330" s="2" t="s">
        <v>2269</v>
      </c>
    </row>
    <row r="2331">
      <c r="A2331" s="2">
        <v>-1.0</v>
      </c>
      <c r="B2331" s="2" t="s">
        <v>2270</v>
      </c>
    </row>
    <row r="2332">
      <c r="A2332" s="2">
        <v>-1.0</v>
      </c>
      <c r="B2332" s="2" t="s">
        <v>2272</v>
      </c>
    </row>
    <row r="2333">
      <c r="A2333" s="2">
        <v>-1.0</v>
      </c>
      <c r="B2333" s="2" t="s">
        <v>2273</v>
      </c>
    </row>
    <row r="2334">
      <c r="A2334" s="2">
        <v>-1.0</v>
      </c>
      <c r="B2334" s="3" t="s">
        <v>2277</v>
      </c>
    </row>
    <row r="2335">
      <c r="A2335" s="2">
        <v>-1.0</v>
      </c>
      <c r="B2335" s="2" t="s">
        <v>2278</v>
      </c>
    </row>
    <row r="2336">
      <c r="A2336" s="2">
        <v>-1.0</v>
      </c>
      <c r="B2336" s="2" t="s">
        <v>2280</v>
      </c>
    </row>
    <row r="2337">
      <c r="A2337" s="2">
        <v>0.0</v>
      </c>
      <c r="B2337" s="2" t="s">
        <v>2288</v>
      </c>
    </row>
    <row r="2338">
      <c r="A2338" s="2">
        <v>-1.0</v>
      </c>
      <c r="B2338" s="2" t="s">
        <v>2291</v>
      </c>
    </row>
    <row r="2339">
      <c r="A2339" s="2">
        <v>-1.0</v>
      </c>
      <c r="B2339" s="2" t="s">
        <v>2300</v>
      </c>
    </row>
    <row r="2340">
      <c r="A2340" s="2">
        <v>-1.0</v>
      </c>
      <c r="B2340" s="2" t="s">
        <v>2301</v>
      </c>
    </row>
    <row r="2341">
      <c r="A2341" s="2">
        <v>-1.0</v>
      </c>
      <c r="B2341" s="2" t="s">
        <v>2302</v>
      </c>
    </row>
    <row r="2342">
      <c r="A2342" s="2">
        <v>-1.0</v>
      </c>
      <c r="B2342" s="2" t="s">
        <v>2303</v>
      </c>
    </row>
    <row r="2343">
      <c r="A2343" s="2">
        <v>-1.0</v>
      </c>
      <c r="B2343" s="2" t="s">
        <v>2304</v>
      </c>
    </row>
    <row r="2344">
      <c r="A2344" s="2">
        <v>-1.0</v>
      </c>
      <c r="B2344" s="2" t="s">
        <v>2314</v>
      </c>
    </row>
    <row r="2345">
      <c r="A2345" s="2">
        <v>-1.0</v>
      </c>
      <c r="B2345" s="2" t="s">
        <v>2315</v>
      </c>
    </row>
    <row r="2346">
      <c r="A2346" s="2">
        <v>-1.0</v>
      </c>
      <c r="B2346" s="2" t="s">
        <v>2325</v>
      </c>
    </row>
    <row r="2347">
      <c r="A2347" s="2">
        <v>-1.0</v>
      </c>
      <c r="B2347" s="2" t="s">
        <v>2327</v>
      </c>
    </row>
    <row r="2348">
      <c r="A2348" s="2">
        <v>-1.0</v>
      </c>
      <c r="B2348" s="2" t="s">
        <v>2328</v>
      </c>
    </row>
    <row r="2349">
      <c r="A2349" s="2">
        <v>-1.0</v>
      </c>
      <c r="B2349" s="2" t="s">
        <v>2330</v>
      </c>
    </row>
    <row r="2350">
      <c r="A2350" s="2">
        <v>-1.0</v>
      </c>
      <c r="B2350" s="2" t="s">
        <v>2332</v>
      </c>
    </row>
    <row r="2351">
      <c r="A2351" s="2">
        <v>-1.0</v>
      </c>
      <c r="B2351" s="2" t="s">
        <v>2335</v>
      </c>
    </row>
    <row r="2352">
      <c r="A2352" s="2">
        <v>-1.0</v>
      </c>
      <c r="B2352" s="2" t="s">
        <v>2338</v>
      </c>
    </row>
    <row r="2353">
      <c r="A2353" s="2">
        <v>-1.0</v>
      </c>
      <c r="B2353" s="2" t="s">
        <v>2339</v>
      </c>
    </row>
    <row r="2354">
      <c r="A2354" s="2">
        <v>-1.0</v>
      </c>
      <c r="B2354" s="2" t="s">
        <v>2343</v>
      </c>
    </row>
    <row r="2355">
      <c r="A2355" s="2">
        <v>-1.0</v>
      </c>
      <c r="B2355" s="2" t="s">
        <v>2344</v>
      </c>
    </row>
    <row r="2356">
      <c r="A2356" s="2">
        <v>-1.0</v>
      </c>
      <c r="B2356" s="2" t="s">
        <v>2352</v>
      </c>
    </row>
    <row r="2357">
      <c r="A2357" s="2">
        <v>-1.0</v>
      </c>
      <c r="B2357" s="2" t="s">
        <v>2355</v>
      </c>
    </row>
    <row r="2358">
      <c r="A2358" s="2">
        <v>-1.0</v>
      </c>
      <c r="B2358" s="2" t="s">
        <v>2357</v>
      </c>
    </row>
    <row r="2359">
      <c r="A2359" s="2">
        <v>-1.0</v>
      </c>
      <c r="B2359" s="2" t="s">
        <v>2362</v>
      </c>
    </row>
    <row r="2360">
      <c r="A2360" s="2">
        <v>0.0</v>
      </c>
      <c r="B2360" s="2" t="s">
        <v>2363</v>
      </c>
    </row>
    <row r="2361">
      <c r="A2361" s="2">
        <v>0.0</v>
      </c>
      <c r="B2361" s="2" t="s">
        <v>2367</v>
      </c>
    </row>
    <row r="2362">
      <c r="A2362" s="2">
        <v>0.0</v>
      </c>
      <c r="B2362" s="2" t="s">
        <v>2368</v>
      </c>
    </row>
    <row r="2363">
      <c r="A2363" s="2">
        <v>0.0</v>
      </c>
      <c r="B2363" s="2" t="s">
        <v>2384</v>
      </c>
    </row>
    <row r="2364">
      <c r="A2364" s="2">
        <v>-1.0</v>
      </c>
      <c r="B2364" s="2" t="s">
        <v>2385</v>
      </c>
    </row>
    <row r="2365">
      <c r="A2365" s="2">
        <v>0.0</v>
      </c>
      <c r="B2365" s="2" t="s">
        <v>2386</v>
      </c>
    </row>
    <row r="2366">
      <c r="A2366" s="2">
        <v>0.0</v>
      </c>
      <c r="B2366" s="2" t="s">
        <v>2389</v>
      </c>
    </row>
    <row r="2367">
      <c r="A2367" s="2">
        <v>-1.0</v>
      </c>
      <c r="B2367" s="2" t="s">
        <v>2391</v>
      </c>
    </row>
    <row r="2368">
      <c r="A2368" s="2">
        <v>0.0</v>
      </c>
      <c r="B2368" s="2" t="s">
        <v>2396</v>
      </c>
    </row>
    <row r="2369">
      <c r="A2369" s="2">
        <v>-1.0</v>
      </c>
      <c r="B2369" s="2" t="s">
        <v>2782</v>
      </c>
    </row>
    <row r="2370">
      <c r="A2370" s="2">
        <v>-1.0</v>
      </c>
      <c r="B2370" s="3" t="s">
        <v>2783</v>
      </c>
    </row>
    <row r="2371">
      <c r="A2371" s="2">
        <v>-1.0</v>
      </c>
      <c r="B2371" s="2" t="s">
        <v>2399</v>
      </c>
    </row>
    <row r="2372">
      <c r="A2372" s="2">
        <v>0.0</v>
      </c>
      <c r="B2372" s="2" t="s">
        <v>2406</v>
      </c>
    </row>
    <row r="2373">
      <c r="A2373" s="2">
        <v>-1.0</v>
      </c>
      <c r="B2373" s="2" t="s">
        <v>2410</v>
      </c>
    </row>
    <row r="2374">
      <c r="A2374" s="2">
        <v>-1.0</v>
      </c>
      <c r="B2374" s="2" t="s">
        <v>2412</v>
      </c>
    </row>
    <row r="2375">
      <c r="A2375" s="2">
        <v>-1.0</v>
      </c>
      <c r="B2375" s="2" t="s">
        <v>2413</v>
      </c>
    </row>
    <row r="2376">
      <c r="A2376" s="2">
        <v>-1.0</v>
      </c>
      <c r="B2376" s="2" t="s">
        <v>2415</v>
      </c>
    </row>
    <row r="2377">
      <c r="A2377" s="2">
        <v>-1.0</v>
      </c>
      <c r="B2377" s="2" t="s">
        <v>2418</v>
      </c>
    </row>
    <row r="2378">
      <c r="A2378" s="2">
        <v>-1.0</v>
      </c>
      <c r="B2378" s="3" t="s">
        <v>2434</v>
      </c>
    </row>
    <row r="2379">
      <c r="A2379" s="2">
        <v>0.0</v>
      </c>
      <c r="B2379" s="2" t="s">
        <v>2435</v>
      </c>
    </row>
    <row r="2380">
      <c r="A2380" s="2">
        <v>-1.0</v>
      </c>
      <c r="B2380" s="2" t="s">
        <v>2436</v>
      </c>
    </row>
    <row r="2381">
      <c r="A2381" s="2">
        <v>-1.0</v>
      </c>
      <c r="B2381" s="2" t="s">
        <v>2438</v>
      </c>
    </row>
    <row r="2382">
      <c r="A2382" s="2">
        <v>-1.0</v>
      </c>
      <c r="B2382" s="2" t="s">
        <v>2446</v>
      </c>
    </row>
    <row r="2383">
      <c r="A2383" s="2">
        <v>-1.0</v>
      </c>
      <c r="B2383" s="2" t="s">
        <v>2447</v>
      </c>
    </row>
    <row r="2384">
      <c r="A2384" s="2">
        <v>-1.0</v>
      </c>
      <c r="B2384" s="2" t="s">
        <v>2449</v>
      </c>
    </row>
    <row r="2385">
      <c r="A2385" s="2">
        <v>-1.0</v>
      </c>
      <c r="B2385" s="2" t="s">
        <v>2450</v>
      </c>
    </row>
    <row r="2386">
      <c r="A2386" s="2">
        <v>-1.0</v>
      </c>
      <c r="B2386" s="2" t="s">
        <v>2451</v>
      </c>
    </row>
    <row r="2387">
      <c r="A2387" s="2">
        <v>-1.0</v>
      </c>
      <c r="B2387" s="2" t="s">
        <v>2468</v>
      </c>
    </row>
    <row r="2388">
      <c r="A2388" s="2">
        <v>-1.0</v>
      </c>
      <c r="B2388" s="2" t="s">
        <v>2469</v>
      </c>
    </row>
    <row r="2389">
      <c r="A2389" s="2">
        <v>-1.0</v>
      </c>
      <c r="B2389" s="2" t="s">
        <v>2470</v>
      </c>
    </row>
    <row r="2390">
      <c r="A2390" s="2">
        <v>-1.0</v>
      </c>
      <c r="B2390" s="2" t="s">
        <v>2473</v>
      </c>
    </row>
    <row r="2391">
      <c r="A2391" s="2">
        <v>-1.0</v>
      </c>
      <c r="B2391" s="2" t="s">
        <v>2474</v>
      </c>
    </row>
    <row r="2392">
      <c r="A2392" s="2">
        <v>-1.0</v>
      </c>
      <c r="B2392" s="2" t="s">
        <v>2475</v>
      </c>
    </row>
    <row r="2393">
      <c r="A2393" s="2">
        <v>-1.0</v>
      </c>
      <c r="B2393" s="2" t="s">
        <v>2479</v>
      </c>
    </row>
    <row r="2394">
      <c r="A2394" s="2">
        <v>-1.0</v>
      </c>
      <c r="B2394" s="2" t="s">
        <v>2480</v>
      </c>
    </row>
    <row r="2395">
      <c r="A2395" s="2">
        <v>-1.0</v>
      </c>
      <c r="B2395" s="2" t="s">
        <v>2481</v>
      </c>
    </row>
    <row r="2396">
      <c r="A2396" s="2">
        <v>-1.0</v>
      </c>
      <c r="B2396" s="2" t="s">
        <v>2485</v>
      </c>
    </row>
    <row r="2397">
      <c r="A2397" s="2">
        <v>-1.0</v>
      </c>
      <c r="B2397" s="2" t="s">
        <v>2487</v>
      </c>
    </row>
    <row r="2398">
      <c r="A2398" s="2">
        <v>-1.0</v>
      </c>
      <c r="B2398" s="2" t="s">
        <v>2489</v>
      </c>
    </row>
    <row r="2399">
      <c r="A2399" s="2">
        <v>-1.0</v>
      </c>
      <c r="B2399" s="2" t="s">
        <v>2491</v>
      </c>
    </row>
    <row r="2400">
      <c r="A2400" s="2">
        <v>-1.0</v>
      </c>
      <c r="B2400" s="2" t="s">
        <v>2492</v>
      </c>
    </row>
    <row r="2401">
      <c r="A2401" s="2">
        <v>-1.0</v>
      </c>
      <c r="B2401" s="2" t="s">
        <v>2784</v>
      </c>
    </row>
    <row r="2402">
      <c r="A2402" s="2">
        <v>0.0</v>
      </c>
      <c r="B2402" s="2" t="s">
        <v>2785</v>
      </c>
    </row>
    <row r="2403">
      <c r="A2403" s="2">
        <v>0.0</v>
      </c>
      <c r="B2403" s="2" t="s">
        <v>2786</v>
      </c>
    </row>
    <row r="2404">
      <c r="A2404" s="2">
        <v>-1.0</v>
      </c>
      <c r="B2404" s="2" t="s">
        <v>2787</v>
      </c>
    </row>
    <row r="2405">
      <c r="A2405" s="2">
        <v>-1.0</v>
      </c>
      <c r="B2405" s="2" t="s">
        <v>2788</v>
      </c>
    </row>
    <row r="2406">
      <c r="A2406" s="2">
        <v>-1.0</v>
      </c>
      <c r="B2406" s="2" t="s">
        <v>2789</v>
      </c>
    </row>
    <row r="2407">
      <c r="A2407" s="2">
        <v>-1.0</v>
      </c>
      <c r="B2407" s="2" t="s">
        <v>2790</v>
      </c>
    </row>
    <row r="2408">
      <c r="A2408" s="2">
        <v>-1.0</v>
      </c>
      <c r="B2408" s="2" t="s">
        <v>2791</v>
      </c>
    </row>
    <row r="2409">
      <c r="A2409" s="2">
        <v>0.0</v>
      </c>
      <c r="B2409" s="2" t="s">
        <v>2792</v>
      </c>
    </row>
    <row r="2410">
      <c r="A2410" s="2">
        <v>-1.0</v>
      </c>
      <c r="B2410" s="2" t="s">
        <v>2793</v>
      </c>
    </row>
    <row r="2411">
      <c r="A2411" s="2">
        <v>-1.0</v>
      </c>
      <c r="B2411" s="2" t="s">
        <v>2794</v>
      </c>
    </row>
    <row r="2412">
      <c r="A2412" s="2">
        <v>-1.0</v>
      </c>
      <c r="B2412" s="2" t="s">
        <v>2795</v>
      </c>
    </row>
    <row r="2413">
      <c r="A2413" s="2">
        <v>-1.0</v>
      </c>
      <c r="B2413" s="2" t="s">
        <v>2796</v>
      </c>
    </row>
    <row r="2414">
      <c r="A2414" s="2">
        <v>-1.0</v>
      </c>
      <c r="B2414" s="2" t="s">
        <v>2797</v>
      </c>
    </row>
    <row r="2415">
      <c r="A2415" s="2">
        <v>-1.0</v>
      </c>
      <c r="B2415" s="2" t="s">
        <v>2798</v>
      </c>
    </row>
    <row r="2416">
      <c r="A2416" s="2">
        <v>-1.0</v>
      </c>
      <c r="B2416" s="2" t="s">
        <v>2799</v>
      </c>
    </row>
    <row r="2417">
      <c r="A2417" s="2">
        <v>0.0</v>
      </c>
      <c r="B2417" s="2" t="s">
        <v>2800</v>
      </c>
    </row>
    <row r="2418">
      <c r="A2418" s="2">
        <v>-1.0</v>
      </c>
      <c r="B2418" s="2" t="s">
        <v>2801</v>
      </c>
    </row>
    <row r="2419">
      <c r="A2419" s="2">
        <v>-1.0</v>
      </c>
      <c r="B2419" s="2" t="s">
        <v>2802</v>
      </c>
    </row>
    <row r="2420">
      <c r="A2420" s="2">
        <v>-1.0</v>
      </c>
      <c r="B2420" s="2" t="s">
        <v>2803</v>
      </c>
    </row>
    <row r="2421">
      <c r="A2421" s="2">
        <v>-1.0</v>
      </c>
      <c r="B2421" s="2" t="s">
        <v>2804</v>
      </c>
    </row>
    <row r="2422">
      <c r="A2422" s="2">
        <v>0.0</v>
      </c>
      <c r="B2422" s="2" t="s">
        <v>2805</v>
      </c>
    </row>
    <row r="2423">
      <c r="A2423" s="2">
        <v>0.0</v>
      </c>
      <c r="B2423" s="2" t="s">
        <v>2806</v>
      </c>
    </row>
    <row r="2424">
      <c r="A2424" s="2">
        <v>-1.0</v>
      </c>
      <c r="B2424" s="2" t="s">
        <v>2807</v>
      </c>
    </row>
    <row r="2425">
      <c r="A2425" s="2">
        <v>-1.0</v>
      </c>
      <c r="B2425" s="2" t="s">
        <v>2808</v>
      </c>
    </row>
    <row r="2426">
      <c r="A2426" s="2">
        <v>-1.0</v>
      </c>
      <c r="B2426" s="2" t="s">
        <v>2809</v>
      </c>
    </row>
    <row r="2427">
      <c r="A2427" s="2">
        <v>-1.0</v>
      </c>
      <c r="B2427" s="2" t="s">
        <v>2810</v>
      </c>
    </row>
    <row r="2428">
      <c r="A2428" s="2">
        <v>-1.0</v>
      </c>
      <c r="B2428" s="2" t="s">
        <v>2811</v>
      </c>
    </row>
    <row r="2429">
      <c r="A2429" s="2">
        <v>-1.0</v>
      </c>
      <c r="B2429" s="2" t="s">
        <v>2812</v>
      </c>
    </row>
    <row r="2430">
      <c r="A2430" s="2">
        <v>-1.0</v>
      </c>
      <c r="B2430" s="2" t="s">
        <v>2813</v>
      </c>
    </row>
    <row r="2431">
      <c r="A2431" s="2">
        <v>-1.0</v>
      </c>
      <c r="B2431" s="3" t="s">
        <v>2814</v>
      </c>
    </row>
    <row r="2432">
      <c r="A2432" s="2">
        <v>-1.0</v>
      </c>
      <c r="B2432" s="2" t="s">
        <v>2815</v>
      </c>
    </row>
    <row r="2433">
      <c r="A2433" s="2">
        <v>-1.0</v>
      </c>
      <c r="B2433" s="2" t="s">
        <v>2816</v>
      </c>
    </row>
    <row r="2434">
      <c r="A2434" s="2">
        <v>-1.0</v>
      </c>
      <c r="B2434" s="2" t="s">
        <v>2817</v>
      </c>
    </row>
    <row r="2435">
      <c r="A2435" s="2">
        <v>-1.0</v>
      </c>
      <c r="B2435" s="2" t="s">
        <v>2818</v>
      </c>
    </row>
    <row r="2436">
      <c r="A2436" s="2">
        <v>-1.0</v>
      </c>
      <c r="B2436" s="2" t="s">
        <v>2819</v>
      </c>
    </row>
    <row r="2437">
      <c r="A2437" s="2">
        <v>-1.0</v>
      </c>
      <c r="B2437" s="2" t="s">
        <v>2820</v>
      </c>
    </row>
    <row r="2438">
      <c r="A2438" s="2">
        <v>-1.0</v>
      </c>
      <c r="B2438" s="2" t="s">
        <v>2821</v>
      </c>
    </row>
    <row r="2439">
      <c r="A2439" s="2">
        <v>0.0</v>
      </c>
      <c r="B2439" s="2" t="s">
        <v>2822</v>
      </c>
    </row>
    <row r="2440">
      <c r="A2440" s="2">
        <v>-1.0</v>
      </c>
      <c r="B2440" s="2" t="s">
        <v>2823</v>
      </c>
    </row>
    <row r="2441">
      <c r="A2441" s="2">
        <v>-1.0</v>
      </c>
      <c r="B2441" s="2" t="s">
        <v>2824</v>
      </c>
    </row>
    <row r="2442">
      <c r="A2442" s="2">
        <v>-1.0</v>
      </c>
      <c r="B2442" s="2" t="s">
        <v>2825</v>
      </c>
    </row>
    <row r="2443">
      <c r="A2443" s="2">
        <v>-1.0</v>
      </c>
      <c r="B2443" s="2" t="s">
        <v>2826</v>
      </c>
    </row>
    <row r="2444">
      <c r="A2444" s="2">
        <v>-1.0</v>
      </c>
      <c r="B2444" s="2" t="s">
        <v>2827</v>
      </c>
    </row>
    <row r="2445">
      <c r="A2445" s="2">
        <v>-1.0</v>
      </c>
      <c r="B2445" s="2" t="s">
        <v>2828</v>
      </c>
    </row>
    <row r="2446">
      <c r="A2446" s="2">
        <v>0.0</v>
      </c>
      <c r="B2446" s="2" t="s">
        <v>2829</v>
      </c>
    </row>
    <row r="2447">
      <c r="A2447" s="2">
        <v>-1.0</v>
      </c>
      <c r="B2447" s="2" t="s">
        <v>2830</v>
      </c>
    </row>
    <row r="2448">
      <c r="A2448" s="2">
        <v>-1.0</v>
      </c>
      <c r="B2448" s="2" t="s">
        <v>2831</v>
      </c>
    </row>
    <row r="2449">
      <c r="A2449" s="2">
        <v>-1.0</v>
      </c>
      <c r="B2449" s="2" t="s">
        <v>2832</v>
      </c>
    </row>
    <row r="2450">
      <c r="A2450" s="2">
        <v>-1.0</v>
      </c>
      <c r="B2450" s="2" t="s">
        <v>2833</v>
      </c>
    </row>
    <row r="2451">
      <c r="A2451" s="2">
        <v>-1.0</v>
      </c>
      <c r="B2451" s="2" t="s">
        <v>2834</v>
      </c>
    </row>
    <row r="2452">
      <c r="A2452" s="2">
        <v>-1.0</v>
      </c>
      <c r="B2452" s="2" t="s">
        <v>2835</v>
      </c>
    </row>
    <row r="2453">
      <c r="A2453" s="2">
        <v>-1.0</v>
      </c>
      <c r="B2453" s="2" t="s">
        <v>2836</v>
      </c>
    </row>
    <row r="2454">
      <c r="A2454" s="2">
        <v>-1.0</v>
      </c>
      <c r="B2454" s="2" t="s">
        <v>2837</v>
      </c>
    </row>
    <row r="2455">
      <c r="A2455" s="2">
        <v>-1.0</v>
      </c>
      <c r="B2455" s="2" t="s">
        <v>2838</v>
      </c>
    </row>
    <row r="2456">
      <c r="A2456" s="2">
        <v>-1.0</v>
      </c>
      <c r="B2456" s="2" t="s">
        <v>2839</v>
      </c>
    </row>
    <row r="2457">
      <c r="A2457" s="2">
        <v>-1.0</v>
      </c>
      <c r="B2457" s="2" t="s">
        <v>2840</v>
      </c>
    </row>
    <row r="2458">
      <c r="A2458" s="2">
        <v>-1.0</v>
      </c>
      <c r="B2458" s="2" t="s">
        <v>2841</v>
      </c>
    </row>
    <row r="2459">
      <c r="A2459" s="2">
        <v>-1.0</v>
      </c>
      <c r="B2459" s="2" t="s">
        <v>2842</v>
      </c>
    </row>
    <row r="2460">
      <c r="A2460" s="2">
        <v>-1.0</v>
      </c>
      <c r="B2460" s="2" t="s">
        <v>2843</v>
      </c>
    </row>
    <row r="2461">
      <c r="A2461" s="2">
        <v>-1.0</v>
      </c>
      <c r="B2461" s="2" t="s">
        <v>2844</v>
      </c>
    </row>
    <row r="2462">
      <c r="A2462" s="2">
        <v>-1.0</v>
      </c>
      <c r="B2462" s="59" t="s">
        <v>2845</v>
      </c>
    </row>
    <row r="2463">
      <c r="A2463" s="2">
        <v>-1.0</v>
      </c>
      <c r="B2463" s="2" t="s">
        <v>2846</v>
      </c>
    </row>
    <row r="2464">
      <c r="A2464" s="2">
        <v>-1.0</v>
      </c>
      <c r="B2464" s="2" t="s">
        <v>2847</v>
      </c>
    </row>
    <row r="2465">
      <c r="A2465" s="2">
        <v>-1.0</v>
      </c>
      <c r="B2465" s="2" t="s">
        <v>2848</v>
      </c>
    </row>
    <row r="2466">
      <c r="A2466" s="2">
        <v>-1.0</v>
      </c>
      <c r="B2466" s="2" t="s">
        <v>2849</v>
      </c>
    </row>
    <row r="2467">
      <c r="A2467" s="2">
        <v>0.0</v>
      </c>
      <c r="B2467" s="2" t="s">
        <v>2850</v>
      </c>
    </row>
    <row r="2468">
      <c r="A2468" s="2">
        <v>-1.0</v>
      </c>
      <c r="B2468" s="2" t="s">
        <v>2851</v>
      </c>
    </row>
    <row r="2469">
      <c r="A2469" s="2">
        <v>-1.0</v>
      </c>
      <c r="B2469" s="2" t="s">
        <v>2852</v>
      </c>
    </row>
    <row r="2470">
      <c r="A2470" s="2">
        <v>-1.0</v>
      </c>
      <c r="B2470" s="2" t="s">
        <v>2853</v>
      </c>
    </row>
    <row r="2471">
      <c r="A2471" s="2">
        <v>-1.0</v>
      </c>
      <c r="B2471" s="2" t="s">
        <v>2854</v>
      </c>
    </row>
    <row r="2472">
      <c r="A2472" s="2">
        <v>-1.0</v>
      </c>
      <c r="B2472" s="2" t="s">
        <v>2855</v>
      </c>
    </row>
    <row r="2473">
      <c r="A2473" s="2">
        <v>-1.0</v>
      </c>
      <c r="B2473" s="2" t="s">
        <v>2856</v>
      </c>
    </row>
    <row r="2474">
      <c r="A2474" s="2">
        <v>-1.0</v>
      </c>
      <c r="B2474" s="2" t="s">
        <v>2857</v>
      </c>
    </row>
    <row r="2475">
      <c r="A2475" s="2">
        <v>-1.0</v>
      </c>
      <c r="B2475" s="2" t="s">
        <v>2858</v>
      </c>
    </row>
    <row r="2476">
      <c r="A2476" s="2">
        <v>-1.0</v>
      </c>
      <c r="B2476" s="2" t="s">
        <v>2859</v>
      </c>
    </row>
    <row r="2477">
      <c r="A2477" s="2">
        <v>-1.0</v>
      </c>
      <c r="B2477" s="2" t="s">
        <v>2860</v>
      </c>
    </row>
    <row r="2478">
      <c r="A2478" s="2">
        <v>-1.0</v>
      </c>
      <c r="B2478" s="2" t="s">
        <v>2861</v>
      </c>
    </row>
    <row r="2479">
      <c r="A2479" s="2">
        <v>-1.0</v>
      </c>
      <c r="B2479" s="2" t="s">
        <v>2862</v>
      </c>
    </row>
    <row r="2480">
      <c r="A2480" s="2">
        <v>-1.0</v>
      </c>
      <c r="B2480" s="2" t="s">
        <v>2863</v>
      </c>
    </row>
    <row r="2481">
      <c r="A2481" s="2">
        <v>-1.0</v>
      </c>
      <c r="B2481" s="2" t="s">
        <v>2864</v>
      </c>
    </row>
    <row r="2482">
      <c r="A2482" s="2">
        <v>-1.0</v>
      </c>
      <c r="B2482" s="2" t="s">
        <v>2865</v>
      </c>
    </row>
    <row r="2483">
      <c r="A2483" s="2">
        <v>-1.0</v>
      </c>
      <c r="B2483" s="2" t="s">
        <v>2866</v>
      </c>
    </row>
    <row r="2484">
      <c r="A2484" s="2">
        <v>-1.0</v>
      </c>
      <c r="B2484" s="2" t="s">
        <v>2867</v>
      </c>
    </row>
    <row r="2485">
      <c r="A2485" s="2">
        <v>0.0</v>
      </c>
      <c r="B2485" s="2" t="s">
        <v>2868</v>
      </c>
    </row>
    <row r="2486">
      <c r="A2486" s="2">
        <v>-1.0</v>
      </c>
      <c r="B2486" s="2" t="s">
        <v>2869</v>
      </c>
    </row>
    <row r="2487">
      <c r="A2487" s="2">
        <v>0.0</v>
      </c>
      <c r="B2487" s="2" t="s">
        <v>2870</v>
      </c>
    </row>
    <row r="2488">
      <c r="A2488" s="2">
        <v>-1.0</v>
      </c>
      <c r="B2488" s="2" t="s">
        <v>2871</v>
      </c>
    </row>
    <row r="2489">
      <c r="A2489" s="2">
        <v>-1.0</v>
      </c>
      <c r="B2489" s="2" t="s">
        <v>2872</v>
      </c>
    </row>
    <row r="2490">
      <c r="A2490" s="2">
        <v>-1.0</v>
      </c>
      <c r="B2490" s="2" t="s">
        <v>2873</v>
      </c>
    </row>
    <row r="2491">
      <c r="A2491" s="2">
        <v>-1.0</v>
      </c>
      <c r="B2491" s="2" t="s">
        <v>2874</v>
      </c>
    </row>
    <row r="2492">
      <c r="A2492" s="2">
        <v>-1.0</v>
      </c>
      <c r="B2492" s="2" t="s">
        <v>2875</v>
      </c>
    </row>
    <row r="2493">
      <c r="A2493" s="2">
        <v>-1.0</v>
      </c>
      <c r="B2493" s="2" t="s">
        <v>2876</v>
      </c>
    </row>
    <row r="2494">
      <c r="A2494" s="2">
        <v>-1.0</v>
      </c>
      <c r="B2494" s="3" t="s">
        <v>2877</v>
      </c>
    </row>
    <row r="2495">
      <c r="A2495" s="2">
        <v>-1.0</v>
      </c>
      <c r="B2495" s="2" t="s">
        <v>2878</v>
      </c>
    </row>
    <row r="2496">
      <c r="A2496" s="2">
        <v>-1.0</v>
      </c>
      <c r="B2496" s="2" t="s">
        <v>2879</v>
      </c>
    </row>
    <row r="2497">
      <c r="A2497" s="2">
        <v>-1.0</v>
      </c>
      <c r="B2497" s="2" t="s">
        <v>2880</v>
      </c>
    </row>
    <row r="2498">
      <c r="A2498" s="2">
        <v>-1.0</v>
      </c>
      <c r="B2498" s="2" t="s">
        <v>2881</v>
      </c>
    </row>
    <row r="2499">
      <c r="A2499" s="2">
        <v>-1.0</v>
      </c>
      <c r="B2499" s="2" t="s">
        <v>2882</v>
      </c>
    </row>
    <row r="2500">
      <c r="A2500" s="2">
        <v>-1.0</v>
      </c>
      <c r="B2500" s="2" t="s">
        <v>2883</v>
      </c>
    </row>
    <row r="2501">
      <c r="A2501" s="2">
        <v>-1.0</v>
      </c>
      <c r="B2501" s="2" t="s">
        <v>2884</v>
      </c>
    </row>
    <row r="2502">
      <c r="A2502" s="2">
        <v>-1.0</v>
      </c>
      <c r="B2502" s="2" t="s">
        <v>2885</v>
      </c>
    </row>
    <row r="2503">
      <c r="A2503" s="2">
        <v>-1.0</v>
      </c>
      <c r="B2503" s="2" t="s">
        <v>2886</v>
      </c>
    </row>
    <row r="2504">
      <c r="A2504" s="2">
        <v>-1.0</v>
      </c>
      <c r="B2504" s="2" t="s">
        <v>2887</v>
      </c>
    </row>
    <row r="2505">
      <c r="A2505" s="2">
        <v>-1.0</v>
      </c>
      <c r="B2505" s="2" t="s">
        <v>2888</v>
      </c>
    </row>
    <row r="2506">
      <c r="A2506" s="2">
        <v>-1.0</v>
      </c>
      <c r="B2506" s="2" t="s">
        <v>2889</v>
      </c>
    </row>
    <row r="2507">
      <c r="A2507" s="2">
        <v>-1.0</v>
      </c>
      <c r="B2507" s="2" t="s">
        <v>2890</v>
      </c>
    </row>
    <row r="2508">
      <c r="A2508" s="2">
        <v>-1.0</v>
      </c>
      <c r="B2508" s="2" t="s">
        <v>2891</v>
      </c>
    </row>
    <row r="2509">
      <c r="A2509" s="2">
        <v>-1.0</v>
      </c>
      <c r="B2509" s="2" t="s">
        <v>2892</v>
      </c>
    </row>
    <row r="2510">
      <c r="A2510" s="2">
        <v>-1.0</v>
      </c>
      <c r="B2510" s="2" t="s">
        <v>2893</v>
      </c>
    </row>
    <row r="2511">
      <c r="A2511" s="2">
        <v>-1.0</v>
      </c>
      <c r="B2511" s="2" t="s">
        <v>2894</v>
      </c>
    </row>
    <row r="2512">
      <c r="A2512" s="2">
        <v>-1.0</v>
      </c>
      <c r="B2512" s="2" t="s">
        <v>2895</v>
      </c>
    </row>
    <row r="2513">
      <c r="A2513" s="2">
        <v>-1.0</v>
      </c>
      <c r="B2513" s="2" t="s">
        <v>2896</v>
      </c>
    </row>
    <row r="2514">
      <c r="A2514" s="2">
        <v>-1.0</v>
      </c>
      <c r="B2514" s="2" t="s">
        <v>2897</v>
      </c>
    </row>
    <row r="2515">
      <c r="A2515" s="2">
        <v>-1.0</v>
      </c>
      <c r="B2515" s="2" t="s">
        <v>2898</v>
      </c>
    </row>
    <row r="2516">
      <c r="A2516" s="2">
        <v>-1.0</v>
      </c>
      <c r="B2516" s="2" t="s">
        <v>2899</v>
      </c>
    </row>
    <row r="2517">
      <c r="A2517" s="2">
        <v>-1.0</v>
      </c>
      <c r="B2517" s="2" t="s">
        <v>2900</v>
      </c>
    </row>
    <row r="2518">
      <c r="A2518" s="2">
        <v>0.0</v>
      </c>
      <c r="B2518" s="2" t="s">
        <v>2901</v>
      </c>
    </row>
    <row r="2519">
      <c r="A2519" s="2">
        <v>-1.0</v>
      </c>
      <c r="B2519" s="2" t="s">
        <v>2902</v>
      </c>
    </row>
    <row r="2520">
      <c r="A2520" s="2">
        <v>-1.0</v>
      </c>
      <c r="B2520" s="2" t="s">
        <v>2903</v>
      </c>
    </row>
    <row r="2521">
      <c r="A2521" s="2">
        <v>-1.0</v>
      </c>
      <c r="B2521" s="2" t="s">
        <v>2904</v>
      </c>
    </row>
    <row r="2522">
      <c r="A2522" s="2">
        <v>-1.0</v>
      </c>
      <c r="B2522" s="2" t="s">
        <v>2905</v>
      </c>
    </row>
    <row r="2523">
      <c r="A2523" s="2">
        <v>-1.0</v>
      </c>
      <c r="B2523" s="2" t="s">
        <v>2906</v>
      </c>
    </row>
    <row r="2524">
      <c r="A2524" s="2">
        <v>-1.0</v>
      </c>
      <c r="B2524" s="3" t="s">
        <v>2907</v>
      </c>
    </row>
    <row r="2525">
      <c r="A2525" s="2">
        <v>-1.0</v>
      </c>
      <c r="B2525" s="2" t="s">
        <v>2908</v>
      </c>
    </row>
    <row r="2526">
      <c r="A2526" s="2">
        <v>-1.0</v>
      </c>
      <c r="B2526" s="2" t="s">
        <v>2909</v>
      </c>
    </row>
    <row r="2527">
      <c r="A2527" s="2">
        <v>-1.0</v>
      </c>
      <c r="B2527" s="2" t="s">
        <v>2910</v>
      </c>
    </row>
    <row r="2528">
      <c r="A2528" s="2">
        <v>-1.0</v>
      </c>
      <c r="B2528" s="2" t="s">
        <v>2911</v>
      </c>
    </row>
    <row r="2529">
      <c r="A2529" s="2">
        <v>-1.0</v>
      </c>
      <c r="B2529" s="2" t="s">
        <v>2912</v>
      </c>
    </row>
    <row r="2530">
      <c r="A2530" s="2">
        <v>-1.0</v>
      </c>
      <c r="B2530" s="2" t="s">
        <v>2913</v>
      </c>
    </row>
    <row r="2531">
      <c r="A2531" s="2">
        <v>-1.0</v>
      </c>
      <c r="B2531" s="2" t="s">
        <v>2914</v>
      </c>
    </row>
    <row r="2532">
      <c r="A2532" s="2">
        <v>-1.0</v>
      </c>
      <c r="B2532" s="2" t="s">
        <v>2915</v>
      </c>
    </row>
    <row r="2533">
      <c r="A2533" s="2">
        <v>-1.0</v>
      </c>
      <c r="B2533" s="2" t="s">
        <v>2928</v>
      </c>
    </row>
    <row r="2534">
      <c r="A2534" s="2">
        <v>-1.0</v>
      </c>
      <c r="B2534" s="2" t="s">
        <v>2930</v>
      </c>
    </row>
    <row r="2535">
      <c r="A2535" s="2">
        <v>0.0</v>
      </c>
      <c r="B2535" s="2" t="s">
        <v>2931</v>
      </c>
    </row>
    <row r="2536">
      <c r="A2536" s="2">
        <v>0.0</v>
      </c>
      <c r="B2536" s="2" t="s">
        <v>2933</v>
      </c>
    </row>
    <row r="2537">
      <c r="A2537" s="2">
        <v>-1.0</v>
      </c>
      <c r="B2537" s="2" t="s">
        <v>2934</v>
      </c>
    </row>
    <row r="2538">
      <c r="A2538" s="2">
        <v>-1.0</v>
      </c>
      <c r="B2538" s="2" t="s">
        <v>2935</v>
      </c>
    </row>
    <row r="2539">
      <c r="A2539" s="2">
        <v>-1.0</v>
      </c>
      <c r="B2539" s="2" t="s">
        <v>2937</v>
      </c>
    </row>
    <row r="2540">
      <c r="A2540" s="2">
        <v>-1.0</v>
      </c>
      <c r="B2540" s="2" t="s">
        <v>2939</v>
      </c>
    </row>
    <row r="2541">
      <c r="A2541" s="2">
        <v>0.0</v>
      </c>
      <c r="B2541" s="2" t="s">
        <v>2941</v>
      </c>
    </row>
    <row r="2542">
      <c r="A2542" s="2">
        <v>-1.0</v>
      </c>
      <c r="B2542" s="2" t="s">
        <v>2942</v>
      </c>
    </row>
    <row r="2543">
      <c r="A2543" s="2">
        <v>-1.0</v>
      </c>
      <c r="B2543" s="2" t="s">
        <v>2943</v>
      </c>
    </row>
    <row r="2544">
      <c r="A2544" s="2">
        <v>-1.0</v>
      </c>
      <c r="B2544" s="2" t="s">
        <v>2944</v>
      </c>
    </row>
    <row r="2545">
      <c r="A2545" s="2">
        <v>-1.0</v>
      </c>
      <c r="B2545" s="2" t="s">
        <v>2946</v>
      </c>
    </row>
    <row r="2546">
      <c r="A2546" s="2">
        <v>-1.0</v>
      </c>
      <c r="B2546" s="2" t="s">
        <v>2948</v>
      </c>
    </row>
    <row r="2547">
      <c r="A2547" s="2">
        <v>-1.0</v>
      </c>
      <c r="B2547" s="2" t="s">
        <v>2950</v>
      </c>
    </row>
    <row r="2548">
      <c r="A2548" s="2">
        <v>-1.0</v>
      </c>
      <c r="B2548" s="2" t="s">
        <v>2951</v>
      </c>
    </row>
    <row r="2549">
      <c r="A2549" s="2">
        <v>0.0</v>
      </c>
      <c r="B2549" s="2" t="s">
        <v>2952</v>
      </c>
    </row>
    <row r="2550">
      <c r="A2550" s="2">
        <v>-1.0</v>
      </c>
      <c r="B2550" s="2" t="s">
        <v>2953</v>
      </c>
    </row>
    <row r="2551">
      <c r="A2551" s="2">
        <v>-1.0</v>
      </c>
      <c r="B2551" s="2" t="s">
        <v>2954</v>
      </c>
    </row>
    <row r="2552">
      <c r="A2552" s="2">
        <v>-1.0</v>
      </c>
      <c r="B2552" s="2" t="s">
        <v>2955</v>
      </c>
    </row>
    <row r="2553">
      <c r="A2553" s="2">
        <v>-1.0</v>
      </c>
      <c r="B2553" s="2" t="s">
        <v>2956</v>
      </c>
    </row>
    <row r="2554">
      <c r="A2554" s="2">
        <v>-1.0</v>
      </c>
      <c r="B2554" s="2" t="s">
        <v>2957</v>
      </c>
    </row>
    <row r="2555">
      <c r="A2555" s="2">
        <v>-1.0</v>
      </c>
      <c r="B2555" s="2" t="s">
        <v>2959</v>
      </c>
    </row>
    <row r="2556">
      <c r="A2556" s="2">
        <v>-1.0</v>
      </c>
      <c r="B2556" s="2" t="s">
        <v>2960</v>
      </c>
    </row>
    <row r="2557">
      <c r="A2557" s="2">
        <v>-1.0</v>
      </c>
      <c r="B2557" s="2" t="s">
        <v>2962</v>
      </c>
    </row>
    <row r="2558">
      <c r="A2558" s="2">
        <v>-1.0</v>
      </c>
      <c r="B2558" s="2" t="s">
        <v>2963</v>
      </c>
    </row>
    <row r="2559">
      <c r="A2559" s="2">
        <v>-1.0</v>
      </c>
      <c r="B2559" s="2" t="s">
        <v>2964</v>
      </c>
    </row>
    <row r="2560">
      <c r="A2560" s="2">
        <v>-1.0</v>
      </c>
      <c r="B2560" s="2" t="s">
        <v>2965</v>
      </c>
    </row>
    <row r="2561">
      <c r="A2561" s="2">
        <v>0.0</v>
      </c>
      <c r="B2561" s="2" t="s">
        <v>2967</v>
      </c>
    </row>
    <row r="2562">
      <c r="A2562" s="2">
        <v>-1.0</v>
      </c>
      <c r="B2562" s="2" t="s">
        <v>2968</v>
      </c>
    </row>
    <row r="2563">
      <c r="A2563" s="2">
        <v>-1.0</v>
      </c>
      <c r="B2563" s="2" t="s">
        <v>2970</v>
      </c>
    </row>
    <row r="2564">
      <c r="A2564" s="2">
        <v>0.0</v>
      </c>
      <c r="B2564" s="2" t="s">
        <v>2971</v>
      </c>
    </row>
    <row r="2565">
      <c r="A2565" s="2">
        <v>-1.0</v>
      </c>
      <c r="B2565" s="2" t="s">
        <v>2972</v>
      </c>
    </row>
    <row r="2566">
      <c r="A2566" s="2">
        <v>0.0</v>
      </c>
      <c r="B2566" s="2" t="s">
        <v>2974</v>
      </c>
      <c r="C2566" s="10"/>
      <c r="D2566" s="10"/>
      <c r="E2566" s="10"/>
    </row>
    <row r="2567">
      <c r="A2567" s="2">
        <v>-1.0</v>
      </c>
      <c r="B2567" s="2" t="s">
        <v>2977</v>
      </c>
    </row>
    <row r="2568">
      <c r="A2568" s="2">
        <v>0.0</v>
      </c>
      <c r="B2568" s="2" t="s">
        <v>2979</v>
      </c>
    </row>
    <row r="2569">
      <c r="A2569" s="2">
        <v>-1.0</v>
      </c>
      <c r="B2569" s="2" t="s">
        <v>2981</v>
      </c>
    </row>
    <row r="2570">
      <c r="A2570" s="2">
        <v>-1.0</v>
      </c>
      <c r="B2570" s="2" t="s">
        <v>2982</v>
      </c>
    </row>
    <row r="2571">
      <c r="A2571" s="2">
        <v>-1.0</v>
      </c>
      <c r="B2571" s="2" t="s">
        <v>2984</v>
      </c>
    </row>
    <row r="2572">
      <c r="A2572" s="2">
        <v>-1.0</v>
      </c>
      <c r="B2572" s="2" t="s">
        <v>2986</v>
      </c>
    </row>
    <row r="2573">
      <c r="A2573" s="2">
        <v>-1.0</v>
      </c>
      <c r="B2573" s="2" t="s">
        <v>2988</v>
      </c>
    </row>
    <row r="2574">
      <c r="A2574" s="2">
        <v>-1.0</v>
      </c>
      <c r="B2574" s="2" t="s">
        <v>2990</v>
      </c>
    </row>
    <row r="2575">
      <c r="A2575" s="2">
        <v>-1.0</v>
      </c>
      <c r="B2575" s="2" t="s">
        <v>2991</v>
      </c>
    </row>
    <row r="2576">
      <c r="A2576" s="2">
        <v>-1.0</v>
      </c>
      <c r="B2576" s="2" t="s">
        <v>2992</v>
      </c>
    </row>
    <row r="2577">
      <c r="A2577" s="2">
        <v>-1.0</v>
      </c>
      <c r="B2577" s="2" t="s">
        <v>2994</v>
      </c>
    </row>
    <row r="2578">
      <c r="A2578" s="2">
        <v>-1.0</v>
      </c>
      <c r="B2578" s="2" t="s">
        <v>2996</v>
      </c>
    </row>
    <row r="2579">
      <c r="A2579" s="2">
        <v>-1.0</v>
      </c>
      <c r="B2579" s="2" t="s">
        <v>2998</v>
      </c>
    </row>
    <row r="2580">
      <c r="A2580" s="2">
        <v>-1.0</v>
      </c>
      <c r="B2580" s="2" t="s">
        <v>3000</v>
      </c>
    </row>
    <row r="2581">
      <c r="A2581" s="2">
        <v>-1.0</v>
      </c>
      <c r="B2581" s="2" t="s">
        <v>3002</v>
      </c>
    </row>
    <row r="2582">
      <c r="A2582" s="2">
        <v>-1.0</v>
      </c>
      <c r="B2582" s="2" t="s">
        <v>3004</v>
      </c>
    </row>
    <row r="2583">
      <c r="A2583" s="2">
        <v>0.0</v>
      </c>
      <c r="B2583" s="3" t="s">
        <v>3006</v>
      </c>
    </row>
    <row r="2584">
      <c r="A2584" s="2">
        <v>0.0</v>
      </c>
      <c r="B2584" s="2" t="s">
        <v>3008</v>
      </c>
    </row>
    <row r="2585">
      <c r="A2585" s="2">
        <v>0.0</v>
      </c>
      <c r="B2585" s="2" t="s">
        <v>3010</v>
      </c>
    </row>
    <row r="2586">
      <c r="A2586" s="2">
        <v>-1.0</v>
      </c>
      <c r="B2586" s="2" t="s">
        <v>3011</v>
      </c>
      <c r="C2586" s="10"/>
      <c r="D2586" s="10"/>
      <c r="E2586" s="10"/>
    </row>
    <row r="2587">
      <c r="A2587" s="2">
        <v>-1.0</v>
      </c>
      <c r="B2587" s="2" t="s">
        <v>3012</v>
      </c>
    </row>
    <row r="2588">
      <c r="A2588" s="2">
        <v>-1.0</v>
      </c>
      <c r="B2588" s="2" t="s">
        <v>3013</v>
      </c>
    </row>
    <row r="2589">
      <c r="A2589" s="2">
        <v>-1.0</v>
      </c>
      <c r="B2589" s="2" t="s">
        <v>3014</v>
      </c>
    </row>
    <row r="2590">
      <c r="A2590" s="2">
        <v>-1.0</v>
      </c>
      <c r="B2590" s="2" t="s">
        <v>3015</v>
      </c>
    </row>
    <row r="2591">
      <c r="A2591" s="2">
        <v>-1.0</v>
      </c>
      <c r="B2591" s="2" t="s">
        <v>3016</v>
      </c>
    </row>
    <row r="2592">
      <c r="A2592" s="2">
        <v>0.0</v>
      </c>
      <c r="B2592" s="2" t="s">
        <v>3018</v>
      </c>
    </row>
    <row r="2593">
      <c r="A2593" s="2">
        <v>-1.0</v>
      </c>
      <c r="B2593" s="2" t="s">
        <v>3020</v>
      </c>
      <c r="C2593" s="10"/>
      <c r="D2593" s="10"/>
      <c r="E2593" s="10"/>
      <c r="F2593" s="53"/>
    </row>
    <row r="2594">
      <c r="A2594" s="2">
        <v>-1.0</v>
      </c>
      <c r="B2594" s="2" t="s">
        <v>3021</v>
      </c>
    </row>
    <row r="2595">
      <c r="A2595" s="2">
        <v>0.0</v>
      </c>
      <c r="B2595" s="2" t="s">
        <v>3022</v>
      </c>
    </row>
    <row r="2596">
      <c r="A2596" s="2">
        <v>-1.0</v>
      </c>
      <c r="B2596" s="2" t="s">
        <v>3023</v>
      </c>
    </row>
    <row r="2597">
      <c r="A2597" s="2">
        <v>-1.0</v>
      </c>
      <c r="B2597" s="3" t="s">
        <v>3024</v>
      </c>
    </row>
    <row r="2598">
      <c r="A2598" s="2">
        <v>-1.0</v>
      </c>
      <c r="B2598" s="2" t="s">
        <v>3026</v>
      </c>
    </row>
    <row r="2599">
      <c r="A2599" s="2">
        <v>-1.0</v>
      </c>
      <c r="B2599" s="2" t="s">
        <v>3028</v>
      </c>
    </row>
    <row r="2600">
      <c r="A2600" s="2">
        <v>-1.0</v>
      </c>
      <c r="B2600" s="2" t="s">
        <v>3029</v>
      </c>
    </row>
    <row r="2601">
      <c r="A2601" s="2">
        <v>-1.0</v>
      </c>
      <c r="B2601" s="2" t="s">
        <v>3031</v>
      </c>
    </row>
    <row r="2602">
      <c r="A2602" s="2">
        <v>0.0</v>
      </c>
      <c r="B2602" s="2" t="s">
        <v>3033</v>
      </c>
    </row>
    <row r="2603">
      <c r="A2603" s="2">
        <v>-1.0</v>
      </c>
      <c r="B2603" s="2" t="s">
        <v>3035</v>
      </c>
    </row>
    <row r="2604">
      <c r="A2604" s="2">
        <v>-1.0</v>
      </c>
      <c r="B2604" s="2" t="s">
        <v>3038</v>
      </c>
    </row>
    <row r="2605">
      <c r="A2605" s="2">
        <v>-1.0</v>
      </c>
      <c r="B2605" s="2" t="s">
        <v>3039</v>
      </c>
    </row>
    <row r="2606">
      <c r="A2606" s="2">
        <v>-1.0</v>
      </c>
      <c r="B2606" s="2" t="s">
        <v>3041</v>
      </c>
    </row>
    <row r="2607">
      <c r="A2607" s="2">
        <v>-1.0</v>
      </c>
      <c r="B2607" s="2" t="s">
        <v>3043</v>
      </c>
    </row>
    <row r="2608">
      <c r="A2608" s="2">
        <v>-1.0</v>
      </c>
      <c r="B2608" s="2" t="s">
        <v>3044</v>
      </c>
    </row>
    <row r="2609">
      <c r="A2609" s="2">
        <v>-1.0</v>
      </c>
      <c r="B2609" s="2" t="s">
        <v>3045</v>
      </c>
    </row>
    <row r="2610">
      <c r="A2610" s="2">
        <v>0.0</v>
      </c>
      <c r="B2610" s="2" t="s">
        <v>3048</v>
      </c>
    </row>
    <row r="2611">
      <c r="A2611" s="2">
        <v>-1.0</v>
      </c>
      <c r="B2611" s="2" t="s">
        <v>3049</v>
      </c>
    </row>
    <row r="2612">
      <c r="A2612" s="2">
        <v>0.0</v>
      </c>
      <c r="B2612" s="2" t="s">
        <v>3051</v>
      </c>
    </row>
    <row r="2613">
      <c r="A2613" s="2">
        <v>-1.0</v>
      </c>
      <c r="B2613" s="2" t="s">
        <v>3053</v>
      </c>
    </row>
    <row r="2614">
      <c r="A2614" s="2">
        <v>-1.0</v>
      </c>
      <c r="B2614" s="2" t="s">
        <v>3055</v>
      </c>
    </row>
    <row r="2615">
      <c r="A2615" s="2">
        <v>-1.0</v>
      </c>
      <c r="B2615" s="2" t="s">
        <v>3057</v>
      </c>
    </row>
    <row r="2616">
      <c r="A2616" s="2">
        <v>0.0</v>
      </c>
      <c r="B2616" s="2" t="s">
        <v>3059</v>
      </c>
    </row>
    <row r="2617">
      <c r="A2617" s="2">
        <v>-1.0</v>
      </c>
      <c r="B2617" s="2" t="s">
        <v>3061</v>
      </c>
    </row>
    <row r="2618">
      <c r="A2618" s="2">
        <v>0.0</v>
      </c>
      <c r="B2618" s="2" t="s">
        <v>3062</v>
      </c>
    </row>
    <row r="2619">
      <c r="A2619" s="2">
        <v>-1.0</v>
      </c>
      <c r="B2619" s="2" t="s">
        <v>3064</v>
      </c>
    </row>
    <row r="2620">
      <c r="A2620" s="2">
        <v>-1.0</v>
      </c>
      <c r="B2620" s="2" t="s">
        <v>3065</v>
      </c>
    </row>
    <row r="2621">
      <c r="A2621" s="2">
        <v>-1.0</v>
      </c>
      <c r="B2621" s="2" t="s">
        <v>3067</v>
      </c>
    </row>
    <row r="2622">
      <c r="A2622" s="2">
        <v>-1.0</v>
      </c>
      <c r="B2622" s="2" t="s">
        <v>3069</v>
      </c>
    </row>
    <row r="2623">
      <c r="A2623" s="2">
        <v>-1.0</v>
      </c>
      <c r="B2623" s="2" t="s">
        <v>3070</v>
      </c>
    </row>
    <row r="2624">
      <c r="A2624" s="2">
        <v>-1.0</v>
      </c>
      <c r="B2624" s="2" t="s">
        <v>3072</v>
      </c>
    </row>
    <row r="2625">
      <c r="A2625" s="2">
        <v>-1.0</v>
      </c>
      <c r="B2625" s="2" t="s">
        <v>3073</v>
      </c>
    </row>
    <row r="2626">
      <c r="A2626" s="2">
        <v>0.0</v>
      </c>
      <c r="B2626" s="2" t="s">
        <v>3074</v>
      </c>
    </row>
    <row r="2627">
      <c r="A2627" s="2">
        <v>-1.0</v>
      </c>
      <c r="B2627" s="2" t="s">
        <v>3075</v>
      </c>
    </row>
    <row r="2628">
      <c r="A2628" s="2">
        <v>-1.0</v>
      </c>
      <c r="B2628" s="2" t="s">
        <v>3076</v>
      </c>
    </row>
    <row r="2629">
      <c r="A2629" s="2">
        <v>-1.0</v>
      </c>
      <c r="B2629" s="2" t="s">
        <v>3077</v>
      </c>
    </row>
    <row r="2630">
      <c r="A2630" s="2">
        <v>-1.0</v>
      </c>
      <c r="B2630" s="2" t="s">
        <v>3078</v>
      </c>
    </row>
    <row r="2631">
      <c r="A2631" s="2">
        <v>-1.0</v>
      </c>
      <c r="B2631" s="2" t="s">
        <v>3079</v>
      </c>
    </row>
    <row r="2632">
      <c r="A2632" s="2">
        <v>-1.0</v>
      </c>
      <c r="B2632" s="2" t="s">
        <v>3080</v>
      </c>
    </row>
    <row r="2633">
      <c r="A2633" s="2">
        <v>-1.0</v>
      </c>
      <c r="B2633" s="2" t="s">
        <v>3081</v>
      </c>
    </row>
    <row r="2634">
      <c r="A2634" s="2">
        <v>-1.0</v>
      </c>
      <c r="B2634" s="2" t="s">
        <v>3082</v>
      </c>
    </row>
    <row r="2635">
      <c r="A2635" s="2">
        <v>-1.0</v>
      </c>
      <c r="B2635" s="2" t="s">
        <v>3083</v>
      </c>
    </row>
    <row r="2636">
      <c r="A2636" s="2">
        <v>-1.0</v>
      </c>
      <c r="B2636" s="2" t="s">
        <v>3084</v>
      </c>
    </row>
    <row r="2637">
      <c r="A2637" s="2">
        <v>-1.0</v>
      </c>
      <c r="B2637" s="2" t="s">
        <v>3085</v>
      </c>
    </row>
    <row r="2638">
      <c r="A2638" s="2">
        <v>0.0</v>
      </c>
      <c r="B2638" s="2" t="s">
        <v>3086</v>
      </c>
    </row>
    <row r="2639">
      <c r="A2639" s="2">
        <v>0.0</v>
      </c>
      <c r="B2639" s="2" t="s">
        <v>3087</v>
      </c>
    </row>
    <row r="2640">
      <c r="A2640" s="2">
        <v>0.0</v>
      </c>
      <c r="B2640" s="2" t="s">
        <v>3088</v>
      </c>
    </row>
    <row r="2641">
      <c r="A2641" s="2">
        <v>-1.0</v>
      </c>
      <c r="B2641" s="2" t="s">
        <v>3089</v>
      </c>
    </row>
    <row r="2642">
      <c r="A2642" s="2">
        <v>-1.0</v>
      </c>
      <c r="B2642" s="2" t="s">
        <v>3090</v>
      </c>
    </row>
    <row r="2643">
      <c r="A2643" s="2">
        <v>-1.0</v>
      </c>
      <c r="B2643" s="2" t="s">
        <v>3091</v>
      </c>
    </row>
    <row r="2644">
      <c r="A2644" s="2">
        <v>-1.0</v>
      </c>
      <c r="B2644" s="2" t="s">
        <v>3092</v>
      </c>
    </row>
    <row r="2645">
      <c r="A2645" s="2">
        <v>-1.0</v>
      </c>
      <c r="B2645" s="2" t="s">
        <v>3093</v>
      </c>
    </row>
    <row r="2646">
      <c r="A2646" s="2">
        <v>-1.0</v>
      </c>
      <c r="B2646" s="2" t="s">
        <v>3094</v>
      </c>
    </row>
    <row r="2647">
      <c r="A2647" s="2">
        <v>-1.0</v>
      </c>
      <c r="B2647" s="2" t="s">
        <v>3095</v>
      </c>
    </row>
    <row r="2648">
      <c r="A2648" s="2">
        <v>-1.0</v>
      </c>
      <c r="B2648" s="2" t="s">
        <v>3096</v>
      </c>
    </row>
    <row r="2649">
      <c r="A2649" s="2">
        <v>-1.0</v>
      </c>
      <c r="B2649" s="2" t="s">
        <v>3097</v>
      </c>
    </row>
    <row r="2650">
      <c r="A2650" s="2">
        <v>-1.0</v>
      </c>
      <c r="B2650" s="2" t="s">
        <v>3098</v>
      </c>
    </row>
    <row r="2651">
      <c r="A2651" s="2">
        <v>-1.0</v>
      </c>
      <c r="B2651" s="2" t="s">
        <v>3099</v>
      </c>
    </row>
    <row r="2652">
      <c r="A2652" s="2">
        <v>-1.0</v>
      </c>
      <c r="B2652" s="2" t="s">
        <v>3100</v>
      </c>
    </row>
    <row r="2653">
      <c r="A2653" s="2">
        <v>-1.0</v>
      </c>
      <c r="B2653" s="2" t="s">
        <v>3101</v>
      </c>
    </row>
    <row r="2654">
      <c r="A2654" s="2">
        <v>-1.0</v>
      </c>
      <c r="B2654" s="2" t="s">
        <v>3102</v>
      </c>
    </row>
    <row r="2655">
      <c r="A2655" s="2">
        <v>-1.0</v>
      </c>
      <c r="B2655" s="2" t="s">
        <v>3103</v>
      </c>
    </row>
    <row r="2656">
      <c r="A2656" s="2">
        <v>-1.0</v>
      </c>
      <c r="B2656" s="2" t="s">
        <v>3104</v>
      </c>
    </row>
    <row r="2657">
      <c r="A2657" s="2">
        <v>-1.0</v>
      </c>
      <c r="B2657" s="2" t="s">
        <v>3105</v>
      </c>
    </row>
    <row r="2658">
      <c r="A2658" s="2">
        <v>-1.0</v>
      </c>
      <c r="B2658" s="2" t="s">
        <v>3106</v>
      </c>
    </row>
    <row r="2659">
      <c r="A2659" s="2">
        <v>-1.0</v>
      </c>
      <c r="B2659" s="2" t="s">
        <v>3107</v>
      </c>
    </row>
    <row r="2660">
      <c r="A2660" s="2">
        <v>0.0</v>
      </c>
      <c r="B2660" s="2" t="s">
        <v>3108</v>
      </c>
    </row>
    <row r="2661">
      <c r="A2661" s="2">
        <v>0.0</v>
      </c>
      <c r="B2661" s="2" t="s">
        <v>3109</v>
      </c>
    </row>
    <row r="2662">
      <c r="A2662" s="2">
        <v>-1.0</v>
      </c>
      <c r="B2662" s="2" t="s">
        <v>3110</v>
      </c>
    </row>
    <row r="2663">
      <c r="A2663" s="2">
        <v>-1.0</v>
      </c>
      <c r="B2663" s="2" t="s">
        <v>3111</v>
      </c>
    </row>
    <row r="2664">
      <c r="A2664" s="2">
        <v>-1.0</v>
      </c>
      <c r="B2664" s="2" t="s">
        <v>3112</v>
      </c>
    </row>
    <row r="2665">
      <c r="A2665" s="2">
        <v>0.0</v>
      </c>
      <c r="B2665" s="2" t="s">
        <v>3113</v>
      </c>
    </row>
    <row r="2666">
      <c r="A2666" s="2">
        <v>-1.0</v>
      </c>
      <c r="B2666" s="2" t="s">
        <v>3114</v>
      </c>
    </row>
    <row r="2667">
      <c r="A2667" s="2">
        <v>-1.0</v>
      </c>
      <c r="B2667" s="2" t="s">
        <v>3115</v>
      </c>
    </row>
    <row r="2668">
      <c r="A2668" s="2">
        <v>-1.0</v>
      </c>
      <c r="B2668" s="2" t="s">
        <v>3116</v>
      </c>
    </row>
    <row r="2669">
      <c r="A2669" s="2">
        <v>-1.0</v>
      </c>
      <c r="B2669" s="2" t="s">
        <v>3117</v>
      </c>
    </row>
    <row r="2670">
      <c r="A2670" s="2">
        <v>-1.0</v>
      </c>
      <c r="B2670" s="2" t="s">
        <v>3118</v>
      </c>
    </row>
    <row r="2671">
      <c r="A2671" s="2">
        <v>-1.0</v>
      </c>
      <c r="B2671" s="2" t="s">
        <v>3119</v>
      </c>
    </row>
    <row r="2672">
      <c r="A2672" s="2">
        <v>0.0</v>
      </c>
      <c r="B2672" s="2" t="s">
        <v>3120</v>
      </c>
    </row>
    <row r="2673">
      <c r="A2673" s="2">
        <v>-1.0</v>
      </c>
      <c r="B2673" s="2" t="s">
        <v>3121</v>
      </c>
    </row>
    <row r="2674">
      <c r="A2674" s="2">
        <v>-1.0</v>
      </c>
      <c r="B2674" s="2" t="s">
        <v>3122</v>
      </c>
    </row>
    <row r="2675">
      <c r="A2675" s="2">
        <v>-1.0</v>
      </c>
      <c r="B2675" s="2" t="s">
        <v>3123</v>
      </c>
    </row>
    <row r="2676">
      <c r="A2676" s="2">
        <v>0.0</v>
      </c>
      <c r="B2676" s="2" t="s">
        <v>3124</v>
      </c>
    </row>
    <row r="2677">
      <c r="A2677" s="2">
        <v>0.0</v>
      </c>
      <c r="B2677" s="2" t="s">
        <v>3125</v>
      </c>
    </row>
    <row r="2678">
      <c r="A2678" s="2">
        <v>-1.0</v>
      </c>
      <c r="B2678" s="2" t="s">
        <v>3126</v>
      </c>
    </row>
    <row r="2679">
      <c r="A2679" s="2">
        <v>-1.0</v>
      </c>
      <c r="B2679" s="2" t="s">
        <v>3127</v>
      </c>
    </row>
    <row r="2680">
      <c r="A2680" s="2">
        <v>0.0</v>
      </c>
      <c r="B2680" s="2" t="s">
        <v>3128</v>
      </c>
    </row>
    <row r="2681">
      <c r="A2681" s="2">
        <v>-1.0</v>
      </c>
      <c r="B2681" s="2" t="s">
        <v>3129</v>
      </c>
    </row>
    <row r="2682">
      <c r="A2682" s="2">
        <v>-1.0</v>
      </c>
      <c r="B2682" s="2" t="s">
        <v>3130</v>
      </c>
    </row>
    <row r="2683">
      <c r="A2683" s="2">
        <v>-1.0</v>
      </c>
      <c r="B2683" s="2" t="s">
        <v>3131</v>
      </c>
    </row>
    <row r="2684">
      <c r="A2684" s="2">
        <v>0.0</v>
      </c>
      <c r="B2684" s="2" t="s">
        <v>3132</v>
      </c>
    </row>
    <row r="2685">
      <c r="A2685" s="2">
        <v>-1.0</v>
      </c>
      <c r="B2685" s="2" t="s">
        <v>3133</v>
      </c>
    </row>
    <row r="2686">
      <c r="A2686" s="2">
        <v>-1.0</v>
      </c>
      <c r="B2686" s="2" t="s">
        <v>3134</v>
      </c>
    </row>
    <row r="2687">
      <c r="A2687" s="2">
        <v>-1.0</v>
      </c>
      <c r="B2687" s="2" t="s">
        <v>3135</v>
      </c>
    </row>
    <row r="2688">
      <c r="A2688" s="2">
        <v>-1.0</v>
      </c>
      <c r="B2688" s="2" t="s">
        <v>3136</v>
      </c>
    </row>
    <row r="2689">
      <c r="A2689" s="2">
        <v>-1.0</v>
      </c>
      <c r="B2689" s="2" t="s">
        <v>3137</v>
      </c>
    </row>
    <row r="2690">
      <c r="A2690" s="2">
        <v>-1.0</v>
      </c>
      <c r="B2690" s="2" t="s">
        <v>3138</v>
      </c>
    </row>
    <row r="2691">
      <c r="A2691" s="2">
        <v>-1.0</v>
      </c>
      <c r="B2691" s="2" t="s">
        <v>3139</v>
      </c>
    </row>
    <row r="2692">
      <c r="A2692" s="2">
        <v>0.0</v>
      </c>
      <c r="B2692" s="2" t="s">
        <v>3140</v>
      </c>
    </row>
    <row r="2693">
      <c r="A2693" s="2">
        <v>-1.0</v>
      </c>
      <c r="B2693" s="2" t="s">
        <v>3141</v>
      </c>
    </row>
    <row r="2694">
      <c r="A2694" s="2">
        <v>-1.0</v>
      </c>
      <c r="B2694" s="2" t="s">
        <v>3142</v>
      </c>
    </row>
    <row r="2695">
      <c r="A2695" s="2">
        <v>-1.0</v>
      </c>
      <c r="B2695" s="2" t="s">
        <v>3143</v>
      </c>
    </row>
    <row r="2696">
      <c r="A2696" s="2">
        <v>-1.0</v>
      </c>
      <c r="B2696" s="2" t="s">
        <v>3144</v>
      </c>
    </row>
    <row r="2697">
      <c r="A2697" s="2">
        <v>-1.0</v>
      </c>
      <c r="B2697" s="2" t="s">
        <v>3145</v>
      </c>
    </row>
    <row r="2698">
      <c r="A2698" s="2">
        <v>-1.0</v>
      </c>
      <c r="B2698" s="2" t="s">
        <v>3146</v>
      </c>
    </row>
    <row r="2699">
      <c r="A2699" s="2">
        <v>-1.0</v>
      </c>
      <c r="B2699" s="2" t="s">
        <v>3147</v>
      </c>
    </row>
    <row r="2700">
      <c r="A2700" s="2">
        <v>-1.0</v>
      </c>
      <c r="B2700" s="2" t="s">
        <v>3148</v>
      </c>
    </row>
    <row r="2701">
      <c r="A2701" s="2">
        <v>-1.0</v>
      </c>
      <c r="B2701" s="2" t="s">
        <v>3149</v>
      </c>
    </row>
    <row r="2702">
      <c r="A2702" s="2">
        <v>-1.0</v>
      </c>
      <c r="B2702" s="2" t="s">
        <v>3150</v>
      </c>
    </row>
    <row r="2703">
      <c r="A2703" s="2">
        <v>-1.0</v>
      </c>
      <c r="B2703" s="2" t="s">
        <v>3151</v>
      </c>
    </row>
    <row r="2704">
      <c r="A2704" s="2">
        <v>-1.0</v>
      </c>
      <c r="B2704" s="2" t="s">
        <v>3152</v>
      </c>
    </row>
    <row r="2705">
      <c r="A2705" s="2">
        <v>0.0</v>
      </c>
      <c r="B2705" s="2" t="s">
        <v>3153</v>
      </c>
    </row>
    <row r="2706">
      <c r="A2706" s="2">
        <v>0.0</v>
      </c>
      <c r="B2706" s="2" t="s">
        <v>3154</v>
      </c>
    </row>
    <row r="2707">
      <c r="A2707" s="2">
        <v>-1.0</v>
      </c>
      <c r="B2707" s="2" t="s">
        <v>3155</v>
      </c>
    </row>
    <row r="2708">
      <c r="A2708" s="2">
        <v>-1.0</v>
      </c>
      <c r="B2708" s="2" t="s">
        <v>3156</v>
      </c>
    </row>
    <row r="2709">
      <c r="A2709" s="2">
        <v>-1.0</v>
      </c>
      <c r="B2709" s="2" t="s">
        <v>3157</v>
      </c>
    </row>
    <row r="2710">
      <c r="A2710" s="2">
        <v>-1.0</v>
      </c>
      <c r="B2710" s="2" t="s">
        <v>3158</v>
      </c>
    </row>
    <row r="2711">
      <c r="A2711" s="2">
        <v>-1.0</v>
      </c>
      <c r="B2711" s="2" t="s">
        <v>3159</v>
      </c>
    </row>
    <row r="2712">
      <c r="A2712" s="2">
        <v>-1.0</v>
      </c>
      <c r="B2712" s="2" t="s">
        <v>3160</v>
      </c>
    </row>
    <row r="2713">
      <c r="A2713" s="2">
        <v>-1.0</v>
      </c>
      <c r="B2713" s="2" t="s">
        <v>3161</v>
      </c>
    </row>
    <row r="2714">
      <c r="A2714" s="2">
        <v>-1.0</v>
      </c>
      <c r="B2714" s="60" t="s">
        <v>3162</v>
      </c>
    </row>
    <row r="2715">
      <c r="A2715" s="2">
        <v>-1.0</v>
      </c>
      <c r="B2715" s="2" t="s">
        <v>3163</v>
      </c>
    </row>
    <row r="2716">
      <c r="A2716" s="2">
        <v>-1.0</v>
      </c>
      <c r="B2716" s="2" t="s">
        <v>3164</v>
      </c>
    </row>
    <row r="2717">
      <c r="A2717" s="2">
        <v>-1.0</v>
      </c>
      <c r="B2717" s="2" t="s">
        <v>3165</v>
      </c>
    </row>
    <row r="2718">
      <c r="A2718" s="2">
        <v>-1.0</v>
      </c>
      <c r="B2718" s="2" t="s">
        <v>3166</v>
      </c>
    </row>
    <row r="2719">
      <c r="A2719" s="2">
        <v>-1.0</v>
      </c>
      <c r="B2719" s="2" t="s">
        <v>3167</v>
      </c>
    </row>
    <row r="2720">
      <c r="A2720" s="2">
        <v>-1.0</v>
      </c>
      <c r="B2720" s="2" t="s">
        <v>3168</v>
      </c>
    </row>
    <row r="2721">
      <c r="A2721" s="2">
        <v>0.0</v>
      </c>
      <c r="B2721" s="2" t="s">
        <v>3169</v>
      </c>
    </row>
    <row r="2722">
      <c r="A2722" s="2">
        <v>0.0</v>
      </c>
      <c r="B2722" s="2" t="s">
        <v>3170</v>
      </c>
    </row>
    <row r="2723">
      <c r="A2723" s="2">
        <v>-1.0</v>
      </c>
      <c r="B2723" s="2" t="s">
        <v>3171</v>
      </c>
    </row>
    <row r="2724">
      <c r="A2724" s="2">
        <v>-1.0</v>
      </c>
      <c r="B2724" s="2" t="s">
        <v>3172</v>
      </c>
    </row>
    <row r="2725">
      <c r="A2725" s="2">
        <v>-1.0</v>
      </c>
      <c r="B2725" s="2" t="s">
        <v>3173</v>
      </c>
    </row>
    <row r="2726">
      <c r="A2726" s="2">
        <v>-1.0</v>
      </c>
      <c r="B2726" s="2" t="s">
        <v>3174</v>
      </c>
    </row>
    <row r="2727">
      <c r="A2727" s="2">
        <v>-1.0</v>
      </c>
      <c r="B2727" s="2" t="s">
        <v>3175</v>
      </c>
    </row>
    <row r="2728">
      <c r="A2728" s="2">
        <v>0.0</v>
      </c>
      <c r="B2728" s="2" t="s">
        <v>3176</v>
      </c>
    </row>
    <row r="2729">
      <c r="A2729" s="2">
        <v>-1.0</v>
      </c>
      <c r="B2729" s="2" t="s">
        <v>3177</v>
      </c>
    </row>
    <row r="2730">
      <c r="A2730" s="2">
        <v>-1.0</v>
      </c>
      <c r="B2730" s="2" t="s">
        <v>3178</v>
      </c>
    </row>
    <row r="2731">
      <c r="A2731" s="2">
        <v>-1.0</v>
      </c>
      <c r="B2731" s="2" t="s">
        <v>3179</v>
      </c>
    </row>
    <row r="2732">
      <c r="A2732" s="2">
        <v>-1.0</v>
      </c>
      <c r="B2732" s="2" t="s">
        <v>3180</v>
      </c>
    </row>
    <row r="2733">
      <c r="A2733" s="2">
        <v>-1.0</v>
      </c>
      <c r="B2733" s="2" t="s">
        <v>3181</v>
      </c>
    </row>
    <row r="2734">
      <c r="A2734" s="2">
        <v>-1.0</v>
      </c>
      <c r="B2734" s="2" t="s">
        <v>3182</v>
      </c>
    </row>
    <row r="2735">
      <c r="A2735" s="2">
        <v>-1.0</v>
      </c>
      <c r="B2735" s="2" t="s">
        <v>3183</v>
      </c>
    </row>
    <row r="2736">
      <c r="A2736" s="2">
        <v>-1.0</v>
      </c>
      <c r="B2736" s="2" t="s">
        <v>3184</v>
      </c>
    </row>
    <row r="2737">
      <c r="A2737" s="2">
        <v>-1.0</v>
      </c>
      <c r="B2737" s="2" t="s">
        <v>3185</v>
      </c>
    </row>
    <row r="2738">
      <c r="A2738" s="2">
        <v>-1.0</v>
      </c>
      <c r="B2738" s="2" t="s">
        <v>3186</v>
      </c>
    </row>
    <row r="2739">
      <c r="A2739" s="2">
        <v>-1.0</v>
      </c>
      <c r="B2739" s="2" t="s">
        <v>3187</v>
      </c>
    </row>
    <row r="2740">
      <c r="A2740" s="2">
        <v>-1.0</v>
      </c>
      <c r="B2740" s="2" t="s">
        <v>3188</v>
      </c>
    </row>
    <row r="2741">
      <c r="A2741" s="2">
        <v>-1.0</v>
      </c>
      <c r="B2741" s="2" t="s">
        <v>3189</v>
      </c>
    </row>
    <row r="2742">
      <c r="A2742" s="2">
        <v>-1.0</v>
      </c>
      <c r="B2742" s="2" t="s">
        <v>3190</v>
      </c>
    </row>
    <row r="2743">
      <c r="A2743" s="2">
        <v>-1.0</v>
      </c>
      <c r="B2743" s="2" t="s">
        <v>3191</v>
      </c>
    </row>
    <row r="2744">
      <c r="A2744" s="2">
        <v>-1.0</v>
      </c>
      <c r="B2744" s="2" t="s">
        <v>3192</v>
      </c>
    </row>
    <row r="2745">
      <c r="A2745" s="2">
        <v>-1.0</v>
      </c>
      <c r="B2745" s="2" t="s">
        <v>3193</v>
      </c>
    </row>
    <row r="2746">
      <c r="A2746" s="2">
        <v>0.0</v>
      </c>
      <c r="B2746" s="2" t="s">
        <v>3194</v>
      </c>
    </row>
    <row r="2747">
      <c r="A2747" s="2">
        <v>-1.0</v>
      </c>
      <c r="B2747" s="2" t="s">
        <v>3195</v>
      </c>
    </row>
    <row r="2748">
      <c r="A2748" s="2">
        <v>-1.0</v>
      </c>
      <c r="B2748" s="2" t="s">
        <v>3196</v>
      </c>
    </row>
    <row r="2749">
      <c r="A2749" s="2">
        <v>-1.0</v>
      </c>
      <c r="B2749" s="2" t="s">
        <v>3197</v>
      </c>
    </row>
    <row r="2750">
      <c r="A2750" s="2">
        <v>-1.0</v>
      </c>
      <c r="B2750" s="2" t="s">
        <v>3198</v>
      </c>
    </row>
    <row r="2751">
      <c r="A2751" s="2">
        <v>-1.0</v>
      </c>
      <c r="B2751" s="2" t="s">
        <v>3199</v>
      </c>
    </row>
    <row r="2752">
      <c r="A2752" s="2">
        <v>-1.0</v>
      </c>
      <c r="B2752" s="2" t="s">
        <v>3200</v>
      </c>
    </row>
    <row r="2753">
      <c r="A2753" s="2">
        <v>-1.0</v>
      </c>
      <c r="B2753" s="2" t="s">
        <v>3201</v>
      </c>
    </row>
    <row r="2754">
      <c r="A2754" s="2">
        <v>-1.0</v>
      </c>
      <c r="B2754" s="2" t="s">
        <v>3202</v>
      </c>
    </row>
    <row r="2755">
      <c r="A2755" s="2">
        <v>-1.0</v>
      </c>
      <c r="B2755" s="2" t="s">
        <v>3203</v>
      </c>
    </row>
    <row r="2756">
      <c r="A2756" s="2">
        <v>-1.0</v>
      </c>
      <c r="B2756" s="2" t="s">
        <v>3204</v>
      </c>
    </row>
    <row r="2757">
      <c r="A2757" s="2">
        <v>-1.0</v>
      </c>
      <c r="B2757" s="2" t="s">
        <v>3205</v>
      </c>
    </row>
    <row r="2758">
      <c r="A2758" s="2">
        <v>-1.0</v>
      </c>
      <c r="B2758" s="2" t="s">
        <v>3206</v>
      </c>
    </row>
    <row r="2759">
      <c r="A2759" s="2">
        <v>-1.0</v>
      </c>
      <c r="B2759" s="2" t="s">
        <v>3207</v>
      </c>
    </row>
    <row r="2760">
      <c r="A2760" s="2">
        <v>-1.0</v>
      </c>
      <c r="B2760" s="2" t="s">
        <v>3208</v>
      </c>
    </row>
    <row r="2761">
      <c r="A2761" s="2">
        <v>-1.0</v>
      </c>
      <c r="B2761" s="2" t="s">
        <v>3209</v>
      </c>
    </row>
    <row r="2762">
      <c r="A2762" s="2">
        <v>-1.0</v>
      </c>
      <c r="B2762" s="2" t="s">
        <v>3210</v>
      </c>
    </row>
    <row r="2763">
      <c r="A2763" s="2">
        <v>-1.0</v>
      </c>
      <c r="B2763" s="2" t="s">
        <v>3211</v>
      </c>
    </row>
    <row r="2764">
      <c r="A2764" s="2">
        <v>-1.0</v>
      </c>
      <c r="B2764" s="2" t="s">
        <v>3212</v>
      </c>
    </row>
    <row r="2765">
      <c r="A2765" s="2">
        <v>-1.0</v>
      </c>
      <c r="B2765" s="2" t="s">
        <v>3213</v>
      </c>
    </row>
    <row r="2766">
      <c r="A2766" s="2">
        <v>0.0</v>
      </c>
      <c r="B2766" s="2" t="s">
        <v>3214</v>
      </c>
    </row>
    <row r="2767">
      <c r="A2767" s="2">
        <v>-1.0</v>
      </c>
      <c r="B2767" s="2" t="s">
        <v>3215</v>
      </c>
    </row>
    <row r="2768">
      <c r="A2768" s="2">
        <v>-1.0</v>
      </c>
      <c r="B2768" s="2" t="s">
        <v>3216</v>
      </c>
    </row>
    <row r="2769">
      <c r="A2769" s="2">
        <v>-1.0</v>
      </c>
      <c r="B2769" s="2" t="s">
        <v>3217</v>
      </c>
    </row>
    <row r="2770">
      <c r="A2770" s="2">
        <v>-1.0</v>
      </c>
      <c r="B2770" s="2" t="s">
        <v>3218</v>
      </c>
    </row>
    <row r="2771">
      <c r="A2771" s="2">
        <v>0.0</v>
      </c>
      <c r="B2771" s="2" t="s">
        <v>3219</v>
      </c>
    </row>
    <row r="2772">
      <c r="A2772" s="2">
        <v>0.0</v>
      </c>
      <c r="B2772" s="2" t="s">
        <v>3220</v>
      </c>
    </row>
    <row r="2773">
      <c r="A2773" s="2">
        <v>-1.0</v>
      </c>
      <c r="B2773" s="2" t="s">
        <v>3221</v>
      </c>
    </row>
    <row r="2774">
      <c r="A2774" s="2">
        <v>-1.0</v>
      </c>
      <c r="B2774" s="2" t="s">
        <v>3222</v>
      </c>
    </row>
    <row r="2775">
      <c r="A2775" s="2">
        <v>-1.0</v>
      </c>
      <c r="B2775" s="2" t="s">
        <v>3223</v>
      </c>
    </row>
    <row r="2776">
      <c r="A2776" s="2">
        <v>-1.0</v>
      </c>
      <c r="B2776" s="2" t="s">
        <v>3224</v>
      </c>
    </row>
    <row r="2777">
      <c r="A2777" s="2">
        <v>-1.0</v>
      </c>
      <c r="B2777" s="2" t="s">
        <v>3225</v>
      </c>
    </row>
    <row r="2778">
      <c r="A2778" s="2">
        <v>-1.0</v>
      </c>
      <c r="B2778" s="2" t="s">
        <v>3226</v>
      </c>
    </row>
    <row r="2779">
      <c r="A2779" s="2">
        <v>-1.0</v>
      </c>
      <c r="B2779" s="2" t="s">
        <v>3227</v>
      </c>
    </row>
    <row r="2780">
      <c r="A2780" s="2">
        <v>-1.0</v>
      </c>
      <c r="B2780" s="2" t="s">
        <v>3228</v>
      </c>
    </row>
    <row r="2781">
      <c r="A2781" s="2">
        <v>-1.0</v>
      </c>
      <c r="B2781" s="2" t="s">
        <v>3229</v>
      </c>
    </row>
    <row r="2782">
      <c r="A2782" s="2">
        <v>-1.0</v>
      </c>
      <c r="B2782" s="2" t="s">
        <v>3230</v>
      </c>
    </row>
    <row r="2783">
      <c r="A2783" s="2">
        <v>-1.0</v>
      </c>
      <c r="B2783" s="2" t="s">
        <v>3231</v>
      </c>
    </row>
    <row r="2784">
      <c r="A2784" s="2">
        <v>-1.0</v>
      </c>
      <c r="B2784" s="2" t="s">
        <v>3232</v>
      </c>
    </row>
    <row r="2785">
      <c r="A2785" s="2">
        <v>-1.0</v>
      </c>
      <c r="B2785" s="2" t="s">
        <v>3233</v>
      </c>
    </row>
    <row r="2786">
      <c r="A2786" s="2">
        <v>0.0</v>
      </c>
      <c r="B2786" s="2" t="s">
        <v>3234</v>
      </c>
    </row>
    <row r="2787">
      <c r="A2787" s="2">
        <v>-1.0</v>
      </c>
      <c r="B2787" s="2" t="s">
        <v>3235</v>
      </c>
    </row>
    <row r="2788">
      <c r="A2788" s="2">
        <v>-1.0</v>
      </c>
      <c r="B2788" s="2" t="s">
        <v>3236</v>
      </c>
    </row>
    <row r="2789">
      <c r="A2789" s="2">
        <v>-1.0</v>
      </c>
      <c r="B2789" s="2" t="s">
        <v>3237</v>
      </c>
    </row>
    <row r="2790">
      <c r="A2790" s="2">
        <v>-1.0</v>
      </c>
      <c r="B2790" s="2" t="s">
        <v>3238</v>
      </c>
    </row>
    <row r="2791">
      <c r="A2791" s="2">
        <v>-1.0</v>
      </c>
      <c r="B2791" s="2" t="s">
        <v>3239</v>
      </c>
    </row>
    <row r="2792">
      <c r="A2792" s="2">
        <v>-1.0</v>
      </c>
      <c r="B2792" s="2" t="s">
        <v>3240</v>
      </c>
    </row>
    <row r="2793">
      <c r="A2793" s="2">
        <v>-1.0</v>
      </c>
      <c r="B2793" s="2" t="s">
        <v>3241</v>
      </c>
    </row>
    <row r="2794">
      <c r="A2794" s="2">
        <v>-1.0</v>
      </c>
      <c r="B2794" s="2" t="s">
        <v>3242</v>
      </c>
    </row>
    <row r="2795">
      <c r="A2795" s="2">
        <v>-1.0</v>
      </c>
      <c r="B2795" s="2" t="s">
        <v>3243</v>
      </c>
    </row>
    <row r="2796">
      <c r="A2796" s="2">
        <v>-1.0</v>
      </c>
      <c r="B2796" s="2" t="s">
        <v>3244</v>
      </c>
    </row>
    <row r="2797">
      <c r="A2797" s="2">
        <v>-1.0</v>
      </c>
      <c r="B2797" s="2" t="s">
        <v>3245</v>
      </c>
    </row>
    <row r="2798">
      <c r="A2798" s="2">
        <v>-1.0</v>
      </c>
      <c r="B2798" s="2" t="s">
        <v>3246</v>
      </c>
    </row>
    <row r="2799">
      <c r="A2799" s="2">
        <v>-1.0</v>
      </c>
      <c r="B2799" s="2" t="s">
        <v>3247</v>
      </c>
    </row>
    <row r="2800">
      <c r="A2800" s="2">
        <v>-1.0</v>
      </c>
      <c r="B2800" s="2" t="s">
        <v>3248</v>
      </c>
    </row>
    <row r="2801">
      <c r="A2801" s="2">
        <v>-1.0</v>
      </c>
      <c r="B2801" s="2" t="s">
        <v>3249</v>
      </c>
    </row>
    <row r="2802">
      <c r="A2802" s="2">
        <v>-1.0</v>
      </c>
      <c r="B2802" s="2" t="s">
        <v>3250</v>
      </c>
    </row>
    <row r="2803">
      <c r="A2803" s="2">
        <v>-1.0</v>
      </c>
      <c r="B2803" s="2" t="s">
        <v>3251</v>
      </c>
    </row>
    <row r="2804">
      <c r="A2804" s="2">
        <v>-1.0</v>
      </c>
      <c r="B2804" s="2" t="s">
        <v>3252</v>
      </c>
    </row>
    <row r="2805">
      <c r="A2805" s="2">
        <v>-1.0</v>
      </c>
      <c r="B2805" s="2" t="s">
        <v>3253</v>
      </c>
    </row>
    <row r="2806">
      <c r="A2806" s="2">
        <v>0.0</v>
      </c>
      <c r="B2806" s="2" t="s">
        <v>3254</v>
      </c>
    </row>
    <row r="2807">
      <c r="A2807" s="2">
        <v>-1.0</v>
      </c>
      <c r="B2807" s="2" t="s">
        <v>3255</v>
      </c>
    </row>
    <row r="2808">
      <c r="A2808" s="2">
        <v>-1.0</v>
      </c>
      <c r="B2808" s="2" t="s">
        <v>3256</v>
      </c>
    </row>
    <row r="2809">
      <c r="A2809" s="2">
        <v>0.0</v>
      </c>
      <c r="B2809" s="2" t="s">
        <v>3257</v>
      </c>
    </row>
    <row r="2810">
      <c r="A2810" s="2">
        <v>0.0</v>
      </c>
      <c r="B2810" s="2" t="s">
        <v>3258</v>
      </c>
    </row>
    <row r="2811">
      <c r="A2811" s="2">
        <v>-1.0</v>
      </c>
      <c r="B2811" s="2" t="s">
        <v>3259</v>
      </c>
    </row>
    <row r="2812">
      <c r="A2812" s="2">
        <v>-1.0</v>
      </c>
      <c r="B2812" s="2" t="s">
        <v>3260</v>
      </c>
    </row>
    <row r="2813">
      <c r="A2813" s="2">
        <v>-1.0</v>
      </c>
      <c r="B2813" s="2" t="s">
        <v>3261</v>
      </c>
    </row>
    <row r="2814">
      <c r="A2814" s="2">
        <v>-1.0</v>
      </c>
      <c r="B2814" s="2" t="s">
        <v>3262</v>
      </c>
    </row>
    <row r="2815">
      <c r="A2815" s="2">
        <v>-1.0</v>
      </c>
      <c r="B2815" s="2" t="s">
        <v>3263</v>
      </c>
    </row>
    <row r="2816">
      <c r="A2816" s="2">
        <v>-1.0</v>
      </c>
      <c r="B2816" s="2" t="s">
        <v>3264</v>
      </c>
    </row>
    <row r="2817">
      <c r="A2817" s="2">
        <v>-1.0</v>
      </c>
      <c r="B2817" s="2" t="s">
        <v>3265</v>
      </c>
    </row>
    <row r="2818">
      <c r="A2818" s="2">
        <v>-1.0</v>
      </c>
      <c r="B2818" s="2" t="s">
        <v>3266</v>
      </c>
    </row>
    <row r="2819">
      <c r="A2819" s="2">
        <v>-1.0</v>
      </c>
      <c r="B2819" s="2" t="s">
        <v>3267</v>
      </c>
    </row>
    <row r="2820">
      <c r="A2820" s="2">
        <v>-1.0</v>
      </c>
      <c r="B2820" s="2" t="s">
        <v>3268</v>
      </c>
    </row>
    <row r="2821">
      <c r="A2821" s="2">
        <v>-1.0</v>
      </c>
      <c r="B2821" s="2" t="s">
        <v>3269</v>
      </c>
    </row>
    <row r="2822">
      <c r="A2822" s="2">
        <v>0.0</v>
      </c>
      <c r="B2822" s="2" t="s">
        <v>3270</v>
      </c>
    </row>
    <row r="2823">
      <c r="A2823" s="2">
        <v>0.0</v>
      </c>
      <c r="B2823" s="2" t="s">
        <v>3271</v>
      </c>
    </row>
    <row r="2824">
      <c r="A2824" s="2">
        <v>0.0</v>
      </c>
      <c r="B2824" s="2" t="s">
        <v>3272</v>
      </c>
      <c r="C2824" s="10"/>
      <c r="D2824" s="10"/>
      <c r="E2824" s="10"/>
    </row>
    <row r="2825">
      <c r="A2825" s="2">
        <v>-1.0</v>
      </c>
      <c r="B2825" s="2" t="s">
        <v>3273</v>
      </c>
    </row>
    <row r="2826">
      <c r="A2826" s="2">
        <v>0.0</v>
      </c>
      <c r="B2826" s="2" t="s">
        <v>3274</v>
      </c>
    </row>
    <row r="2827">
      <c r="A2827" s="2">
        <v>-1.0</v>
      </c>
      <c r="B2827" s="2" t="s">
        <v>3275</v>
      </c>
    </row>
    <row r="2828">
      <c r="A2828" s="2">
        <v>-1.0</v>
      </c>
      <c r="B2828" s="2" t="s">
        <v>3276</v>
      </c>
    </row>
    <row r="2829">
      <c r="A2829" s="2">
        <v>-1.0</v>
      </c>
      <c r="B2829" s="2" t="s">
        <v>3277</v>
      </c>
    </row>
    <row r="2830">
      <c r="A2830" s="2">
        <v>-1.0</v>
      </c>
      <c r="B2830" s="2" t="s">
        <v>3278</v>
      </c>
    </row>
    <row r="2831">
      <c r="A2831" s="2">
        <v>-1.0</v>
      </c>
      <c r="B2831" s="2" t="s">
        <v>3279</v>
      </c>
    </row>
    <row r="2832">
      <c r="A2832" s="2">
        <v>0.0</v>
      </c>
      <c r="B2832" s="2" t="s">
        <v>3280</v>
      </c>
    </row>
    <row r="2833">
      <c r="A2833" s="2">
        <v>-1.0</v>
      </c>
      <c r="B2833" s="2" t="s">
        <v>3281</v>
      </c>
    </row>
    <row r="2834">
      <c r="A2834" s="2">
        <v>-1.0</v>
      </c>
      <c r="B2834" s="2" t="s">
        <v>3282</v>
      </c>
    </row>
    <row r="2835">
      <c r="A2835" s="2">
        <v>-1.0</v>
      </c>
      <c r="B2835" s="2" t="s">
        <v>3283</v>
      </c>
    </row>
    <row r="2836">
      <c r="A2836" s="2">
        <v>-1.0</v>
      </c>
      <c r="B2836" s="2" t="s">
        <v>3284</v>
      </c>
    </row>
    <row r="2837">
      <c r="A2837" s="2">
        <v>-1.0</v>
      </c>
      <c r="B2837" s="2" t="s">
        <v>3285</v>
      </c>
    </row>
    <row r="2838">
      <c r="A2838" s="2">
        <v>-1.0</v>
      </c>
      <c r="B2838" s="2" t="s">
        <v>3286</v>
      </c>
    </row>
    <row r="2839">
      <c r="A2839" s="2">
        <v>-1.0</v>
      </c>
      <c r="B2839" s="2" t="s">
        <v>3287</v>
      </c>
    </row>
    <row r="2840">
      <c r="A2840" s="2">
        <v>-1.0</v>
      </c>
      <c r="B2840" s="2" t="s">
        <v>3288</v>
      </c>
    </row>
    <row r="2841">
      <c r="A2841" s="2">
        <v>0.0</v>
      </c>
      <c r="B2841" s="2" t="s">
        <v>3289</v>
      </c>
    </row>
    <row r="2842">
      <c r="A2842" s="2">
        <v>-1.0</v>
      </c>
      <c r="B2842" s="2" t="s">
        <v>3290</v>
      </c>
    </row>
    <row r="2843">
      <c r="A2843" s="2">
        <v>-1.0</v>
      </c>
      <c r="B2843" s="2" t="s">
        <v>3291</v>
      </c>
    </row>
    <row r="2844">
      <c r="A2844" s="2">
        <v>-1.0</v>
      </c>
      <c r="B2844" s="2" t="s">
        <v>3292</v>
      </c>
    </row>
    <row r="2845">
      <c r="A2845" s="2">
        <v>-1.0</v>
      </c>
      <c r="B2845" s="2" t="s">
        <v>3293</v>
      </c>
    </row>
    <row r="2846">
      <c r="A2846" s="2">
        <v>-1.0</v>
      </c>
      <c r="B2846" s="2" t="s">
        <v>3294</v>
      </c>
    </row>
    <row r="2847">
      <c r="A2847" s="2">
        <v>-1.0</v>
      </c>
      <c r="B2847" s="2" t="s">
        <v>3295</v>
      </c>
    </row>
    <row r="2848">
      <c r="A2848" s="2">
        <v>-1.0</v>
      </c>
      <c r="B2848" s="2" t="s">
        <v>3296</v>
      </c>
    </row>
    <row r="2849">
      <c r="A2849" s="2">
        <v>-1.0</v>
      </c>
      <c r="B2849" s="2" t="s">
        <v>3297</v>
      </c>
    </row>
    <row r="2850">
      <c r="A2850" s="2">
        <v>-1.0</v>
      </c>
      <c r="B2850" s="2" t="s">
        <v>3298</v>
      </c>
    </row>
    <row r="2851">
      <c r="A2851" s="2">
        <v>-1.0</v>
      </c>
      <c r="B2851" s="2" t="s">
        <v>3299</v>
      </c>
    </row>
    <row r="2852">
      <c r="A2852" s="2">
        <v>-1.0</v>
      </c>
      <c r="B2852" s="2" t="s">
        <v>3300</v>
      </c>
    </row>
    <row r="2853">
      <c r="A2853" s="2">
        <v>-1.0</v>
      </c>
      <c r="B2853" s="2" t="s">
        <v>3301</v>
      </c>
    </row>
    <row r="2854">
      <c r="A2854" s="2">
        <v>-1.0</v>
      </c>
      <c r="B2854" s="2" t="s">
        <v>3302</v>
      </c>
    </row>
    <row r="2855">
      <c r="A2855" s="2">
        <v>-1.0</v>
      </c>
      <c r="B2855" s="2" t="s">
        <v>3303</v>
      </c>
    </row>
    <row r="2856">
      <c r="A2856" s="2">
        <v>-1.0</v>
      </c>
      <c r="B2856" s="2" t="s">
        <v>3304</v>
      </c>
    </row>
    <row r="2857">
      <c r="A2857" s="2">
        <v>-1.0</v>
      </c>
      <c r="B2857" s="2" t="s">
        <v>3305</v>
      </c>
    </row>
    <row r="2858">
      <c r="A2858" s="2">
        <v>-1.0</v>
      </c>
      <c r="B2858" s="2" t="s">
        <v>3306</v>
      </c>
    </row>
    <row r="2859">
      <c r="A2859" s="2">
        <v>-1.0</v>
      </c>
      <c r="B2859" s="2" t="s">
        <v>3307</v>
      </c>
    </row>
    <row r="2860">
      <c r="A2860" s="2">
        <v>-1.0</v>
      </c>
      <c r="B2860" s="2" t="s">
        <v>3308</v>
      </c>
    </row>
    <row r="2861">
      <c r="A2861" s="2">
        <v>-1.0</v>
      </c>
      <c r="B2861" s="2" t="s">
        <v>3309</v>
      </c>
    </row>
    <row r="2862">
      <c r="A2862" s="2">
        <v>-1.0</v>
      </c>
      <c r="B2862" s="2" t="s">
        <v>3310</v>
      </c>
    </row>
    <row r="2863">
      <c r="A2863" s="2">
        <v>0.0</v>
      </c>
      <c r="B2863" s="2" t="s">
        <v>3311</v>
      </c>
    </row>
    <row r="2864">
      <c r="A2864" s="2">
        <v>0.0</v>
      </c>
      <c r="B2864" s="2" t="s">
        <v>3312</v>
      </c>
    </row>
    <row r="2865">
      <c r="A2865" s="2">
        <v>-1.0</v>
      </c>
      <c r="B2865" s="2" t="s">
        <v>3313</v>
      </c>
    </row>
    <row r="2866">
      <c r="A2866" s="2">
        <v>-1.0</v>
      </c>
      <c r="B2866" s="2" t="s">
        <v>3314</v>
      </c>
    </row>
    <row r="2867">
      <c r="A2867" s="2">
        <v>-1.0</v>
      </c>
      <c r="B2867" s="2" t="s">
        <v>3315</v>
      </c>
    </row>
    <row r="2868">
      <c r="A2868" s="2">
        <v>-1.0</v>
      </c>
      <c r="B2868" s="2" t="s">
        <v>3316</v>
      </c>
    </row>
    <row r="2869">
      <c r="A2869" s="2">
        <v>-1.0</v>
      </c>
      <c r="B2869" s="2" t="s">
        <v>3317</v>
      </c>
    </row>
    <row r="2870">
      <c r="A2870" s="2">
        <v>-1.0</v>
      </c>
      <c r="B2870" s="2" t="s">
        <v>3318</v>
      </c>
    </row>
    <row r="2871">
      <c r="A2871" s="2">
        <v>0.0</v>
      </c>
      <c r="B2871" s="2" t="s">
        <v>3319</v>
      </c>
    </row>
    <row r="2872">
      <c r="A2872" s="2">
        <v>-1.0</v>
      </c>
      <c r="B2872" s="2" t="s">
        <v>3320</v>
      </c>
    </row>
    <row r="2873">
      <c r="A2873" s="2">
        <v>-1.0</v>
      </c>
      <c r="B2873" s="2" t="s">
        <v>3321</v>
      </c>
    </row>
    <row r="2874">
      <c r="A2874" s="2">
        <v>-1.0</v>
      </c>
      <c r="B2874" s="2" t="s">
        <v>3322</v>
      </c>
    </row>
    <row r="2875">
      <c r="A2875" s="2">
        <v>-1.0</v>
      </c>
      <c r="B2875" s="2" t="s">
        <v>3323</v>
      </c>
    </row>
    <row r="2876">
      <c r="A2876" s="2">
        <v>-1.0</v>
      </c>
      <c r="B2876" s="2" t="s">
        <v>3324</v>
      </c>
    </row>
    <row r="2877">
      <c r="A2877" s="2">
        <v>-1.0</v>
      </c>
      <c r="B2877" s="2" t="s">
        <v>3325</v>
      </c>
    </row>
    <row r="2878">
      <c r="A2878" s="2">
        <v>-1.0</v>
      </c>
      <c r="B2878" s="2" t="s">
        <v>3326</v>
      </c>
    </row>
    <row r="2879">
      <c r="A2879" s="2">
        <v>-1.0</v>
      </c>
      <c r="B2879" s="2" t="s">
        <v>3327</v>
      </c>
    </row>
    <row r="2880">
      <c r="A2880" s="2">
        <v>-1.0</v>
      </c>
      <c r="B2880" s="2" t="s">
        <v>3328</v>
      </c>
    </row>
    <row r="2881">
      <c r="A2881" s="2">
        <v>-1.0</v>
      </c>
      <c r="B2881" s="2" t="s">
        <v>3329</v>
      </c>
    </row>
    <row r="2882">
      <c r="A2882" s="2">
        <v>-1.0</v>
      </c>
      <c r="B2882" s="2" t="s">
        <v>3330</v>
      </c>
    </row>
    <row r="2883">
      <c r="A2883" s="2">
        <v>-1.0</v>
      </c>
      <c r="B2883" s="2" t="s">
        <v>3331</v>
      </c>
    </row>
    <row r="2884">
      <c r="A2884" s="2">
        <v>0.0</v>
      </c>
      <c r="B2884" s="2" t="s">
        <v>3332</v>
      </c>
    </row>
    <row r="2885">
      <c r="A2885" s="2">
        <v>2.0</v>
      </c>
      <c r="B2885" s="2" t="s">
        <v>3333</v>
      </c>
    </row>
    <row r="2886">
      <c r="A2886" s="2">
        <v>-1.0</v>
      </c>
      <c r="B2886" s="2" t="s">
        <v>3334</v>
      </c>
    </row>
    <row r="2887">
      <c r="A2887" s="2">
        <v>0.0</v>
      </c>
      <c r="B2887" s="2" t="s">
        <v>3335</v>
      </c>
    </row>
    <row r="2888">
      <c r="A2888" s="2">
        <v>-1.0</v>
      </c>
      <c r="B2888" s="2" t="s">
        <v>3336</v>
      </c>
    </row>
    <row r="2889">
      <c r="A2889" s="2">
        <v>-1.0</v>
      </c>
      <c r="B2889" s="2" t="s">
        <v>3337</v>
      </c>
    </row>
    <row r="2890">
      <c r="A2890" s="2">
        <v>-1.0</v>
      </c>
      <c r="B2890" s="2" t="s">
        <v>3338</v>
      </c>
    </row>
    <row r="2891">
      <c r="A2891" s="2">
        <v>-1.0</v>
      </c>
      <c r="B2891" s="2" t="s">
        <v>3339</v>
      </c>
    </row>
    <row r="2892">
      <c r="A2892" s="2">
        <v>-1.0</v>
      </c>
      <c r="B2892" s="2" t="s">
        <v>3340</v>
      </c>
    </row>
    <row r="2893">
      <c r="A2893" s="2">
        <v>-1.0</v>
      </c>
      <c r="B2893" s="2" t="s">
        <v>3341</v>
      </c>
    </row>
    <row r="2894">
      <c r="A2894" s="2">
        <v>-1.0</v>
      </c>
      <c r="B2894" s="2" t="s">
        <v>3342</v>
      </c>
    </row>
    <row r="2895">
      <c r="A2895" s="2">
        <v>-1.0</v>
      </c>
      <c r="B2895" s="2" t="s">
        <v>3343</v>
      </c>
    </row>
    <row r="2896">
      <c r="A2896" s="2">
        <v>-1.0</v>
      </c>
      <c r="B2896" s="2" t="s">
        <v>3344</v>
      </c>
    </row>
    <row r="2897">
      <c r="A2897" s="2">
        <v>-1.0</v>
      </c>
      <c r="B2897" s="2" t="s">
        <v>3345</v>
      </c>
    </row>
    <row r="2898">
      <c r="A2898" s="2">
        <v>-1.0</v>
      </c>
      <c r="B2898" s="2" t="s">
        <v>3346</v>
      </c>
    </row>
    <row r="2899">
      <c r="A2899" s="2">
        <v>-1.0</v>
      </c>
      <c r="B2899" s="2" t="s">
        <v>3347</v>
      </c>
    </row>
    <row r="2900">
      <c r="A2900" s="2">
        <v>-1.0</v>
      </c>
      <c r="B2900" s="2" t="s">
        <v>3348</v>
      </c>
    </row>
    <row r="2901">
      <c r="A2901" s="2">
        <v>-1.0</v>
      </c>
      <c r="B2901" s="2" t="s">
        <v>3349</v>
      </c>
    </row>
    <row r="2902">
      <c r="A2902" s="2">
        <v>-1.0</v>
      </c>
      <c r="B2902" s="2" t="s">
        <v>3350</v>
      </c>
    </row>
    <row r="2903">
      <c r="A2903" s="2">
        <v>-1.0</v>
      </c>
      <c r="B2903" s="2" t="s">
        <v>3351</v>
      </c>
    </row>
    <row r="2904">
      <c r="A2904" s="2">
        <v>-1.0</v>
      </c>
      <c r="B2904" s="2" t="s">
        <v>3352</v>
      </c>
    </row>
    <row r="2905">
      <c r="A2905" s="2">
        <v>-1.0</v>
      </c>
      <c r="B2905" s="2" t="s">
        <v>3353</v>
      </c>
    </row>
    <row r="2906">
      <c r="A2906" s="2">
        <v>-1.0</v>
      </c>
      <c r="B2906" s="2" t="s">
        <v>3354</v>
      </c>
    </row>
    <row r="2907">
      <c r="A2907" s="2">
        <v>-1.0</v>
      </c>
      <c r="B2907" s="2" t="s">
        <v>3355</v>
      </c>
    </row>
    <row r="2908">
      <c r="A2908" s="2">
        <v>-1.0</v>
      </c>
      <c r="B2908" s="2" t="s">
        <v>3356</v>
      </c>
    </row>
    <row r="2909">
      <c r="A2909" s="2">
        <v>-1.0</v>
      </c>
      <c r="B2909" s="2" t="s">
        <v>3357</v>
      </c>
    </row>
    <row r="2910">
      <c r="A2910" s="2">
        <v>-1.0</v>
      </c>
      <c r="B2910" s="2" t="s">
        <v>3358</v>
      </c>
    </row>
    <row r="2911">
      <c r="A2911" s="2">
        <v>-1.0</v>
      </c>
      <c r="B2911" s="2" t="s">
        <v>3359</v>
      </c>
    </row>
    <row r="2912">
      <c r="A2912" s="2">
        <v>-1.0</v>
      </c>
      <c r="B2912" s="2" t="s">
        <v>3360</v>
      </c>
    </row>
    <row r="2913">
      <c r="A2913" s="2">
        <v>-1.0</v>
      </c>
      <c r="B2913" s="2" t="s">
        <v>3361</v>
      </c>
    </row>
    <row r="2914">
      <c r="A2914" s="2">
        <v>-1.0</v>
      </c>
      <c r="B2914" s="2" t="s">
        <v>3362</v>
      </c>
    </row>
    <row r="2915">
      <c r="A2915" s="2">
        <v>-1.0</v>
      </c>
      <c r="B2915" s="2" t="s">
        <v>3363</v>
      </c>
    </row>
    <row r="2916">
      <c r="A2916" s="2">
        <v>-1.0</v>
      </c>
      <c r="B2916" s="2" t="s">
        <v>3364</v>
      </c>
    </row>
    <row r="2917">
      <c r="A2917" s="2">
        <v>-1.0</v>
      </c>
      <c r="B2917" s="2" t="s">
        <v>3365</v>
      </c>
    </row>
    <row r="2918">
      <c r="A2918" s="2">
        <v>-1.0</v>
      </c>
      <c r="B2918" s="2" t="s">
        <v>3366</v>
      </c>
    </row>
    <row r="2919">
      <c r="A2919" s="2">
        <v>0.0</v>
      </c>
      <c r="B2919" s="2" t="s">
        <v>3367</v>
      </c>
    </row>
    <row r="2920">
      <c r="A2920" s="2">
        <v>-1.0</v>
      </c>
      <c r="B2920" s="2" t="s">
        <v>3368</v>
      </c>
    </row>
    <row r="2921">
      <c r="A2921" s="2">
        <v>-1.0</v>
      </c>
      <c r="B2921" s="2" t="s">
        <v>3369</v>
      </c>
    </row>
    <row r="2922">
      <c r="A2922" s="2">
        <v>-1.0</v>
      </c>
      <c r="B2922" s="2" t="s">
        <v>3370</v>
      </c>
    </row>
    <row r="2923">
      <c r="A2923" s="2">
        <v>-1.0</v>
      </c>
      <c r="B2923" s="2" t="s">
        <v>3371</v>
      </c>
    </row>
    <row r="2924">
      <c r="A2924" s="2">
        <v>-1.0</v>
      </c>
      <c r="B2924" s="2" t="s">
        <v>3372</v>
      </c>
    </row>
    <row r="2925">
      <c r="A2925" s="2">
        <v>-1.0</v>
      </c>
      <c r="B2925" s="2" t="s">
        <v>3373</v>
      </c>
    </row>
    <row r="2926">
      <c r="A2926" s="2">
        <v>-1.0</v>
      </c>
      <c r="B2926" s="2" t="s">
        <v>3374</v>
      </c>
    </row>
    <row r="2927">
      <c r="A2927" s="2">
        <v>-1.0</v>
      </c>
      <c r="B2927" s="2" t="s">
        <v>3375</v>
      </c>
    </row>
    <row r="2928">
      <c r="A2928" s="2">
        <v>-1.0</v>
      </c>
      <c r="B2928" s="2" t="s">
        <v>3376</v>
      </c>
    </row>
    <row r="2929">
      <c r="A2929" s="2">
        <v>-1.0</v>
      </c>
      <c r="B2929" s="2" t="s">
        <v>3377</v>
      </c>
    </row>
    <row r="2930">
      <c r="A2930" s="2">
        <v>-1.0</v>
      </c>
      <c r="B2930" s="2" t="s">
        <v>3378</v>
      </c>
    </row>
    <row r="2931">
      <c r="A2931" s="2">
        <v>-1.0</v>
      </c>
      <c r="B2931" s="2" t="s">
        <v>3379</v>
      </c>
    </row>
    <row r="2932">
      <c r="A2932" s="2">
        <v>-1.0</v>
      </c>
      <c r="B2932" s="2" t="s">
        <v>3380</v>
      </c>
    </row>
    <row r="2933">
      <c r="A2933" s="2">
        <v>-1.0</v>
      </c>
      <c r="B2933" s="2" t="s">
        <v>3381</v>
      </c>
    </row>
    <row r="2934">
      <c r="A2934" s="2">
        <v>-1.0</v>
      </c>
      <c r="B2934" s="2" t="s">
        <v>3382</v>
      </c>
    </row>
    <row r="2935">
      <c r="A2935" s="2">
        <v>-1.0</v>
      </c>
      <c r="B2935" s="2" t="s">
        <v>3383</v>
      </c>
    </row>
    <row r="2936">
      <c r="A2936" s="2">
        <v>-1.0</v>
      </c>
      <c r="B2936" s="2" t="s">
        <v>3384</v>
      </c>
    </row>
    <row r="2937">
      <c r="A2937" s="2">
        <v>-1.0</v>
      </c>
      <c r="B2937" s="2" t="s">
        <v>3385</v>
      </c>
    </row>
    <row r="2938">
      <c r="A2938" s="2">
        <v>-1.0</v>
      </c>
      <c r="B2938" s="2" t="s">
        <v>3386</v>
      </c>
    </row>
    <row r="2939">
      <c r="A2939" s="2">
        <v>-1.0</v>
      </c>
      <c r="B2939" s="2" t="s">
        <v>3387</v>
      </c>
    </row>
    <row r="2940">
      <c r="A2940" s="2">
        <v>-1.0</v>
      </c>
      <c r="B2940" s="2" t="s">
        <v>3388</v>
      </c>
    </row>
    <row r="2941">
      <c r="A2941" s="2">
        <v>-1.0</v>
      </c>
      <c r="B2941" s="2" t="s">
        <v>3389</v>
      </c>
    </row>
    <row r="2942">
      <c r="A2942" s="2">
        <v>-1.0</v>
      </c>
      <c r="B2942" s="2" t="s">
        <v>3390</v>
      </c>
    </row>
    <row r="2943">
      <c r="A2943" s="2">
        <v>-1.0</v>
      </c>
      <c r="B2943" s="2" t="s">
        <v>3391</v>
      </c>
    </row>
    <row r="2944">
      <c r="A2944" s="2">
        <v>-1.0</v>
      </c>
      <c r="B2944" s="2" t="s">
        <v>3392</v>
      </c>
    </row>
    <row r="2945">
      <c r="A2945" s="2">
        <v>-1.0</v>
      </c>
      <c r="B2945" s="2" t="s">
        <v>3393</v>
      </c>
    </row>
    <row r="2946">
      <c r="A2946" s="2">
        <v>-1.0</v>
      </c>
      <c r="B2946" s="2" t="s">
        <v>3394</v>
      </c>
    </row>
    <row r="2947">
      <c r="A2947" s="2">
        <v>-1.0</v>
      </c>
      <c r="B2947" s="2" t="s">
        <v>3395</v>
      </c>
    </row>
    <row r="2948">
      <c r="A2948" s="2">
        <v>-1.0</v>
      </c>
      <c r="B2948" s="2" t="s">
        <v>3396</v>
      </c>
    </row>
    <row r="2949">
      <c r="A2949" s="2">
        <v>-1.0</v>
      </c>
      <c r="B2949" s="2" t="s">
        <v>3397</v>
      </c>
    </row>
    <row r="2950">
      <c r="A2950" s="2">
        <v>-1.0</v>
      </c>
      <c r="B2950" s="2" t="s">
        <v>3398</v>
      </c>
    </row>
    <row r="2951">
      <c r="A2951" s="2">
        <v>-1.0</v>
      </c>
      <c r="B2951" s="2" t="s">
        <v>3399</v>
      </c>
    </row>
    <row r="2952">
      <c r="A2952" s="2">
        <v>-1.0</v>
      </c>
      <c r="B2952" s="2" t="s">
        <v>3400</v>
      </c>
    </row>
    <row r="2953">
      <c r="A2953" s="2">
        <v>-1.0</v>
      </c>
      <c r="B2953" s="2" t="s">
        <v>3401</v>
      </c>
    </row>
    <row r="2954">
      <c r="A2954" s="2">
        <v>-1.0</v>
      </c>
      <c r="B2954" s="2" t="s">
        <v>3402</v>
      </c>
    </row>
    <row r="2955">
      <c r="A2955" s="2">
        <v>-1.0</v>
      </c>
      <c r="B2955" s="2" t="s">
        <v>3403</v>
      </c>
    </row>
    <row r="2956">
      <c r="A2956" s="2">
        <v>-1.0</v>
      </c>
      <c r="B2956" s="2" t="s">
        <v>3404</v>
      </c>
    </row>
    <row r="2957">
      <c r="A2957" s="2">
        <v>-1.0</v>
      </c>
      <c r="B2957" s="2" t="s">
        <v>3405</v>
      </c>
    </row>
    <row r="2958">
      <c r="A2958" s="2">
        <v>-1.0</v>
      </c>
      <c r="B2958" s="2" t="s">
        <v>3406</v>
      </c>
    </row>
    <row r="2959">
      <c r="A2959" s="2">
        <v>-1.0</v>
      </c>
      <c r="B2959" s="2" t="s">
        <v>3407</v>
      </c>
    </row>
    <row r="2960">
      <c r="A2960" s="2">
        <v>-1.0</v>
      </c>
      <c r="B2960" s="2" t="s">
        <v>3408</v>
      </c>
    </row>
    <row r="2961">
      <c r="A2961" s="2">
        <v>-1.0</v>
      </c>
      <c r="B2961" s="2" t="s">
        <v>3409</v>
      </c>
    </row>
    <row r="2962">
      <c r="A2962" s="2">
        <v>-1.0</v>
      </c>
      <c r="B2962" s="2" t="s">
        <v>3410</v>
      </c>
    </row>
    <row r="2963">
      <c r="A2963" s="2">
        <v>-1.0</v>
      </c>
      <c r="B2963" s="2" t="s">
        <v>3411</v>
      </c>
    </row>
    <row r="2964">
      <c r="A2964" s="2">
        <v>-1.0</v>
      </c>
      <c r="B2964" s="2" t="s">
        <v>3412</v>
      </c>
    </row>
    <row r="2965">
      <c r="A2965" s="2">
        <v>-1.0</v>
      </c>
      <c r="B2965" s="2" t="s">
        <v>3413</v>
      </c>
    </row>
    <row r="2966">
      <c r="A2966" s="2">
        <v>-1.0</v>
      </c>
      <c r="B2966" s="2" t="s">
        <v>3414</v>
      </c>
    </row>
    <row r="2967">
      <c r="A2967" s="2">
        <v>-1.0</v>
      </c>
      <c r="B2967" s="2" t="s">
        <v>3415</v>
      </c>
    </row>
    <row r="2968">
      <c r="A2968" s="2">
        <v>-1.0</v>
      </c>
      <c r="B2968" s="2" t="s">
        <v>3416</v>
      </c>
    </row>
    <row r="2969">
      <c r="A2969" s="2">
        <v>-1.0</v>
      </c>
      <c r="B2969" s="2" t="s">
        <v>3417</v>
      </c>
    </row>
    <row r="2970">
      <c r="A2970" s="2">
        <v>-1.0</v>
      </c>
      <c r="B2970" s="2" t="s">
        <v>3418</v>
      </c>
    </row>
    <row r="2971">
      <c r="A2971" s="2">
        <v>-1.0</v>
      </c>
      <c r="B2971" s="2" t="s">
        <v>3419</v>
      </c>
    </row>
    <row r="2972">
      <c r="A2972" s="2">
        <v>-1.0</v>
      </c>
      <c r="B2972" s="2" t="s">
        <v>3420</v>
      </c>
    </row>
    <row r="2973">
      <c r="A2973" s="2">
        <v>-1.0</v>
      </c>
      <c r="B2973" s="2" t="s">
        <v>3421</v>
      </c>
    </row>
    <row r="2974">
      <c r="A2974" s="2">
        <v>-1.0</v>
      </c>
      <c r="B2974" s="2" t="s">
        <v>3422</v>
      </c>
    </row>
    <row r="2975">
      <c r="A2975" s="2">
        <v>-1.0</v>
      </c>
      <c r="B2975" s="2" t="s">
        <v>3423</v>
      </c>
    </row>
    <row r="2976">
      <c r="A2976" s="2">
        <v>-1.0</v>
      </c>
      <c r="B2976" s="3" t="s">
        <v>3424</v>
      </c>
    </row>
    <row r="2977">
      <c r="A2977" s="2">
        <v>-1.0</v>
      </c>
      <c r="B2977" s="2" t="s">
        <v>3425</v>
      </c>
    </row>
    <row r="2978">
      <c r="A2978" s="2">
        <v>-1.0</v>
      </c>
      <c r="B2978" s="2" t="s">
        <v>3426</v>
      </c>
    </row>
    <row r="2979">
      <c r="A2979" s="2">
        <v>-1.0</v>
      </c>
      <c r="B2979" s="2" t="s">
        <v>3427</v>
      </c>
    </row>
    <row r="2980">
      <c r="A2980" s="2">
        <v>-1.0</v>
      </c>
      <c r="B2980" s="2" t="s">
        <v>3428</v>
      </c>
    </row>
    <row r="2981">
      <c r="A2981" s="2">
        <v>-1.0</v>
      </c>
      <c r="B2981" s="2" t="s">
        <v>3429</v>
      </c>
    </row>
    <row r="2982">
      <c r="A2982" s="2">
        <v>-1.0</v>
      </c>
      <c r="B2982" s="2" t="s">
        <v>3430</v>
      </c>
    </row>
    <row r="2983">
      <c r="A2983" s="2">
        <v>-1.0</v>
      </c>
      <c r="B2983" s="2" t="s">
        <v>3431</v>
      </c>
    </row>
    <row r="2984">
      <c r="A2984" s="2">
        <v>-1.0</v>
      </c>
      <c r="B2984" s="2" t="s">
        <v>3432</v>
      </c>
    </row>
    <row r="2985">
      <c r="A2985" s="2">
        <v>-1.0</v>
      </c>
      <c r="B2985" s="2" t="s">
        <v>3433</v>
      </c>
    </row>
    <row r="2986">
      <c r="A2986" s="2">
        <v>-1.0</v>
      </c>
      <c r="B2986" s="2" t="s">
        <v>3434</v>
      </c>
    </row>
    <row r="2987">
      <c r="A2987" s="2">
        <v>-1.0</v>
      </c>
      <c r="B2987" s="2" t="s">
        <v>3435</v>
      </c>
    </row>
    <row r="2988">
      <c r="A2988" s="2">
        <v>-1.0</v>
      </c>
      <c r="B2988" s="2" t="s">
        <v>3436</v>
      </c>
    </row>
    <row r="2989">
      <c r="A2989" s="58">
        <v>0.0</v>
      </c>
      <c r="B2989" s="2" t="s">
        <v>2231</v>
      </c>
    </row>
    <row r="2990">
      <c r="A2990" s="58">
        <v>0.0</v>
      </c>
      <c r="B2990" s="2" t="s">
        <v>2233</v>
      </c>
    </row>
    <row r="2991">
      <c r="A2991" s="58">
        <v>0.0</v>
      </c>
      <c r="B2991" s="2" t="s">
        <v>2236</v>
      </c>
    </row>
    <row r="2992">
      <c r="A2992" s="58">
        <v>-1.0</v>
      </c>
      <c r="B2992" s="2" t="s">
        <v>2237</v>
      </c>
    </row>
    <row r="2993">
      <c r="A2993" s="58">
        <v>0.0</v>
      </c>
      <c r="B2993" s="2" t="s">
        <v>2238</v>
      </c>
    </row>
    <row r="2994">
      <c r="A2994" s="58">
        <v>0.0</v>
      </c>
      <c r="B2994" s="2" t="s">
        <v>2239</v>
      </c>
    </row>
    <row r="2995">
      <c r="A2995" s="58">
        <v>0.0</v>
      </c>
      <c r="B2995" s="2" t="s">
        <v>2240</v>
      </c>
    </row>
    <row r="2996">
      <c r="A2996" s="58">
        <v>0.0</v>
      </c>
      <c r="B2996" s="2" t="s">
        <v>2241</v>
      </c>
    </row>
    <row r="2997">
      <c r="A2997" s="58">
        <v>0.0</v>
      </c>
      <c r="B2997" s="2" t="s">
        <v>2245</v>
      </c>
    </row>
    <row r="2998">
      <c r="A2998" s="58">
        <v>0.0</v>
      </c>
      <c r="B2998" s="2" t="s">
        <v>2246</v>
      </c>
    </row>
    <row r="2999">
      <c r="A2999" s="58">
        <v>0.0</v>
      </c>
      <c r="B2999" s="2" t="s">
        <v>2251</v>
      </c>
    </row>
    <row r="3000">
      <c r="A3000" s="2">
        <v>0.0</v>
      </c>
      <c r="B3000" s="2" t="s">
        <v>2252</v>
      </c>
    </row>
    <row r="3001">
      <c r="A3001" s="2">
        <v>0.0</v>
      </c>
      <c r="B3001" s="2" t="s">
        <v>2254</v>
      </c>
    </row>
    <row r="3002">
      <c r="A3002" s="2">
        <v>0.0</v>
      </c>
      <c r="B3002" s="2" t="s">
        <v>2255</v>
      </c>
    </row>
    <row r="3003">
      <c r="A3003" s="2">
        <v>0.0</v>
      </c>
      <c r="B3003" s="2" t="s">
        <v>2257</v>
      </c>
    </row>
    <row r="3004">
      <c r="A3004" s="2">
        <v>0.0</v>
      </c>
      <c r="B3004" s="2" t="s">
        <v>2260</v>
      </c>
    </row>
    <row r="3005">
      <c r="A3005" s="2">
        <v>-1.0</v>
      </c>
      <c r="B3005" s="2" t="s">
        <v>2261</v>
      </c>
    </row>
    <row r="3006">
      <c r="A3006" s="2">
        <v>0.0</v>
      </c>
      <c r="B3006" s="2" t="s">
        <v>2262</v>
      </c>
    </row>
    <row r="3007">
      <c r="A3007" s="2">
        <v>0.0</v>
      </c>
      <c r="B3007" s="2" t="s">
        <v>2266</v>
      </c>
    </row>
    <row r="3008">
      <c r="A3008" s="2">
        <v>0.0</v>
      </c>
      <c r="B3008" s="2" t="s">
        <v>2271</v>
      </c>
    </row>
    <row r="3009">
      <c r="A3009" s="2">
        <v>0.0</v>
      </c>
      <c r="B3009" s="2" t="s">
        <v>2274</v>
      </c>
    </row>
    <row r="3010">
      <c r="A3010" s="2">
        <v>0.0</v>
      </c>
      <c r="B3010" s="3" t="s">
        <v>2275</v>
      </c>
    </row>
    <row r="3011">
      <c r="A3011" s="2">
        <v>0.0</v>
      </c>
      <c r="B3011" s="2" t="s">
        <v>2279</v>
      </c>
    </row>
    <row r="3012">
      <c r="A3012" s="2">
        <v>0.0</v>
      </c>
      <c r="B3012" s="2" t="s">
        <v>2283</v>
      </c>
    </row>
    <row r="3013">
      <c r="A3013" s="2">
        <v>0.0</v>
      </c>
      <c r="B3013" s="2" t="s">
        <v>2284</v>
      </c>
    </row>
    <row r="3014">
      <c r="A3014" s="2">
        <v>0.0</v>
      </c>
      <c r="B3014" s="2" t="s">
        <v>2286</v>
      </c>
    </row>
    <row r="3015">
      <c r="A3015" s="2">
        <v>0.0</v>
      </c>
      <c r="B3015" s="2" t="s">
        <v>2289</v>
      </c>
    </row>
    <row r="3016">
      <c r="A3016" s="2">
        <v>-1.0</v>
      </c>
      <c r="B3016" s="2" t="s">
        <v>2290</v>
      </c>
    </row>
    <row r="3017">
      <c r="A3017" s="2">
        <v>0.0</v>
      </c>
      <c r="B3017" s="2" t="s">
        <v>2293</v>
      </c>
    </row>
    <row r="3018">
      <c r="A3018" s="2">
        <v>0.0</v>
      </c>
      <c r="B3018" s="2" t="s">
        <v>2294</v>
      </c>
    </row>
    <row r="3019">
      <c r="A3019" s="2">
        <v>-1.0</v>
      </c>
      <c r="B3019" s="2" t="s">
        <v>2295</v>
      </c>
    </row>
    <row r="3020">
      <c r="A3020" s="2">
        <v>0.0</v>
      </c>
      <c r="B3020" s="2" t="s">
        <v>2296</v>
      </c>
    </row>
    <row r="3021">
      <c r="A3021" s="2">
        <v>0.0</v>
      </c>
      <c r="B3021" s="2" t="s">
        <v>2297</v>
      </c>
    </row>
    <row r="3022">
      <c r="A3022" s="2">
        <v>0.0</v>
      </c>
      <c r="B3022" s="2" t="s">
        <v>2298</v>
      </c>
    </row>
    <row r="3023">
      <c r="A3023" s="2">
        <v>0.0</v>
      </c>
      <c r="B3023" s="2" t="s">
        <v>2306</v>
      </c>
    </row>
    <row r="3024">
      <c r="A3024" s="2">
        <v>-1.0</v>
      </c>
      <c r="B3024" s="2" t="s">
        <v>2308</v>
      </c>
    </row>
    <row r="3025">
      <c r="A3025" s="2">
        <v>0.0</v>
      </c>
      <c r="B3025" s="2" t="s">
        <v>2309</v>
      </c>
    </row>
    <row r="3026">
      <c r="A3026" s="2">
        <v>-1.0</v>
      </c>
      <c r="B3026" s="2" t="s">
        <v>2310</v>
      </c>
    </row>
    <row r="3027">
      <c r="A3027" s="2">
        <v>0.0</v>
      </c>
      <c r="B3027" s="2" t="s">
        <v>2311</v>
      </c>
    </row>
    <row r="3028">
      <c r="A3028" s="2">
        <v>0.0</v>
      </c>
      <c r="B3028" s="2" t="s">
        <v>2312</v>
      </c>
    </row>
    <row r="3029">
      <c r="A3029" s="2">
        <v>0.0</v>
      </c>
      <c r="B3029" s="2" t="s">
        <v>2313</v>
      </c>
    </row>
    <row r="3030">
      <c r="A3030" s="2">
        <v>0.0</v>
      </c>
      <c r="B3030" s="2" t="s">
        <v>2316</v>
      </c>
    </row>
    <row r="3031">
      <c r="A3031" s="2">
        <v>0.0</v>
      </c>
      <c r="B3031" s="2" t="s">
        <v>2317</v>
      </c>
    </row>
    <row r="3032">
      <c r="A3032" s="2">
        <v>0.0</v>
      </c>
      <c r="B3032" s="2" t="s">
        <v>2318</v>
      </c>
    </row>
    <row r="3033">
      <c r="A3033" s="2">
        <v>0.0</v>
      </c>
      <c r="B3033" s="2" t="s">
        <v>2319</v>
      </c>
    </row>
    <row r="3034">
      <c r="A3034" s="2">
        <v>0.0</v>
      </c>
      <c r="B3034" s="2" t="s">
        <v>2321</v>
      </c>
    </row>
    <row r="3035">
      <c r="A3035" s="2">
        <v>0.0</v>
      </c>
      <c r="B3035" s="2" t="s">
        <v>2322</v>
      </c>
    </row>
    <row r="3036">
      <c r="A3036" s="2">
        <v>0.0</v>
      </c>
      <c r="B3036" s="2" t="s">
        <v>2324</v>
      </c>
    </row>
    <row r="3037">
      <c r="A3037" s="2">
        <v>0.0</v>
      </c>
      <c r="B3037" s="2" t="s">
        <v>2326</v>
      </c>
    </row>
    <row r="3038">
      <c r="A3038" s="2">
        <v>0.0</v>
      </c>
      <c r="B3038" s="2" t="s">
        <v>2329</v>
      </c>
    </row>
    <row r="3039">
      <c r="A3039" s="2">
        <v>0.0</v>
      </c>
      <c r="B3039" s="2" t="s">
        <v>2333</v>
      </c>
    </row>
    <row r="3040">
      <c r="A3040" s="2">
        <v>0.0</v>
      </c>
      <c r="B3040" s="2" t="s">
        <v>2334</v>
      </c>
    </row>
    <row r="3041">
      <c r="A3041" s="2">
        <v>0.0</v>
      </c>
      <c r="B3041" s="2" t="s">
        <v>2336</v>
      </c>
    </row>
    <row r="3042">
      <c r="A3042" s="2">
        <v>0.0</v>
      </c>
      <c r="B3042" s="2" t="s">
        <v>2337</v>
      </c>
    </row>
    <row r="3043">
      <c r="A3043" s="2">
        <v>0.0</v>
      </c>
      <c r="B3043" s="2" t="s">
        <v>2341</v>
      </c>
    </row>
    <row r="3044">
      <c r="A3044" s="2">
        <v>0.0</v>
      </c>
      <c r="B3044" s="2" t="s">
        <v>2346</v>
      </c>
    </row>
    <row r="3045">
      <c r="A3045" s="2">
        <v>1.0</v>
      </c>
      <c r="B3045" s="2" t="s">
        <v>2347</v>
      </c>
    </row>
    <row r="3046">
      <c r="A3046" s="2">
        <v>0.0</v>
      </c>
      <c r="B3046" s="2" t="s">
        <v>2348</v>
      </c>
    </row>
    <row r="3047">
      <c r="A3047" s="2">
        <v>0.0</v>
      </c>
      <c r="B3047" s="2" t="s">
        <v>2350</v>
      </c>
    </row>
    <row r="3048">
      <c r="A3048" s="2">
        <v>0.0</v>
      </c>
      <c r="B3048" s="2" t="s">
        <v>2353</v>
      </c>
    </row>
    <row r="3049">
      <c r="A3049" s="2">
        <v>0.0</v>
      </c>
      <c r="B3049" s="2" t="s">
        <v>2354</v>
      </c>
    </row>
    <row r="3050">
      <c r="A3050" s="2">
        <v>0.0</v>
      </c>
      <c r="B3050" s="2" t="s">
        <v>2356</v>
      </c>
    </row>
    <row r="3051">
      <c r="A3051" s="2">
        <v>0.0</v>
      </c>
      <c r="B3051" s="2" t="s">
        <v>2358</v>
      </c>
    </row>
    <row r="3052">
      <c r="A3052" s="2">
        <v>0.0</v>
      </c>
      <c r="B3052" s="2" t="s">
        <v>2359</v>
      </c>
    </row>
    <row r="3053">
      <c r="A3053" s="2">
        <v>0.0</v>
      </c>
      <c r="B3053" s="2" t="s">
        <v>2360</v>
      </c>
    </row>
    <row r="3054">
      <c r="A3054" s="2">
        <v>-1.0</v>
      </c>
      <c r="B3054" s="2" t="s">
        <v>2364</v>
      </c>
    </row>
    <row r="3055">
      <c r="A3055" s="2">
        <v>0.0</v>
      </c>
      <c r="B3055" s="2" t="s">
        <v>2365</v>
      </c>
    </row>
    <row r="3056">
      <c r="A3056" s="2">
        <v>0.0</v>
      </c>
      <c r="B3056" s="2" t="s">
        <v>2366</v>
      </c>
    </row>
    <row r="3057">
      <c r="A3057" s="2">
        <v>0.0</v>
      </c>
      <c r="B3057" s="2" t="s">
        <v>2369</v>
      </c>
    </row>
    <row r="3058">
      <c r="A3058" s="2">
        <v>0.0</v>
      </c>
      <c r="B3058" s="2" t="s">
        <v>2373</v>
      </c>
    </row>
    <row r="3059">
      <c r="A3059" s="2">
        <v>0.0</v>
      </c>
      <c r="B3059" s="2" t="s">
        <v>2374</v>
      </c>
    </row>
    <row r="3060">
      <c r="A3060" s="2">
        <v>0.0</v>
      </c>
      <c r="B3060" s="2" t="s">
        <v>2375</v>
      </c>
    </row>
    <row r="3061">
      <c r="A3061" s="2">
        <v>0.0</v>
      </c>
      <c r="B3061" s="2" t="s">
        <v>2376</v>
      </c>
    </row>
    <row r="3062">
      <c r="A3062" s="2">
        <v>0.0</v>
      </c>
      <c r="B3062" s="2" t="s">
        <v>2378</v>
      </c>
    </row>
    <row r="3063">
      <c r="A3063" s="2">
        <v>0.0</v>
      </c>
      <c r="B3063" s="2" t="s">
        <v>2379</v>
      </c>
    </row>
    <row r="3064">
      <c r="A3064" s="2">
        <v>0.0</v>
      </c>
      <c r="B3064" s="2" t="s">
        <v>2380</v>
      </c>
    </row>
    <row r="3065">
      <c r="A3065" s="2">
        <v>0.0</v>
      </c>
      <c r="B3065" s="2" t="s">
        <v>2381</v>
      </c>
    </row>
    <row r="3066">
      <c r="A3066" s="2">
        <v>0.0</v>
      </c>
      <c r="B3066" s="2" t="s">
        <v>2382</v>
      </c>
    </row>
    <row r="3067">
      <c r="A3067" s="2">
        <v>0.0</v>
      </c>
      <c r="B3067" s="2" t="s">
        <v>2383</v>
      </c>
    </row>
    <row r="3068">
      <c r="A3068" s="2">
        <v>0.0</v>
      </c>
      <c r="B3068" s="2" t="s">
        <v>2387</v>
      </c>
    </row>
    <row r="3069">
      <c r="A3069" s="2">
        <v>0.0</v>
      </c>
      <c r="B3069" s="2" t="s">
        <v>2388</v>
      </c>
    </row>
    <row r="3070">
      <c r="A3070" s="2">
        <v>0.0</v>
      </c>
      <c r="B3070" s="2" t="s">
        <v>2393</v>
      </c>
    </row>
    <row r="3071">
      <c r="A3071" s="2">
        <v>0.0</v>
      </c>
      <c r="B3071" s="2" t="s">
        <v>2394</v>
      </c>
    </row>
    <row r="3072">
      <c r="A3072" s="2">
        <v>0.0</v>
      </c>
      <c r="B3072" s="2" t="s">
        <v>2395</v>
      </c>
    </row>
    <row r="3073">
      <c r="A3073" s="2">
        <v>0.0</v>
      </c>
      <c r="B3073" s="2" t="s">
        <v>2397</v>
      </c>
    </row>
    <row r="3074">
      <c r="A3074" s="2">
        <v>0.0</v>
      </c>
      <c r="B3074" s="2" t="s">
        <v>2400</v>
      </c>
    </row>
    <row r="3075">
      <c r="A3075" s="2">
        <v>0.0</v>
      </c>
      <c r="B3075" s="2" t="s">
        <v>2401</v>
      </c>
    </row>
    <row r="3076">
      <c r="A3076" s="2">
        <v>0.0</v>
      </c>
      <c r="B3076" s="2" t="s">
        <v>2403</v>
      </c>
    </row>
    <row r="3077">
      <c r="A3077" s="2">
        <v>0.0</v>
      </c>
      <c r="B3077" s="2" t="s">
        <v>2404</v>
      </c>
    </row>
    <row r="3078">
      <c r="A3078" s="2">
        <v>0.0</v>
      </c>
      <c r="B3078" s="2" t="s">
        <v>2407</v>
      </c>
    </row>
    <row r="3079">
      <c r="A3079" s="2">
        <v>0.0</v>
      </c>
      <c r="B3079" s="2" t="s">
        <v>2408</v>
      </c>
    </row>
    <row r="3080">
      <c r="A3080" s="2">
        <v>0.0</v>
      </c>
      <c r="B3080" s="2" t="s">
        <v>2417</v>
      </c>
    </row>
    <row r="3081">
      <c r="A3081" s="2">
        <v>0.0</v>
      </c>
      <c r="B3081" s="2" t="s">
        <v>2422</v>
      </c>
    </row>
    <row r="3082">
      <c r="A3082" s="2">
        <v>-1.0</v>
      </c>
      <c r="B3082" s="2" t="s">
        <v>2425</v>
      </c>
    </row>
    <row r="3083">
      <c r="A3083" s="2">
        <v>0.0</v>
      </c>
      <c r="B3083" s="2" t="s">
        <v>2426</v>
      </c>
    </row>
    <row r="3084">
      <c r="A3084" s="2">
        <v>0.0</v>
      </c>
      <c r="B3084" s="2" t="s">
        <v>2427</v>
      </c>
    </row>
    <row r="3085">
      <c r="A3085" s="2">
        <v>0.0</v>
      </c>
      <c r="B3085" s="2" t="s">
        <v>2428</v>
      </c>
    </row>
    <row r="3086">
      <c r="A3086" s="2">
        <v>0.0</v>
      </c>
      <c r="B3086" s="2" t="s">
        <v>2430</v>
      </c>
    </row>
    <row r="3087">
      <c r="A3087" s="2">
        <v>0.0</v>
      </c>
      <c r="B3087" s="2" t="s">
        <v>2432</v>
      </c>
    </row>
    <row r="3088">
      <c r="A3088" s="2">
        <v>0.0</v>
      </c>
      <c r="B3088" s="2" t="s">
        <v>2433</v>
      </c>
    </row>
    <row r="3089">
      <c r="A3089" s="2">
        <v>0.0</v>
      </c>
      <c r="B3089" s="2" t="s">
        <v>2437</v>
      </c>
    </row>
    <row r="3090">
      <c r="A3090" s="2">
        <v>0.0</v>
      </c>
      <c r="B3090" s="2" t="s">
        <v>2440</v>
      </c>
    </row>
    <row r="3091">
      <c r="A3091" s="2">
        <v>0.0</v>
      </c>
      <c r="B3091" s="2" t="s">
        <v>2441</v>
      </c>
    </row>
    <row r="3092">
      <c r="A3092" s="2">
        <v>-1.0</v>
      </c>
      <c r="B3092" s="2" t="s">
        <v>2442</v>
      </c>
    </row>
    <row r="3093">
      <c r="A3093" s="2">
        <v>0.0</v>
      </c>
      <c r="B3093" s="2" t="s">
        <v>2443</v>
      </c>
    </row>
    <row r="3094">
      <c r="A3094" s="2">
        <v>0.0</v>
      </c>
      <c r="B3094" s="2" t="s">
        <v>2444</v>
      </c>
    </row>
    <row r="3095">
      <c r="A3095" s="2">
        <v>0.0</v>
      </c>
      <c r="B3095" s="2" t="s">
        <v>2445</v>
      </c>
    </row>
    <row r="3096">
      <c r="A3096" s="2">
        <v>0.0</v>
      </c>
      <c r="B3096" s="2" t="s">
        <v>2448</v>
      </c>
    </row>
    <row r="3097">
      <c r="A3097" s="2">
        <v>0.0</v>
      </c>
      <c r="B3097" s="2" t="s">
        <v>2452</v>
      </c>
    </row>
    <row r="3098">
      <c r="A3098" s="2">
        <v>0.0</v>
      </c>
      <c r="B3098" s="2" t="s">
        <v>2453</v>
      </c>
    </row>
    <row r="3099">
      <c r="A3099" s="2">
        <v>0.0</v>
      </c>
      <c r="B3099" s="2" t="s">
        <v>2454</v>
      </c>
    </row>
    <row r="3100">
      <c r="A3100" s="2">
        <v>0.0</v>
      </c>
      <c r="B3100" s="2" t="s">
        <v>2455</v>
      </c>
    </row>
    <row r="3101">
      <c r="A3101" s="2">
        <v>0.0</v>
      </c>
      <c r="B3101" s="2" t="s">
        <v>2456</v>
      </c>
    </row>
    <row r="3102">
      <c r="A3102" s="2">
        <v>0.0</v>
      </c>
      <c r="B3102" s="2" t="s">
        <v>2457</v>
      </c>
    </row>
    <row r="3103">
      <c r="A3103" s="2">
        <v>0.0</v>
      </c>
      <c r="B3103" s="2" t="s">
        <v>2458</v>
      </c>
    </row>
    <row r="3104">
      <c r="A3104" s="2">
        <v>0.0</v>
      </c>
      <c r="B3104" s="2" t="s">
        <v>2459</v>
      </c>
    </row>
    <row r="3105">
      <c r="A3105" s="2">
        <v>0.0</v>
      </c>
      <c r="B3105" s="2" t="s">
        <v>2460</v>
      </c>
    </row>
    <row r="3106">
      <c r="A3106" s="2">
        <v>0.0</v>
      </c>
      <c r="B3106" s="2" t="s">
        <v>2462</v>
      </c>
    </row>
    <row r="3107">
      <c r="A3107" s="2">
        <v>0.0</v>
      </c>
      <c r="B3107" s="2" t="s">
        <v>2463</v>
      </c>
    </row>
    <row r="3108">
      <c r="A3108" s="2">
        <v>0.0</v>
      </c>
      <c r="B3108" s="2" t="s">
        <v>2471</v>
      </c>
    </row>
    <row r="3109">
      <c r="A3109" s="2">
        <v>0.0</v>
      </c>
      <c r="B3109" s="2" t="s">
        <v>2476</v>
      </c>
    </row>
    <row r="3110">
      <c r="A3110" s="2">
        <v>0.0</v>
      </c>
      <c r="B3110" s="2" t="s">
        <v>2477</v>
      </c>
    </row>
    <row r="3111">
      <c r="A3111" s="2">
        <v>0.0</v>
      </c>
      <c r="B3111" s="2" t="s">
        <v>2478</v>
      </c>
    </row>
    <row r="3112">
      <c r="A3112" s="2">
        <v>0.0</v>
      </c>
      <c r="B3112" s="2" t="s">
        <v>2483</v>
      </c>
    </row>
    <row r="3113">
      <c r="A3113" s="2">
        <v>0.0</v>
      </c>
      <c r="B3113" s="2" t="s">
        <v>2484</v>
      </c>
    </row>
    <row r="3114">
      <c r="A3114" s="2">
        <v>0.0</v>
      </c>
      <c r="B3114" s="2" t="s">
        <v>2493</v>
      </c>
    </row>
    <row r="3115">
      <c r="A3115" s="2">
        <v>-1.0</v>
      </c>
      <c r="B3115" s="2" t="s">
        <v>2494</v>
      </c>
    </row>
    <row r="3116">
      <c r="A3116" s="2">
        <v>0.0</v>
      </c>
      <c r="B3116" s="2" t="s">
        <v>2916</v>
      </c>
    </row>
    <row r="3117">
      <c r="A3117" s="2">
        <v>0.0</v>
      </c>
      <c r="B3117" s="2" t="s">
        <v>2917</v>
      </c>
    </row>
    <row r="3118">
      <c r="A3118" s="2">
        <v>0.0</v>
      </c>
      <c r="B3118" s="2" t="s">
        <v>2919</v>
      </c>
    </row>
    <row r="3119">
      <c r="A3119" s="2">
        <v>0.0</v>
      </c>
      <c r="B3119" s="2" t="s">
        <v>2921</v>
      </c>
    </row>
    <row r="3120">
      <c r="A3120" s="2">
        <v>0.0</v>
      </c>
      <c r="B3120" s="2" t="s">
        <v>2922</v>
      </c>
    </row>
    <row r="3121">
      <c r="A3121" s="2">
        <v>0.0</v>
      </c>
      <c r="B3121" s="2" t="s">
        <v>2923</v>
      </c>
    </row>
    <row r="3122">
      <c r="A3122" s="2">
        <v>0.0</v>
      </c>
      <c r="B3122" s="2" t="s">
        <v>2924</v>
      </c>
    </row>
    <row r="3123">
      <c r="A3123" s="2">
        <v>0.0</v>
      </c>
      <c r="B3123" s="2" t="s">
        <v>2925</v>
      </c>
    </row>
    <row r="3124">
      <c r="A3124" s="2">
        <v>0.0</v>
      </c>
      <c r="B3124" s="2" t="s">
        <v>2926</v>
      </c>
    </row>
    <row r="3125">
      <c r="A3125" s="2">
        <v>0.0</v>
      </c>
      <c r="B3125" s="2" t="s">
        <v>2927</v>
      </c>
    </row>
    <row r="3126">
      <c r="A3126" s="2">
        <v>0.0</v>
      </c>
      <c r="B3126" s="2" t="s">
        <v>2929</v>
      </c>
    </row>
    <row r="3127">
      <c r="A3127" s="2">
        <v>0.0</v>
      </c>
      <c r="B3127" s="2" t="s">
        <v>2932</v>
      </c>
    </row>
    <row r="3128">
      <c r="A3128" s="2">
        <v>0.0</v>
      </c>
      <c r="B3128" s="2" t="s">
        <v>2936</v>
      </c>
    </row>
    <row r="3129">
      <c r="A3129" s="2">
        <v>0.0</v>
      </c>
      <c r="B3129" s="2" t="s">
        <v>2938</v>
      </c>
    </row>
    <row r="3130">
      <c r="A3130" s="2">
        <v>0.0</v>
      </c>
      <c r="B3130" s="2" t="s">
        <v>2940</v>
      </c>
    </row>
    <row r="3131">
      <c r="A3131" s="2">
        <v>0.0</v>
      </c>
      <c r="B3131" s="2" t="s">
        <v>2945</v>
      </c>
    </row>
    <row r="3132">
      <c r="A3132" s="2">
        <v>0.0</v>
      </c>
      <c r="B3132" s="2" t="s">
        <v>2958</v>
      </c>
    </row>
    <row r="3133">
      <c r="A3133" s="2">
        <v>0.0</v>
      </c>
      <c r="B3133" s="2" t="s">
        <v>2961</v>
      </c>
    </row>
    <row r="3134">
      <c r="A3134" s="2">
        <v>0.0</v>
      </c>
      <c r="B3134" s="2" t="s">
        <v>2966</v>
      </c>
    </row>
    <row r="3135">
      <c r="A3135" s="2">
        <v>0.0</v>
      </c>
      <c r="B3135" s="2" t="s">
        <v>2969</v>
      </c>
    </row>
    <row r="3136">
      <c r="A3136" s="2">
        <v>0.0</v>
      </c>
      <c r="B3136" s="2" t="s">
        <v>2973</v>
      </c>
    </row>
    <row r="3137">
      <c r="A3137" s="2">
        <v>0.0</v>
      </c>
      <c r="B3137" s="2" t="s">
        <v>2975</v>
      </c>
    </row>
    <row r="3138">
      <c r="A3138" s="2">
        <v>0.0</v>
      </c>
      <c r="B3138" s="2" t="s">
        <v>2976</v>
      </c>
    </row>
    <row r="3139">
      <c r="A3139" s="2">
        <v>0.0</v>
      </c>
      <c r="B3139" s="2" t="s">
        <v>2978</v>
      </c>
    </row>
    <row r="3140">
      <c r="A3140" s="2">
        <v>0.0</v>
      </c>
      <c r="B3140" s="2" t="s">
        <v>2980</v>
      </c>
    </row>
    <row r="3141">
      <c r="A3141" s="2">
        <v>0.0</v>
      </c>
      <c r="B3141" s="2" t="s">
        <v>2983</v>
      </c>
    </row>
    <row r="3142">
      <c r="A3142" s="2">
        <v>0.0</v>
      </c>
      <c r="B3142" s="2" t="s">
        <v>2985</v>
      </c>
    </row>
    <row r="3143">
      <c r="A3143" s="2">
        <v>0.0</v>
      </c>
      <c r="B3143" s="2" t="s">
        <v>2987</v>
      </c>
    </row>
    <row r="3144">
      <c r="A3144" s="2">
        <v>0.0</v>
      </c>
      <c r="B3144" s="2" t="s">
        <v>2989</v>
      </c>
    </row>
    <row r="3145">
      <c r="A3145" s="2">
        <v>0.0</v>
      </c>
      <c r="B3145" s="2" t="s">
        <v>2993</v>
      </c>
    </row>
    <row r="3146">
      <c r="A3146" s="2">
        <v>0.0</v>
      </c>
      <c r="B3146" s="2" t="s">
        <v>2995</v>
      </c>
    </row>
    <row r="3147">
      <c r="A3147" s="2">
        <v>0.0</v>
      </c>
      <c r="B3147" s="2" t="s">
        <v>2997</v>
      </c>
    </row>
    <row r="3148">
      <c r="A3148" s="2">
        <v>-1.0</v>
      </c>
      <c r="B3148" s="2" t="s">
        <v>2999</v>
      </c>
    </row>
    <row r="3149">
      <c r="A3149" s="2">
        <v>-1.0</v>
      </c>
      <c r="B3149" s="2" t="s">
        <v>3001</v>
      </c>
    </row>
    <row r="3150">
      <c r="A3150" s="2">
        <v>0.0</v>
      </c>
      <c r="B3150" s="2" t="s">
        <v>3005</v>
      </c>
    </row>
    <row r="3151">
      <c r="A3151" s="2">
        <v>0.0</v>
      </c>
      <c r="B3151" s="2" t="s">
        <v>3017</v>
      </c>
    </row>
    <row r="3152">
      <c r="A3152" s="2">
        <v>0.0</v>
      </c>
      <c r="B3152" s="3" t="s">
        <v>3019</v>
      </c>
    </row>
    <row r="3153">
      <c r="A3153" s="2">
        <v>0.0</v>
      </c>
      <c r="B3153" s="2" t="s">
        <v>3025</v>
      </c>
    </row>
    <row r="3154">
      <c r="A3154" s="2">
        <v>0.0</v>
      </c>
      <c r="B3154" s="2" t="s">
        <v>3027</v>
      </c>
    </row>
    <row r="3155">
      <c r="A3155" s="2">
        <v>0.0</v>
      </c>
      <c r="B3155" s="2" t="s">
        <v>3030</v>
      </c>
    </row>
    <row r="3156">
      <c r="A3156" s="2">
        <v>0.0</v>
      </c>
      <c r="B3156" s="2" t="s">
        <v>3032</v>
      </c>
    </row>
    <row r="3157">
      <c r="A3157" s="2">
        <v>0.0</v>
      </c>
      <c r="B3157" s="2" t="s">
        <v>3709</v>
      </c>
    </row>
    <row r="3158">
      <c r="A3158" s="2">
        <v>0.0</v>
      </c>
      <c r="B3158" s="2" t="s">
        <v>3710</v>
      </c>
    </row>
    <row r="3159">
      <c r="A3159" s="2">
        <v>0.0</v>
      </c>
      <c r="B3159" s="2" t="s">
        <v>3711</v>
      </c>
    </row>
    <row r="3160">
      <c r="A3160" s="2">
        <v>0.0</v>
      </c>
      <c r="B3160" s="2" t="s">
        <v>3036</v>
      </c>
    </row>
    <row r="3161">
      <c r="A3161" s="2">
        <v>0.0</v>
      </c>
      <c r="B3161" s="2" t="s">
        <v>3037</v>
      </c>
    </row>
    <row r="3162">
      <c r="A3162" s="2">
        <v>0.0</v>
      </c>
      <c r="B3162" s="2" t="s">
        <v>3042</v>
      </c>
    </row>
    <row r="3163">
      <c r="A3163" s="2">
        <v>0.0</v>
      </c>
      <c r="B3163" s="2" t="s">
        <v>3046</v>
      </c>
    </row>
    <row r="3164">
      <c r="A3164" s="2">
        <v>0.0</v>
      </c>
      <c r="B3164" s="2" t="s">
        <v>3050</v>
      </c>
    </row>
    <row r="3165">
      <c r="A3165" s="2">
        <v>-1.0</v>
      </c>
      <c r="B3165" s="2" t="s">
        <v>3052</v>
      </c>
    </row>
    <row r="3166">
      <c r="A3166" s="2">
        <v>-1.0</v>
      </c>
      <c r="B3166" s="2" t="s">
        <v>3054</v>
      </c>
    </row>
    <row r="3167">
      <c r="A3167" s="2">
        <v>0.0</v>
      </c>
      <c r="B3167" s="2" t="s">
        <v>3056</v>
      </c>
    </row>
    <row r="3168">
      <c r="A3168" s="2">
        <v>0.0</v>
      </c>
      <c r="B3168" s="2" t="s">
        <v>3058</v>
      </c>
    </row>
    <row r="3169">
      <c r="A3169" s="2">
        <v>0.0</v>
      </c>
      <c r="B3169" s="2" t="s">
        <v>3060</v>
      </c>
    </row>
    <row r="3170">
      <c r="A3170" s="2">
        <v>0.0</v>
      </c>
      <c r="B3170" s="2" t="s">
        <v>3063</v>
      </c>
    </row>
    <row r="3171">
      <c r="A3171" s="2">
        <v>0.0</v>
      </c>
      <c r="B3171" s="2" t="s">
        <v>3066</v>
      </c>
    </row>
    <row r="3172">
      <c r="A3172" s="2">
        <v>0.0</v>
      </c>
      <c r="B3172" s="2" t="s">
        <v>3068</v>
      </c>
    </row>
    <row r="3173">
      <c r="A3173" s="2">
        <v>0.0</v>
      </c>
      <c r="B3173" s="2" t="s">
        <v>3071</v>
      </c>
    </row>
    <row r="3174">
      <c r="A3174" s="2">
        <v>0.0</v>
      </c>
      <c r="B3174" s="2" t="s">
        <v>3437</v>
      </c>
    </row>
    <row r="3175">
      <c r="A3175" s="2">
        <v>0.0</v>
      </c>
      <c r="B3175" s="2" t="s">
        <v>3438</v>
      </c>
    </row>
    <row r="3176">
      <c r="A3176" s="2">
        <v>0.0</v>
      </c>
      <c r="B3176" s="2" t="s">
        <v>3439</v>
      </c>
    </row>
    <row r="3177">
      <c r="A3177" s="2">
        <v>0.0</v>
      </c>
      <c r="B3177" s="2" t="s">
        <v>3440</v>
      </c>
    </row>
    <row r="3178">
      <c r="A3178" s="2">
        <v>0.0</v>
      </c>
      <c r="B3178" s="2" t="s">
        <v>3441</v>
      </c>
    </row>
    <row r="3179">
      <c r="A3179" s="2">
        <v>0.0</v>
      </c>
      <c r="B3179" s="2" t="s">
        <v>3442</v>
      </c>
    </row>
    <row r="3180">
      <c r="A3180" s="2">
        <v>0.0</v>
      </c>
      <c r="B3180" s="2" t="s">
        <v>3443</v>
      </c>
    </row>
    <row r="3181">
      <c r="A3181" s="2">
        <v>0.0</v>
      </c>
      <c r="B3181" s="2" t="s">
        <v>3444</v>
      </c>
    </row>
    <row r="3182">
      <c r="A3182" s="2">
        <v>0.0</v>
      </c>
      <c r="B3182" s="2" t="s">
        <v>3445</v>
      </c>
    </row>
    <row r="3183">
      <c r="A3183" s="2">
        <v>0.0</v>
      </c>
      <c r="B3183" s="2" t="s">
        <v>3447</v>
      </c>
    </row>
    <row r="3184">
      <c r="A3184" s="2">
        <v>0.0</v>
      </c>
      <c r="B3184" s="2" t="s">
        <v>3448</v>
      </c>
    </row>
    <row r="3185">
      <c r="A3185" s="2">
        <v>0.0</v>
      </c>
      <c r="B3185" s="2" t="s">
        <v>3449</v>
      </c>
    </row>
    <row r="3186">
      <c r="A3186" s="2">
        <v>0.0</v>
      </c>
      <c r="B3186" s="2" t="s">
        <v>3451</v>
      </c>
    </row>
    <row r="3187">
      <c r="A3187" s="2">
        <v>0.0</v>
      </c>
      <c r="B3187" s="2" t="s">
        <v>3452</v>
      </c>
    </row>
    <row r="3188">
      <c r="A3188" s="2">
        <v>0.0</v>
      </c>
      <c r="B3188" s="2" t="s">
        <v>3453</v>
      </c>
    </row>
    <row r="3189">
      <c r="A3189" s="2">
        <v>0.0</v>
      </c>
      <c r="B3189" s="2" t="s">
        <v>3454</v>
      </c>
    </row>
    <row r="3190">
      <c r="A3190" s="2">
        <v>0.0</v>
      </c>
      <c r="B3190" s="2" t="s">
        <v>3455</v>
      </c>
    </row>
    <row r="3191">
      <c r="A3191" s="2">
        <v>0.0</v>
      </c>
      <c r="B3191" s="2" t="s">
        <v>3456</v>
      </c>
    </row>
    <row r="3192">
      <c r="A3192" s="2">
        <v>0.0</v>
      </c>
      <c r="B3192" s="2" t="s">
        <v>3457</v>
      </c>
    </row>
    <row r="3193">
      <c r="A3193" s="2">
        <v>0.0</v>
      </c>
      <c r="B3193" s="2" t="s">
        <v>3458</v>
      </c>
    </row>
    <row r="3194">
      <c r="A3194" s="2">
        <v>0.0</v>
      </c>
      <c r="B3194" s="2" t="s">
        <v>3459</v>
      </c>
    </row>
    <row r="3195">
      <c r="A3195" s="2">
        <v>0.0</v>
      </c>
      <c r="B3195" s="2" t="s">
        <v>3460</v>
      </c>
    </row>
    <row r="3196">
      <c r="A3196" s="2">
        <v>0.0</v>
      </c>
      <c r="B3196" s="2" t="s">
        <v>3461</v>
      </c>
    </row>
    <row r="3197">
      <c r="A3197" s="2">
        <v>0.0</v>
      </c>
      <c r="B3197" s="2" t="s">
        <v>3462</v>
      </c>
    </row>
    <row r="3198">
      <c r="A3198" s="2">
        <v>0.0</v>
      </c>
      <c r="B3198" s="2" t="s">
        <v>3463</v>
      </c>
    </row>
    <row r="3199">
      <c r="A3199" s="2">
        <v>0.0</v>
      </c>
      <c r="B3199" s="2" t="s">
        <v>3466</v>
      </c>
    </row>
    <row r="3200">
      <c r="A3200" s="2">
        <v>0.0</v>
      </c>
      <c r="B3200" s="2" t="s">
        <v>3467</v>
      </c>
    </row>
    <row r="3201">
      <c r="A3201" s="2">
        <v>0.0</v>
      </c>
      <c r="B3201" s="2" t="s">
        <v>3468</v>
      </c>
    </row>
    <row r="3202">
      <c r="A3202" s="2">
        <v>0.0</v>
      </c>
      <c r="B3202" s="2" t="s">
        <v>3469</v>
      </c>
    </row>
    <row r="3203">
      <c r="A3203" s="2">
        <v>0.0</v>
      </c>
      <c r="B3203" s="2" t="s">
        <v>3470</v>
      </c>
    </row>
    <row r="3204">
      <c r="A3204" s="2">
        <v>-1.0</v>
      </c>
      <c r="B3204" s="2" t="s">
        <v>3473</v>
      </c>
    </row>
    <row r="3205">
      <c r="A3205" s="2">
        <v>-1.0</v>
      </c>
      <c r="B3205" s="2" t="s">
        <v>3474</v>
      </c>
    </row>
    <row r="3206">
      <c r="A3206" s="2">
        <v>0.0</v>
      </c>
      <c r="B3206" s="2" t="s">
        <v>3475</v>
      </c>
    </row>
    <row r="3207">
      <c r="A3207" s="2">
        <v>0.0</v>
      </c>
      <c r="B3207" s="2" t="s">
        <v>3476</v>
      </c>
    </row>
    <row r="3208">
      <c r="A3208" s="2">
        <v>0.0</v>
      </c>
      <c r="B3208" s="2" t="s">
        <v>3477</v>
      </c>
    </row>
    <row r="3209">
      <c r="A3209" s="2">
        <v>0.0</v>
      </c>
      <c r="B3209" s="2" t="s">
        <v>3478</v>
      </c>
    </row>
    <row r="3210">
      <c r="A3210" s="2">
        <v>0.0</v>
      </c>
      <c r="B3210" s="2" t="s">
        <v>3479</v>
      </c>
    </row>
    <row r="3211">
      <c r="A3211" s="2">
        <v>0.0</v>
      </c>
      <c r="B3211" s="2" t="s">
        <v>3480</v>
      </c>
    </row>
    <row r="3212">
      <c r="A3212" s="2">
        <v>0.0</v>
      </c>
      <c r="B3212" s="2" t="s">
        <v>3481</v>
      </c>
    </row>
    <row r="3213">
      <c r="A3213" s="2">
        <v>0.0</v>
      </c>
      <c r="B3213" s="2" t="s">
        <v>3482</v>
      </c>
    </row>
    <row r="3214">
      <c r="A3214" s="2">
        <v>0.0</v>
      </c>
      <c r="B3214" s="2" t="s">
        <v>3483</v>
      </c>
    </row>
    <row r="3215">
      <c r="A3215" s="2">
        <v>0.0</v>
      </c>
      <c r="B3215" s="2" t="s">
        <v>3484</v>
      </c>
    </row>
    <row r="3216">
      <c r="A3216" s="2">
        <v>0.0</v>
      </c>
      <c r="B3216" s="2" t="s">
        <v>3485</v>
      </c>
    </row>
    <row r="3217">
      <c r="A3217" s="2">
        <v>0.0</v>
      </c>
      <c r="B3217" s="2" t="s">
        <v>3486</v>
      </c>
    </row>
    <row r="3218">
      <c r="A3218" s="2">
        <v>0.0</v>
      </c>
      <c r="B3218" s="2" t="s">
        <v>3487</v>
      </c>
    </row>
    <row r="3219">
      <c r="A3219" s="2">
        <v>0.0</v>
      </c>
      <c r="B3219" s="2" t="s">
        <v>3488</v>
      </c>
    </row>
    <row r="3220">
      <c r="A3220" s="2">
        <v>0.0</v>
      </c>
      <c r="B3220" s="2" t="s">
        <v>3489</v>
      </c>
    </row>
    <row r="3221">
      <c r="A3221" s="2">
        <v>0.0</v>
      </c>
      <c r="B3221" s="2" t="s">
        <v>3490</v>
      </c>
    </row>
    <row r="3222">
      <c r="A3222" s="2">
        <v>-1.0</v>
      </c>
      <c r="B3222" s="2" t="s">
        <v>3493</v>
      </c>
    </row>
    <row r="3223">
      <c r="A3223" s="2">
        <v>0.0</v>
      </c>
      <c r="B3223" s="2" t="s">
        <v>3494</v>
      </c>
    </row>
    <row r="3224">
      <c r="A3224" s="2">
        <v>0.0</v>
      </c>
      <c r="B3224" s="2" t="s">
        <v>3496</v>
      </c>
    </row>
    <row r="3225">
      <c r="A3225" s="2">
        <v>0.0</v>
      </c>
      <c r="B3225" s="2" t="s">
        <v>3497</v>
      </c>
    </row>
    <row r="3226">
      <c r="A3226" s="2">
        <v>0.0</v>
      </c>
      <c r="B3226" s="2" t="s">
        <v>3500</v>
      </c>
    </row>
    <row r="3227">
      <c r="A3227" s="2">
        <v>0.0</v>
      </c>
      <c r="B3227" s="2" t="s">
        <v>3501</v>
      </c>
    </row>
    <row r="3228">
      <c r="A3228" s="2">
        <v>0.0</v>
      </c>
      <c r="B3228" s="2" t="s">
        <v>3502</v>
      </c>
    </row>
    <row r="3229">
      <c r="A3229" s="2">
        <v>0.0</v>
      </c>
      <c r="B3229" s="2" t="s">
        <v>3503</v>
      </c>
    </row>
    <row r="3230">
      <c r="A3230" s="2">
        <v>0.0</v>
      </c>
      <c r="B3230" s="2" t="s">
        <v>3505</v>
      </c>
    </row>
    <row r="3231">
      <c r="A3231" s="2">
        <v>0.0</v>
      </c>
      <c r="B3231" s="2" t="s">
        <v>3506</v>
      </c>
    </row>
    <row r="3232">
      <c r="A3232" s="2">
        <v>0.0</v>
      </c>
      <c r="B3232" s="2" t="s">
        <v>3507</v>
      </c>
    </row>
    <row r="3233">
      <c r="A3233" s="2">
        <v>0.0</v>
      </c>
      <c r="B3233" s="2" t="s">
        <v>3508</v>
      </c>
    </row>
    <row r="3234">
      <c r="A3234" s="2">
        <v>0.0</v>
      </c>
      <c r="B3234" s="2" t="s">
        <v>3509</v>
      </c>
    </row>
    <row r="3235">
      <c r="A3235" s="2">
        <v>0.0</v>
      </c>
      <c r="B3235" s="2" t="s">
        <v>3510</v>
      </c>
    </row>
    <row r="3236">
      <c r="A3236" s="2">
        <v>0.0</v>
      </c>
      <c r="B3236" s="2" t="s">
        <v>3511</v>
      </c>
    </row>
    <row r="3237">
      <c r="A3237" s="2">
        <v>0.0</v>
      </c>
      <c r="B3237" s="2" t="s">
        <v>3512</v>
      </c>
    </row>
    <row r="3238">
      <c r="A3238" s="2">
        <v>0.0</v>
      </c>
      <c r="B3238" s="2" t="s">
        <v>3513</v>
      </c>
    </row>
    <row r="3239">
      <c r="A3239" s="2">
        <v>0.0</v>
      </c>
      <c r="B3239" s="2" t="s">
        <v>3514</v>
      </c>
    </row>
    <row r="3240">
      <c r="A3240" s="2">
        <v>0.0</v>
      </c>
      <c r="B3240" s="2" t="s">
        <v>3515</v>
      </c>
    </row>
    <row r="3241">
      <c r="A3241" s="2">
        <v>0.0</v>
      </c>
      <c r="B3241" s="2" t="s">
        <v>3517</v>
      </c>
    </row>
    <row r="3242">
      <c r="A3242" s="2">
        <v>0.0</v>
      </c>
      <c r="B3242" s="2" t="s">
        <v>3518</v>
      </c>
    </row>
    <row r="3243">
      <c r="A3243" s="2">
        <v>0.0</v>
      </c>
      <c r="B3243" s="2" t="s">
        <v>3519</v>
      </c>
    </row>
    <row r="3244">
      <c r="A3244" s="2">
        <v>0.0</v>
      </c>
      <c r="B3244" s="2" t="s">
        <v>3520</v>
      </c>
    </row>
    <row r="3245">
      <c r="A3245" s="2">
        <v>0.0</v>
      </c>
      <c r="B3245" s="2" t="s">
        <v>3521</v>
      </c>
    </row>
    <row r="3246">
      <c r="A3246" s="2">
        <v>0.0</v>
      </c>
      <c r="B3246" s="2" t="s">
        <v>3522</v>
      </c>
    </row>
    <row r="3247">
      <c r="A3247" s="2">
        <v>-1.0</v>
      </c>
      <c r="B3247" s="2" t="s">
        <v>3523</v>
      </c>
    </row>
    <row r="3248">
      <c r="A3248" s="2">
        <v>0.0</v>
      </c>
      <c r="B3248" s="2" t="s">
        <v>3524</v>
      </c>
    </row>
    <row r="3249">
      <c r="A3249" s="2">
        <v>0.0</v>
      </c>
      <c r="B3249" s="2" t="s">
        <v>3525</v>
      </c>
    </row>
    <row r="3250">
      <c r="A3250" s="2">
        <v>0.0</v>
      </c>
      <c r="B3250" s="2" t="s">
        <v>3526</v>
      </c>
    </row>
    <row r="3251">
      <c r="A3251" s="2">
        <v>0.0</v>
      </c>
      <c r="B3251" s="2" t="s">
        <v>3527</v>
      </c>
    </row>
    <row r="3252">
      <c r="A3252" s="2">
        <v>0.0</v>
      </c>
      <c r="B3252" s="2" t="s">
        <v>3530</v>
      </c>
    </row>
    <row r="3253">
      <c r="A3253" s="2">
        <v>0.0</v>
      </c>
      <c r="B3253" s="2" t="s">
        <v>3531</v>
      </c>
    </row>
    <row r="3254">
      <c r="A3254" s="2">
        <v>0.0</v>
      </c>
      <c r="B3254" s="2" t="s">
        <v>3532</v>
      </c>
    </row>
    <row r="3255">
      <c r="A3255" s="2">
        <v>0.0</v>
      </c>
      <c r="B3255" s="2" t="s">
        <v>3533</v>
      </c>
    </row>
    <row r="3256">
      <c r="A3256" s="2">
        <v>0.0</v>
      </c>
      <c r="B3256" s="2" t="s">
        <v>3538</v>
      </c>
    </row>
    <row r="3257">
      <c r="A3257" s="2">
        <v>0.0</v>
      </c>
      <c r="B3257" s="2" t="s">
        <v>3539</v>
      </c>
    </row>
    <row r="3258">
      <c r="A3258" s="2">
        <v>0.0</v>
      </c>
      <c r="B3258" s="2" t="s">
        <v>3540</v>
      </c>
    </row>
    <row r="3259">
      <c r="A3259" s="2">
        <v>0.0</v>
      </c>
      <c r="B3259" s="2" t="s">
        <v>3541</v>
      </c>
    </row>
    <row r="3260">
      <c r="A3260" s="2">
        <v>0.0</v>
      </c>
      <c r="B3260" s="2" t="s">
        <v>3542</v>
      </c>
    </row>
    <row r="3261">
      <c r="A3261" s="2">
        <v>-1.0</v>
      </c>
      <c r="B3261" s="2" t="s">
        <v>3543</v>
      </c>
    </row>
    <row r="3262">
      <c r="A3262" s="2">
        <v>0.0</v>
      </c>
      <c r="B3262" s="2" t="s">
        <v>3544</v>
      </c>
    </row>
    <row r="3263">
      <c r="A3263" s="2">
        <v>0.0</v>
      </c>
      <c r="B3263" s="2" t="s">
        <v>3545</v>
      </c>
    </row>
    <row r="3264">
      <c r="A3264" s="2">
        <v>-1.0</v>
      </c>
      <c r="B3264" s="2" t="s">
        <v>3546</v>
      </c>
    </row>
    <row r="3265">
      <c r="A3265" s="2">
        <v>-1.0</v>
      </c>
      <c r="B3265" s="2" t="s">
        <v>3547</v>
      </c>
    </row>
    <row r="3266">
      <c r="A3266" s="2">
        <v>0.0</v>
      </c>
      <c r="B3266" s="2" t="s">
        <v>3548</v>
      </c>
    </row>
    <row r="3267">
      <c r="A3267" s="2">
        <v>0.0</v>
      </c>
      <c r="B3267" s="2" t="s">
        <v>3549</v>
      </c>
    </row>
    <row r="3268">
      <c r="A3268" s="2">
        <v>0.0</v>
      </c>
      <c r="B3268" s="2" t="s">
        <v>3550</v>
      </c>
    </row>
    <row r="3269">
      <c r="A3269" s="2">
        <v>-1.0</v>
      </c>
      <c r="B3269" s="2" t="s">
        <v>3551</v>
      </c>
    </row>
    <row r="3270">
      <c r="A3270" s="2">
        <v>0.0</v>
      </c>
      <c r="B3270" s="2" t="s">
        <v>3552</v>
      </c>
    </row>
    <row r="3271">
      <c r="A3271" s="2">
        <v>0.0</v>
      </c>
      <c r="B3271" s="2" t="s">
        <v>3553</v>
      </c>
    </row>
    <row r="3272">
      <c r="A3272" s="2">
        <v>0.0</v>
      </c>
      <c r="B3272" s="2" t="s">
        <v>3554</v>
      </c>
    </row>
    <row r="3273">
      <c r="A3273" s="2">
        <v>0.0</v>
      </c>
      <c r="B3273" s="2" t="s">
        <v>3555</v>
      </c>
    </row>
    <row r="3274">
      <c r="A3274" s="2">
        <v>0.0</v>
      </c>
      <c r="B3274" s="2" t="s">
        <v>3556</v>
      </c>
    </row>
    <row r="3275">
      <c r="A3275" s="2">
        <v>0.0</v>
      </c>
      <c r="B3275" s="2" t="s">
        <v>3557</v>
      </c>
    </row>
    <row r="3276">
      <c r="A3276" s="2">
        <v>0.0</v>
      </c>
      <c r="B3276" s="2" t="s">
        <v>3558</v>
      </c>
    </row>
    <row r="3277">
      <c r="A3277" s="2">
        <v>0.0</v>
      </c>
      <c r="B3277" s="2" t="s">
        <v>3559</v>
      </c>
    </row>
    <row r="3278">
      <c r="A3278" s="2">
        <v>-1.0</v>
      </c>
      <c r="B3278" s="2" t="s">
        <v>3563</v>
      </c>
    </row>
    <row r="3279">
      <c r="A3279" s="2">
        <v>0.0</v>
      </c>
      <c r="B3279" s="2" t="s">
        <v>3564</v>
      </c>
    </row>
    <row r="3280">
      <c r="A3280" s="2">
        <v>0.0</v>
      </c>
      <c r="B3280" s="2" t="s">
        <v>3565</v>
      </c>
    </row>
    <row r="3281">
      <c r="A3281" s="2">
        <v>0.0</v>
      </c>
      <c r="B3281" s="2" t="s">
        <v>3569</v>
      </c>
    </row>
    <row r="3282">
      <c r="A3282" s="2">
        <v>0.0</v>
      </c>
      <c r="B3282" s="2" t="s">
        <v>3571</v>
      </c>
    </row>
    <row r="3283">
      <c r="A3283" s="2">
        <v>0.0</v>
      </c>
      <c r="B3283" s="2" t="s">
        <v>3572</v>
      </c>
    </row>
    <row r="3284">
      <c r="A3284" s="2">
        <v>-1.0</v>
      </c>
      <c r="B3284" s="2" t="s">
        <v>3573</v>
      </c>
    </row>
    <row r="3285">
      <c r="A3285" s="2">
        <v>0.0</v>
      </c>
      <c r="B3285" s="2" t="s">
        <v>3574</v>
      </c>
    </row>
    <row r="3286">
      <c r="A3286" s="2">
        <v>0.0</v>
      </c>
      <c r="B3286" s="2" t="s">
        <v>3575</v>
      </c>
    </row>
    <row r="3287">
      <c r="A3287" s="2">
        <v>0.0</v>
      </c>
      <c r="B3287" s="2" t="s">
        <v>3576</v>
      </c>
    </row>
    <row r="3288">
      <c r="A3288" s="2">
        <v>0.0</v>
      </c>
      <c r="B3288" s="2" t="s">
        <v>3578</v>
      </c>
    </row>
    <row r="3289">
      <c r="A3289" s="2">
        <v>0.0</v>
      </c>
      <c r="B3289" s="2" t="s">
        <v>3580</v>
      </c>
    </row>
    <row r="3290">
      <c r="A3290" s="2">
        <v>0.0</v>
      </c>
      <c r="B3290" s="2" t="s">
        <v>3582</v>
      </c>
    </row>
    <row r="3291">
      <c r="A3291" s="2">
        <v>0.0</v>
      </c>
      <c r="B3291" s="2" t="s">
        <v>3583</v>
      </c>
    </row>
    <row r="3292">
      <c r="A3292" s="2">
        <v>0.0</v>
      </c>
      <c r="B3292" s="2" t="s">
        <v>3584</v>
      </c>
    </row>
    <row r="3293">
      <c r="A3293" s="2">
        <v>0.0</v>
      </c>
      <c r="B3293" s="2" t="s">
        <v>3586</v>
      </c>
    </row>
    <row r="3294">
      <c r="A3294" s="2">
        <v>0.0</v>
      </c>
      <c r="B3294" s="2" t="s">
        <v>3587</v>
      </c>
    </row>
    <row r="3295">
      <c r="A3295" s="2">
        <v>-1.0</v>
      </c>
      <c r="B3295" s="2" t="s">
        <v>3588</v>
      </c>
    </row>
    <row r="3296">
      <c r="A3296" s="2">
        <v>0.0</v>
      </c>
      <c r="B3296" s="2" t="s">
        <v>3590</v>
      </c>
    </row>
    <row r="3297">
      <c r="A3297" s="2">
        <v>0.0</v>
      </c>
      <c r="B3297" s="2" t="s">
        <v>3592</v>
      </c>
    </row>
    <row r="3298">
      <c r="A3298" s="2">
        <v>0.0</v>
      </c>
      <c r="B3298" s="2" t="s">
        <v>3593</v>
      </c>
    </row>
    <row r="3299">
      <c r="A3299" s="2">
        <v>0.0</v>
      </c>
      <c r="B3299" s="2" t="s">
        <v>3594</v>
      </c>
    </row>
    <row r="3300">
      <c r="A3300" s="2">
        <v>0.0</v>
      </c>
      <c r="B3300" s="2" t="s">
        <v>3598</v>
      </c>
    </row>
    <row r="3301">
      <c r="A3301" s="2">
        <v>0.0</v>
      </c>
      <c r="B3301" s="2" t="s">
        <v>3600</v>
      </c>
    </row>
    <row r="3302">
      <c r="A3302" s="2">
        <v>0.0</v>
      </c>
      <c r="B3302" s="2" t="s">
        <v>3610</v>
      </c>
    </row>
    <row r="3303">
      <c r="A3303" s="2">
        <v>0.0</v>
      </c>
      <c r="B3303" s="2" t="s">
        <v>3611</v>
      </c>
    </row>
    <row r="3304">
      <c r="A3304" s="2">
        <v>0.0</v>
      </c>
      <c r="B3304" s="2" t="s">
        <v>3613</v>
      </c>
    </row>
    <row r="3305">
      <c r="A3305" s="2">
        <v>-1.0</v>
      </c>
      <c r="B3305" s="2" t="s">
        <v>3617</v>
      </c>
    </row>
    <row r="3306">
      <c r="A3306" s="2">
        <v>0.0</v>
      </c>
      <c r="B3306" s="2" t="s">
        <v>3620</v>
      </c>
    </row>
    <row r="3307">
      <c r="A3307" s="2">
        <v>0.0</v>
      </c>
      <c r="B3307" s="2" t="s">
        <v>3623</v>
      </c>
    </row>
    <row r="3308">
      <c r="A3308" s="2">
        <v>0.0</v>
      </c>
      <c r="B3308" s="2" t="s">
        <v>3624</v>
      </c>
    </row>
    <row r="3309">
      <c r="A3309" s="2">
        <v>0.0</v>
      </c>
      <c r="B3309" s="2" t="s">
        <v>3625</v>
      </c>
    </row>
    <row r="3310">
      <c r="A3310" s="2">
        <v>-1.0</v>
      </c>
      <c r="B3310" s="2" t="s">
        <v>3626</v>
      </c>
    </row>
    <row r="3311">
      <c r="A3311" s="2">
        <v>0.0</v>
      </c>
      <c r="B3311" s="2" t="s">
        <v>3630</v>
      </c>
    </row>
    <row r="3312">
      <c r="A3312" s="2">
        <v>0.0</v>
      </c>
      <c r="B3312" s="2" t="s">
        <v>3633</v>
      </c>
    </row>
    <row r="3313">
      <c r="A3313" s="2">
        <v>0.0</v>
      </c>
      <c r="B3313" s="2" t="s">
        <v>3634</v>
      </c>
    </row>
    <row r="3314">
      <c r="A3314" s="2">
        <v>0.0</v>
      </c>
      <c r="B3314" s="2" t="s">
        <v>3636</v>
      </c>
    </row>
    <row r="3315">
      <c r="A3315" s="2">
        <v>0.0</v>
      </c>
      <c r="B3315" s="2" t="s">
        <v>3637</v>
      </c>
    </row>
    <row r="3316">
      <c r="A3316" s="58">
        <v>0.0</v>
      </c>
      <c r="B3316" s="2" t="s">
        <v>3640</v>
      </c>
    </row>
    <row r="3317">
      <c r="A3317" s="2">
        <v>0.0</v>
      </c>
      <c r="B3317" s="2" t="s">
        <v>3642</v>
      </c>
    </row>
    <row r="3318">
      <c r="A3318" s="2">
        <v>0.0</v>
      </c>
      <c r="B3318" s="2" t="s">
        <v>3643</v>
      </c>
    </row>
    <row r="3319">
      <c r="A3319" s="2">
        <v>0.0</v>
      </c>
      <c r="B3319" s="2" t="s">
        <v>3644</v>
      </c>
    </row>
    <row r="3320">
      <c r="A3320" s="2">
        <v>0.0</v>
      </c>
      <c r="B3320" s="2" t="s">
        <v>3647</v>
      </c>
    </row>
    <row r="3321">
      <c r="A3321" s="2">
        <v>0.0</v>
      </c>
      <c r="B3321" s="2" t="s">
        <v>3648</v>
      </c>
    </row>
    <row r="3322">
      <c r="A3322" s="2">
        <v>0.0</v>
      </c>
      <c r="B3322" s="2" t="s">
        <v>3649</v>
      </c>
    </row>
    <row r="3323">
      <c r="A3323" s="2">
        <v>0.0</v>
      </c>
      <c r="B3323" s="2" t="s">
        <v>3650</v>
      </c>
    </row>
    <row r="3324">
      <c r="A3324" s="2">
        <v>0.0</v>
      </c>
      <c r="B3324" s="2" t="s">
        <v>3652</v>
      </c>
    </row>
    <row r="3325">
      <c r="A3325" s="2">
        <v>0.0</v>
      </c>
      <c r="B3325" s="2" t="s">
        <v>3653</v>
      </c>
    </row>
    <row r="3326">
      <c r="A3326" s="2">
        <v>0.0</v>
      </c>
      <c r="B3326" s="2" t="s">
        <v>3654</v>
      </c>
    </row>
    <row r="3327">
      <c r="A3327" s="2">
        <v>0.0</v>
      </c>
      <c r="B3327" s="2" t="s">
        <v>3655</v>
      </c>
    </row>
    <row r="3328">
      <c r="A3328" s="2">
        <v>0.0</v>
      </c>
      <c r="B3328" s="2" t="s">
        <v>3656</v>
      </c>
    </row>
    <row r="3329">
      <c r="A3329" s="2">
        <v>0.0</v>
      </c>
      <c r="B3329" s="2" t="s">
        <v>3657</v>
      </c>
    </row>
    <row r="3330">
      <c r="A3330" s="2">
        <v>-1.0</v>
      </c>
      <c r="B3330" s="2" t="s">
        <v>3658</v>
      </c>
    </row>
    <row r="3331">
      <c r="A3331" s="2">
        <v>0.0</v>
      </c>
      <c r="B3331" s="2" t="s">
        <v>3659</v>
      </c>
    </row>
    <row r="3332">
      <c r="A3332" s="2">
        <v>0.0</v>
      </c>
      <c r="B3332" s="2" t="s">
        <v>3660</v>
      </c>
    </row>
    <row r="3333">
      <c r="A3333" s="2">
        <v>-1.0</v>
      </c>
      <c r="B3333" s="2" t="s">
        <v>3661</v>
      </c>
    </row>
    <row r="3334">
      <c r="A3334" s="2">
        <v>0.0</v>
      </c>
      <c r="B3334" s="2" t="s">
        <v>3664</v>
      </c>
    </row>
    <row r="3335">
      <c r="A3335" s="2">
        <v>0.0</v>
      </c>
      <c r="B3335" s="2" t="s">
        <v>3665</v>
      </c>
    </row>
    <row r="3336">
      <c r="A3336" s="2">
        <v>0.0</v>
      </c>
      <c r="B3336" s="2" t="s">
        <v>3666</v>
      </c>
    </row>
    <row r="3337">
      <c r="A3337" s="2">
        <v>0.0</v>
      </c>
      <c r="B3337" s="2" t="s">
        <v>3667</v>
      </c>
    </row>
    <row r="3338">
      <c r="A3338" s="2">
        <v>0.0</v>
      </c>
      <c r="B3338" s="2" t="s">
        <v>3668</v>
      </c>
    </row>
    <row r="3339">
      <c r="A3339" s="2">
        <v>0.0</v>
      </c>
      <c r="B3339" s="2" t="s">
        <v>3673</v>
      </c>
    </row>
    <row r="3340">
      <c r="A3340" s="2">
        <v>0.0</v>
      </c>
      <c r="B3340" s="2" t="s">
        <v>3676</v>
      </c>
    </row>
    <row r="3341">
      <c r="A3341" s="2">
        <v>0.0</v>
      </c>
      <c r="B3341" s="2" t="s">
        <v>3677</v>
      </c>
    </row>
    <row r="3342">
      <c r="A3342" s="2">
        <v>0.0</v>
      </c>
      <c r="B3342" s="2" t="s">
        <v>3679</v>
      </c>
    </row>
    <row r="3343">
      <c r="A3343" s="2">
        <v>0.0</v>
      </c>
      <c r="B3343" s="2" t="s">
        <v>3680</v>
      </c>
    </row>
    <row r="3344">
      <c r="A3344" s="2">
        <v>0.0</v>
      </c>
      <c r="B3344" s="2" t="s">
        <v>3681</v>
      </c>
    </row>
    <row r="3345">
      <c r="A3345" s="2">
        <v>0.0</v>
      </c>
      <c r="B3345" s="2" t="s">
        <v>3682</v>
      </c>
    </row>
    <row r="3346">
      <c r="A3346" s="2">
        <v>0.0</v>
      </c>
      <c r="B3346" s="2" t="s">
        <v>3683</v>
      </c>
    </row>
    <row r="3347">
      <c r="A3347" s="2">
        <v>0.0</v>
      </c>
      <c r="B3347" s="2" t="s">
        <v>3687</v>
      </c>
    </row>
    <row r="3348">
      <c r="A3348" s="2">
        <v>0.0</v>
      </c>
      <c r="B3348" s="2" t="s">
        <v>3688</v>
      </c>
    </row>
    <row r="3349">
      <c r="A3349" s="2">
        <v>0.0</v>
      </c>
      <c r="B3349" s="2" t="s">
        <v>3690</v>
      </c>
    </row>
    <row r="3350">
      <c r="A3350" s="2">
        <v>0.0</v>
      </c>
      <c r="B3350" s="2" t="s">
        <v>3691</v>
      </c>
    </row>
    <row r="3351">
      <c r="A3351" s="2">
        <v>0.0</v>
      </c>
      <c r="B3351" s="2" t="s">
        <v>3692</v>
      </c>
    </row>
    <row r="3352">
      <c r="A3352" s="2">
        <v>0.0</v>
      </c>
      <c r="B3352" s="2" t="s">
        <v>3693</v>
      </c>
    </row>
    <row r="3353">
      <c r="A3353" s="2">
        <v>0.0</v>
      </c>
      <c r="B3353" s="2" t="s">
        <v>3694</v>
      </c>
      <c r="C3353" s="10"/>
      <c r="D3353" s="10"/>
      <c r="E3353" s="10"/>
    </row>
    <row r="3354">
      <c r="A3354" s="2">
        <v>0.0</v>
      </c>
      <c r="B3354" s="2" t="s">
        <v>3695</v>
      </c>
    </row>
    <row r="3355">
      <c r="A3355" s="2">
        <v>0.0</v>
      </c>
      <c r="B3355" s="2" t="s">
        <v>3696</v>
      </c>
    </row>
    <row r="3356">
      <c r="A3356" s="2">
        <v>0.0</v>
      </c>
      <c r="B3356" s="2" t="s">
        <v>3697</v>
      </c>
    </row>
    <row r="3357">
      <c r="A3357" s="2">
        <v>0.0</v>
      </c>
      <c r="B3357" s="2" t="s">
        <v>3698</v>
      </c>
    </row>
    <row r="3358">
      <c r="A3358" s="2">
        <v>0.0</v>
      </c>
      <c r="B3358" s="2" t="s">
        <v>3701</v>
      </c>
    </row>
    <row r="3359">
      <c r="A3359" s="2">
        <v>0.0</v>
      </c>
      <c r="B3359" s="2" t="s">
        <v>3702</v>
      </c>
    </row>
    <row r="3360">
      <c r="A3360" s="2">
        <v>0.0</v>
      </c>
      <c r="B3360" s="2" t="s">
        <v>3703</v>
      </c>
    </row>
    <row r="3361">
      <c r="A3361" s="2">
        <v>0.0</v>
      </c>
      <c r="B3361" s="2" t="s">
        <v>3705</v>
      </c>
    </row>
    <row r="3362">
      <c r="A3362" s="2">
        <v>0.0</v>
      </c>
      <c r="B3362" s="2" t="s">
        <v>3692</v>
      </c>
    </row>
    <row r="3363">
      <c r="A3363" s="2">
        <v>0.0</v>
      </c>
      <c r="B3363" s="2" t="s">
        <v>3693</v>
      </c>
    </row>
    <row r="3364">
      <c r="A3364" s="4">
        <v>0.0</v>
      </c>
      <c r="B3364" s="4" t="s">
        <v>3707</v>
      </c>
    </row>
    <row r="3365">
      <c r="A3365" s="2">
        <v>0.0</v>
      </c>
      <c r="B3365" s="2" t="s">
        <v>3708</v>
      </c>
    </row>
    <row r="3366">
      <c r="A3366" s="2">
        <v>0.0</v>
      </c>
      <c r="B3366" s="2" t="s">
        <v>3713</v>
      </c>
    </row>
    <row r="3367">
      <c r="A3367" s="2">
        <v>0.0</v>
      </c>
      <c r="B3367" s="2" t="s">
        <v>3715</v>
      </c>
    </row>
    <row r="3368">
      <c r="A3368" s="2">
        <v>0.0</v>
      </c>
      <c r="B3368" s="2" t="s">
        <v>3716</v>
      </c>
    </row>
    <row r="3369">
      <c r="A3369" s="2">
        <v>0.0</v>
      </c>
      <c r="B3369" s="2" t="s">
        <v>3717</v>
      </c>
    </row>
    <row r="3370">
      <c r="A3370" s="2">
        <v>0.0</v>
      </c>
      <c r="B3370" s="60" t="s">
        <v>3718</v>
      </c>
    </row>
    <row r="3371">
      <c r="A3371" s="2">
        <v>0.0</v>
      </c>
      <c r="B3371" s="2" t="s">
        <v>3723</v>
      </c>
    </row>
    <row r="3372">
      <c r="A3372" s="2">
        <v>-1.0</v>
      </c>
      <c r="B3372" s="2" t="s">
        <v>3724</v>
      </c>
    </row>
    <row r="3373">
      <c r="A3373" s="2">
        <v>-1.0</v>
      </c>
      <c r="B3373" s="2" t="s">
        <v>3725</v>
      </c>
    </row>
    <row r="3374">
      <c r="A3374" s="2">
        <v>0.0</v>
      </c>
      <c r="B3374" s="2" t="s">
        <v>3726</v>
      </c>
    </row>
    <row r="3375">
      <c r="A3375" s="2">
        <v>0.0</v>
      </c>
      <c r="B3375" s="2" t="s">
        <v>3730</v>
      </c>
    </row>
    <row r="3376">
      <c r="A3376" s="2">
        <v>0.0</v>
      </c>
      <c r="B3376" s="2" t="s">
        <v>3733</v>
      </c>
    </row>
    <row r="3377">
      <c r="A3377" s="2">
        <v>0.0</v>
      </c>
      <c r="B3377" s="2" t="s">
        <v>3734</v>
      </c>
    </row>
    <row r="3378">
      <c r="A3378" s="2">
        <v>0.0</v>
      </c>
      <c r="B3378" s="2" t="s">
        <v>3735</v>
      </c>
    </row>
    <row r="3379">
      <c r="A3379" s="2">
        <v>0.0</v>
      </c>
      <c r="B3379" s="2" t="s">
        <v>2420</v>
      </c>
    </row>
    <row r="3380">
      <c r="A3380" s="2">
        <v>0.0</v>
      </c>
      <c r="B3380" s="2" t="s">
        <v>3738</v>
      </c>
    </row>
    <row r="3381">
      <c r="A3381" s="2">
        <v>0.0</v>
      </c>
      <c r="B3381" s="2" t="s">
        <v>3739</v>
      </c>
    </row>
    <row r="3382">
      <c r="A3382" s="2">
        <v>0.0</v>
      </c>
      <c r="B3382" s="2" t="s">
        <v>3740</v>
      </c>
    </row>
    <row r="3383">
      <c r="A3383" s="2">
        <v>0.0</v>
      </c>
      <c r="B3383" s="2" t="s">
        <v>3743</v>
      </c>
    </row>
    <row r="3384">
      <c r="A3384" s="2">
        <v>0.0</v>
      </c>
      <c r="B3384" s="2" t="s">
        <v>3745</v>
      </c>
    </row>
    <row r="3385">
      <c r="A3385" s="2">
        <v>0.0</v>
      </c>
      <c r="B3385" s="2" t="s">
        <v>3746</v>
      </c>
    </row>
    <row r="3386">
      <c r="A3386" s="2">
        <v>0.0</v>
      </c>
      <c r="B3386" s="2" t="s">
        <v>3747</v>
      </c>
    </row>
    <row r="3387">
      <c r="A3387" s="2">
        <v>0.0</v>
      </c>
      <c r="B3387" s="2" t="s">
        <v>3748</v>
      </c>
    </row>
    <row r="3388">
      <c r="A3388" s="2">
        <v>0.0</v>
      </c>
      <c r="B3388" s="2" t="s">
        <v>2420</v>
      </c>
    </row>
    <row r="3389">
      <c r="A3389" s="2">
        <v>0.0</v>
      </c>
      <c r="B3389" s="2" t="s">
        <v>3751</v>
      </c>
    </row>
    <row r="3390">
      <c r="A3390" s="2">
        <v>0.0</v>
      </c>
      <c r="B3390" s="2" t="s">
        <v>3752</v>
      </c>
    </row>
    <row r="3391">
      <c r="A3391" s="2">
        <v>0.0</v>
      </c>
      <c r="B3391" s="2" t="s">
        <v>3754</v>
      </c>
    </row>
    <row r="3392">
      <c r="A3392" s="2">
        <v>0.0</v>
      </c>
      <c r="B3392" s="2" t="s">
        <v>3755</v>
      </c>
    </row>
    <row r="3393">
      <c r="A3393" s="2">
        <v>0.0</v>
      </c>
      <c r="B3393" s="2" t="s">
        <v>3756</v>
      </c>
    </row>
    <row r="3394">
      <c r="A3394" s="2">
        <v>0.0</v>
      </c>
      <c r="B3394" s="2" t="s">
        <v>3757</v>
      </c>
    </row>
    <row r="3395">
      <c r="A3395" s="2">
        <v>0.0</v>
      </c>
      <c r="B3395" s="2" t="s">
        <v>3759</v>
      </c>
    </row>
    <row r="3396">
      <c r="A3396" s="2">
        <v>0.0</v>
      </c>
      <c r="B3396" s="2" t="s">
        <v>3761</v>
      </c>
    </row>
    <row r="3397">
      <c r="A3397" s="2">
        <v>0.0</v>
      </c>
      <c r="B3397" s="2" t="s">
        <v>3762</v>
      </c>
    </row>
    <row r="3398">
      <c r="A3398" s="2">
        <v>0.0</v>
      </c>
      <c r="B3398" s="2" t="s">
        <v>3763</v>
      </c>
    </row>
    <row r="3399">
      <c r="A3399" s="2">
        <v>0.0</v>
      </c>
      <c r="B3399" s="2" t="s">
        <v>3766</v>
      </c>
    </row>
    <row r="3400">
      <c r="A3400" s="2">
        <v>0.0</v>
      </c>
      <c r="B3400" s="2" t="s">
        <v>3768</v>
      </c>
      <c r="C3400" s="10"/>
      <c r="D3400" s="10"/>
      <c r="E3400" s="10"/>
    </row>
    <row r="3401">
      <c r="A3401" s="2">
        <v>0.0</v>
      </c>
      <c r="B3401" s="2" t="s">
        <v>3769</v>
      </c>
    </row>
    <row r="3402">
      <c r="A3402" s="2">
        <v>0.0</v>
      </c>
      <c r="B3402" s="2" t="s">
        <v>3770</v>
      </c>
    </row>
    <row r="3403">
      <c r="A3403" s="2">
        <v>0.0</v>
      </c>
      <c r="B3403" s="2" t="s">
        <v>3771</v>
      </c>
    </row>
    <row r="3404">
      <c r="A3404" s="2">
        <v>0.0</v>
      </c>
      <c r="B3404" s="2" t="s">
        <v>3776</v>
      </c>
    </row>
    <row r="3405">
      <c r="A3405" s="2">
        <v>0.0</v>
      </c>
      <c r="B3405" s="2" t="s">
        <v>3778</v>
      </c>
    </row>
    <row r="3406">
      <c r="A3406" s="2">
        <v>0.0</v>
      </c>
      <c r="B3406" s="2" t="s">
        <v>3779</v>
      </c>
    </row>
    <row r="3407">
      <c r="A3407" s="2">
        <v>0.0</v>
      </c>
      <c r="B3407" s="2" t="s">
        <v>3780</v>
      </c>
    </row>
    <row r="3408">
      <c r="A3408" s="2">
        <v>0.0</v>
      </c>
      <c r="B3408" s="2" t="s">
        <v>3782</v>
      </c>
      <c r="C3408" s="10"/>
      <c r="D3408" s="10"/>
      <c r="E3408" s="10"/>
    </row>
    <row r="3409">
      <c r="A3409" s="2">
        <v>0.0</v>
      </c>
      <c r="B3409" s="2" t="s">
        <v>3785</v>
      </c>
    </row>
    <row r="3410">
      <c r="A3410" s="2">
        <v>0.0</v>
      </c>
      <c r="B3410" s="2" t="s">
        <v>3786</v>
      </c>
    </row>
    <row r="3411">
      <c r="A3411" s="2">
        <v>0.0</v>
      </c>
      <c r="B3411" s="2" t="s">
        <v>3789</v>
      </c>
    </row>
    <row r="3412">
      <c r="A3412" s="2">
        <v>0.0</v>
      </c>
      <c r="B3412" s="2" t="s">
        <v>3790</v>
      </c>
    </row>
    <row r="3413">
      <c r="A3413" s="2">
        <v>0.0</v>
      </c>
      <c r="B3413" s="2" t="s">
        <v>2420</v>
      </c>
    </row>
    <row r="3414">
      <c r="A3414" s="2">
        <v>0.0</v>
      </c>
      <c r="B3414" s="2" t="s">
        <v>3793</v>
      </c>
    </row>
    <row r="3415">
      <c r="A3415" s="2">
        <v>0.0</v>
      </c>
      <c r="B3415" s="2" t="s">
        <v>3794</v>
      </c>
    </row>
    <row r="3416">
      <c r="A3416" s="2">
        <v>0.0</v>
      </c>
      <c r="B3416" s="2" t="s">
        <v>3795</v>
      </c>
    </row>
    <row r="3417">
      <c r="A3417" s="2">
        <v>-1.0</v>
      </c>
      <c r="B3417" s="2" t="s">
        <v>3796</v>
      </c>
    </row>
    <row r="3418">
      <c r="A3418" s="2">
        <v>0.0</v>
      </c>
      <c r="B3418" s="2" t="s">
        <v>3797</v>
      </c>
    </row>
    <row r="3419">
      <c r="A3419" s="2">
        <v>0.0</v>
      </c>
      <c r="B3419" s="2" t="s">
        <v>3800</v>
      </c>
    </row>
    <row r="3420">
      <c r="A3420" s="2">
        <v>0.0</v>
      </c>
      <c r="B3420" s="2" t="s">
        <v>3805</v>
      </c>
    </row>
    <row r="3421">
      <c r="A3421" s="2">
        <v>0.0</v>
      </c>
      <c r="B3421" s="2" t="s">
        <v>3807</v>
      </c>
    </row>
    <row r="3422">
      <c r="A3422" s="2">
        <v>0.0</v>
      </c>
      <c r="B3422" s="2" t="s">
        <v>3808</v>
      </c>
    </row>
    <row r="3423">
      <c r="A3423" s="2">
        <v>0.0</v>
      </c>
      <c r="B3423" s="2" t="s">
        <v>3810</v>
      </c>
    </row>
    <row r="3424">
      <c r="A3424" s="2">
        <v>0.0</v>
      </c>
      <c r="B3424" s="2" t="s">
        <v>3811</v>
      </c>
    </row>
    <row r="3425">
      <c r="A3425" s="2">
        <v>0.0</v>
      </c>
      <c r="B3425" s="2" t="s">
        <v>3814</v>
      </c>
    </row>
    <row r="3426">
      <c r="A3426" s="2">
        <v>0.0</v>
      </c>
      <c r="B3426" s="2" t="s">
        <v>3816</v>
      </c>
    </row>
    <row r="3427">
      <c r="A3427" s="2">
        <v>0.0</v>
      </c>
      <c r="B3427" s="2" t="s">
        <v>3824</v>
      </c>
    </row>
    <row r="3428">
      <c r="A3428" s="2">
        <v>1.0</v>
      </c>
      <c r="B3428" s="2" t="s">
        <v>3831</v>
      </c>
    </row>
    <row r="3429">
      <c r="A3429" s="2">
        <v>0.0</v>
      </c>
      <c r="B3429" s="2" t="s">
        <v>3833</v>
      </c>
    </row>
    <row r="3430">
      <c r="A3430" s="2">
        <v>0.0</v>
      </c>
      <c r="B3430" s="2" t="s">
        <v>3834</v>
      </c>
    </row>
    <row r="3431">
      <c r="A3431" s="2">
        <v>-1.0</v>
      </c>
      <c r="B3431" s="2" t="s">
        <v>3836</v>
      </c>
    </row>
    <row r="3432">
      <c r="A3432" s="2">
        <v>0.0</v>
      </c>
      <c r="B3432" s="2" t="s">
        <v>3837</v>
      </c>
    </row>
    <row r="3433">
      <c r="A3433" s="2">
        <v>-1.0</v>
      </c>
      <c r="B3433" s="2" t="s">
        <v>3838</v>
      </c>
    </row>
    <row r="3434">
      <c r="A3434" s="2">
        <v>0.0</v>
      </c>
      <c r="B3434" s="2" t="s">
        <v>3839</v>
      </c>
    </row>
    <row r="3435">
      <c r="A3435" s="2">
        <v>0.0</v>
      </c>
      <c r="B3435" s="2" t="s">
        <v>3840</v>
      </c>
    </row>
    <row r="3436">
      <c r="A3436" s="2">
        <v>0.0</v>
      </c>
      <c r="B3436" s="2" t="s">
        <v>3841</v>
      </c>
    </row>
    <row r="3437">
      <c r="A3437" s="2">
        <v>0.0</v>
      </c>
      <c r="B3437" s="2" t="s">
        <v>3843</v>
      </c>
    </row>
    <row r="3438">
      <c r="A3438" s="2">
        <v>-1.0</v>
      </c>
      <c r="B3438" s="2" t="s">
        <v>3849</v>
      </c>
    </row>
    <row r="3439">
      <c r="A3439" s="2">
        <v>0.0</v>
      </c>
      <c r="B3439" s="2" t="s">
        <v>3850</v>
      </c>
    </row>
    <row r="3440">
      <c r="A3440" s="2">
        <v>0.0</v>
      </c>
      <c r="B3440" s="2" t="s">
        <v>3851</v>
      </c>
    </row>
    <row r="3441">
      <c r="A3441" s="2">
        <v>0.0</v>
      </c>
      <c r="B3441" s="2" t="s">
        <v>3852</v>
      </c>
    </row>
    <row r="3442">
      <c r="A3442" s="2">
        <v>0.0</v>
      </c>
      <c r="B3442" s="2" t="s">
        <v>3853</v>
      </c>
    </row>
    <row r="3443">
      <c r="A3443" s="2">
        <v>0.0</v>
      </c>
      <c r="B3443" s="2" t="s">
        <v>3854</v>
      </c>
    </row>
    <row r="3444">
      <c r="A3444" s="2">
        <v>0.0</v>
      </c>
      <c r="B3444" s="2" t="s">
        <v>3855</v>
      </c>
    </row>
    <row r="3445">
      <c r="A3445" s="2">
        <v>0.0</v>
      </c>
      <c r="B3445" s="2" t="s">
        <v>3856</v>
      </c>
    </row>
    <row r="3446">
      <c r="A3446" s="2">
        <v>0.0</v>
      </c>
      <c r="B3446" s="2" t="s">
        <v>3857</v>
      </c>
    </row>
    <row r="3447">
      <c r="A3447" s="2">
        <v>0.0</v>
      </c>
      <c r="B3447" s="2" t="s">
        <v>3858</v>
      </c>
    </row>
    <row r="3448">
      <c r="A3448" s="2">
        <v>0.0</v>
      </c>
      <c r="B3448" s="2" t="s">
        <v>3859</v>
      </c>
    </row>
    <row r="3449">
      <c r="A3449" s="2">
        <v>0.0</v>
      </c>
      <c r="B3449" s="2" t="s">
        <v>3860</v>
      </c>
    </row>
    <row r="3450">
      <c r="A3450" s="2">
        <v>0.0</v>
      </c>
      <c r="B3450" s="2" t="s">
        <v>3861</v>
      </c>
    </row>
    <row r="3451">
      <c r="A3451" s="2">
        <v>0.0</v>
      </c>
      <c r="B3451" s="2" t="s">
        <v>3862</v>
      </c>
    </row>
    <row r="3452">
      <c r="A3452" s="2">
        <v>0.0</v>
      </c>
      <c r="B3452" s="2" t="s">
        <v>3863</v>
      </c>
    </row>
    <row r="3453">
      <c r="A3453" s="2">
        <v>0.0</v>
      </c>
      <c r="B3453" s="2" t="s">
        <v>3864</v>
      </c>
    </row>
    <row r="3454">
      <c r="A3454" s="2">
        <v>0.0</v>
      </c>
      <c r="B3454" s="2" t="s">
        <v>3865</v>
      </c>
    </row>
    <row r="3455">
      <c r="A3455" s="2">
        <v>0.0</v>
      </c>
      <c r="B3455" s="2" t="s">
        <v>3866</v>
      </c>
    </row>
    <row r="3456">
      <c r="A3456" s="2">
        <v>0.0</v>
      </c>
      <c r="B3456" s="2" t="s">
        <v>3867</v>
      </c>
    </row>
    <row r="3457">
      <c r="A3457" s="2">
        <v>0.0</v>
      </c>
      <c r="B3457" s="2" t="s">
        <v>3868</v>
      </c>
    </row>
    <row r="3458">
      <c r="A3458" s="2">
        <v>0.0</v>
      </c>
      <c r="B3458" s="2" t="s">
        <v>3869</v>
      </c>
    </row>
    <row r="3459">
      <c r="A3459" s="2">
        <v>0.0</v>
      </c>
      <c r="B3459" s="2" t="s">
        <v>3871</v>
      </c>
    </row>
    <row r="3460">
      <c r="A3460" s="2">
        <v>0.0</v>
      </c>
      <c r="B3460" s="2" t="s">
        <v>3872</v>
      </c>
    </row>
    <row r="3461">
      <c r="A3461" s="2">
        <v>0.0</v>
      </c>
      <c r="B3461" s="2" t="s">
        <v>3873</v>
      </c>
    </row>
    <row r="3462">
      <c r="A3462" s="2">
        <v>0.0</v>
      </c>
      <c r="B3462" s="2" t="s">
        <v>3874</v>
      </c>
    </row>
    <row r="3463">
      <c r="A3463" s="2">
        <v>0.0</v>
      </c>
      <c r="B3463" s="2" t="s">
        <v>3875</v>
      </c>
    </row>
    <row r="3464">
      <c r="A3464" s="2">
        <v>0.0</v>
      </c>
      <c r="B3464" s="2" t="s">
        <v>3876</v>
      </c>
    </row>
    <row r="3465">
      <c r="A3465" s="2">
        <v>0.0</v>
      </c>
      <c r="B3465" s="2" t="s">
        <v>3877</v>
      </c>
    </row>
    <row r="3466">
      <c r="A3466" s="2">
        <v>0.0</v>
      </c>
      <c r="B3466" s="2" t="s">
        <v>3878</v>
      </c>
    </row>
    <row r="3467">
      <c r="A3467" s="2">
        <v>0.0</v>
      </c>
      <c r="B3467" s="2" t="s">
        <v>3879</v>
      </c>
    </row>
    <row r="3468">
      <c r="A3468" s="2">
        <v>0.0</v>
      </c>
      <c r="B3468" s="2" t="s">
        <v>3880</v>
      </c>
    </row>
    <row r="3469">
      <c r="A3469" s="2">
        <v>0.0</v>
      </c>
      <c r="B3469" s="2" t="s">
        <v>3881</v>
      </c>
    </row>
    <row r="3470">
      <c r="A3470" s="2">
        <v>0.0</v>
      </c>
      <c r="B3470" s="2" t="s">
        <v>3882</v>
      </c>
    </row>
    <row r="3471">
      <c r="A3471" s="2">
        <v>0.0</v>
      </c>
      <c r="B3471" s="2" t="s">
        <v>3883</v>
      </c>
    </row>
    <row r="3472">
      <c r="A3472" s="2">
        <v>0.0</v>
      </c>
      <c r="B3472" s="2" t="s">
        <v>3885</v>
      </c>
    </row>
    <row r="3473">
      <c r="A3473" s="2">
        <v>0.0</v>
      </c>
      <c r="B3473" s="2" t="s">
        <v>3886</v>
      </c>
    </row>
    <row r="3474">
      <c r="A3474" s="2">
        <v>0.0</v>
      </c>
      <c r="B3474" s="2" t="s">
        <v>3887</v>
      </c>
    </row>
    <row r="3475">
      <c r="A3475" s="2">
        <v>0.0</v>
      </c>
      <c r="B3475" s="2" t="s">
        <v>3888</v>
      </c>
    </row>
    <row r="3476">
      <c r="A3476" s="2">
        <v>0.0</v>
      </c>
      <c r="B3476" s="2" t="s">
        <v>3889</v>
      </c>
    </row>
    <row r="3477">
      <c r="A3477" s="2">
        <v>0.0</v>
      </c>
      <c r="B3477" s="2" t="s">
        <v>3890</v>
      </c>
    </row>
    <row r="3478">
      <c r="A3478" s="2">
        <v>0.0</v>
      </c>
      <c r="B3478" s="2" t="s">
        <v>3891</v>
      </c>
    </row>
    <row r="3479">
      <c r="A3479" s="2">
        <v>0.0</v>
      </c>
      <c r="B3479" s="2" t="s">
        <v>3892</v>
      </c>
    </row>
    <row r="3480">
      <c r="A3480" s="2">
        <v>0.0</v>
      </c>
      <c r="B3480" s="2" t="s">
        <v>3893</v>
      </c>
    </row>
    <row r="3481">
      <c r="A3481" s="2">
        <v>0.0</v>
      </c>
      <c r="B3481" s="2" t="s">
        <v>3894</v>
      </c>
    </row>
    <row r="3482">
      <c r="A3482" s="2">
        <v>0.0</v>
      </c>
      <c r="B3482" s="2" t="s">
        <v>3895</v>
      </c>
    </row>
    <row r="3483">
      <c r="A3483" s="2">
        <v>-1.0</v>
      </c>
      <c r="B3483" s="2" t="s">
        <v>3898</v>
      </c>
    </row>
    <row r="3484">
      <c r="A3484" s="2">
        <v>-1.0</v>
      </c>
      <c r="B3484" s="2" t="s">
        <v>3899</v>
      </c>
    </row>
    <row r="3485">
      <c r="A3485" s="2">
        <v>0.0</v>
      </c>
      <c r="B3485" s="2" t="s">
        <v>3900</v>
      </c>
    </row>
    <row r="3486">
      <c r="A3486" s="2">
        <v>0.0</v>
      </c>
      <c r="B3486" s="2" t="s">
        <v>3901</v>
      </c>
    </row>
    <row r="3487">
      <c r="A3487" s="2">
        <v>0.0</v>
      </c>
      <c r="B3487" s="2" t="s">
        <v>3902</v>
      </c>
    </row>
    <row r="3488">
      <c r="A3488" s="2">
        <v>0.0</v>
      </c>
      <c r="B3488" s="2" t="s">
        <v>3903</v>
      </c>
    </row>
    <row r="3489">
      <c r="A3489" s="2">
        <v>0.0</v>
      </c>
      <c r="B3489" s="2" t="s">
        <v>3904</v>
      </c>
    </row>
    <row r="3490">
      <c r="A3490" s="2">
        <v>0.0</v>
      </c>
      <c r="B3490" s="2" t="s">
        <v>3905</v>
      </c>
    </row>
    <row r="3491">
      <c r="A3491" s="2">
        <v>0.0</v>
      </c>
      <c r="B3491" s="2" t="s">
        <v>3906</v>
      </c>
    </row>
    <row r="3492">
      <c r="A3492" s="2">
        <v>0.0</v>
      </c>
      <c r="B3492" s="2" t="s">
        <v>3907</v>
      </c>
    </row>
    <row r="3493">
      <c r="A3493" s="2">
        <v>0.0</v>
      </c>
      <c r="B3493" s="2" t="s">
        <v>3908</v>
      </c>
    </row>
    <row r="3494">
      <c r="A3494" s="2">
        <v>0.0</v>
      </c>
      <c r="B3494" s="2" t="s">
        <v>3909</v>
      </c>
    </row>
    <row r="3495">
      <c r="A3495" s="2">
        <v>0.0</v>
      </c>
      <c r="B3495" s="2" t="s">
        <v>3910</v>
      </c>
    </row>
    <row r="3496">
      <c r="A3496" s="2">
        <v>0.0</v>
      </c>
      <c r="B3496" s="2" t="s">
        <v>3911</v>
      </c>
    </row>
    <row r="3497">
      <c r="A3497" s="2">
        <v>0.0</v>
      </c>
      <c r="B3497" s="2" t="s">
        <v>3912</v>
      </c>
    </row>
    <row r="3498">
      <c r="A3498" s="2">
        <v>0.0</v>
      </c>
      <c r="B3498" s="2" t="s">
        <v>3913</v>
      </c>
    </row>
    <row r="3499">
      <c r="A3499" s="2">
        <v>0.0</v>
      </c>
      <c r="B3499" s="2" t="s">
        <v>3914</v>
      </c>
    </row>
    <row r="3500">
      <c r="A3500" s="2">
        <v>0.0</v>
      </c>
      <c r="B3500" s="2" t="s">
        <v>3916</v>
      </c>
    </row>
    <row r="3501">
      <c r="A3501" s="2">
        <v>0.0</v>
      </c>
      <c r="B3501" s="2" t="s">
        <v>3917</v>
      </c>
    </row>
    <row r="3502">
      <c r="A3502" s="2">
        <v>0.0</v>
      </c>
      <c r="B3502" s="2" t="s">
        <v>3918</v>
      </c>
    </row>
    <row r="3503">
      <c r="A3503" s="2">
        <v>0.0</v>
      </c>
      <c r="B3503" s="2" t="s">
        <v>3919</v>
      </c>
    </row>
    <row r="3504">
      <c r="A3504" s="2">
        <v>0.0</v>
      </c>
      <c r="B3504" s="2" t="s">
        <v>3920</v>
      </c>
    </row>
    <row r="3505">
      <c r="A3505" s="2">
        <v>0.0</v>
      </c>
      <c r="B3505" s="2" t="s">
        <v>3921</v>
      </c>
    </row>
    <row r="3506">
      <c r="A3506" s="2">
        <v>0.0</v>
      </c>
      <c r="B3506" s="2" t="s">
        <v>3922</v>
      </c>
    </row>
    <row r="3507">
      <c r="A3507" s="2">
        <v>0.0</v>
      </c>
      <c r="B3507" s="2" t="s">
        <v>3923</v>
      </c>
    </row>
    <row r="3508">
      <c r="A3508" s="2">
        <v>0.0</v>
      </c>
      <c r="B3508" s="2" t="s">
        <v>3924</v>
      </c>
    </row>
    <row r="3509">
      <c r="A3509" s="2">
        <v>0.0</v>
      </c>
      <c r="B3509" s="2" t="s">
        <v>3926</v>
      </c>
    </row>
    <row r="3510">
      <c r="A3510" s="2">
        <v>0.0</v>
      </c>
      <c r="B3510" s="2" t="s">
        <v>3927</v>
      </c>
    </row>
    <row r="3511">
      <c r="A3511" s="2">
        <v>0.0</v>
      </c>
      <c r="B3511" s="2" t="s">
        <v>3928</v>
      </c>
    </row>
    <row r="3512">
      <c r="A3512" s="2">
        <v>0.0</v>
      </c>
      <c r="B3512" s="2" t="s">
        <v>3929</v>
      </c>
    </row>
    <row r="3513">
      <c r="A3513" s="2">
        <v>0.0</v>
      </c>
      <c r="B3513" s="2" t="s">
        <v>3930</v>
      </c>
    </row>
    <row r="3514">
      <c r="A3514" s="2">
        <v>0.0</v>
      </c>
      <c r="B3514" s="2" t="s">
        <v>3931</v>
      </c>
    </row>
    <row r="3515">
      <c r="A3515" s="2">
        <v>0.0</v>
      </c>
      <c r="B3515" s="2" t="s">
        <v>3932</v>
      </c>
    </row>
    <row r="3516">
      <c r="A3516" s="2">
        <v>0.0</v>
      </c>
      <c r="B3516" s="2" t="s">
        <v>3933</v>
      </c>
    </row>
    <row r="3517">
      <c r="A3517" s="2">
        <v>0.0</v>
      </c>
      <c r="B3517" s="2" t="s">
        <v>3934</v>
      </c>
    </row>
    <row r="3518">
      <c r="A3518" s="2">
        <v>0.0</v>
      </c>
      <c r="B3518" s="2" t="s">
        <v>3935</v>
      </c>
    </row>
    <row r="3519">
      <c r="A3519" s="2">
        <v>0.0</v>
      </c>
      <c r="B3519" s="2" t="s">
        <v>3936</v>
      </c>
    </row>
    <row r="3520">
      <c r="A3520" s="2">
        <v>0.0</v>
      </c>
      <c r="B3520" s="2" t="s">
        <v>3937</v>
      </c>
    </row>
    <row r="3521">
      <c r="A3521" s="2">
        <v>0.0</v>
      </c>
      <c r="B3521" s="2" t="s">
        <v>3938</v>
      </c>
    </row>
    <row r="3522">
      <c r="A3522" s="2">
        <v>0.0</v>
      </c>
      <c r="B3522" s="2" t="s">
        <v>3939</v>
      </c>
    </row>
    <row r="3523">
      <c r="A3523" s="2">
        <v>0.0</v>
      </c>
      <c r="B3523" s="3" t="s">
        <v>3940</v>
      </c>
    </row>
    <row r="3524">
      <c r="A3524" s="2">
        <v>0.0</v>
      </c>
      <c r="B3524" s="2" t="s">
        <v>3941</v>
      </c>
    </row>
    <row r="3525">
      <c r="A3525" s="2">
        <v>-1.0</v>
      </c>
      <c r="B3525" s="2" t="s">
        <v>3942</v>
      </c>
    </row>
    <row r="3526">
      <c r="A3526" s="2">
        <v>0.0</v>
      </c>
      <c r="B3526" s="2" t="s">
        <v>3943</v>
      </c>
    </row>
    <row r="3527">
      <c r="A3527" s="2">
        <v>0.0</v>
      </c>
      <c r="B3527" s="2" t="s">
        <v>3944</v>
      </c>
    </row>
    <row r="3528">
      <c r="A3528" s="2">
        <v>0.0</v>
      </c>
      <c r="B3528" s="2" t="s">
        <v>3945</v>
      </c>
    </row>
    <row r="3529">
      <c r="A3529" s="2">
        <v>0.0</v>
      </c>
      <c r="B3529" s="2" t="s">
        <v>3946</v>
      </c>
    </row>
    <row r="3530">
      <c r="A3530" s="2">
        <v>0.0</v>
      </c>
      <c r="B3530" s="2" t="s">
        <v>3947</v>
      </c>
      <c r="C3530" s="10"/>
      <c r="D3530" s="10"/>
      <c r="E3530" s="10"/>
    </row>
    <row r="3531">
      <c r="A3531" s="2">
        <v>0.0</v>
      </c>
      <c r="B3531" s="2" t="s">
        <v>3948</v>
      </c>
    </row>
    <row r="3532">
      <c r="A3532" s="2">
        <v>0.0</v>
      </c>
      <c r="B3532" s="2" t="s">
        <v>3949</v>
      </c>
    </row>
    <row r="3533">
      <c r="A3533" s="2">
        <v>0.0</v>
      </c>
      <c r="B3533" s="2" t="s">
        <v>3950</v>
      </c>
    </row>
    <row r="3534">
      <c r="A3534" s="2">
        <v>0.0</v>
      </c>
      <c r="B3534" s="2" t="s">
        <v>3951</v>
      </c>
      <c r="C3534" s="10"/>
      <c r="D3534" s="10"/>
      <c r="E3534" s="10"/>
    </row>
    <row r="3535">
      <c r="A3535" s="2">
        <v>0.0</v>
      </c>
      <c r="B3535" s="2" t="s">
        <v>3952</v>
      </c>
      <c r="C3535" s="10"/>
      <c r="D3535" s="10"/>
      <c r="E3535" s="10"/>
    </row>
    <row r="3536">
      <c r="A3536" s="2">
        <v>0.0</v>
      </c>
      <c r="B3536" s="2" t="s">
        <v>3953</v>
      </c>
    </row>
    <row r="3537">
      <c r="A3537" s="2">
        <v>0.0</v>
      </c>
      <c r="B3537" s="2" t="s">
        <v>3954</v>
      </c>
    </row>
    <row r="3538">
      <c r="A3538" s="2">
        <v>0.0</v>
      </c>
      <c r="B3538" s="2" t="s">
        <v>3955</v>
      </c>
    </row>
    <row r="3539">
      <c r="A3539" s="2">
        <v>0.0</v>
      </c>
      <c r="B3539" s="2" t="s">
        <v>3956</v>
      </c>
    </row>
    <row r="3540">
      <c r="A3540" s="2">
        <v>0.0</v>
      </c>
      <c r="B3540" s="2" t="s">
        <v>3957</v>
      </c>
    </row>
    <row r="3541">
      <c r="A3541" s="2">
        <v>0.0</v>
      </c>
      <c r="B3541" s="2" t="s">
        <v>3958</v>
      </c>
    </row>
    <row r="3542">
      <c r="A3542" s="2">
        <v>0.0</v>
      </c>
      <c r="B3542" s="2" t="s">
        <v>3959</v>
      </c>
    </row>
    <row r="3543">
      <c r="A3543" s="2">
        <v>0.0</v>
      </c>
      <c r="B3543" s="2" t="s">
        <v>3960</v>
      </c>
    </row>
    <row r="3544">
      <c r="A3544" s="2">
        <v>0.0</v>
      </c>
      <c r="B3544" s="2" t="s">
        <v>3961</v>
      </c>
    </row>
    <row r="3545">
      <c r="A3545" s="2">
        <v>0.0</v>
      </c>
      <c r="B3545" s="2" t="s">
        <v>3962</v>
      </c>
    </row>
    <row r="3546">
      <c r="A3546" s="2">
        <v>0.0</v>
      </c>
      <c r="B3546" s="3" t="s">
        <v>3963</v>
      </c>
    </row>
    <row r="3547">
      <c r="A3547" s="2">
        <v>0.0</v>
      </c>
      <c r="B3547" s="2" t="s">
        <v>3964</v>
      </c>
    </row>
    <row r="3548">
      <c r="A3548" s="2">
        <v>0.0</v>
      </c>
      <c r="B3548" s="2" t="s">
        <v>3965</v>
      </c>
    </row>
    <row r="3549">
      <c r="A3549" s="2">
        <v>0.0</v>
      </c>
      <c r="B3549" s="2" t="s">
        <v>3966</v>
      </c>
    </row>
    <row r="3550">
      <c r="A3550" s="2">
        <v>0.0</v>
      </c>
      <c r="B3550" s="2" t="s">
        <v>3967</v>
      </c>
    </row>
    <row r="3551">
      <c r="A3551" s="2">
        <v>0.0</v>
      </c>
      <c r="B3551" s="2" t="s">
        <v>3968</v>
      </c>
    </row>
    <row r="3552">
      <c r="A3552" s="2">
        <v>0.0</v>
      </c>
      <c r="B3552" s="2" t="s">
        <v>3969</v>
      </c>
    </row>
    <row r="3553">
      <c r="A3553" s="2">
        <v>0.0</v>
      </c>
      <c r="B3553" s="2" t="s">
        <v>3970</v>
      </c>
    </row>
    <row r="3554">
      <c r="A3554" s="2">
        <v>0.0</v>
      </c>
      <c r="B3554" s="2" t="s">
        <v>3971</v>
      </c>
    </row>
    <row r="3555">
      <c r="A3555" s="2">
        <v>0.0</v>
      </c>
      <c r="B3555" s="2" t="s">
        <v>3972</v>
      </c>
    </row>
    <row r="3556">
      <c r="A3556" s="2">
        <v>0.0</v>
      </c>
      <c r="B3556" s="2" t="s">
        <v>3973</v>
      </c>
    </row>
    <row r="3557">
      <c r="A3557" s="2">
        <v>0.0</v>
      </c>
      <c r="B3557" s="2" t="s">
        <v>3974</v>
      </c>
    </row>
    <row r="3558">
      <c r="A3558" s="2">
        <v>0.0</v>
      </c>
      <c r="B3558" s="2" t="s">
        <v>3975</v>
      </c>
    </row>
    <row r="3559">
      <c r="A3559" s="2">
        <v>0.0</v>
      </c>
      <c r="B3559" s="2" t="s">
        <v>3976</v>
      </c>
    </row>
    <row r="3560">
      <c r="A3560" s="2">
        <v>0.0</v>
      </c>
      <c r="B3560" s="2" t="s">
        <v>3977</v>
      </c>
    </row>
    <row r="3561">
      <c r="A3561" s="2">
        <v>0.0</v>
      </c>
      <c r="B3561" s="2" t="s">
        <v>3978</v>
      </c>
    </row>
    <row r="3562">
      <c r="A3562" s="2">
        <v>0.0</v>
      </c>
      <c r="B3562" s="2" t="s">
        <v>3979</v>
      </c>
    </row>
    <row r="3563">
      <c r="A3563" s="2">
        <v>0.0</v>
      </c>
      <c r="B3563" s="2" t="s">
        <v>2420</v>
      </c>
    </row>
    <row r="3564">
      <c r="A3564" s="2">
        <v>0.0</v>
      </c>
      <c r="B3564" s="2" t="s">
        <v>3980</v>
      </c>
    </row>
    <row r="3565">
      <c r="A3565" s="2">
        <v>0.0</v>
      </c>
      <c r="B3565" s="2" t="s">
        <v>3981</v>
      </c>
    </row>
    <row r="3566">
      <c r="A3566" s="2">
        <v>0.0</v>
      </c>
      <c r="B3566" s="2" t="s">
        <v>3982</v>
      </c>
    </row>
    <row r="3567">
      <c r="A3567" s="2">
        <v>0.0</v>
      </c>
      <c r="B3567" s="2" t="s">
        <v>3983</v>
      </c>
    </row>
    <row r="3568">
      <c r="A3568" s="2">
        <v>0.0</v>
      </c>
      <c r="B3568" s="2" t="s">
        <v>3984</v>
      </c>
    </row>
    <row r="3569">
      <c r="A3569" s="2">
        <v>0.0</v>
      </c>
      <c r="B3569" s="2" t="s">
        <v>3985</v>
      </c>
    </row>
    <row r="3570">
      <c r="A3570" s="2">
        <v>0.0</v>
      </c>
      <c r="B3570" s="2" t="s">
        <v>3986</v>
      </c>
    </row>
    <row r="3571">
      <c r="A3571" s="2">
        <v>0.0</v>
      </c>
      <c r="B3571" s="2" t="s">
        <v>3987</v>
      </c>
    </row>
    <row r="3572">
      <c r="A3572" s="2">
        <v>0.0</v>
      </c>
      <c r="B3572" s="2" t="s">
        <v>3988</v>
      </c>
    </row>
    <row r="3573">
      <c r="A3573" s="2">
        <v>1.0</v>
      </c>
      <c r="B3573" s="2" t="s">
        <v>3989</v>
      </c>
    </row>
    <row r="3574">
      <c r="A3574" s="2">
        <v>1.0</v>
      </c>
      <c r="B3574" s="2" t="s">
        <v>3990</v>
      </c>
    </row>
    <row r="3575">
      <c r="A3575" s="2">
        <v>0.0</v>
      </c>
      <c r="B3575" s="2" t="s">
        <v>3991</v>
      </c>
    </row>
    <row r="3576">
      <c r="A3576" s="2">
        <v>0.0</v>
      </c>
      <c r="B3576" s="2" t="s">
        <v>3992</v>
      </c>
    </row>
    <row r="3577">
      <c r="A3577" s="2">
        <v>0.0</v>
      </c>
      <c r="B3577" s="2" t="s">
        <v>3993</v>
      </c>
    </row>
    <row r="3578">
      <c r="A3578" s="2">
        <v>0.0</v>
      </c>
      <c r="B3578" s="2" t="s">
        <v>3994</v>
      </c>
    </row>
    <row r="3579">
      <c r="A3579" s="2">
        <v>0.0</v>
      </c>
      <c r="B3579" s="2" t="s">
        <v>3995</v>
      </c>
    </row>
    <row r="3580">
      <c r="A3580" s="2">
        <v>0.0</v>
      </c>
      <c r="B3580" s="2" t="s">
        <v>3996</v>
      </c>
    </row>
    <row r="3581">
      <c r="A3581" s="2">
        <v>0.0</v>
      </c>
      <c r="B3581" s="2" t="s">
        <v>3997</v>
      </c>
    </row>
    <row r="3582">
      <c r="A3582" s="2">
        <v>-1.0</v>
      </c>
      <c r="B3582" s="2" t="s">
        <v>3998</v>
      </c>
    </row>
    <row r="3583">
      <c r="A3583" s="2">
        <v>0.0</v>
      </c>
      <c r="B3583" s="2" t="s">
        <v>3999</v>
      </c>
    </row>
    <row r="3584">
      <c r="A3584" s="2">
        <v>0.0</v>
      </c>
      <c r="B3584" s="2" t="s">
        <v>4000</v>
      </c>
    </row>
    <row r="3585">
      <c r="A3585" s="2">
        <v>0.0</v>
      </c>
      <c r="B3585" s="2" t="s">
        <v>4001</v>
      </c>
    </row>
    <row r="3586">
      <c r="A3586" s="2">
        <v>0.0</v>
      </c>
      <c r="B3586" s="2" t="s">
        <v>4002</v>
      </c>
    </row>
    <row r="3587">
      <c r="A3587" s="2">
        <v>0.0</v>
      </c>
      <c r="B3587" s="2" t="s">
        <v>4003</v>
      </c>
    </row>
    <row r="3588">
      <c r="A3588" s="2">
        <v>0.0</v>
      </c>
      <c r="B3588" s="2" t="s">
        <v>4004</v>
      </c>
    </row>
    <row r="3589">
      <c r="A3589" s="2">
        <v>0.0</v>
      </c>
      <c r="B3589" s="2" t="s">
        <v>4005</v>
      </c>
    </row>
    <row r="3590">
      <c r="A3590" s="2">
        <v>0.0</v>
      </c>
      <c r="B3590" s="2" t="s">
        <v>4006</v>
      </c>
    </row>
    <row r="3591">
      <c r="A3591" s="2">
        <v>0.0</v>
      </c>
      <c r="B3591" s="2" t="s">
        <v>4007</v>
      </c>
    </row>
    <row r="3592">
      <c r="A3592" s="2">
        <v>0.0</v>
      </c>
      <c r="B3592" s="2" t="s">
        <v>4008</v>
      </c>
    </row>
    <row r="3593">
      <c r="A3593" s="2">
        <v>0.0</v>
      </c>
      <c r="B3593" s="2" t="s">
        <v>4009</v>
      </c>
    </row>
    <row r="3594">
      <c r="A3594" s="2">
        <v>0.0</v>
      </c>
      <c r="B3594" s="2" t="s">
        <v>4010</v>
      </c>
    </row>
    <row r="3595">
      <c r="A3595" s="2">
        <v>0.0</v>
      </c>
      <c r="B3595" s="2" t="s">
        <v>4011</v>
      </c>
    </row>
    <row r="3596">
      <c r="A3596" s="2">
        <v>0.0</v>
      </c>
      <c r="B3596" s="2" t="s">
        <v>4012</v>
      </c>
    </row>
    <row r="3597">
      <c r="A3597" s="2">
        <v>0.0</v>
      </c>
      <c r="B3597" s="2" t="s">
        <v>4013</v>
      </c>
    </row>
    <row r="3598">
      <c r="A3598" s="2">
        <v>0.0</v>
      </c>
      <c r="B3598" s="2" t="s">
        <v>4014</v>
      </c>
    </row>
    <row r="3599">
      <c r="A3599" s="2">
        <v>0.0</v>
      </c>
      <c r="B3599" s="2" t="s">
        <v>4015</v>
      </c>
    </row>
    <row r="3600">
      <c r="A3600" s="2">
        <v>0.0</v>
      </c>
      <c r="B3600" s="2" t="s">
        <v>4016</v>
      </c>
    </row>
    <row r="3601">
      <c r="A3601" s="2">
        <v>0.0</v>
      </c>
      <c r="B3601" s="2" t="s">
        <v>4017</v>
      </c>
    </row>
    <row r="3602">
      <c r="A3602" s="2">
        <v>0.0</v>
      </c>
      <c r="B3602" s="2" t="s">
        <v>4018</v>
      </c>
    </row>
    <row r="3603">
      <c r="A3603" s="2">
        <v>0.0</v>
      </c>
      <c r="B3603" s="2" t="s">
        <v>4019</v>
      </c>
    </row>
    <row r="3604">
      <c r="A3604" s="2">
        <v>0.0</v>
      </c>
      <c r="B3604" s="2" t="s">
        <v>4020</v>
      </c>
    </row>
    <row r="3605">
      <c r="A3605" s="2">
        <v>0.0</v>
      </c>
      <c r="B3605" s="2" t="s">
        <v>4021</v>
      </c>
    </row>
    <row r="3606">
      <c r="A3606" s="2">
        <v>0.0</v>
      </c>
      <c r="B3606" s="2" t="s">
        <v>4022</v>
      </c>
    </row>
    <row r="3607">
      <c r="A3607" s="2">
        <v>0.0</v>
      </c>
      <c r="B3607" s="2" t="s">
        <v>4023</v>
      </c>
    </row>
    <row r="3608">
      <c r="A3608" s="2">
        <v>0.0</v>
      </c>
      <c r="B3608" s="2" t="s">
        <v>4024</v>
      </c>
    </row>
    <row r="3609">
      <c r="A3609" s="2">
        <v>0.0</v>
      </c>
      <c r="B3609" s="2" t="s">
        <v>4025</v>
      </c>
    </row>
    <row r="3610">
      <c r="A3610" s="2">
        <v>0.0</v>
      </c>
      <c r="B3610" s="2" t="s">
        <v>4026</v>
      </c>
    </row>
    <row r="3611">
      <c r="A3611" s="2">
        <v>0.0</v>
      </c>
      <c r="B3611" s="2" t="s">
        <v>2420</v>
      </c>
    </row>
    <row r="3612">
      <c r="A3612" s="2">
        <v>0.0</v>
      </c>
      <c r="B3612" s="2" t="s">
        <v>4027</v>
      </c>
    </row>
    <row r="3613">
      <c r="A3613" s="2">
        <v>0.0</v>
      </c>
      <c r="B3613" s="2" t="s">
        <v>4028</v>
      </c>
    </row>
    <row r="3614">
      <c r="A3614" s="2">
        <v>0.0</v>
      </c>
      <c r="B3614" s="2" t="s">
        <v>4029</v>
      </c>
    </row>
    <row r="3615">
      <c r="A3615" s="2">
        <v>0.0</v>
      </c>
      <c r="B3615" s="2" t="s">
        <v>4030</v>
      </c>
    </row>
    <row r="3616">
      <c r="A3616" s="2">
        <v>0.0</v>
      </c>
      <c r="B3616" s="2" t="s">
        <v>4031</v>
      </c>
    </row>
    <row r="3617">
      <c r="A3617" s="2">
        <v>0.0</v>
      </c>
      <c r="B3617" s="2" t="s">
        <v>4032</v>
      </c>
    </row>
    <row r="3618">
      <c r="A3618" s="2">
        <v>0.0</v>
      </c>
      <c r="B3618" s="2" t="s">
        <v>4033</v>
      </c>
    </row>
    <row r="3619">
      <c r="A3619" s="2">
        <v>0.0</v>
      </c>
      <c r="B3619" s="2" t="s">
        <v>4034</v>
      </c>
    </row>
    <row r="3620">
      <c r="A3620" s="2">
        <v>0.0</v>
      </c>
      <c r="B3620" s="2" t="s">
        <v>4035</v>
      </c>
    </row>
    <row r="3621">
      <c r="A3621" s="2">
        <v>0.0</v>
      </c>
      <c r="B3621" s="2" t="s">
        <v>4036</v>
      </c>
    </row>
    <row r="3622">
      <c r="A3622" s="2">
        <v>0.0</v>
      </c>
      <c r="B3622" s="2" t="s">
        <v>4037</v>
      </c>
    </row>
    <row r="3623">
      <c r="A3623" s="2">
        <v>0.0</v>
      </c>
      <c r="B3623" s="2" t="s">
        <v>4038</v>
      </c>
    </row>
    <row r="3624">
      <c r="A3624" s="2">
        <v>0.0</v>
      </c>
      <c r="B3624" s="2" t="s">
        <v>4039</v>
      </c>
    </row>
    <row r="3625">
      <c r="A3625" s="2">
        <v>0.0</v>
      </c>
      <c r="B3625" s="2" t="s">
        <v>4040</v>
      </c>
    </row>
    <row r="3626">
      <c r="A3626" s="2">
        <v>0.0</v>
      </c>
      <c r="B3626" s="2" t="s">
        <v>4041</v>
      </c>
    </row>
    <row r="3627">
      <c r="A3627" s="2">
        <v>0.0</v>
      </c>
      <c r="B3627" s="2" t="s">
        <v>4042</v>
      </c>
    </row>
    <row r="3628">
      <c r="A3628" s="2">
        <v>0.0</v>
      </c>
      <c r="B3628" s="2" t="s">
        <v>4043</v>
      </c>
    </row>
    <row r="3629">
      <c r="A3629" s="2">
        <v>0.0</v>
      </c>
      <c r="B3629" s="2" t="s">
        <v>4044</v>
      </c>
    </row>
    <row r="3630">
      <c r="A3630" s="2">
        <v>0.0</v>
      </c>
      <c r="B3630" s="2" t="s">
        <v>4045</v>
      </c>
    </row>
    <row r="3631">
      <c r="A3631" s="2">
        <v>0.0</v>
      </c>
      <c r="B3631" s="2" t="s">
        <v>4046</v>
      </c>
    </row>
    <row r="3632">
      <c r="A3632" s="2">
        <v>0.0</v>
      </c>
      <c r="B3632" s="2" t="s">
        <v>4047</v>
      </c>
    </row>
    <row r="3633">
      <c r="A3633" s="2">
        <v>0.0</v>
      </c>
      <c r="B3633" s="2" t="s">
        <v>4048</v>
      </c>
    </row>
    <row r="3634">
      <c r="A3634" s="2">
        <v>0.0</v>
      </c>
      <c r="B3634" s="2" t="s">
        <v>4049</v>
      </c>
    </row>
    <row r="3635">
      <c r="A3635" s="2">
        <v>0.0</v>
      </c>
      <c r="B3635" s="2" t="s">
        <v>4050</v>
      </c>
    </row>
    <row r="3636">
      <c r="A3636" s="2">
        <v>0.0</v>
      </c>
      <c r="B3636" s="2" t="s">
        <v>4051</v>
      </c>
    </row>
    <row r="3637">
      <c r="A3637" s="2">
        <v>0.0</v>
      </c>
      <c r="B3637" s="2" t="s">
        <v>4052</v>
      </c>
    </row>
    <row r="3638">
      <c r="A3638" s="2">
        <v>0.0</v>
      </c>
      <c r="B3638" s="2" t="s">
        <v>4053</v>
      </c>
    </row>
    <row r="3639">
      <c r="A3639" s="2">
        <v>0.0</v>
      </c>
      <c r="B3639" s="2" t="s">
        <v>4054</v>
      </c>
    </row>
    <row r="3640">
      <c r="A3640" s="2">
        <v>0.0</v>
      </c>
      <c r="B3640" s="2" t="s">
        <v>4055</v>
      </c>
    </row>
    <row r="3641">
      <c r="A3641" s="2">
        <v>0.0</v>
      </c>
      <c r="B3641" s="2" t="s">
        <v>4056</v>
      </c>
    </row>
    <row r="3642">
      <c r="A3642" s="2">
        <v>0.0</v>
      </c>
      <c r="B3642" s="2" t="s">
        <v>4057</v>
      </c>
    </row>
    <row r="3643">
      <c r="A3643" s="2">
        <v>0.0</v>
      </c>
      <c r="B3643" s="2" t="s">
        <v>4058</v>
      </c>
    </row>
    <row r="3644">
      <c r="A3644" s="2">
        <v>0.0</v>
      </c>
      <c r="B3644" s="2" t="s">
        <v>4059</v>
      </c>
    </row>
    <row r="3645">
      <c r="A3645" s="2">
        <v>0.0</v>
      </c>
      <c r="B3645" s="2" t="s">
        <v>4060</v>
      </c>
    </row>
    <row r="3646">
      <c r="A3646" s="2">
        <v>0.0</v>
      </c>
      <c r="B3646" s="2" t="s">
        <v>4061</v>
      </c>
    </row>
    <row r="3647">
      <c r="A3647" s="2">
        <v>0.0</v>
      </c>
      <c r="B3647" s="2" t="s">
        <v>4062</v>
      </c>
    </row>
    <row r="3648">
      <c r="A3648" s="2">
        <v>0.0</v>
      </c>
      <c r="B3648" s="2" t="s">
        <v>4063</v>
      </c>
      <c r="D3648" s="36"/>
    </row>
    <row r="3649">
      <c r="A3649" s="2">
        <v>0.0</v>
      </c>
      <c r="B3649" s="2" t="s">
        <v>4064</v>
      </c>
    </row>
    <row r="3650">
      <c r="A3650" s="2">
        <v>0.0</v>
      </c>
      <c r="B3650" s="2" t="s">
        <v>4065</v>
      </c>
    </row>
    <row r="3651">
      <c r="A3651" s="2">
        <v>0.0</v>
      </c>
      <c r="B3651" s="2" t="s">
        <v>4066</v>
      </c>
    </row>
    <row r="3652">
      <c r="A3652" s="2">
        <v>0.0</v>
      </c>
      <c r="B3652" s="2" t="s">
        <v>4067</v>
      </c>
    </row>
    <row r="3653">
      <c r="A3653" s="2">
        <v>0.0</v>
      </c>
      <c r="B3653" s="2" t="s">
        <v>4068</v>
      </c>
    </row>
    <row r="3654">
      <c r="A3654" s="2">
        <v>0.0</v>
      </c>
      <c r="B3654" s="2" t="s">
        <v>4069</v>
      </c>
    </row>
    <row r="3655">
      <c r="A3655" s="2">
        <v>0.0</v>
      </c>
      <c r="B3655" s="2" t="s">
        <v>4070</v>
      </c>
    </row>
    <row r="3656">
      <c r="A3656" s="2">
        <v>0.0</v>
      </c>
      <c r="B3656" s="2" t="s">
        <v>4071</v>
      </c>
    </row>
    <row r="3657">
      <c r="A3657" s="2">
        <v>0.0</v>
      </c>
      <c r="B3657" s="2" t="s">
        <v>4072</v>
      </c>
    </row>
    <row r="3658">
      <c r="A3658" s="2">
        <v>0.0</v>
      </c>
      <c r="B3658" s="2" t="s">
        <v>4073</v>
      </c>
    </row>
    <row r="3659">
      <c r="A3659" s="2">
        <v>0.0</v>
      </c>
      <c r="B3659" s="2" t="s">
        <v>4074</v>
      </c>
    </row>
    <row r="3660">
      <c r="A3660" s="2">
        <v>0.0</v>
      </c>
      <c r="B3660" s="2" t="s">
        <v>4075</v>
      </c>
    </row>
    <row r="3661">
      <c r="A3661" s="2">
        <v>0.0</v>
      </c>
      <c r="B3661" s="2" t="s">
        <v>4076</v>
      </c>
    </row>
    <row r="3662">
      <c r="A3662" s="2">
        <v>0.0</v>
      </c>
      <c r="B3662" s="2" t="s">
        <v>4077</v>
      </c>
    </row>
    <row r="3663">
      <c r="A3663" s="2">
        <v>0.0</v>
      </c>
      <c r="B3663" s="2" t="s">
        <v>4078</v>
      </c>
    </row>
    <row r="3664">
      <c r="A3664" s="2">
        <v>1.0</v>
      </c>
      <c r="B3664" s="2" t="s">
        <v>4079</v>
      </c>
    </row>
    <row r="3665">
      <c r="A3665" s="2">
        <v>0.0</v>
      </c>
      <c r="B3665" s="2" t="s">
        <v>4080</v>
      </c>
    </row>
    <row r="3666">
      <c r="A3666" s="2">
        <v>0.0</v>
      </c>
      <c r="B3666" s="2" t="s">
        <v>4081</v>
      </c>
    </row>
    <row r="3667">
      <c r="A3667" s="2">
        <v>0.0</v>
      </c>
      <c r="B3667" s="2" t="s">
        <v>4082</v>
      </c>
    </row>
    <row r="3668">
      <c r="A3668" s="2">
        <v>0.0</v>
      </c>
      <c r="B3668" s="2" t="s">
        <v>4083</v>
      </c>
    </row>
    <row r="3669">
      <c r="A3669" s="2">
        <v>0.0</v>
      </c>
      <c r="B3669" s="2" t="s">
        <v>4084</v>
      </c>
    </row>
    <row r="3670">
      <c r="A3670" s="2">
        <v>0.0</v>
      </c>
      <c r="B3670" s="2" t="s">
        <v>4085</v>
      </c>
    </row>
    <row r="3671">
      <c r="A3671" s="2">
        <v>0.0</v>
      </c>
      <c r="B3671" s="2" t="s">
        <v>4086</v>
      </c>
    </row>
    <row r="3672">
      <c r="A3672" s="2">
        <v>-1.0</v>
      </c>
      <c r="B3672" s="2" t="s">
        <v>4087</v>
      </c>
    </row>
    <row r="3673">
      <c r="A3673" s="2">
        <v>0.0</v>
      </c>
      <c r="B3673" s="2" t="s">
        <v>4088</v>
      </c>
    </row>
    <row r="3674">
      <c r="A3674" s="2">
        <v>0.0</v>
      </c>
      <c r="B3674" s="2" t="s">
        <v>4089</v>
      </c>
    </row>
    <row r="3675">
      <c r="A3675" s="2">
        <v>0.0</v>
      </c>
      <c r="B3675" s="2" t="s">
        <v>4090</v>
      </c>
    </row>
    <row r="3676">
      <c r="A3676" s="2">
        <v>0.0</v>
      </c>
      <c r="B3676" s="2" t="s">
        <v>4091</v>
      </c>
    </row>
    <row r="3677">
      <c r="A3677" s="2">
        <v>0.0</v>
      </c>
      <c r="B3677" s="2" t="s">
        <v>4092</v>
      </c>
    </row>
    <row r="3678">
      <c r="A3678" s="2">
        <v>0.0</v>
      </c>
      <c r="B3678" s="2" t="s">
        <v>4093</v>
      </c>
    </row>
    <row r="3679">
      <c r="A3679" s="2">
        <v>0.0</v>
      </c>
      <c r="B3679" s="2" t="s">
        <v>4094</v>
      </c>
    </row>
    <row r="3680">
      <c r="A3680" s="2">
        <v>0.0</v>
      </c>
      <c r="B3680" s="2" t="s">
        <v>4095</v>
      </c>
    </row>
    <row r="3681">
      <c r="A3681" s="2">
        <v>0.0</v>
      </c>
      <c r="B3681" s="2" t="s">
        <v>4096</v>
      </c>
    </row>
    <row r="3682">
      <c r="A3682" s="2">
        <v>0.0</v>
      </c>
      <c r="B3682" s="2" t="s">
        <v>4097</v>
      </c>
    </row>
    <row r="3683">
      <c r="A3683" s="2">
        <v>0.0</v>
      </c>
      <c r="B3683" s="2" t="s">
        <v>4098</v>
      </c>
      <c r="D3683" s="36"/>
    </row>
    <row r="3684">
      <c r="A3684" s="2">
        <v>0.0</v>
      </c>
      <c r="B3684" s="2" t="s">
        <v>4099</v>
      </c>
    </row>
    <row r="3685">
      <c r="A3685" s="2">
        <v>-1.0</v>
      </c>
      <c r="B3685" s="2" t="s">
        <v>4100</v>
      </c>
    </row>
    <row r="3686">
      <c r="A3686" s="2">
        <v>0.0</v>
      </c>
      <c r="B3686" s="2" t="s">
        <v>4101</v>
      </c>
    </row>
    <row r="3687">
      <c r="A3687" s="2">
        <v>0.0</v>
      </c>
      <c r="B3687" s="2" t="s">
        <v>4102</v>
      </c>
    </row>
    <row r="3688">
      <c r="A3688" s="2">
        <v>0.0</v>
      </c>
      <c r="B3688" s="2" t="s">
        <v>4103</v>
      </c>
    </row>
    <row r="3689">
      <c r="A3689" s="2">
        <v>0.0</v>
      </c>
      <c r="B3689" s="2" t="s">
        <v>4104</v>
      </c>
    </row>
    <row r="3690">
      <c r="A3690" s="2">
        <v>0.0</v>
      </c>
      <c r="B3690" s="2" t="s">
        <v>4105</v>
      </c>
    </row>
    <row r="3691">
      <c r="A3691" s="2">
        <v>0.0</v>
      </c>
      <c r="B3691" s="2" t="s">
        <v>4106</v>
      </c>
    </row>
    <row r="3692">
      <c r="A3692" s="2">
        <v>0.0</v>
      </c>
      <c r="B3692" s="2" t="s">
        <v>4107</v>
      </c>
    </row>
    <row r="3693">
      <c r="A3693" s="2">
        <v>-1.0</v>
      </c>
      <c r="B3693" s="2" t="s">
        <v>4108</v>
      </c>
    </row>
    <row r="3694">
      <c r="A3694" s="2">
        <v>0.0</v>
      </c>
      <c r="B3694" s="2" t="s">
        <v>4109</v>
      </c>
    </row>
    <row r="3695">
      <c r="A3695" s="2">
        <v>0.0</v>
      </c>
      <c r="B3695" s="2" t="s">
        <v>4110</v>
      </c>
    </row>
    <row r="3696">
      <c r="A3696" s="2">
        <v>0.0</v>
      </c>
      <c r="B3696" s="2" t="s">
        <v>4111</v>
      </c>
    </row>
    <row r="3697">
      <c r="A3697" s="2">
        <v>0.0</v>
      </c>
      <c r="B3697" s="2" t="s">
        <v>4112</v>
      </c>
    </row>
    <row r="3698">
      <c r="A3698" s="2">
        <v>0.0</v>
      </c>
      <c r="B3698" s="2" t="s">
        <v>4113</v>
      </c>
    </row>
    <row r="3699">
      <c r="A3699" s="2">
        <v>0.0</v>
      </c>
      <c r="B3699" s="2" t="s">
        <v>4114</v>
      </c>
    </row>
    <row r="3700">
      <c r="A3700" s="2">
        <v>0.0</v>
      </c>
      <c r="B3700" s="2" t="s">
        <v>4115</v>
      </c>
    </row>
    <row r="3701">
      <c r="A3701" s="2">
        <v>0.0</v>
      </c>
      <c r="B3701" s="2" t="s">
        <v>4116</v>
      </c>
    </row>
    <row r="3702">
      <c r="A3702" s="2">
        <v>0.0</v>
      </c>
      <c r="B3702" s="2" t="s">
        <v>4117</v>
      </c>
    </row>
    <row r="3703">
      <c r="A3703" s="2">
        <v>0.0</v>
      </c>
      <c r="B3703" s="2" t="s">
        <v>4118</v>
      </c>
    </row>
    <row r="3704">
      <c r="A3704" s="2">
        <v>0.0</v>
      </c>
      <c r="B3704" s="2" t="s">
        <v>4119</v>
      </c>
    </row>
    <row r="3705">
      <c r="A3705" s="2">
        <v>0.0</v>
      </c>
      <c r="B3705" s="2" t="s">
        <v>4120</v>
      </c>
    </row>
    <row r="3706">
      <c r="A3706" s="2">
        <v>0.0</v>
      </c>
      <c r="B3706" s="2" t="s">
        <v>4121</v>
      </c>
    </row>
    <row r="3707">
      <c r="A3707" s="2">
        <v>0.0</v>
      </c>
      <c r="B3707" s="2" t="s">
        <v>4122</v>
      </c>
    </row>
    <row r="3708">
      <c r="A3708" s="2">
        <v>0.0</v>
      </c>
      <c r="B3708" s="2" t="s">
        <v>4123</v>
      </c>
    </row>
    <row r="3709">
      <c r="A3709" s="2">
        <v>1.0</v>
      </c>
      <c r="B3709" s="2" t="s">
        <v>4124</v>
      </c>
    </row>
    <row r="3710">
      <c r="A3710" s="2">
        <v>0.0</v>
      </c>
      <c r="B3710" s="2" t="s">
        <v>4125</v>
      </c>
    </row>
    <row r="3711">
      <c r="A3711" s="2">
        <v>0.0</v>
      </c>
      <c r="B3711" s="2" t="s">
        <v>4126</v>
      </c>
    </row>
    <row r="3712">
      <c r="A3712" s="2">
        <v>0.0</v>
      </c>
      <c r="B3712" s="2" t="s">
        <v>4127</v>
      </c>
    </row>
    <row r="3713">
      <c r="A3713" s="2">
        <v>0.0</v>
      </c>
      <c r="B3713" s="2" t="s">
        <v>4128</v>
      </c>
    </row>
    <row r="3714">
      <c r="A3714" s="2">
        <v>0.0</v>
      </c>
      <c r="B3714" s="2" t="s">
        <v>4129</v>
      </c>
    </row>
    <row r="3715">
      <c r="A3715" s="2">
        <v>0.0</v>
      </c>
      <c r="B3715" s="2" t="s">
        <v>4130</v>
      </c>
    </row>
    <row r="3716">
      <c r="A3716" s="2">
        <v>0.0</v>
      </c>
      <c r="B3716" s="2" t="s">
        <v>4131</v>
      </c>
    </row>
    <row r="3717">
      <c r="A3717" s="2">
        <v>0.0</v>
      </c>
      <c r="B3717" s="3" t="s">
        <v>4132</v>
      </c>
    </row>
    <row r="3718">
      <c r="A3718" s="2">
        <v>0.0</v>
      </c>
      <c r="B3718" s="3" t="s">
        <v>4133</v>
      </c>
    </row>
    <row r="3719">
      <c r="A3719" s="2">
        <v>0.0</v>
      </c>
      <c r="B3719" s="2" t="s">
        <v>4134</v>
      </c>
    </row>
    <row r="3720">
      <c r="A3720" s="2">
        <v>0.0</v>
      </c>
      <c r="B3720" s="2" t="s">
        <v>4135</v>
      </c>
    </row>
    <row r="3721">
      <c r="A3721" s="2">
        <v>0.0</v>
      </c>
      <c r="B3721" s="2" t="s">
        <v>4136</v>
      </c>
    </row>
    <row r="3722">
      <c r="A3722" s="2">
        <v>0.0</v>
      </c>
      <c r="B3722" s="2" t="s">
        <v>4137</v>
      </c>
    </row>
    <row r="3723">
      <c r="A3723" s="2">
        <v>0.0</v>
      </c>
      <c r="B3723" s="2" t="s">
        <v>4138</v>
      </c>
    </row>
    <row r="3724">
      <c r="A3724" s="2">
        <v>0.0</v>
      </c>
      <c r="B3724" s="2" t="s">
        <v>4139</v>
      </c>
    </row>
    <row r="3725">
      <c r="A3725" s="2">
        <v>0.0</v>
      </c>
      <c r="B3725" s="2" t="s">
        <v>4140</v>
      </c>
    </row>
    <row r="3726">
      <c r="A3726" s="2">
        <v>0.0</v>
      </c>
      <c r="B3726" s="2" t="s">
        <v>4141</v>
      </c>
    </row>
    <row r="3727">
      <c r="A3727" s="2">
        <v>0.0</v>
      </c>
      <c r="B3727" s="2" t="s">
        <v>4142</v>
      </c>
    </row>
    <row r="3728">
      <c r="A3728" s="2">
        <v>0.0</v>
      </c>
      <c r="B3728" s="2" t="s">
        <v>4143</v>
      </c>
    </row>
    <row r="3729">
      <c r="A3729" s="2">
        <v>0.0</v>
      </c>
      <c r="B3729" s="2" t="s">
        <v>4144</v>
      </c>
    </row>
    <row r="3730">
      <c r="A3730" s="2">
        <v>0.0</v>
      </c>
      <c r="B3730" s="2" t="s">
        <v>4145</v>
      </c>
    </row>
    <row r="3731">
      <c r="A3731" s="2">
        <v>0.0</v>
      </c>
      <c r="B3731" s="2" t="s">
        <v>4146</v>
      </c>
    </row>
    <row r="3732">
      <c r="A3732" s="2">
        <v>0.0</v>
      </c>
      <c r="B3732" s="2" t="s">
        <v>4147</v>
      </c>
    </row>
    <row r="3733">
      <c r="A3733" s="2">
        <v>0.0</v>
      </c>
      <c r="B3733" s="2" t="s">
        <v>4148</v>
      </c>
    </row>
    <row r="3734">
      <c r="A3734" s="2">
        <v>0.0</v>
      </c>
      <c r="B3734" s="2" t="s">
        <v>4149</v>
      </c>
    </row>
    <row r="3735">
      <c r="A3735" s="2">
        <v>0.0</v>
      </c>
      <c r="B3735" s="2" t="s">
        <v>4150</v>
      </c>
    </row>
    <row r="3736">
      <c r="A3736" s="2">
        <v>0.0</v>
      </c>
      <c r="B3736" s="2" t="s">
        <v>4151</v>
      </c>
    </row>
    <row r="3737">
      <c r="A3737" s="2">
        <v>0.0</v>
      </c>
      <c r="B3737" s="2" t="s">
        <v>4152</v>
      </c>
    </row>
    <row r="3738">
      <c r="A3738" s="2">
        <v>-1.0</v>
      </c>
      <c r="B3738" s="2" t="s">
        <v>4153</v>
      </c>
    </row>
    <row r="3739">
      <c r="A3739" s="2">
        <v>0.0</v>
      </c>
      <c r="B3739" s="2" t="s">
        <v>4154</v>
      </c>
      <c r="C3739" s="10"/>
      <c r="D3739" s="10"/>
      <c r="E3739" s="10"/>
    </row>
    <row r="3740">
      <c r="A3740" s="2">
        <v>0.0</v>
      </c>
      <c r="B3740" s="2" t="s">
        <v>4155</v>
      </c>
    </row>
    <row r="3741">
      <c r="A3741" s="2">
        <v>0.0</v>
      </c>
      <c r="B3741" s="2" t="s">
        <v>4156</v>
      </c>
    </row>
    <row r="3742">
      <c r="A3742" s="2">
        <v>0.0</v>
      </c>
      <c r="B3742" s="2" t="s">
        <v>4157</v>
      </c>
    </row>
    <row r="3743">
      <c r="A3743" s="2">
        <v>0.0</v>
      </c>
      <c r="B3743" s="2" t="s">
        <v>4158</v>
      </c>
    </row>
    <row r="3744">
      <c r="A3744" s="2">
        <v>1.0</v>
      </c>
      <c r="B3744" s="2" t="s">
        <v>4159</v>
      </c>
    </row>
    <row r="3745">
      <c r="A3745" s="2">
        <v>0.0</v>
      </c>
      <c r="B3745" s="2" t="s">
        <v>4160</v>
      </c>
    </row>
    <row r="3746">
      <c r="A3746" s="2">
        <v>0.0</v>
      </c>
      <c r="B3746" s="2" t="s">
        <v>4161</v>
      </c>
    </row>
    <row r="3747">
      <c r="A3747" s="2">
        <v>0.0</v>
      </c>
      <c r="B3747" s="2" t="s">
        <v>4162</v>
      </c>
    </row>
    <row r="3748">
      <c r="A3748" s="2">
        <v>0.0</v>
      </c>
      <c r="B3748" s="2" t="s">
        <v>4163</v>
      </c>
    </row>
    <row r="3749">
      <c r="A3749" s="2">
        <v>0.0</v>
      </c>
      <c r="B3749" s="2" t="s">
        <v>4164</v>
      </c>
    </row>
    <row r="3750">
      <c r="A3750" s="2">
        <v>0.0</v>
      </c>
      <c r="B3750" s="2" t="s">
        <v>4165</v>
      </c>
    </row>
    <row r="3751">
      <c r="A3751" s="2">
        <v>0.0</v>
      </c>
      <c r="B3751" s="2" t="s">
        <v>4166</v>
      </c>
    </row>
    <row r="3752">
      <c r="A3752" s="2">
        <v>0.0</v>
      </c>
      <c r="B3752" s="2" t="s">
        <v>4167</v>
      </c>
    </row>
    <row r="3753">
      <c r="A3753" s="2">
        <v>0.0</v>
      </c>
      <c r="B3753" s="2" t="s">
        <v>4168</v>
      </c>
    </row>
    <row r="3754">
      <c r="A3754" s="2">
        <v>0.0</v>
      </c>
      <c r="B3754" s="2" t="s">
        <v>4169</v>
      </c>
    </row>
    <row r="3755">
      <c r="A3755" s="2">
        <v>0.0</v>
      </c>
      <c r="B3755" s="2" t="s">
        <v>4170</v>
      </c>
    </row>
    <row r="3756">
      <c r="A3756" s="2">
        <v>0.0</v>
      </c>
      <c r="B3756" s="2" t="s">
        <v>4171</v>
      </c>
    </row>
    <row r="3757">
      <c r="A3757" s="2">
        <v>0.0</v>
      </c>
      <c r="B3757" s="2" t="s">
        <v>4172</v>
      </c>
    </row>
    <row r="3758">
      <c r="A3758" s="2">
        <v>0.0</v>
      </c>
      <c r="B3758" s="2" t="s">
        <v>4173</v>
      </c>
    </row>
    <row r="3759">
      <c r="A3759" s="2">
        <v>0.0</v>
      </c>
      <c r="B3759" s="2" t="s">
        <v>4174</v>
      </c>
    </row>
    <row r="3760">
      <c r="A3760" s="2">
        <v>0.0</v>
      </c>
      <c r="B3760" s="2" t="s">
        <v>4175</v>
      </c>
    </row>
    <row r="3761">
      <c r="A3761" s="2">
        <v>0.0</v>
      </c>
      <c r="B3761" s="2" t="s">
        <v>4176</v>
      </c>
    </row>
    <row r="3762">
      <c r="A3762" s="2">
        <v>0.0</v>
      </c>
      <c r="B3762" s="2" t="s">
        <v>4177</v>
      </c>
    </row>
    <row r="3763">
      <c r="A3763" s="2">
        <v>0.0</v>
      </c>
      <c r="B3763" s="2" t="s">
        <v>4178</v>
      </c>
    </row>
    <row r="3764">
      <c r="A3764" s="2">
        <v>0.0</v>
      </c>
      <c r="B3764" s="2" t="s">
        <v>4179</v>
      </c>
    </row>
    <row r="3765">
      <c r="A3765" s="2">
        <v>0.0</v>
      </c>
      <c r="B3765" s="2" t="s">
        <v>4180</v>
      </c>
    </row>
    <row r="3766">
      <c r="A3766" s="2">
        <v>0.0</v>
      </c>
      <c r="B3766" s="2" t="s">
        <v>4181</v>
      </c>
    </row>
    <row r="3767">
      <c r="A3767" s="2">
        <v>0.0</v>
      </c>
      <c r="B3767" s="2" t="s">
        <v>4182</v>
      </c>
    </row>
    <row r="3768">
      <c r="A3768" s="2">
        <v>0.0</v>
      </c>
      <c r="B3768" s="2" t="s">
        <v>4183</v>
      </c>
    </row>
    <row r="3769">
      <c r="A3769" s="2">
        <v>0.0</v>
      </c>
      <c r="B3769" s="2" t="s">
        <v>4184</v>
      </c>
    </row>
    <row r="3770">
      <c r="A3770" s="2">
        <v>0.0</v>
      </c>
      <c r="B3770" s="2" t="s">
        <v>4185</v>
      </c>
    </row>
    <row r="3771">
      <c r="A3771" s="2">
        <v>0.0</v>
      </c>
      <c r="B3771" s="2" t="s">
        <v>4186</v>
      </c>
    </row>
    <row r="3772">
      <c r="A3772" s="2">
        <v>0.0</v>
      </c>
      <c r="B3772" s="2" t="s">
        <v>4187</v>
      </c>
    </row>
    <row r="3773">
      <c r="A3773" s="2">
        <v>-1.0</v>
      </c>
      <c r="B3773" s="2" t="s">
        <v>4188</v>
      </c>
    </row>
    <row r="3774">
      <c r="A3774" s="2">
        <v>0.0</v>
      </c>
      <c r="B3774" s="2" t="s">
        <v>4189</v>
      </c>
    </row>
    <row r="3775">
      <c r="A3775" s="2">
        <v>0.0</v>
      </c>
      <c r="B3775" s="2" t="s">
        <v>4190</v>
      </c>
    </row>
    <row r="3776">
      <c r="A3776" s="2">
        <v>0.0</v>
      </c>
      <c r="B3776" s="2" t="s">
        <v>4191</v>
      </c>
    </row>
    <row r="3777">
      <c r="A3777" s="2">
        <v>0.0</v>
      </c>
      <c r="B3777" s="2" t="s">
        <v>4192</v>
      </c>
    </row>
    <row r="3778">
      <c r="A3778" s="2">
        <v>0.0</v>
      </c>
      <c r="B3778" s="2" t="s">
        <v>4193</v>
      </c>
    </row>
    <row r="3779">
      <c r="A3779" s="2">
        <v>0.0</v>
      </c>
      <c r="B3779" s="2" t="s">
        <v>4194</v>
      </c>
    </row>
    <row r="3780">
      <c r="A3780" s="2">
        <v>0.0</v>
      </c>
      <c r="B3780" s="2" t="s">
        <v>4195</v>
      </c>
      <c r="D3780" s="36"/>
    </row>
    <row r="3781">
      <c r="A3781" s="2">
        <v>0.0</v>
      </c>
      <c r="B3781" s="2" t="s">
        <v>4196</v>
      </c>
      <c r="C3781" s="10"/>
      <c r="D3781" s="10"/>
      <c r="E3781" s="10"/>
    </row>
    <row r="3782">
      <c r="A3782" s="2">
        <v>0.0</v>
      </c>
      <c r="B3782" s="2" t="s">
        <v>4197</v>
      </c>
    </row>
    <row r="3783">
      <c r="A3783" s="2">
        <v>0.0</v>
      </c>
      <c r="B3783" s="2" t="s">
        <v>4198</v>
      </c>
    </row>
    <row r="3784">
      <c r="A3784" s="2">
        <v>0.0</v>
      </c>
      <c r="B3784" s="2" t="s">
        <v>4199</v>
      </c>
    </row>
    <row r="3785">
      <c r="A3785" s="2">
        <v>0.0</v>
      </c>
      <c r="B3785" s="2" t="s">
        <v>4200</v>
      </c>
    </row>
    <row r="3786">
      <c r="A3786" s="2">
        <v>0.0</v>
      </c>
      <c r="B3786" s="2" t="s">
        <v>4201</v>
      </c>
    </row>
    <row r="3787">
      <c r="A3787" s="2">
        <v>0.0</v>
      </c>
      <c r="B3787" s="2" t="s">
        <v>4202</v>
      </c>
    </row>
    <row r="3788">
      <c r="A3788" s="2">
        <v>0.0</v>
      </c>
      <c r="B3788" s="2" t="s">
        <v>4203</v>
      </c>
    </row>
    <row r="3789">
      <c r="A3789" s="2">
        <v>0.0</v>
      </c>
      <c r="B3789" s="2" t="s">
        <v>4204</v>
      </c>
    </row>
    <row r="3790">
      <c r="A3790" s="2">
        <v>0.0</v>
      </c>
      <c r="B3790" s="2" t="s">
        <v>4205</v>
      </c>
    </row>
    <row r="3791">
      <c r="A3791" s="2">
        <v>0.0</v>
      </c>
      <c r="B3791" s="2" t="s">
        <v>4206</v>
      </c>
    </row>
    <row r="3792">
      <c r="A3792" s="2">
        <v>0.0</v>
      </c>
      <c r="B3792" s="2" t="s">
        <v>4207</v>
      </c>
    </row>
    <row r="3793">
      <c r="A3793" s="2">
        <v>0.0</v>
      </c>
      <c r="B3793" s="2" t="s">
        <v>4208</v>
      </c>
    </row>
    <row r="3794">
      <c r="A3794" s="2">
        <v>0.0</v>
      </c>
      <c r="B3794" s="2" t="s">
        <v>4209</v>
      </c>
    </row>
    <row r="3795">
      <c r="A3795" s="2">
        <v>0.0</v>
      </c>
      <c r="B3795" s="2" t="s">
        <v>4354</v>
      </c>
    </row>
    <row r="3796">
      <c r="A3796" s="2">
        <v>0.0</v>
      </c>
      <c r="B3796" s="2" t="s">
        <v>4355</v>
      </c>
    </row>
    <row r="3797">
      <c r="A3797" s="2">
        <v>0.0</v>
      </c>
      <c r="B3797" s="2" t="s">
        <v>4356</v>
      </c>
    </row>
    <row r="3798">
      <c r="A3798" s="2">
        <v>0.0</v>
      </c>
      <c r="B3798" s="2" t="s">
        <v>4357</v>
      </c>
    </row>
    <row r="3799">
      <c r="A3799" s="2">
        <v>0.0</v>
      </c>
      <c r="B3799" s="2" t="s">
        <v>4358</v>
      </c>
    </row>
    <row r="3800">
      <c r="A3800" s="2">
        <v>0.0</v>
      </c>
      <c r="B3800" s="2" t="s">
        <v>4359</v>
      </c>
    </row>
    <row r="3801">
      <c r="A3801" s="2">
        <v>0.0</v>
      </c>
      <c r="B3801" s="2" t="s">
        <v>4360</v>
      </c>
    </row>
    <row r="3802">
      <c r="A3802" s="2">
        <v>0.0</v>
      </c>
      <c r="B3802" s="2" t="s">
        <v>4361</v>
      </c>
    </row>
    <row r="3803">
      <c r="A3803" s="2">
        <v>0.0</v>
      </c>
      <c r="B3803" s="2" t="s">
        <v>4362</v>
      </c>
    </row>
    <row r="3804">
      <c r="A3804" s="2">
        <v>0.0</v>
      </c>
      <c r="B3804" s="2" t="s">
        <v>4363</v>
      </c>
    </row>
    <row r="3805">
      <c r="A3805" s="2">
        <v>0.0</v>
      </c>
      <c r="B3805" s="2" t="s">
        <v>4364</v>
      </c>
    </row>
    <row r="3806">
      <c r="A3806" s="2">
        <v>0.0</v>
      </c>
      <c r="B3806" s="2" t="s">
        <v>4365</v>
      </c>
    </row>
    <row r="3807">
      <c r="A3807" s="2">
        <v>0.0</v>
      </c>
      <c r="B3807" s="2" t="s">
        <v>4366</v>
      </c>
    </row>
    <row r="3808">
      <c r="A3808" s="2">
        <v>0.0</v>
      </c>
      <c r="B3808" s="2" t="s">
        <v>4367</v>
      </c>
    </row>
    <row r="3809">
      <c r="A3809" s="2">
        <v>0.0</v>
      </c>
      <c r="B3809" s="2" t="s">
        <v>4368</v>
      </c>
    </row>
    <row r="3810">
      <c r="A3810" s="2">
        <v>0.0</v>
      </c>
      <c r="B3810" s="2" t="s">
        <v>4369</v>
      </c>
    </row>
    <row r="3811">
      <c r="A3811" s="2">
        <v>0.0</v>
      </c>
      <c r="B3811" s="2" t="s">
        <v>4370</v>
      </c>
    </row>
    <row r="3812">
      <c r="A3812" s="2">
        <v>0.0</v>
      </c>
      <c r="B3812" s="2" t="s">
        <v>4371</v>
      </c>
    </row>
    <row r="3813">
      <c r="A3813" s="2">
        <v>0.0</v>
      </c>
      <c r="B3813" s="2" t="s">
        <v>4372</v>
      </c>
    </row>
    <row r="3814">
      <c r="A3814" s="2">
        <v>0.0</v>
      </c>
      <c r="B3814" s="2" t="s">
        <v>4373</v>
      </c>
    </row>
    <row r="3815">
      <c r="A3815" s="2">
        <v>0.0</v>
      </c>
      <c r="B3815" s="2" t="s">
        <v>4374</v>
      </c>
    </row>
    <row r="3816">
      <c r="A3816" s="2">
        <v>0.0</v>
      </c>
      <c r="B3816" s="2" t="s">
        <v>4375</v>
      </c>
    </row>
    <row r="3817">
      <c r="A3817" s="2">
        <v>0.0</v>
      </c>
      <c r="B3817" s="2" t="s">
        <v>4376</v>
      </c>
    </row>
    <row r="3818">
      <c r="A3818" s="2">
        <v>0.0</v>
      </c>
      <c r="B3818" s="2" t="s">
        <v>4377</v>
      </c>
    </row>
    <row r="3819">
      <c r="A3819" s="2">
        <v>0.0</v>
      </c>
      <c r="B3819" s="2" t="s">
        <v>4378</v>
      </c>
    </row>
    <row r="3820">
      <c r="A3820" s="2">
        <v>0.0</v>
      </c>
      <c r="B3820" s="2" t="s">
        <v>4379</v>
      </c>
    </row>
    <row r="3821">
      <c r="A3821" s="2">
        <v>0.0</v>
      </c>
      <c r="B3821" s="2" t="s">
        <v>4380</v>
      </c>
    </row>
    <row r="3822">
      <c r="A3822" s="2">
        <v>0.0</v>
      </c>
      <c r="B3822" s="2" t="s">
        <v>4381</v>
      </c>
    </row>
    <row r="3823">
      <c r="A3823" s="2">
        <v>0.0</v>
      </c>
      <c r="B3823" s="2" t="s">
        <v>4382</v>
      </c>
    </row>
    <row r="3824">
      <c r="A3824" s="2">
        <v>0.0</v>
      </c>
      <c r="B3824" s="2" t="s">
        <v>4383</v>
      </c>
    </row>
    <row r="3825">
      <c r="A3825" s="2">
        <v>0.0</v>
      </c>
      <c r="B3825" s="2" t="s">
        <v>4384</v>
      </c>
    </row>
    <row r="3826">
      <c r="A3826" s="2">
        <v>0.0</v>
      </c>
      <c r="B3826" s="2" t="s">
        <v>4385</v>
      </c>
    </row>
    <row r="3827">
      <c r="A3827" s="2">
        <v>0.0</v>
      </c>
      <c r="B3827" s="2" t="s">
        <v>4386</v>
      </c>
    </row>
    <row r="3828">
      <c r="A3828" s="2">
        <v>0.0</v>
      </c>
      <c r="B3828" s="2" t="s">
        <v>4387</v>
      </c>
    </row>
    <row r="3829">
      <c r="A3829" s="2">
        <v>0.0</v>
      </c>
      <c r="B3829" s="2" t="s">
        <v>4388</v>
      </c>
    </row>
    <row r="3830">
      <c r="A3830" s="2">
        <v>0.0</v>
      </c>
      <c r="B3830" s="2" t="s">
        <v>4389</v>
      </c>
    </row>
    <row r="3831">
      <c r="A3831" s="2">
        <v>0.0</v>
      </c>
      <c r="B3831" s="2" t="s">
        <v>4390</v>
      </c>
    </row>
    <row r="3832">
      <c r="A3832" s="2">
        <v>0.0</v>
      </c>
      <c r="B3832" s="2" t="s">
        <v>4391</v>
      </c>
    </row>
    <row r="3833">
      <c r="A3833" s="2">
        <v>0.0</v>
      </c>
      <c r="B3833" s="2" t="s">
        <v>4392</v>
      </c>
    </row>
    <row r="3834">
      <c r="A3834" s="2">
        <v>0.0</v>
      </c>
      <c r="B3834" s="2" t="s">
        <v>4393</v>
      </c>
    </row>
    <row r="3835">
      <c r="A3835" s="2">
        <v>0.0</v>
      </c>
      <c r="B3835" s="2" t="s">
        <v>4394</v>
      </c>
    </row>
    <row r="3836">
      <c r="A3836" s="2">
        <v>0.0</v>
      </c>
      <c r="B3836" s="2" t="s">
        <v>4395</v>
      </c>
    </row>
    <row r="3837">
      <c r="A3837" s="2">
        <v>0.0</v>
      </c>
      <c r="B3837" s="2" t="s">
        <v>4396</v>
      </c>
    </row>
    <row r="3838">
      <c r="A3838" s="2">
        <v>0.0</v>
      </c>
      <c r="B3838" s="2" t="s">
        <v>4397</v>
      </c>
    </row>
    <row r="3839">
      <c r="A3839" s="2">
        <v>0.0</v>
      </c>
      <c r="B3839" s="2" t="s">
        <v>4398</v>
      </c>
    </row>
    <row r="3840">
      <c r="A3840" s="2">
        <v>0.0</v>
      </c>
      <c r="B3840" s="2" t="s">
        <v>4399</v>
      </c>
    </row>
    <row r="3841">
      <c r="A3841" s="2">
        <v>0.0</v>
      </c>
      <c r="B3841" s="2" t="s">
        <v>4400</v>
      </c>
    </row>
    <row r="3842">
      <c r="A3842" s="2">
        <v>0.0</v>
      </c>
      <c r="B3842" s="2" t="s">
        <v>4401</v>
      </c>
    </row>
    <row r="3843">
      <c r="A3843" s="2">
        <v>0.0</v>
      </c>
      <c r="B3843" s="2" t="s">
        <v>4398</v>
      </c>
    </row>
    <row r="3844">
      <c r="A3844" s="2">
        <v>0.0</v>
      </c>
      <c r="B3844" s="2" t="s">
        <v>4402</v>
      </c>
    </row>
    <row r="3845">
      <c r="A3845" s="2">
        <v>0.0</v>
      </c>
      <c r="B3845" s="2" t="s">
        <v>4403</v>
      </c>
    </row>
    <row r="3846">
      <c r="A3846" s="2">
        <v>0.0</v>
      </c>
      <c r="B3846" s="2" t="s">
        <v>4404</v>
      </c>
    </row>
    <row r="3847">
      <c r="A3847" s="2">
        <v>0.0</v>
      </c>
      <c r="B3847" s="2" t="s">
        <v>4405</v>
      </c>
    </row>
    <row r="3848">
      <c r="A3848" s="2">
        <v>0.0</v>
      </c>
      <c r="B3848" s="2" t="s">
        <v>4406</v>
      </c>
    </row>
    <row r="3849">
      <c r="A3849" s="2">
        <v>0.0</v>
      </c>
      <c r="B3849" s="2" t="s">
        <v>4407</v>
      </c>
    </row>
    <row r="3850">
      <c r="A3850" s="2">
        <v>0.0</v>
      </c>
      <c r="B3850" s="2" t="s">
        <v>4408</v>
      </c>
    </row>
    <row r="3851">
      <c r="A3851" s="2">
        <v>0.0</v>
      </c>
      <c r="B3851" s="2" t="s">
        <v>4409</v>
      </c>
    </row>
    <row r="3852">
      <c r="A3852" s="2">
        <v>0.0</v>
      </c>
      <c r="B3852" s="2" t="s">
        <v>4410</v>
      </c>
    </row>
    <row r="3853">
      <c r="A3853" s="2">
        <v>0.0</v>
      </c>
      <c r="B3853" s="2" t="s">
        <v>4411</v>
      </c>
    </row>
    <row r="3854">
      <c r="A3854" s="2">
        <v>0.0</v>
      </c>
      <c r="B3854" s="2" t="s">
        <v>4412</v>
      </c>
    </row>
    <row r="3855">
      <c r="A3855" s="2">
        <v>0.0</v>
      </c>
      <c r="B3855" s="2" t="s">
        <v>4413</v>
      </c>
    </row>
    <row r="3856">
      <c r="A3856" s="2">
        <v>0.0</v>
      </c>
      <c r="B3856" s="2" t="s">
        <v>4414</v>
      </c>
    </row>
    <row r="3857">
      <c r="A3857" s="2">
        <v>0.0</v>
      </c>
      <c r="B3857" s="2" t="s">
        <v>4415</v>
      </c>
    </row>
    <row r="3858">
      <c r="A3858" s="2">
        <v>0.0</v>
      </c>
      <c r="B3858" s="2" t="s">
        <v>4416</v>
      </c>
    </row>
    <row r="3859">
      <c r="A3859" s="2">
        <v>0.0</v>
      </c>
      <c r="B3859" s="2" t="s">
        <v>4417</v>
      </c>
    </row>
    <row r="3860">
      <c r="A3860" s="2">
        <v>0.0</v>
      </c>
      <c r="B3860" s="2" t="s">
        <v>4418</v>
      </c>
    </row>
    <row r="3861">
      <c r="A3861" s="2">
        <v>0.0</v>
      </c>
      <c r="B3861" s="2" t="s">
        <v>4419</v>
      </c>
    </row>
    <row r="3862">
      <c r="A3862" s="2">
        <v>0.0</v>
      </c>
      <c r="B3862" s="2" t="s">
        <v>4420</v>
      </c>
    </row>
    <row r="3863">
      <c r="A3863" s="2">
        <v>0.0</v>
      </c>
      <c r="B3863" s="2" t="s">
        <v>4421</v>
      </c>
    </row>
    <row r="3864">
      <c r="A3864" s="2">
        <v>0.0</v>
      </c>
      <c r="B3864" s="2" t="s">
        <v>4422</v>
      </c>
    </row>
    <row r="3865">
      <c r="A3865" s="2">
        <v>0.0</v>
      </c>
      <c r="B3865" s="2" t="s">
        <v>4423</v>
      </c>
    </row>
    <row r="3866">
      <c r="A3866" s="2">
        <v>0.0</v>
      </c>
      <c r="B3866" s="2" t="s">
        <v>4424</v>
      </c>
    </row>
    <row r="3867">
      <c r="A3867" s="2">
        <v>0.0</v>
      </c>
      <c r="B3867" s="2" t="s">
        <v>4425</v>
      </c>
    </row>
    <row r="3868">
      <c r="A3868" s="2">
        <v>-1.0</v>
      </c>
      <c r="B3868" s="2" t="s">
        <v>4426</v>
      </c>
    </row>
    <row r="3869">
      <c r="A3869" s="2">
        <v>0.0</v>
      </c>
      <c r="B3869" s="2" t="s">
        <v>4427</v>
      </c>
    </row>
    <row r="3870">
      <c r="A3870" s="2">
        <v>0.0</v>
      </c>
      <c r="B3870" s="2" t="s">
        <v>4428</v>
      </c>
    </row>
    <row r="3871">
      <c r="A3871" s="2">
        <v>0.0</v>
      </c>
      <c r="B3871" s="2" t="s">
        <v>4429</v>
      </c>
    </row>
    <row r="3872">
      <c r="A3872" s="2">
        <v>0.0</v>
      </c>
      <c r="B3872" s="2" t="s">
        <v>4430</v>
      </c>
    </row>
    <row r="3873">
      <c r="A3873" s="2">
        <v>0.0</v>
      </c>
      <c r="B3873" s="2" t="s">
        <v>4431</v>
      </c>
    </row>
    <row r="3874">
      <c r="A3874" s="2">
        <v>0.0</v>
      </c>
      <c r="B3874" s="2" t="s">
        <v>4432</v>
      </c>
    </row>
    <row r="3875">
      <c r="A3875" s="2">
        <v>0.0</v>
      </c>
      <c r="B3875" s="2" t="s">
        <v>4433</v>
      </c>
    </row>
    <row r="3876">
      <c r="A3876" s="2">
        <v>0.0</v>
      </c>
      <c r="B3876" s="2" t="s">
        <v>4434</v>
      </c>
    </row>
    <row r="3877">
      <c r="A3877" s="2">
        <v>0.0</v>
      </c>
      <c r="B3877" s="2" t="s">
        <v>4435</v>
      </c>
    </row>
    <row r="3878">
      <c r="A3878" s="2">
        <v>0.0</v>
      </c>
      <c r="B3878" s="2" t="s">
        <v>4436</v>
      </c>
    </row>
    <row r="3879">
      <c r="A3879" s="2">
        <v>0.0</v>
      </c>
      <c r="B3879" s="2" t="s">
        <v>4437</v>
      </c>
    </row>
    <row r="3880">
      <c r="A3880" s="2">
        <v>0.0</v>
      </c>
      <c r="B3880" s="2" t="s">
        <v>4438</v>
      </c>
    </row>
    <row r="3881">
      <c r="A3881" s="2">
        <v>0.0</v>
      </c>
      <c r="B3881" s="2" t="s">
        <v>4439</v>
      </c>
    </row>
    <row r="3882">
      <c r="A3882" s="2">
        <v>0.0</v>
      </c>
      <c r="B3882" s="2" t="s">
        <v>4440</v>
      </c>
    </row>
    <row r="3883">
      <c r="A3883" s="2">
        <v>0.0</v>
      </c>
      <c r="B3883" s="2" t="s">
        <v>4441</v>
      </c>
    </row>
    <row r="3884">
      <c r="A3884" s="2">
        <v>0.0</v>
      </c>
      <c r="B3884" s="2" t="s">
        <v>4442</v>
      </c>
    </row>
    <row r="3885">
      <c r="A3885" s="2">
        <v>0.0</v>
      </c>
      <c r="B3885" s="2" t="s">
        <v>4443</v>
      </c>
    </row>
    <row r="3886">
      <c r="A3886" s="2">
        <v>0.0</v>
      </c>
      <c r="B3886" s="2" t="s">
        <v>4444</v>
      </c>
    </row>
    <row r="3887">
      <c r="A3887" s="2">
        <v>0.0</v>
      </c>
      <c r="B3887" s="2" t="s">
        <v>4445</v>
      </c>
    </row>
    <row r="3888">
      <c r="A3888" s="2">
        <v>0.0</v>
      </c>
      <c r="B3888" s="2" t="s">
        <v>4446</v>
      </c>
    </row>
    <row r="3889">
      <c r="A3889" s="2">
        <v>0.0</v>
      </c>
      <c r="B3889" s="2" t="s">
        <v>4447</v>
      </c>
    </row>
    <row r="3890">
      <c r="A3890" s="2">
        <v>0.0</v>
      </c>
      <c r="B3890" s="2" t="s">
        <v>4448</v>
      </c>
    </row>
    <row r="3891">
      <c r="A3891" s="2">
        <v>0.0</v>
      </c>
      <c r="B3891" s="2" t="s">
        <v>4449</v>
      </c>
    </row>
    <row r="3892">
      <c r="A3892" s="2">
        <v>0.0</v>
      </c>
      <c r="B3892" s="2" t="s">
        <v>4450</v>
      </c>
    </row>
    <row r="3893">
      <c r="A3893" s="2">
        <v>0.0</v>
      </c>
      <c r="B3893" s="2" t="s">
        <v>4452</v>
      </c>
    </row>
    <row r="3894">
      <c r="A3894" s="2">
        <v>0.0</v>
      </c>
      <c r="B3894" s="2" t="s">
        <v>4453</v>
      </c>
    </row>
    <row r="3895">
      <c r="A3895" s="2">
        <v>0.0</v>
      </c>
      <c r="B3895" s="2" t="s">
        <v>4454</v>
      </c>
    </row>
    <row r="3896">
      <c r="A3896" s="2">
        <v>0.0</v>
      </c>
      <c r="B3896" s="2" t="s">
        <v>4455</v>
      </c>
    </row>
    <row r="3897">
      <c r="A3897" s="2">
        <v>0.0</v>
      </c>
      <c r="B3897" s="2" t="s">
        <v>4456</v>
      </c>
    </row>
    <row r="3898">
      <c r="A3898" s="2">
        <v>0.0</v>
      </c>
      <c r="B3898" s="2" t="s">
        <v>4457</v>
      </c>
    </row>
    <row r="3899">
      <c r="A3899" s="2">
        <v>0.0</v>
      </c>
      <c r="B3899" s="2" t="s">
        <v>4458</v>
      </c>
    </row>
    <row r="3900">
      <c r="A3900" s="2">
        <v>0.0</v>
      </c>
      <c r="B3900" s="2" t="s">
        <v>4459</v>
      </c>
    </row>
    <row r="3901">
      <c r="A3901" s="2">
        <v>0.0</v>
      </c>
      <c r="B3901" s="2" t="s">
        <v>4460</v>
      </c>
    </row>
    <row r="3902">
      <c r="A3902" s="2">
        <v>0.0</v>
      </c>
      <c r="B3902" s="2" t="s">
        <v>4461</v>
      </c>
    </row>
    <row r="3903">
      <c r="A3903" s="2">
        <v>0.0</v>
      </c>
      <c r="B3903" s="2" t="s">
        <v>4462</v>
      </c>
    </row>
    <row r="3904">
      <c r="A3904" s="2">
        <v>0.0</v>
      </c>
      <c r="B3904" s="2" t="s">
        <v>4463</v>
      </c>
    </row>
    <row r="3905">
      <c r="A3905" s="2">
        <v>0.0</v>
      </c>
      <c r="B3905" s="2" t="s">
        <v>4464</v>
      </c>
    </row>
    <row r="3906">
      <c r="A3906" s="2">
        <v>0.0</v>
      </c>
      <c r="B3906" s="2" t="s">
        <v>4465</v>
      </c>
    </row>
    <row r="3907">
      <c r="A3907" s="2">
        <v>0.0</v>
      </c>
      <c r="B3907" s="2" t="s">
        <v>4466</v>
      </c>
    </row>
    <row r="3908">
      <c r="A3908" s="2">
        <v>0.0</v>
      </c>
      <c r="B3908" s="2" t="s">
        <v>4467</v>
      </c>
    </row>
    <row r="3909">
      <c r="A3909" s="2">
        <v>0.0</v>
      </c>
      <c r="B3909" s="2" t="s">
        <v>4468</v>
      </c>
    </row>
    <row r="3910">
      <c r="A3910" s="2">
        <v>0.0</v>
      </c>
      <c r="B3910" s="2" t="s">
        <v>4469</v>
      </c>
    </row>
    <row r="3911">
      <c r="A3911" s="2">
        <v>0.0</v>
      </c>
      <c r="B3911" s="2" t="s">
        <v>4470</v>
      </c>
    </row>
    <row r="3912">
      <c r="A3912" s="2">
        <v>0.0</v>
      </c>
      <c r="B3912" s="2" t="s">
        <v>4471</v>
      </c>
    </row>
    <row r="3913">
      <c r="A3913" s="2">
        <v>0.0</v>
      </c>
      <c r="B3913" s="2" t="s">
        <v>4472</v>
      </c>
    </row>
    <row r="3914">
      <c r="A3914" s="2">
        <v>0.0</v>
      </c>
      <c r="B3914" s="2" t="s">
        <v>4473</v>
      </c>
    </row>
    <row r="3915">
      <c r="A3915" s="2">
        <v>0.0</v>
      </c>
      <c r="B3915" s="2" t="s">
        <v>4474</v>
      </c>
    </row>
    <row r="3916">
      <c r="A3916" s="2">
        <v>0.0</v>
      </c>
      <c r="B3916" s="2" t="s">
        <v>4475</v>
      </c>
    </row>
    <row r="3917">
      <c r="A3917" s="2">
        <v>0.0</v>
      </c>
      <c r="B3917" s="2" t="s">
        <v>4476</v>
      </c>
    </row>
    <row r="3918">
      <c r="A3918" s="2">
        <v>0.0</v>
      </c>
      <c r="B3918" s="2" t="s">
        <v>4477</v>
      </c>
    </row>
    <row r="3919">
      <c r="A3919" s="2">
        <v>0.0</v>
      </c>
      <c r="B3919" s="2" t="s">
        <v>4478</v>
      </c>
    </row>
    <row r="3920">
      <c r="A3920" s="2">
        <v>0.0</v>
      </c>
      <c r="B3920" s="2" t="s">
        <v>4479</v>
      </c>
    </row>
    <row r="3921">
      <c r="A3921" s="2">
        <v>-1.0</v>
      </c>
      <c r="B3921" s="2" t="s">
        <v>4480</v>
      </c>
    </row>
    <row r="3922">
      <c r="A3922" s="2">
        <v>0.0</v>
      </c>
      <c r="B3922" s="2" t="s">
        <v>4481</v>
      </c>
    </row>
    <row r="3923">
      <c r="A3923" s="2">
        <v>0.0</v>
      </c>
      <c r="B3923" s="2" t="s">
        <v>4482</v>
      </c>
    </row>
    <row r="3924">
      <c r="A3924" s="2">
        <v>0.0</v>
      </c>
      <c r="B3924" s="2" t="s">
        <v>4483</v>
      </c>
    </row>
    <row r="3925">
      <c r="A3925" s="2">
        <v>0.0</v>
      </c>
      <c r="B3925" s="2" t="s">
        <v>4484</v>
      </c>
    </row>
    <row r="3926">
      <c r="A3926" s="2">
        <v>0.0</v>
      </c>
      <c r="B3926" s="2" t="s">
        <v>4485</v>
      </c>
    </row>
    <row r="3927">
      <c r="A3927" s="2">
        <v>0.0</v>
      </c>
      <c r="B3927" s="2" t="s">
        <v>4486</v>
      </c>
    </row>
    <row r="3928">
      <c r="A3928" s="2">
        <v>0.0</v>
      </c>
      <c r="B3928" s="2" t="s">
        <v>4487</v>
      </c>
    </row>
    <row r="3929">
      <c r="A3929" s="2">
        <v>1.0</v>
      </c>
      <c r="B3929" s="2" t="s">
        <v>4488</v>
      </c>
    </row>
    <row r="3930">
      <c r="A3930" s="2">
        <v>0.0</v>
      </c>
      <c r="B3930" s="2" t="s">
        <v>4489</v>
      </c>
    </row>
    <row r="3931">
      <c r="A3931" s="2">
        <v>0.0</v>
      </c>
      <c r="B3931" s="2" t="s">
        <v>4491</v>
      </c>
    </row>
    <row r="3932">
      <c r="A3932" s="2">
        <v>0.0</v>
      </c>
      <c r="B3932" s="2" t="s">
        <v>4492</v>
      </c>
    </row>
    <row r="3933">
      <c r="A3933" s="2">
        <v>0.0</v>
      </c>
      <c r="B3933" s="2" t="s">
        <v>4493</v>
      </c>
    </row>
    <row r="3934">
      <c r="A3934" s="2">
        <v>0.0</v>
      </c>
      <c r="B3934" s="2" t="s">
        <v>4494</v>
      </c>
    </row>
    <row r="3935">
      <c r="A3935" s="2">
        <v>0.0</v>
      </c>
      <c r="B3935" s="2" t="s">
        <v>4495</v>
      </c>
    </row>
    <row r="3936">
      <c r="A3936" s="2">
        <v>0.0</v>
      </c>
      <c r="B3936" s="2" t="s">
        <v>4496</v>
      </c>
    </row>
    <row r="3937">
      <c r="A3937" s="2">
        <v>0.0</v>
      </c>
      <c r="B3937" s="2" t="s">
        <v>4497</v>
      </c>
    </row>
    <row r="3938">
      <c r="A3938" s="2">
        <v>0.0</v>
      </c>
      <c r="B3938" s="2" t="s">
        <v>4498</v>
      </c>
    </row>
    <row r="3939">
      <c r="A3939" s="2">
        <v>0.0</v>
      </c>
      <c r="B3939" s="2" t="s">
        <v>4499</v>
      </c>
    </row>
    <row r="3940">
      <c r="A3940" s="2">
        <v>0.0</v>
      </c>
      <c r="B3940" s="2" t="s">
        <v>4500</v>
      </c>
    </row>
    <row r="3941">
      <c r="A3941" s="2">
        <v>0.0</v>
      </c>
      <c r="B3941" s="2" t="s">
        <v>4501</v>
      </c>
    </row>
    <row r="3942">
      <c r="A3942" s="2">
        <v>0.0</v>
      </c>
      <c r="B3942" s="2" t="s">
        <v>4502</v>
      </c>
    </row>
    <row r="3943">
      <c r="A3943" s="2">
        <v>0.0</v>
      </c>
      <c r="B3943" s="2" t="s">
        <v>4503</v>
      </c>
    </row>
    <row r="3944">
      <c r="A3944" s="2">
        <v>0.0</v>
      </c>
      <c r="B3944" s="2" t="s">
        <v>4504</v>
      </c>
    </row>
    <row r="3945">
      <c r="A3945" s="2">
        <v>0.0</v>
      </c>
      <c r="B3945" s="2" t="s">
        <v>4505</v>
      </c>
    </row>
    <row r="3946">
      <c r="A3946" s="2">
        <v>0.0</v>
      </c>
      <c r="B3946" s="2" t="s">
        <v>4506</v>
      </c>
    </row>
    <row r="3947">
      <c r="A3947" s="2">
        <v>0.0</v>
      </c>
      <c r="B3947" s="2" t="s">
        <v>4507</v>
      </c>
    </row>
    <row r="3948">
      <c r="A3948" s="2">
        <v>0.0</v>
      </c>
      <c r="B3948" s="2" t="s">
        <v>4508</v>
      </c>
    </row>
    <row r="3949">
      <c r="A3949" s="2">
        <v>0.0</v>
      </c>
      <c r="B3949" s="2" t="s">
        <v>4509</v>
      </c>
    </row>
    <row r="3950">
      <c r="A3950" s="2">
        <v>0.0</v>
      </c>
      <c r="B3950" s="2" t="s">
        <v>4510</v>
      </c>
    </row>
    <row r="3951">
      <c r="A3951" s="2">
        <v>0.0</v>
      </c>
      <c r="B3951" s="2" t="s">
        <v>4511</v>
      </c>
    </row>
    <row r="3952">
      <c r="A3952" s="2">
        <v>0.0</v>
      </c>
      <c r="B3952" s="2" t="s">
        <v>4512</v>
      </c>
    </row>
    <row r="3953">
      <c r="A3953" s="2">
        <v>0.0</v>
      </c>
      <c r="B3953" s="2" t="s">
        <v>4513</v>
      </c>
    </row>
    <row r="3954">
      <c r="A3954" s="2">
        <v>0.0</v>
      </c>
      <c r="B3954" s="2" t="s">
        <v>4514</v>
      </c>
    </row>
    <row r="3955">
      <c r="A3955" s="2">
        <v>0.0</v>
      </c>
      <c r="B3955" s="2" t="s">
        <v>4515</v>
      </c>
    </row>
    <row r="3956">
      <c r="A3956" s="2">
        <v>0.0</v>
      </c>
      <c r="B3956" s="2" t="s">
        <v>4516</v>
      </c>
    </row>
    <row r="3957">
      <c r="A3957" s="2">
        <v>0.0</v>
      </c>
      <c r="B3957" s="2" t="s">
        <v>4517</v>
      </c>
    </row>
    <row r="3958">
      <c r="A3958" s="2">
        <v>0.0</v>
      </c>
      <c r="B3958" s="2" t="s">
        <v>4518</v>
      </c>
    </row>
    <row r="3959">
      <c r="A3959" s="2">
        <v>0.0</v>
      </c>
      <c r="B3959" s="2" t="s">
        <v>4519</v>
      </c>
    </row>
    <row r="3960">
      <c r="A3960" s="2">
        <v>0.0</v>
      </c>
      <c r="B3960" s="2" t="s">
        <v>4520</v>
      </c>
    </row>
    <row r="3961">
      <c r="A3961" s="2">
        <v>0.0</v>
      </c>
      <c r="B3961" s="2" t="s">
        <v>4521</v>
      </c>
    </row>
    <row r="3962">
      <c r="A3962" s="2">
        <v>0.0</v>
      </c>
      <c r="B3962" s="2" t="s">
        <v>4523</v>
      </c>
    </row>
    <row r="3963">
      <c r="A3963" s="2">
        <v>0.0</v>
      </c>
      <c r="B3963" s="2" t="s">
        <v>4524</v>
      </c>
    </row>
    <row r="3964">
      <c r="A3964" s="2">
        <v>0.0</v>
      </c>
      <c r="B3964" s="2" t="s">
        <v>4525</v>
      </c>
    </row>
    <row r="3965">
      <c r="A3965" s="2">
        <v>0.0</v>
      </c>
      <c r="B3965" s="2" t="s">
        <v>4526</v>
      </c>
    </row>
    <row r="3966">
      <c r="A3966" s="2">
        <v>0.0</v>
      </c>
      <c r="B3966" s="2" t="s">
        <v>4527</v>
      </c>
    </row>
    <row r="3967">
      <c r="A3967" s="2">
        <v>0.0</v>
      </c>
      <c r="B3967" s="2" t="s">
        <v>4528</v>
      </c>
    </row>
    <row r="3968">
      <c r="A3968" s="2">
        <v>0.0</v>
      </c>
      <c r="B3968" s="2" t="s">
        <v>4529</v>
      </c>
    </row>
    <row r="3969">
      <c r="A3969" s="2">
        <v>0.0</v>
      </c>
      <c r="B3969" s="2" t="s">
        <v>4530</v>
      </c>
    </row>
    <row r="3970">
      <c r="A3970" s="2">
        <v>0.0</v>
      </c>
      <c r="B3970" s="2" t="s">
        <v>4531</v>
      </c>
    </row>
    <row r="3971">
      <c r="A3971" s="2">
        <v>0.0</v>
      </c>
      <c r="B3971" s="2" t="s">
        <v>4532</v>
      </c>
    </row>
    <row r="3972">
      <c r="A3972" s="2">
        <v>0.0</v>
      </c>
      <c r="B3972" s="2" t="s">
        <v>4533</v>
      </c>
    </row>
    <row r="3973">
      <c r="A3973" s="2">
        <v>0.0</v>
      </c>
      <c r="B3973" s="2" t="s">
        <v>4534</v>
      </c>
    </row>
    <row r="3974">
      <c r="A3974" s="2">
        <v>0.0</v>
      </c>
      <c r="B3974" s="2" t="s">
        <v>4535</v>
      </c>
    </row>
    <row r="3975">
      <c r="A3975" s="2">
        <v>0.0</v>
      </c>
      <c r="B3975" s="2" t="s">
        <v>4536</v>
      </c>
    </row>
    <row r="3976">
      <c r="A3976" s="2">
        <v>0.0</v>
      </c>
      <c r="B3976" s="2" t="s">
        <v>4537</v>
      </c>
    </row>
    <row r="3977">
      <c r="A3977" s="2">
        <v>0.0</v>
      </c>
      <c r="B3977" s="2" t="s">
        <v>4538</v>
      </c>
    </row>
    <row r="3978">
      <c r="A3978" s="2">
        <v>0.0</v>
      </c>
      <c r="B3978" s="2" t="s">
        <v>4539</v>
      </c>
    </row>
    <row r="3979">
      <c r="A3979" s="2">
        <v>0.0</v>
      </c>
      <c r="B3979" s="2" t="s">
        <v>4540</v>
      </c>
    </row>
    <row r="3980">
      <c r="A3980" s="2">
        <v>0.0</v>
      </c>
      <c r="B3980" s="2" t="s">
        <v>4539</v>
      </c>
    </row>
    <row r="3981">
      <c r="A3981" s="2">
        <v>0.0</v>
      </c>
      <c r="B3981" s="2" t="s">
        <v>4541</v>
      </c>
    </row>
    <row r="3982">
      <c r="A3982" s="2">
        <v>0.0</v>
      </c>
      <c r="B3982" s="2" t="s">
        <v>4543</v>
      </c>
    </row>
    <row r="3983">
      <c r="A3983" s="2">
        <v>0.0</v>
      </c>
      <c r="B3983" s="2" t="s">
        <v>4544</v>
      </c>
    </row>
    <row r="3984">
      <c r="A3984" s="2">
        <v>0.0</v>
      </c>
      <c r="B3984" s="2" t="s">
        <v>4545</v>
      </c>
    </row>
    <row r="3985">
      <c r="A3985" s="2">
        <v>0.0</v>
      </c>
      <c r="B3985" s="2" t="s">
        <v>4546</v>
      </c>
    </row>
    <row r="3986">
      <c r="A3986" s="2">
        <v>0.0</v>
      </c>
      <c r="B3986" s="2" t="s">
        <v>4547</v>
      </c>
    </row>
    <row r="3987">
      <c r="A3987" s="2">
        <v>0.0</v>
      </c>
      <c r="B3987" s="2" t="s">
        <v>4548</v>
      </c>
    </row>
    <row r="3988">
      <c r="A3988" s="2">
        <v>0.0</v>
      </c>
      <c r="B3988" s="2" t="s">
        <v>4549</v>
      </c>
    </row>
    <row r="3989">
      <c r="A3989" s="2">
        <v>0.0</v>
      </c>
      <c r="B3989" s="2" t="s">
        <v>4550</v>
      </c>
    </row>
    <row r="3990">
      <c r="A3990" s="2">
        <v>0.0</v>
      </c>
      <c r="B3990" s="2" t="s">
        <v>4551</v>
      </c>
    </row>
    <row r="3991">
      <c r="A3991" s="2">
        <v>0.0</v>
      </c>
      <c r="B3991" s="2" t="s">
        <v>4552</v>
      </c>
    </row>
    <row r="3992">
      <c r="A3992" s="2">
        <v>0.0</v>
      </c>
      <c r="B3992" s="2" t="s">
        <v>4553</v>
      </c>
    </row>
    <row r="3993">
      <c r="A3993" s="2">
        <v>0.0</v>
      </c>
      <c r="B3993" s="2" t="s">
        <v>4554</v>
      </c>
    </row>
    <row r="3994">
      <c r="A3994" s="2">
        <v>0.0</v>
      </c>
      <c r="B3994" s="2" t="s">
        <v>4555</v>
      </c>
    </row>
    <row r="3995">
      <c r="A3995" s="2">
        <v>0.0</v>
      </c>
      <c r="B3995" s="2" t="s">
        <v>4556</v>
      </c>
    </row>
    <row r="3996">
      <c r="A3996" s="2">
        <v>0.0</v>
      </c>
      <c r="B3996" s="2" t="s">
        <v>4557</v>
      </c>
    </row>
    <row r="3997">
      <c r="A3997" s="2">
        <v>0.0</v>
      </c>
      <c r="B3997" s="2" t="s">
        <v>4558</v>
      </c>
    </row>
    <row r="3998">
      <c r="A3998" s="2">
        <v>0.0</v>
      </c>
      <c r="B3998" s="2" t="s">
        <v>4559</v>
      </c>
    </row>
    <row r="3999">
      <c r="A3999" s="2">
        <v>0.0</v>
      </c>
      <c r="B3999" s="2" t="s">
        <v>4560</v>
      </c>
    </row>
    <row r="4000">
      <c r="A4000" s="2">
        <v>0.0</v>
      </c>
      <c r="B4000" s="2" t="s">
        <v>4561</v>
      </c>
    </row>
    <row r="4001">
      <c r="A4001" s="2">
        <v>0.0</v>
      </c>
      <c r="B4001" s="2" t="s">
        <v>4562</v>
      </c>
    </row>
    <row r="4002">
      <c r="A4002" s="2">
        <v>0.0</v>
      </c>
      <c r="B4002" s="2" t="s">
        <v>4563</v>
      </c>
    </row>
    <row r="4003">
      <c r="A4003" s="2">
        <v>0.0</v>
      </c>
      <c r="B4003" s="2" t="s">
        <v>4564</v>
      </c>
    </row>
    <row r="4004">
      <c r="A4004" s="2">
        <v>0.0</v>
      </c>
      <c r="B4004" s="2" t="s">
        <v>4565</v>
      </c>
      <c r="D4004" s="36"/>
    </row>
    <row r="4005">
      <c r="A4005" s="2">
        <v>0.0</v>
      </c>
      <c r="B4005" s="2" t="s">
        <v>4567</v>
      </c>
    </row>
    <row r="4006">
      <c r="A4006" s="2">
        <v>0.0</v>
      </c>
      <c r="B4006" s="2" t="s">
        <v>4568</v>
      </c>
    </row>
    <row r="4007">
      <c r="A4007" s="2">
        <v>0.0</v>
      </c>
      <c r="B4007" s="2" t="s">
        <v>4569</v>
      </c>
    </row>
    <row r="4008">
      <c r="A4008" s="2">
        <v>0.0</v>
      </c>
      <c r="B4008" s="2" t="s">
        <v>4570</v>
      </c>
    </row>
    <row r="4009">
      <c r="A4009" s="2">
        <v>0.0</v>
      </c>
      <c r="B4009" s="2" t="s">
        <v>4571</v>
      </c>
    </row>
    <row r="4010">
      <c r="A4010" s="2">
        <v>0.0</v>
      </c>
      <c r="B4010" s="2" t="s">
        <v>4572</v>
      </c>
    </row>
    <row r="4011">
      <c r="A4011" s="2">
        <v>0.0</v>
      </c>
      <c r="B4011" s="2" t="s">
        <v>4573</v>
      </c>
    </row>
    <row r="4012">
      <c r="A4012" s="2">
        <v>0.0</v>
      </c>
      <c r="B4012" s="2" t="s">
        <v>4574</v>
      </c>
    </row>
    <row r="4013">
      <c r="A4013" s="2">
        <v>0.0</v>
      </c>
      <c r="B4013" s="2" t="s">
        <v>4575</v>
      </c>
    </row>
    <row r="4014">
      <c r="A4014" s="2">
        <v>0.0</v>
      </c>
      <c r="B4014" s="2" t="s">
        <v>4576</v>
      </c>
    </row>
    <row r="4015">
      <c r="A4015" s="2">
        <v>0.0</v>
      </c>
      <c r="B4015" s="2" t="s">
        <v>4577</v>
      </c>
    </row>
    <row r="4016">
      <c r="A4016" s="2">
        <v>0.0</v>
      </c>
      <c r="B4016" s="2" t="s">
        <v>4578</v>
      </c>
    </row>
    <row r="4017">
      <c r="A4017" s="2">
        <v>0.0</v>
      </c>
      <c r="B4017" s="2" t="s">
        <v>4579</v>
      </c>
    </row>
    <row r="4018">
      <c r="A4018" s="2">
        <v>0.0</v>
      </c>
      <c r="B4018" s="2" t="s">
        <v>4580</v>
      </c>
    </row>
    <row r="4019">
      <c r="A4019" s="2">
        <v>0.0</v>
      </c>
      <c r="B4019" s="2" t="s">
        <v>4581</v>
      </c>
    </row>
    <row r="4020">
      <c r="A4020" s="2">
        <v>0.0</v>
      </c>
      <c r="B4020" s="2" t="s">
        <v>4582</v>
      </c>
    </row>
    <row r="4021">
      <c r="A4021" s="2">
        <v>0.0</v>
      </c>
      <c r="B4021" s="2" t="s">
        <v>4583</v>
      </c>
    </row>
    <row r="4022">
      <c r="A4022" s="2">
        <v>-1.0</v>
      </c>
      <c r="B4022" s="2" t="s">
        <v>4584</v>
      </c>
    </row>
    <row r="4023">
      <c r="A4023" s="2">
        <v>0.0</v>
      </c>
      <c r="B4023" s="2" t="s">
        <v>4585</v>
      </c>
    </row>
    <row r="4024">
      <c r="A4024" s="2">
        <v>0.0</v>
      </c>
      <c r="B4024" s="2" t="s">
        <v>4586</v>
      </c>
    </row>
    <row r="4025">
      <c r="A4025" s="2">
        <v>0.0</v>
      </c>
      <c r="B4025" s="2" t="s">
        <v>4587</v>
      </c>
    </row>
    <row r="4026">
      <c r="A4026" s="2">
        <v>0.0</v>
      </c>
      <c r="B4026" s="2" t="s">
        <v>4588</v>
      </c>
    </row>
    <row r="4027">
      <c r="A4027" s="2">
        <v>0.0</v>
      </c>
      <c r="B4027" s="2" t="s">
        <v>4589</v>
      </c>
    </row>
    <row r="4028">
      <c r="A4028" s="2">
        <v>0.0</v>
      </c>
      <c r="B4028" s="2" t="s">
        <v>4590</v>
      </c>
    </row>
    <row r="4029">
      <c r="A4029" s="2">
        <v>0.0</v>
      </c>
      <c r="B4029" s="2" t="s">
        <v>4592</v>
      </c>
    </row>
    <row r="4030">
      <c r="A4030" s="2">
        <v>0.0</v>
      </c>
      <c r="B4030" s="2" t="s">
        <v>4593</v>
      </c>
    </row>
    <row r="4031">
      <c r="A4031" s="2">
        <v>0.0</v>
      </c>
      <c r="B4031" s="2" t="s">
        <v>4594</v>
      </c>
    </row>
    <row r="4032">
      <c r="A4032" s="2">
        <v>0.0</v>
      </c>
      <c r="B4032" s="2" t="s">
        <v>4595</v>
      </c>
    </row>
    <row r="4033">
      <c r="A4033" s="2">
        <v>0.0</v>
      </c>
      <c r="B4033" s="2" t="s">
        <v>4596</v>
      </c>
    </row>
    <row r="4034">
      <c r="A4034" s="2">
        <v>0.0</v>
      </c>
      <c r="B4034" s="2" t="s">
        <v>4597</v>
      </c>
    </row>
    <row r="4035">
      <c r="A4035" s="2">
        <v>0.0</v>
      </c>
      <c r="B4035" s="2" t="s">
        <v>4598</v>
      </c>
    </row>
    <row r="4036">
      <c r="A4036" s="2">
        <v>0.0</v>
      </c>
      <c r="B4036" s="2" t="s">
        <v>4599</v>
      </c>
    </row>
    <row r="4037">
      <c r="A4037" s="2">
        <v>0.0</v>
      </c>
      <c r="B4037" s="2" t="s">
        <v>4600</v>
      </c>
    </row>
    <row r="4038">
      <c r="A4038" s="2">
        <v>-1.0</v>
      </c>
      <c r="B4038" s="2" t="s">
        <v>4601</v>
      </c>
    </row>
    <row r="4039">
      <c r="A4039" s="2">
        <v>0.0</v>
      </c>
      <c r="B4039" s="2" t="s">
        <v>4602</v>
      </c>
      <c r="C4039" s="10"/>
      <c r="D4039" s="10"/>
      <c r="E4039" s="10"/>
    </row>
    <row r="4040">
      <c r="A4040" s="2">
        <v>-1.0</v>
      </c>
      <c r="B4040" s="2" t="s">
        <v>4603</v>
      </c>
    </row>
    <row r="4041">
      <c r="A4041" s="2">
        <v>0.0</v>
      </c>
      <c r="B4041" s="2" t="s">
        <v>4604</v>
      </c>
    </row>
    <row r="4042">
      <c r="A4042" s="2">
        <v>0.0</v>
      </c>
      <c r="B4042" s="2" t="s">
        <v>4605</v>
      </c>
    </row>
    <row r="4043">
      <c r="A4043" s="2">
        <v>0.0</v>
      </c>
      <c r="B4043" s="2" t="s">
        <v>4606</v>
      </c>
    </row>
    <row r="4044">
      <c r="A4044" s="2">
        <v>0.0</v>
      </c>
      <c r="B4044" s="2" t="s">
        <v>4607</v>
      </c>
    </row>
    <row r="4045">
      <c r="A4045" s="2">
        <v>0.0</v>
      </c>
      <c r="B4045" s="2" t="s">
        <v>4608</v>
      </c>
    </row>
    <row r="4046">
      <c r="A4046" s="2">
        <v>0.0</v>
      </c>
      <c r="B4046" s="2" t="s">
        <v>4609</v>
      </c>
    </row>
    <row r="4047">
      <c r="A4047" s="2">
        <v>0.0</v>
      </c>
      <c r="B4047" s="2" t="s">
        <v>4611</v>
      </c>
    </row>
    <row r="4048">
      <c r="A4048" s="2">
        <v>0.0</v>
      </c>
      <c r="B4048" s="2" t="s">
        <v>4612</v>
      </c>
    </row>
    <row r="4049">
      <c r="A4049" s="2">
        <v>0.0</v>
      </c>
      <c r="B4049" s="2" t="s">
        <v>4613</v>
      </c>
    </row>
    <row r="4050">
      <c r="A4050" s="2">
        <v>0.0</v>
      </c>
      <c r="B4050" s="2" t="s">
        <v>4614</v>
      </c>
    </row>
    <row r="4051">
      <c r="A4051" s="2">
        <v>0.0</v>
      </c>
      <c r="B4051" s="2" t="s">
        <v>4615</v>
      </c>
    </row>
    <row r="4052">
      <c r="A4052" s="2">
        <v>0.0</v>
      </c>
      <c r="B4052" s="2" t="s">
        <v>4616</v>
      </c>
    </row>
    <row r="4053">
      <c r="A4053" s="2">
        <v>0.0</v>
      </c>
      <c r="B4053" s="2" t="s">
        <v>4617</v>
      </c>
    </row>
    <row r="4054">
      <c r="A4054" s="2">
        <v>0.0</v>
      </c>
      <c r="B4054" s="2" t="s">
        <v>4618</v>
      </c>
    </row>
    <row r="4055">
      <c r="A4055" s="2">
        <v>0.0</v>
      </c>
      <c r="B4055" s="2" t="s">
        <v>4619</v>
      </c>
    </row>
    <row r="4056">
      <c r="A4056" s="2">
        <v>0.0</v>
      </c>
      <c r="B4056" s="2" t="s">
        <v>4620</v>
      </c>
    </row>
    <row r="4057">
      <c r="A4057" s="2">
        <v>0.0</v>
      </c>
      <c r="B4057" s="2" t="s">
        <v>4621</v>
      </c>
    </row>
    <row r="4058">
      <c r="A4058" s="2">
        <v>0.0</v>
      </c>
      <c r="B4058" s="2" t="s">
        <v>4622</v>
      </c>
    </row>
    <row r="4059">
      <c r="A4059" s="2">
        <v>0.0</v>
      </c>
      <c r="B4059" s="2" t="s">
        <v>4623</v>
      </c>
    </row>
    <row r="4060">
      <c r="A4060" s="2">
        <v>0.0</v>
      </c>
      <c r="B4060" s="2" t="s">
        <v>4624</v>
      </c>
    </row>
    <row r="4061">
      <c r="A4061" s="2">
        <v>0.0</v>
      </c>
      <c r="B4061" s="2" t="s">
        <v>4625</v>
      </c>
    </row>
    <row r="4062">
      <c r="A4062" s="2">
        <v>0.0</v>
      </c>
      <c r="B4062" s="2" t="s">
        <v>4626</v>
      </c>
    </row>
    <row r="4063">
      <c r="A4063" s="2">
        <v>0.0</v>
      </c>
      <c r="B4063" s="2" t="s">
        <v>4627</v>
      </c>
    </row>
    <row r="4064">
      <c r="A4064" s="2">
        <v>0.0</v>
      </c>
      <c r="B4064" s="2" t="s">
        <v>4628</v>
      </c>
    </row>
    <row r="4065">
      <c r="A4065" s="2">
        <v>0.0</v>
      </c>
      <c r="B4065" s="2" t="s">
        <v>4629</v>
      </c>
    </row>
    <row r="4066">
      <c r="A4066" s="2">
        <v>0.0</v>
      </c>
      <c r="B4066" s="2" t="s">
        <v>4630</v>
      </c>
    </row>
    <row r="4067">
      <c r="A4067" s="2">
        <v>0.0</v>
      </c>
      <c r="B4067" s="3" t="s">
        <v>4631</v>
      </c>
    </row>
    <row r="4068">
      <c r="A4068" s="2">
        <v>0.0</v>
      </c>
      <c r="B4068" s="3" t="s">
        <v>4632</v>
      </c>
    </row>
    <row r="4069">
      <c r="A4069" s="2">
        <v>0.0</v>
      </c>
      <c r="B4069" s="3" t="s">
        <v>4634</v>
      </c>
    </row>
    <row r="4070">
      <c r="A4070" s="2">
        <v>0.0</v>
      </c>
      <c r="B4070" s="2" t="s">
        <v>4637</v>
      </c>
    </row>
    <row r="4071">
      <c r="A4071" s="2">
        <v>0.0</v>
      </c>
      <c r="B4071" s="2" t="s">
        <v>4639</v>
      </c>
    </row>
    <row r="4072">
      <c r="A4072" s="2">
        <v>0.0</v>
      </c>
      <c r="B4072" s="2" t="s">
        <v>4641</v>
      </c>
    </row>
    <row r="4073">
      <c r="A4073" s="2">
        <v>0.0</v>
      </c>
      <c r="B4073" s="2" t="s">
        <v>4642</v>
      </c>
    </row>
    <row r="4074">
      <c r="A4074" s="2">
        <v>0.0</v>
      </c>
      <c r="B4074" s="2" t="s">
        <v>4645</v>
      </c>
    </row>
    <row r="4075">
      <c r="A4075" s="2">
        <v>0.0</v>
      </c>
      <c r="B4075" s="2" t="s">
        <v>4647</v>
      </c>
    </row>
    <row r="4076">
      <c r="A4076" s="2">
        <v>0.0</v>
      </c>
      <c r="B4076" s="2" t="s">
        <v>4648</v>
      </c>
    </row>
    <row r="4077">
      <c r="A4077" s="2">
        <v>0.0</v>
      </c>
      <c r="B4077" s="2" t="s">
        <v>4649</v>
      </c>
    </row>
    <row r="4078">
      <c r="A4078" s="2">
        <v>0.0</v>
      </c>
      <c r="B4078" s="2" t="s">
        <v>4651</v>
      </c>
    </row>
    <row r="4079">
      <c r="A4079" s="2">
        <v>0.0</v>
      </c>
      <c r="B4079" s="2" t="s">
        <v>4652</v>
      </c>
      <c r="C4079" s="10"/>
      <c r="D4079" s="10"/>
      <c r="E4079" s="10"/>
    </row>
    <row r="4080">
      <c r="A4080" s="2">
        <v>0.0</v>
      </c>
      <c r="B4080" s="2" t="s">
        <v>4648</v>
      </c>
    </row>
    <row r="4081">
      <c r="A4081" s="2">
        <v>0.0</v>
      </c>
      <c r="B4081" s="2" t="s">
        <v>4654</v>
      </c>
    </row>
    <row r="4082">
      <c r="A4082" s="2">
        <v>0.0</v>
      </c>
      <c r="B4082" s="2" t="s">
        <v>4656</v>
      </c>
    </row>
    <row r="4083">
      <c r="A4083" s="2">
        <v>0.0</v>
      </c>
      <c r="B4083" s="2" t="s">
        <v>4657</v>
      </c>
    </row>
    <row r="4084">
      <c r="A4084" s="2">
        <v>0.0</v>
      </c>
      <c r="B4084" s="2" t="s">
        <v>4659</v>
      </c>
    </row>
    <row r="4085">
      <c r="A4085" s="2">
        <v>0.0</v>
      </c>
      <c r="B4085" s="2" t="s">
        <v>4660</v>
      </c>
    </row>
    <row r="4086">
      <c r="A4086" s="2">
        <v>0.0</v>
      </c>
      <c r="B4086" s="2" t="s">
        <v>4662</v>
      </c>
    </row>
    <row r="4087">
      <c r="A4087" s="2">
        <v>0.0</v>
      </c>
      <c r="B4087" s="2" t="s">
        <v>4663</v>
      </c>
    </row>
    <row r="4088">
      <c r="A4088" s="2">
        <v>0.0</v>
      </c>
      <c r="B4088" s="2" t="s">
        <v>4664</v>
      </c>
    </row>
    <row r="4089">
      <c r="A4089" s="2">
        <v>0.0</v>
      </c>
      <c r="B4089" s="2" t="s">
        <v>2420</v>
      </c>
    </row>
    <row r="4090">
      <c r="A4090" s="2">
        <v>0.0</v>
      </c>
      <c r="B4090" s="2" t="s">
        <v>4667</v>
      </c>
    </row>
    <row r="4091">
      <c r="A4091" s="2">
        <v>0.0</v>
      </c>
      <c r="B4091" s="2" t="s">
        <v>4669</v>
      </c>
    </row>
    <row r="4092">
      <c r="A4092" s="2">
        <v>0.0</v>
      </c>
      <c r="B4092" s="2" t="s">
        <v>4670</v>
      </c>
    </row>
    <row r="4093">
      <c r="A4093" s="2">
        <v>0.0</v>
      </c>
      <c r="B4093" s="2" t="s">
        <v>4671</v>
      </c>
    </row>
    <row r="4094">
      <c r="A4094" s="2">
        <v>0.0</v>
      </c>
      <c r="B4094" s="2" t="s">
        <v>4672</v>
      </c>
    </row>
    <row r="4095">
      <c r="A4095" s="2">
        <v>0.0</v>
      </c>
      <c r="B4095" s="2" t="s">
        <v>4673</v>
      </c>
    </row>
    <row r="4096">
      <c r="A4096" s="2">
        <v>0.0</v>
      </c>
      <c r="B4096" s="2" t="s">
        <v>4674</v>
      </c>
    </row>
    <row r="4097">
      <c r="A4097" s="2">
        <v>0.0</v>
      </c>
      <c r="B4097" s="2" t="s">
        <v>4675</v>
      </c>
    </row>
    <row r="4098">
      <c r="A4098" s="2">
        <v>0.0</v>
      </c>
      <c r="B4098" s="2" t="s">
        <v>4677</v>
      </c>
    </row>
    <row r="4099">
      <c r="A4099" s="2">
        <v>0.0</v>
      </c>
      <c r="B4099" s="2" t="s">
        <v>4680</v>
      </c>
    </row>
    <row r="4100">
      <c r="A4100" s="2">
        <v>0.0</v>
      </c>
      <c r="B4100" s="2" t="s">
        <v>4682</v>
      </c>
    </row>
    <row r="4101">
      <c r="A4101" s="2">
        <v>0.0</v>
      </c>
      <c r="B4101" s="2" t="s">
        <v>4684</v>
      </c>
    </row>
    <row r="4102">
      <c r="A4102" s="2">
        <v>0.0</v>
      </c>
      <c r="B4102" s="2" t="s">
        <v>4685</v>
      </c>
    </row>
    <row r="4103">
      <c r="A4103" s="2">
        <v>0.0</v>
      </c>
      <c r="B4103" s="2" t="s">
        <v>4687</v>
      </c>
    </row>
    <row r="4104">
      <c r="A4104" s="2">
        <v>0.0</v>
      </c>
      <c r="B4104" s="2" t="s">
        <v>4688</v>
      </c>
    </row>
    <row r="4105">
      <c r="A4105" s="2">
        <v>0.0</v>
      </c>
      <c r="B4105" s="2" t="s">
        <v>4690</v>
      </c>
    </row>
    <row r="4106">
      <c r="A4106" s="2">
        <v>0.0</v>
      </c>
      <c r="B4106" s="2" t="s">
        <v>4691</v>
      </c>
    </row>
    <row r="4107">
      <c r="A4107" s="2">
        <v>0.0</v>
      </c>
      <c r="B4107" s="2" t="s">
        <v>4693</v>
      </c>
    </row>
    <row r="4108">
      <c r="A4108" s="2">
        <v>0.0</v>
      </c>
      <c r="B4108" s="2" t="s">
        <v>4695</v>
      </c>
    </row>
    <row r="4109">
      <c r="A4109" s="2">
        <v>0.0</v>
      </c>
      <c r="B4109" s="2" t="s">
        <v>4697</v>
      </c>
    </row>
    <row r="4110">
      <c r="A4110" s="2">
        <v>0.0</v>
      </c>
      <c r="B4110" s="2" t="s">
        <v>4699</v>
      </c>
    </row>
    <row r="4111">
      <c r="A4111" s="2">
        <v>0.0</v>
      </c>
      <c r="B4111" s="2" t="s">
        <v>4700</v>
      </c>
    </row>
    <row r="4112">
      <c r="A4112" s="2">
        <v>0.0</v>
      </c>
      <c r="B4112" s="2" t="s">
        <v>4702</v>
      </c>
    </row>
    <row r="4113">
      <c r="A4113" s="2">
        <v>0.0</v>
      </c>
      <c r="B4113" s="2" t="s">
        <v>4704</v>
      </c>
    </row>
    <row r="4114">
      <c r="A4114" s="2">
        <v>0.0</v>
      </c>
      <c r="B4114" s="2" t="s">
        <v>4706</v>
      </c>
    </row>
    <row r="4115">
      <c r="A4115" s="2">
        <v>0.0</v>
      </c>
      <c r="B4115" s="2" t="s">
        <v>4707</v>
      </c>
    </row>
    <row r="4116">
      <c r="A4116" s="2">
        <v>0.0</v>
      </c>
      <c r="B4116" s="2" t="s">
        <v>4708</v>
      </c>
    </row>
    <row r="4117">
      <c r="A4117" s="2">
        <v>0.0</v>
      </c>
      <c r="B4117" s="2" t="s">
        <v>4709</v>
      </c>
    </row>
    <row r="4118">
      <c r="A4118" s="2">
        <v>0.0</v>
      </c>
      <c r="B4118" s="2" t="s">
        <v>4710</v>
      </c>
    </row>
    <row r="4119">
      <c r="A4119" s="2">
        <v>0.0</v>
      </c>
      <c r="B4119" s="2" t="s">
        <v>4711</v>
      </c>
    </row>
    <row r="4120">
      <c r="A4120" s="2">
        <v>0.0</v>
      </c>
      <c r="B4120" s="2" t="s">
        <v>4712</v>
      </c>
    </row>
    <row r="4121">
      <c r="A4121" s="2">
        <v>0.0</v>
      </c>
      <c r="B4121" s="2" t="s">
        <v>4713</v>
      </c>
    </row>
    <row r="4122">
      <c r="A4122" s="2">
        <v>0.0</v>
      </c>
      <c r="B4122" s="2" t="s">
        <v>4714</v>
      </c>
    </row>
    <row r="4123">
      <c r="A4123" s="2">
        <v>0.0</v>
      </c>
      <c r="B4123" s="2" t="s">
        <v>4715</v>
      </c>
    </row>
    <row r="4124">
      <c r="A4124" s="2">
        <v>0.0</v>
      </c>
      <c r="B4124" s="2" t="s">
        <v>4716</v>
      </c>
    </row>
    <row r="4125">
      <c r="A4125" s="2">
        <v>0.0</v>
      </c>
      <c r="B4125" s="2" t="s">
        <v>4717</v>
      </c>
    </row>
    <row r="4126">
      <c r="A4126" s="2">
        <v>0.0</v>
      </c>
      <c r="B4126" s="2" t="s">
        <v>4718</v>
      </c>
    </row>
    <row r="4127">
      <c r="A4127" s="2">
        <v>0.0</v>
      </c>
      <c r="B4127" s="2" t="s">
        <v>4720</v>
      </c>
    </row>
    <row r="4128">
      <c r="A4128" s="2">
        <v>0.0</v>
      </c>
      <c r="B4128" s="2" t="s">
        <v>4721</v>
      </c>
    </row>
    <row r="4129">
      <c r="A4129" s="2">
        <v>0.0</v>
      </c>
      <c r="B4129" s="2" t="s">
        <v>4723</v>
      </c>
    </row>
    <row r="4130">
      <c r="A4130" s="2">
        <v>0.0</v>
      </c>
      <c r="B4130" s="2" t="s">
        <v>4724</v>
      </c>
    </row>
    <row r="4131">
      <c r="A4131" s="58">
        <v>1.0</v>
      </c>
      <c r="B4131" s="2" t="s">
        <v>2247</v>
      </c>
    </row>
    <row r="4132">
      <c r="A4132" s="58">
        <v>1.0</v>
      </c>
      <c r="B4132" s="2" t="s">
        <v>2250</v>
      </c>
    </row>
    <row r="4133">
      <c r="A4133" s="2">
        <v>1.0</v>
      </c>
      <c r="B4133" s="3" t="s">
        <v>2253</v>
      </c>
    </row>
    <row r="4134">
      <c r="A4134" s="2">
        <v>0.0</v>
      </c>
      <c r="B4134" s="2" t="s">
        <v>2256</v>
      </c>
    </row>
    <row r="4135">
      <c r="A4135" s="2">
        <v>0.0</v>
      </c>
      <c r="B4135" s="2" t="s">
        <v>2258</v>
      </c>
    </row>
    <row r="4136">
      <c r="A4136" s="2">
        <v>1.0</v>
      </c>
      <c r="B4136" s="2" t="s">
        <v>2264</v>
      </c>
    </row>
    <row r="4137">
      <c r="A4137" s="2">
        <v>0.0</v>
      </c>
      <c r="B4137" s="2" t="s">
        <v>2281</v>
      </c>
    </row>
    <row r="4138">
      <c r="A4138" s="2">
        <v>1.0</v>
      </c>
      <c r="B4138" s="2" t="s">
        <v>2282</v>
      </c>
    </row>
    <row r="4139">
      <c r="A4139" s="2">
        <v>1.0</v>
      </c>
      <c r="B4139" s="2" t="s">
        <v>2287</v>
      </c>
    </row>
    <row r="4140">
      <c r="A4140" s="2">
        <v>1.0</v>
      </c>
      <c r="B4140" s="2" t="s">
        <v>2292</v>
      </c>
    </row>
    <row r="4141">
      <c r="A4141" s="2">
        <v>0.0</v>
      </c>
      <c r="B4141" s="2" t="s">
        <v>2323</v>
      </c>
    </row>
    <row r="4142">
      <c r="A4142" s="2">
        <v>1.0</v>
      </c>
      <c r="B4142" s="2" t="s">
        <v>2331</v>
      </c>
    </row>
    <row r="4143">
      <c r="A4143" s="2">
        <v>1.0</v>
      </c>
      <c r="B4143" s="2" t="s">
        <v>2340</v>
      </c>
    </row>
    <row r="4144">
      <c r="A4144" s="2">
        <v>1.0</v>
      </c>
      <c r="B4144" s="2" t="s">
        <v>2342</v>
      </c>
    </row>
    <row r="4145">
      <c r="A4145" s="2">
        <v>0.0</v>
      </c>
      <c r="B4145" s="2" t="s">
        <v>2361</v>
      </c>
      <c r="C4145" s="10"/>
      <c r="D4145" s="10"/>
      <c r="E4145" s="10"/>
    </row>
    <row r="4146">
      <c r="A4146" s="2">
        <v>0.0</v>
      </c>
      <c r="B4146" s="2" t="s">
        <v>2371</v>
      </c>
    </row>
    <row r="4147">
      <c r="A4147" s="2">
        <v>0.0</v>
      </c>
      <c r="B4147" s="2" t="s">
        <v>2372</v>
      </c>
      <c r="D4147" s="36"/>
    </row>
    <row r="4148">
      <c r="A4148" s="2">
        <v>0.0</v>
      </c>
      <c r="B4148" s="2" t="s">
        <v>2377</v>
      </c>
    </row>
    <row r="4149">
      <c r="A4149" s="2">
        <v>0.0</v>
      </c>
      <c r="B4149" s="2" t="s">
        <v>2402</v>
      </c>
    </row>
    <row r="4150">
      <c r="A4150" s="2">
        <v>1.0</v>
      </c>
      <c r="B4150" s="2" t="s">
        <v>2424</v>
      </c>
    </row>
    <row r="4151">
      <c r="A4151" s="2">
        <v>1.0</v>
      </c>
      <c r="B4151" s="2" t="s">
        <v>2429</v>
      </c>
    </row>
    <row r="4152">
      <c r="A4152" s="2">
        <v>1.0</v>
      </c>
      <c r="B4152" s="2" t="s">
        <v>2431</v>
      </c>
    </row>
    <row r="4153">
      <c r="A4153" s="2">
        <v>1.0</v>
      </c>
      <c r="B4153" s="2" t="s">
        <v>2461</v>
      </c>
    </row>
    <row r="4154">
      <c r="A4154" s="2">
        <v>1.0</v>
      </c>
      <c r="B4154" s="2" t="s">
        <v>2466</v>
      </c>
    </row>
    <row r="4155">
      <c r="A4155" s="2">
        <v>1.0</v>
      </c>
      <c r="B4155" s="2" t="s">
        <v>2918</v>
      </c>
    </row>
    <row r="4156">
      <c r="A4156" s="2">
        <v>-1.0</v>
      </c>
      <c r="B4156" s="2" t="s">
        <v>2920</v>
      </c>
    </row>
    <row r="4157">
      <c r="A4157" s="2">
        <v>1.0</v>
      </c>
      <c r="B4157" s="2" t="s">
        <v>2947</v>
      </c>
    </row>
    <row r="4158">
      <c r="A4158" s="2">
        <v>1.0</v>
      </c>
      <c r="B4158" s="2" t="s">
        <v>2949</v>
      </c>
    </row>
    <row r="4159">
      <c r="A4159" s="2">
        <v>0.0</v>
      </c>
      <c r="B4159" s="2" t="s">
        <v>3003</v>
      </c>
    </row>
    <row r="4160">
      <c r="A4160" s="2">
        <v>1.0</v>
      </c>
      <c r="B4160" s="2" t="s">
        <v>3009</v>
      </c>
      <c r="D4160" s="36"/>
    </row>
    <row r="4161">
      <c r="A4161" s="2">
        <v>0.0</v>
      </c>
      <c r="B4161" s="2" t="s">
        <v>3040</v>
      </c>
    </row>
    <row r="4162">
      <c r="A4162" s="2">
        <v>1.0</v>
      </c>
      <c r="B4162" s="2" t="s">
        <v>3047</v>
      </c>
    </row>
    <row r="4163">
      <c r="A4163" s="2">
        <v>1.0</v>
      </c>
      <c r="B4163" s="2" t="s">
        <v>3465</v>
      </c>
    </row>
    <row r="4164">
      <c r="A4164" s="2">
        <v>1.0</v>
      </c>
      <c r="B4164" s="2" t="s">
        <v>3471</v>
      </c>
    </row>
    <row r="4165">
      <c r="A4165" s="2">
        <v>0.0</v>
      </c>
      <c r="B4165" s="2" t="s">
        <v>3491</v>
      </c>
    </row>
    <row r="4166">
      <c r="A4166" s="2">
        <v>1.0</v>
      </c>
      <c r="B4166" s="2" t="s">
        <v>3492</v>
      </c>
    </row>
    <row r="4167">
      <c r="A4167" s="2">
        <v>0.0</v>
      </c>
      <c r="B4167" s="2" t="s">
        <v>3495</v>
      </c>
    </row>
    <row r="4168">
      <c r="A4168" s="2">
        <v>1.0</v>
      </c>
      <c r="B4168" s="2" t="s">
        <v>3498</v>
      </c>
    </row>
    <row r="4169">
      <c r="A4169" s="2">
        <v>0.0</v>
      </c>
      <c r="B4169" s="2" t="s">
        <v>3499</v>
      </c>
    </row>
    <row r="4170">
      <c r="A4170" s="2">
        <v>0.0</v>
      </c>
      <c r="B4170" s="2" t="s">
        <v>3516</v>
      </c>
    </row>
    <row r="4171">
      <c r="A4171" s="2">
        <v>1.0</v>
      </c>
      <c r="B4171" s="3" t="s">
        <v>3528</v>
      </c>
    </row>
    <row r="4172">
      <c r="A4172" s="2">
        <v>-1.0</v>
      </c>
      <c r="B4172" s="2" t="s">
        <v>3529</v>
      </c>
    </row>
    <row r="4173">
      <c r="A4173" s="2">
        <v>0.0</v>
      </c>
      <c r="B4173" s="2" t="s">
        <v>3534</v>
      </c>
    </row>
    <row r="4174">
      <c r="A4174" s="2">
        <v>0.0</v>
      </c>
      <c r="B4174" s="3" t="s">
        <v>3535</v>
      </c>
    </row>
    <row r="4175">
      <c r="A4175" s="2">
        <v>0.0</v>
      </c>
      <c r="B4175" s="2" t="s">
        <v>3536</v>
      </c>
    </row>
    <row r="4176">
      <c r="A4176" s="2">
        <v>0.0</v>
      </c>
      <c r="B4176" s="2" t="s">
        <v>3537</v>
      </c>
    </row>
    <row r="4177">
      <c r="A4177" s="2">
        <v>1.0</v>
      </c>
      <c r="B4177" s="2" t="s">
        <v>3561</v>
      </c>
    </row>
    <row r="4178">
      <c r="A4178" s="2">
        <v>1.0</v>
      </c>
      <c r="B4178" s="2" t="s">
        <v>3568</v>
      </c>
    </row>
    <row r="4179">
      <c r="A4179" s="2">
        <v>0.0</v>
      </c>
      <c r="B4179" s="2" t="s">
        <v>3570</v>
      </c>
    </row>
    <row r="4180">
      <c r="A4180" s="2">
        <v>-1.0</v>
      </c>
      <c r="B4180" s="2" t="s">
        <v>3581</v>
      </c>
    </row>
    <row r="4181">
      <c r="A4181" s="2">
        <v>1.0</v>
      </c>
      <c r="B4181" s="2" t="s">
        <v>3585</v>
      </c>
    </row>
    <row r="4182">
      <c r="A4182" s="2">
        <v>0.0</v>
      </c>
      <c r="B4182" s="2" t="s">
        <v>3589</v>
      </c>
    </row>
    <row r="4183">
      <c r="A4183" s="2">
        <v>-1.0</v>
      </c>
      <c r="B4183" s="2" t="s">
        <v>3595</v>
      </c>
    </row>
    <row r="4184">
      <c r="A4184" s="2">
        <v>1.0</v>
      </c>
      <c r="B4184" s="2" t="s">
        <v>3597</v>
      </c>
    </row>
    <row r="4185">
      <c r="A4185" s="2">
        <v>0.0</v>
      </c>
      <c r="B4185" s="2" t="s">
        <v>3602</v>
      </c>
    </row>
    <row r="4186">
      <c r="A4186" s="2">
        <v>1.0</v>
      </c>
      <c r="B4186" s="2" t="s">
        <v>3604</v>
      </c>
    </row>
    <row r="4187">
      <c r="A4187" s="2">
        <v>0.0</v>
      </c>
      <c r="B4187" s="2" t="s">
        <v>3616</v>
      </c>
    </row>
    <row r="4188">
      <c r="A4188" s="2">
        <v>1.0</v>
      </c>
      <c r="B4188" s="2" t="s">
        <v>3621</v>
      </c>
    </row>
    <row r="4189">
      <c r="A4189" s="2">
        <v>1.0</v>
      </c>
      <c r="B4189" s="2" t="s">
        <v>3622</v>
      </c>
    </row>
    <row r="4190">
      <c r="A4190" s="2">
        <v>1.0</v>
      </c>
      <c r="B4190" s="2" t="s">
        <v>3628</v>
      </c>
    </row>
    <row r="4191">
      <c r="A4191" s="2">
        <v>0.0</v>
      </c>
      <c r="B4191" s="2" t="s">
        <v>3632</v>
      </c>
    </row>
    <row r="4192">
      <c r="A4192" s="2">
        <v>1.0</v>
      </c>
      <c r="B4192" s="2" t="s">
        <v>3635</v>
      </c>
    </row>
    <row r="4193">
      <c r="A4193" s="2">
        <v>1.0</v>
      </c>
      <c r="B4193" s="2" t="s">
        <v>1089</v>
      </c>
    </row>
    <row r="4194">
      <c r="A4194" s="2">
        <v>1.0</v>
      </c>
      <c r="B4194" s="2" t="s">
        <v>3645</v>
      </c>
    </row>
    <row r="4195">
      <c r="A4195" s="2">
        <v>1.0</v>
      </c>
      <c r="B4195" s="2" t="s">
        <v>3646</v>
      </c>
    </row>
    <row r="4196">
      <c r="A4196" s="2">
        <v>1.0</v>
      </c>
      <c r="B4196" s="2" t="s">
        <v>3651</v>
      </c>
    </row>
    <row r="4197">
      <c r="A4197" s="2">
        <v>1.0</v>
      </c>
      <c r="B4197" s="2" t="s">
        <v>3662</v>
      </c>
    </row>
    <row r="4198">
      <c r="A4198" s="2">
        <v>1.0</v>
      </c>
      <c r="B4198" s="2" t="s">
        <v>3669</v>
      </c>
    </row>
    <row r="4199">
      <c r="A4199" s="2">
        <v>1.0</v>
      </c>
      <c r="B4199" s="2" t="s">
        <v>3670</v>
      </c>
    </row>
    <row r="4200">
      <c r="A4200" s="2">
        <v>1.0</v>
      </c>
      <c r="B4200" s="2" t="s">
        <v>3671</v>
      </c>
    </row>
    <row r="4201">
      <c r="A4201" s="2">
        <v>1.0</v>
      </c>
      <c r="B4201" s="2" t="s">
        <v>3672</v>
      </c>
    </row>
    <row r="4202">
      <c r="A4202" s="2">
        <v>1.0</v>
      </c>
      <c r="B4202" s="2" t="s">
        <v>3674</v>
      </c>
    </row>
    <row r="4203">
      <c r="A4203" s="2">
        <v>1.0</v>
      </c>
      <c r="B4203" s="2" t="s">
        <v>3675</v>
      </c>
    </row>
    <row r="4204">
      <c r="A4204" s="2">
        <v>1.0</v>
      </c>
      <c r="B4204" s="2" t="s">
        <v>3678</v>
      </c>
    </row>
    <row r="4205">
      <c r="A4205" s="2">
        <v>1.0</v>
      </c>
      <c r="B4205" s="2" t="s">
        <v>3684</v>
      </c>
    </row>
    <row r="4206">
      <c r="A4206" s="2">
        <v>1.0</v>
      </c>
      <c r="B4206" s="2" t="s">
        <v>3699</v>
      </c>
    </row>
    <row r="4207">
      <c r="A4207" s="2">
        <v>1.0</v>
      </c>
      <c r="B4207" s="2" t="s">
        <v>3700</v>
      </c>
    </row>
    <row r="4208">
      <c r="A4208" s="2">
        <v>1.0</v>
      </c>
      <c r="B4208" s="2" t="s">
        <v>3704</v>
      </c>
    </row>
    <row r="4209">
      <c r="A4209" s="2">
        <v>1.0</v>
      </c>
      <c r="B4209" s="2" t="s">
        <v>3706</v>
      </c>
    </row>
    <row r="4210">
      <c r="A4210" s="2">
        <v>1.0</v>
      </c>
      <c r="B4210" s="2" t="s">
        <v>3712</v>
      </c>
    </row>
    <row r="4211">
      <c r="A4211" s="2">
        <v>2.0</v>
      </c>
      <c r="B4211" s="2" t="s">
        <v>3714</v>
      </c>
      <c r="C4211" s="10"/>
      <c r="D4211" s="10"/>
      <c r="E4211" s="10"/>
    </row>
    <row r="4212">
      <c r="A4212" s="2">
        <v>1.0</v>
      </c>
      <c r="B4212" s="2" t="s">
        <v>3719</v>
      </c>
    </row>
    <row r="4213">
      <c r="A4213" s="2">
        <v>1.0</v>
      </c>
      <c r="B4213" s="2" t="s">
        <v>3720</v>
      </c>
    </row>
    <row r="4214">
      <c r="A4214" s="2">
        <v>1.0</v>
      </c>
      <c r="B4214" s="2" t="s">
        <v>3721</v>
      </c>
    </row>
    <row r="4215">
      <c r="A4215" s="2">
        <v>1.0</v>
      </c>
      <c r="B4215" s="2" t="s">
        <v>3722</v>
      </c>
    </row>
    <row r="4216">
      <c r="A4216" s="2">
        <v>1.0</v>
      </c>
      <c r="B4216" s="2" t="s">
        <v>3727</v>
      </c>
    </row>
    <row r="4217">
      <c r="A4217" s="2">
        <v>1.0</v>
      </c>
      <c r="B4217" s="2" t="s">
        <v>3728</v>
      </c>
    </row>
    <row r="4218">
      <c r="A4218" s="2">
        <v>1.0</v>
      </c>
      <c r="B4218" s="2" t="s">
        <v>3729</v>
      </c>
    </row>
    <row r="4219">
      <c r="A4219" s="2">
        <v>1.0</v>
      </c>
      <c r="B4219" s="2" t="s">
        <v>3731</v>
      </c>
    </row>
    <row r="4220">
      <c r="A4220" s="2">
        <v>1.0</v>
      </c>
      <c r="B4220" s="2" t="s">
        <v>3732</v>
      </c>
    </row>
    <row r="4221">
      <c r="A4221" s="2">
        <v>1.0</v>
      </c>
      <c r="B4221" s="2" t="s">
        <v>3736</v>
      </c>
    </row>
    <row r="4222">
      <c r="A4222" s="2">
        <v>0.0</v>
      </c>
      <c r="B4222" s="2" t="s">
        <v>3737</v>
      </c>
    </row>
    <row r="4223">
      <c r="A4223" s="2">
        <v>1.0</v>
      </c>
      <c r="B4223" s="2" t="s">
        <v>3741</v>
      </c>
    </row>
    <row r="4224">
      <c r="A4224" s="2">
        <v>1.0</v>
      </c>
      <c r="B4224" s="2" t="s">
        <v>3744</v>
      </c>
    </row>
    <row r="4225">
      <c r="A4225" s="2">
        <v>1.0</v>
      </c>
      <c r="B4225" s="2" t="s">
        <v>3750</v>
      </c>
    </row>
    <row r="4226">
      <c r="A4226" s="2">
        <v>1.0</v>
      </c>
      <c r="B4226" s="2" t="s">
        <v>3753</v>
      </c>
    </row>
    <row r="4227">
      <c r="A4227" s="2">
        <v>1.0</v>
      </c>
      <c r="B4227" s="2" t="s">
        <v>3758</v>
      </c>
    </row>
    <row r="4228">
      <c r="A4228" s="2">
        <v>1.0</v>
      </c>
      <c r="B4228" s="2" t="s">
        <v>3760</v>
      </c>
    </row>
    <row r="4229">
      <c r="A4229" s="2">
        <v>0.0</v>
      </c>
      <c r="B4229" s="2" t="s">
        <v>3764</v>
      </c>
    </row>
    <row r="4230">
      <c r="A4230" s="2">
        <v>1.0</v>
      </c>
      <c r="B4230" s="2" t="s">
        <v>3765</v>
      </c>
    </row>
    <row r="4231">
      <c r="A4231" s="2">
        <v>1.0</v>
      </c>
      <c r="B4231" s="2" t="s">
        <v>3767</v>
      </c>
    </row>
    <row r="4232">
      <c r="A4232" s="2">
        <v>1.0</v>
      </c>
      <c r="B4232" s="2" t="s">
        <v>3772</v>
      </c>
    </row>
    <row r="4233">
      <c r="A4233" s="2">
        <v>1.0</v>
      </c>
      <c r="B4233" s="2" t="s">
        <v>3777</v>
      </c>
    </row>
    <row r="4234">
      <c r="A4234" s="2">
        <v>1.0</v>
      </c>
      <c r="B4234" s="2" t="s">
        <v>3787</v>
      </c>
    </row>
    <row r="4235">
      <c r="A4235" s="2">
        <v>1.0</v>
      </c>
      <c r="B4235" s="2" t="s">
        <v>3788</v>
      </c>
    </row>
    <row r="4236">
      <c r="A4236" s="2">
        <v>1.0</v>
      </c>
      <c r="B4236" s="2" t="s">
        <v>3792</v>
      </c>
    </row>
    <row r="4237">
      <c r="A4237" s="2">
        <v>1.0</v>
      </c>
      <c r="B4237" s="2" t="s">
        <v>3799</v>
      </c>
    </row>
    <row r="4238">
      <c r="A4238" s="2">
        <v>0.0</v>
      </c>
      <c r="B4238" s="2" t="s">
        <v>3803</v>
      </c>
    </row>
    <row r="4239">
      <c r="A4239" s="2">
        <v>1.0</v>
      </c>
      <c r="B4239" s="2" t="s">
        <v>3806</v>
      </c>
    </row>
    <row r="4240">
      <c r="A4240" s="2">
        <v>0.0</v>
      </c>
      <c r="B4240" s="2" t="s">
        <v>3809</v>
      </c>
    </row>
    <row r="4241">
      <c r="A4241" s="2">
        <v>1.0</v>
      </c>
      <c r="B4241" s="2" t="s">
        <v>3813</v>
      </c>
    </row>
    <row r="4242">
      <c r="A4242" s="2">
        <v>0.0</v>
      </c>
      <c r="B4242" s="3" t="s">
        <v>3817</v>
      </c>
    </row>
    <row r="4243">
      <c r="A4243" s="2">
        <v>0.0</v>
      </c>
      <c r="B4243" s="2" t="s">
        <v>3818</v>
      </c>
    </row>
    <row r="4244">
      <c r="A4244" s="2">
        <v>1.0</v>
      </c>
      <c r="B4244" s="2" t="s">
        <v>3820</v>
      </c>
    </row>
    <row r="4245">
      <c r="A4245" s="2">
        <v>1.0</v>
      </c>
      <c r="B4245" s="2" t="s">
        <v>3825</v>
      </c>
    </row>
    <row r="4246">
      <c r="A4246" s="2">
        <v>1.0</v>
      </c>
      <c r="B4246" s="2" t="s">
        <v>3826</v>
      </c>
    </row>
    <row r="4247">
      <c r="A4247" s="2">
        <v>1.0</v>
      </c>
      <c r="B4247" s="2" t="s">
        <v>3827</v>
      </c>
    </row>
    <row r="4248">
      <c r="A4248" s="2">
        <v>1.0</v>
      </c>
      <c r="B4248" s="2" t="s">
        <v>3828</v>
      </c>
    </row>
    <row r="4249">
      <c r="A4249" s="2">
        <v>1.0</v>
      </c>
      <c r="B4249" s="2" t="s">
        <v>3830</v>
      </c>
    </row>
    <row r="4250">
      <c r="A4250" s="2">
        <v>1.0</v>
      </c>
      <c r="B4250" s="2" t="s">
        <v>3835</v>
      </c>
    </row>
    <row r="4251">
      <c r="A4251" s="2">
        <v>0.0</v>
      </c>
      <c r="B4251" s="2" t="s">
        <v>4210</v>
      </c>
    </row>
    <row r="4252">
      <c r="A4252" s="2">
        <v>1.0</v>
      </c>
      <c r="B4252" s="2" t="s">
        <v>4211</v>
      </c>
    </row>
    <row r="4253">
      <c r="A4253" s="2">
        <v>1.0</v>
      </c>
      <c r="B4253" s="2" t="s">
        <v>4213</v>
      </c>
    </row>
    <row r="4254">
      <c r="A4254" s="2">
        <v>1.0</v>
      </c>
      <c r="B4254" s="2" t="s">
        <v>4214</v>
      </c>
    </row>
    <row r="4255">
      <c r="A4255" s="2">
        <v>1.0</v>
      </c>
      <c r="B4255" s="2" t="s">
        <v>4215</v>
      </c>
    </row>
    <row r="4256">
      <c r="A4256" s="2">
        <v>1.0</v>
      </c>
      <c r="B4256" s="2" t="s">
        <v>4216</v>
      </c>
    </row>
    <row r="4257">
      <c r="A4257" s="2">
        <v>1.0</v>
      </c>
      <c r="B4257" s="2" t="s">
        <v>4217</v>
      </c>
    </row>
    <row r="4258">
      <c r="A4258" s="2">
        <v>0.0</v>
      </c>
      <c r="B4258" s="2" t="s">
        <v>4218</v>
      </c>
    </row>
    <row r="4259">
      <c r="A4259" s="2">
        <v>0.0</v>
      </c>
      <c r="B4259" s="2" t="s">
        <v>4219</v>
      </c>
    </row>
    <row r="4260">
      <c r="A4260" s="2">
        <v>0.0</v>
      </c>
      <c r="B4260" s="2" t="s">
        <v>4220</v>
      </c>
    </row>
    <row r="4261">
      <c r="A4261" s="2">
        <v>0.0</v>
      </c>
      <c r="B4261" s="2" t="s">
        <v>4221</v>
      </c>
    </row>
    <row r="4262">
      <c r="A4262" s="2">
        <v>1.0</v>
      </c>
      <c r="B4262" s="2" t="s">
        <v>4222</v>
      </c>
    </row>
    <row r="4263">
      <c r="A4263" s="2">
        <v>1.0</v>
      </c>
      <c r="B4263" s="2" t="s">
        <v>4223</v>
      </c>
    </row>
    <row r="4264">
      <c r="A4264" s="2">
        <v>1.0</v>
      </c>
      <c r="B4264" s="2" t="s">
        <v>4224</v>
      </c>
    </row>
    <row r="4265">
      <c r="A4265" s="2">
        <v>0.0</v>
      </c>
      <c r="B4265" s="2" t="s">
        <v>4225</v>
      </c>
    </row>
    <row r="4266">
      <c r="A4266" s="2">
        <v>0.0</v>
      </c>
      <c r="B4266" s="2" t="s">
        <v>4226</v>
      </c>
    </row>
    <row r="4267">
      <c r="A4267" s="2">
        <v>1.0</v>
      </c>
      <c r="B4267" s="2" t="s">
        <v>4227</v>
      </c>
    </row>
    <row r="4268">
      <c r="A4268" s="2">
        <v>1.0</v>
      </c>
      <c r="B4268" s="2" t="s">
        <v>4228</v>
      </c>
    </row>
    <row r="4269">
      <c r="A4269" s="2">
        <v>1.0</v>
      </c>
      <c r="B4269" s="2" t="s">
        <v>4230</v>
      </c>
    </row>
    <row r="4270">
      <c r="A4270" s="2">
        <v>0.0</v>
      </c>
      <c r="B4270" s="2" t="s">
        <v>4232</v>
      </c>
    </row>
    <row r="4271">
      <c r="A4271" s="2">
        <v>0.0</v>
      </c>
      <c r="B4271" s="2" t="s">
        <v>4233</v>
      </c>
    </row>
    <row r="4272">
      <c r="A4272" s="2">
        <v>0.0</v>
      </c>
      <c r="B4272" s="2" t="s">
        <v>4234</v>
      </c>
    </row>
    <row r="4273">
      <c r="A4273" s="2">
        <v>1.0</v>
      </c>
      <c r="B4273" s="2" t="s">
        <v>4236</v>
      </c>
    </row>
    <row r="4274">
      <c r="A4274" s="2">
        <v>1.0</v>
      </c>
      <c r="B4274" s="2" t="s">
        <v>4237</v>
      </c>
    </row>
    <row r="4275">
      <c r="A4275" s="2">
        <v>1.0</v>
      </c>
      <c r="B4275" s="2" t="s">
        <v>4238</v>
      </c>
    </row>
    <row r="4276">
      <c r="A4276" s="2">
        <v>1.0</v>
      </c>
      <c r="B4276" s="2" t="s">
        <v>4239</v>
      </c>
    </row>
    <row r="4277">
      <c r="A4277" s="2">
        <v>1.0</v>
      </c>
      <c r="B4277" s="2" t="s">
        <v>4240</v>
      </c>
    </row>
    <row r="4278">
      <c r="A4278" s="2">
        <v>1.0</v>
      </c>
      <c r="B4278" s="3" t="s">
        <v>4243</v>
      </c>
    </row>
    <row r="4279">
      <c r="A4279" s="2">
        <v>1.0</v>
      </c>
      <c r="B4279" s="2" t="s">
        <v>4244</v>
      </c>
    </row>
    <row r="4280">
      <c r="A4280" s="2">
        <v>1.0</v>
      </c>
      <c r="B4280" s="2" t="s">
        <v>4248</v>
      </c>
    </row>
    <row r="4281">
      <c r="A4281" s="2">
        <v>1.0</v>
      </c>
      <c r="B4281" s="3" t="s">
        <v>4249</v>
      </c>
    </row>
    <row r="4282">
      <c r="A4282" s="2">
        <v>1.0</v>
      </c>
      <c r="B4282" s="2" t="s">
        <v>4250</v>
      </c>
    </row>
    <row r="4283">
      <c r="A4283" s="2">
        <v>1.0</v>
      </c>
      <c r="B4283" s="2" t="s">
        <v>4253</v>
      </c>
    </row>
    <row r="4284">
      <c r="A4284" s="2">
        <v>0.0</v>
      </c>
      <c r="B4284" s="2" t="s">
        <v>4255</v>
      </c>
    </row>
    <row r="4285">
      <c r="A4285" s="2">
        <v>1.0</v>
      </c>
      <c r="B4285" s="2" t="s">
        <v>4256</v>
      </c>
    </row>
    <row r="4286">
      <c r="A4286" s="2">
        <v>0.0</v>
      </c>
      <c r="B4286" s="2" t="s">
        <v>4257</v>
      </c>
    </row>
    <row r="4287">
      <c r="A4287" s="2">
        <v>1.0</v>
      </c>
      <c r="B4287" s="2" t="s">
        <v>4258</v>
      </c>
    </row>
    <row r="4288">
      <c r="A4288" s="2">
        <v>1.0</v>
      </c>
      <c r="B4288" s="2" t="s">
        <v>4259</v>
      </c>
    </row>
    <row r="4289">
      <c r="A4289" s="2">
        <v>0.0</v>
      </c>
      <c r="B4289" s="2" t="s">
        <v>4260</v>
      </c>
    </row>
    <row r="4290">
      <c r="A4290" s="2">
        <v>0.0</v>
      </c>
      <c r="B4290" s="2" t="s">
        <v>4262</v>
      </c>
    </row>
    <row r="4291">
      <c r="A4291" s="2">
        <v>1.0</v>
      </c>
      <c r="B4291" s="2" t="s">
        <v>4265</v>
      </c>
    </row>
    <row r="4292">
      <c r="A4292" s="2">
        <v>0.0</v>
      </c>
      <c r="B4292" s="2" t="s">
        <v>4266</v>
      </c>
    </row>
    <row r="4293">
      <c r="A4293" s="2">
        <v>-1.0</v>
      </c>
      <c r="B4293" s="2" t="s">
        <v>4267</v>
      </c>
    </row>
    <row r="4294">
      <c r="A4294" s="2">
        <v>1.0</v>
      </c>
      <c r="B4294" s="2" t="s">
        <v>4272</v>
      </c>
    </row>
    <row r="4295">
      <c r="A4295" s="2">
        <v>1.0</v>
      </c>
      <c r="B4295" s="2" t="s">
        <v>4273</v>
      </c>
    </row>
    <row r="4296">
      <c r="A4296" s="2">
        <v>1.0</v>
      </c>
      <c r="B4296" s="2" t="s">
        <v>4276</v>
      </c>
    </row>
    <row r="4297">
      <c r="A4297" s="2">
        <v>1.0</v>
      </c>
      <c r="B4297" s="2" t="s">
        <v>4277</v>
      </c>
    </row>
    <row r="4298">
      <c r="A4298" s="2">
        <v>1.0</v>
      </c>
      <c r="B4298" s="2" t="s">
        <v>4279</v>
      </c>
    </row>
    <row r="4299">
      <c r="A4299" s="2">
        <v>1.0</v>
      </c>
      <c r="B4299" s="2" t="s">
        <v>4280</v>
      </c>
    </row>
    <row r="4300">
      <c r="A4300" s="2">
        <v>1.0</v>
      </c>
      <c r="B4300" s="2" t="s">
        <v>4281</v>
      </c>
    </row>
    <row r="4301">
      <c r="A4301" s="2">
        <v>1.0</v>
      </c>
      <c r="B4301" s="2" t="s">
        <v>4282</v>
      </c>
    </row>
    <row r="4302">
      <c r="A4302" s="2">
        <v>1.0</v>
      </c>
      <c r="B4302" s="2" t="s">
        <v>4284</v>
      </c>
    </row>
    <row r="4303">
      <c r="A4303" s="2">
        <v>1.0</v>
      </c>
      <c r="B4303" s="2" t="s">
        <v>4285</v>
      </c>
    </row>
    <row r="4304">
      <c r="A4304" s="2">
        <v>1.0</v>
      </c>
      <c r="B4304" s="2" t="s">
        <v>4286</v>
      </c>
    </row>
    <row r="4305">
      <c r="A4305" s="2">
        <v>1.0</v>
      </c>
      <c r="B4305" s="2" t="s">
        <v>4289</v>
      </c>
    </row>
    <row r="4306">
      <c r="A4306" s="2">
        <v>1.0</v>
      </c>
      <c r="B4306" s="2" t="s">
        <v>4290</v>
      </c>
    </row>
    <row r="4307">
      <c r="A4307" s="2">
        <v>1.0</v>
      </c>
      <c r="B4307" s="2" t="s">
        <v>4291</v>
      </c>
    </row>
    <row r="4308">
      <c r="A4308" s="2">
        <v>1.0</v>
      </c>
      <c r="B4308" s="2" t="s">
        <v>4293</v>
      </c>
    </row>
    <row r="4309">
      <c r="A4309" s="2">
        <v>1.0</v>
      </c>
      <c r="B4309" s="2" t="s">
        <v>4294</v>
      </c>
    </row>
    <row r="4310">
      <c r="A4310" s="2">
        <v>1.0</v>
      </c>
      <c r="B4310" s="2" t="s">
        <v>4296</v>
      </c>
    </row>
    <row r="4311">
      <c r="A4311" s="2">
        <v>1.0</v>
      </c>
      <c r="B4311" s="2" t="s">
        <v>4297</v>
      </c>
    </row>
    <row r="4312">
      <c r="A4312" s="2">
        <v>1.0</v>
      </c>
      <c r="B4312" s="2" t="s">
        <v>1007</v>
      </c>
    </row>
    <row r="4313">
      <c r="A4313" s="2">
        <v>1.0</v>
      </c>
      <c r="B4313" s="2" t="s">
        <v>4303</v>
      </c>
    </row>
    <row r="4314">
      <c r="A4314" s="2">
        <v>1.0</v>
      </c>
      <c r="B4314" s="2" t="s">
        <v>4305</v>
      </c>
    </row>
    <row r="4315">
      <c r="A4315" s="2">
        <v>1.0</v>
      </c>
      <c r="B4315" s="2" t="s">
        <v>4306</v>
      </c>
    </row>
    <row r="4316">
      <c r="A4316" s="2">
        <v>0.0</v>
      </c>
      <c r="B4316" s="2" t="s">
        <v>4307</v>
      </c>
    </row>
    <row r="4317">
      <c r="A4317" s="2">
        <v>1.0</v>
      </c>
      <c r="B4317" s="2" t="s">
        <v>4309</v>
      </c>
    </row>
    <row r="4318">
      <c r="A4318" s="2">
        <v>1.0</v>
      </c>
      <c r="B4318" s="2" t="s">
        <v>4310</v>
      </c>
    </row>
    <row r="4319">
      <c r="A4319" s="2">
        <v>1.0</v>
      </c>
      <c r="B4319" s="2" t="s">
        <v>4312</v>
      </c>
    </row>
    <row r="4320">
      <c r="A4320" s="2">
        <v>1.0</v>
      </c>
      <c r="B4320" s="2" t="s">
        <v>4319</v>
      </c>
    </row>
    <row r="4321">
      <c r="A4321" s="2">
        <v>0.0</v>
      </c>
      <c r="B4321" s="2" t="s">
        <v>4320</v>
      </c>
    </row>
    <row r="4322">
      <c r="A4322" s="2">
        <v>1.0</v>
      </c>
      <c r="B4322" s="2" t="s">
        <v>4321</v>
      </c>
    </row>
    <row r="4323">
      <c r="A4323" s="2">
        <v>1.0</v>
      </c>
      <c r="B4323" s="2" t="s">
        <v>4322</v>
      </c>
    </row>
    <row r="4324">
      <c r="A4324" s="2">
        <v>1.0</v>
      </c>
      <c r="B4324" s="2" t="s">
        <v>4323</v>
      </c>
    </row>
    <row r="4325">
      <c r="A4325" s="2">
        <v>1.0</v>
      </c>
      <c r="B4325" s="2" t="s">
        <v>4328</v>
      </c>
    </row>
    <row r="4326">
      <c r="A4326" s="2">
        <v>0.0</v>
      </c>
      <c r="B4326" s="2" t="s">
        <v>4329</v>
      </c>
    </row>
    <row r="4327">
      <c r="A4327" s="2">
        <v>1.0</v>
      </c>
      <c r="B4327" s="2" t="s">
        <v>4332</v>
      </c>
    </row>
    <row r="4328">
      <c r="A4328" s="2">
        <v>1.0</v>
      </c>
      <c r="B4328" s="2" t="s">
        <v>4334</v>
      </c>
    </row>
    <row r="4329">
      <c r="A4329" s="2">
        <v>1.0</v>
      </c>
      <c r="B4329" s="2" t="s">
        <v>4335</v>
      </c>
    </row>
    <row r="4330">
      <c r="A4330" s="2">
        <v>1.0</v>
      </c>
      <c r="B4330" s="2" t="s">
        <v>4337</v>
      </c>
    </row>
    <row r="4331">
      <c r="A4331" s="2">
        <v>0.0</v>
      </c>
      <c r="B4331" s="2" t="s">
        <v>4338</v>
      </c>
    </row>
    <row r="4332">
      <c r="A4332" s="2">
        <v>1.0</v>
      </c>
      <c r="B4332" s="2" t="s">
        <v>4339</v>
      </c>
    </row>
    <row r="4333">
      <c r="A4333" s="2">
        <v>1.0</v>
      </c>
      <c r="B4333" s="2" t="s">
        <v>4340</v>
      </c>
    </row>
    <row r="4334">
      <c r="A4334" s="2">
        <v>0.0</v>
      </c>
      <c r="B4334" s="2" t="s">
        <v>4341</v>
      </c>
    </row>
    <row r="4335">
      <c r="A4335" s="2">
        <v>1.0</v>
      </c>
      <c r="B4335" s="2" t="s">
        <v>4342</v>
      </c>
    </row>
    <row r="4336">
      <c r="A4336" s="2">
        <v>1.0</v>
      </c>
      <c r="B4336" s="2" t="s">
        <v>4343</v>
      </c>
    </row>
    <row r="4337">
      <c r="A4337" s="2">
        <v>1.0</v>
      </c>
      <c r="B4337" s="2" t="s">
        <v>4344</v>
      </c>
    </row>
    <row r="4338">
      <c r="A4338" s="2">
        <v>1.0</v>
      </c>
      <c r="B4338" s="2" t="s">
        <v>4346</v>
      </c>
    </row>
    <row r="4339">
      <c r="A4339" s="2">
        <v>1.0</v>
      </c>
      <c r="B4339" s="2" t="s">
        <v>4348</v>
      </c>
    </row>
    <row r="4340">
      <c r="A4340" s="2">
        <v>1.0</v>
      </c>
      <c r="B4340" s="2" t="s">
        <v>4350</v>
      </c>
    </row>
    <row r="4341">
      <c r="A4341" s="2">
        <v>1.0</v>
      </c>
      <c r="B4341" s="2" t="s">
        <v>4351</v>
      </c>
    </row>
    <row r="4342">
      <c r="A4342" s="2">
        <v>1.0</v>
      </c>
      <c r="B4342" s="2" t="s">
        <v>4352</v>
      </c>
    </row>
    <row r="4343">
      <c r="A4343" s="2">
        <v>1.0</v>
      </c>
      <c r="B4343" s="2" t="s">
        <v>4353</v>
      </c>
    </row>
    <row r="4344">
      <c r="A4344" s="2">
        <v>1.0</v>
      </c>
      <c r="B4344" s="2" t="s">
        <v>4635</v>
      </c>
    </row>
    <row r="4345">
      <c r="A4345" s="2">
        <v>1.0</v>
      </c>
      <c r="B4345" s="2" t="s">
        <v>4638</v>
      </c>
    </row>
    <row r="4346">
      <c r="A4346" s="2">
        <v>0.0</v>
      </c>
      <c r="B4346" s="2" t="s">
        <v>4640</v>
      </c>
    </row>
    <row r="4347">
      <c r="A4347" s="2">
        <v>0.0</v>
      </c>
      <c r="B4347" s="2" t="s">
        <v>4643</v>
      </c>
    </row>
    <row r="4348">
      <c r="A4348" s="2">
        <v>1.0</v>
      </c>
      <c r="B4348" s="2" t="s">
        <v>4650</v>
      </c>
    </row>
    <row r="4349">
      <c r="A4349" s="2">
        <v>1.0</v>
      </c>
      <c r="B4349" s="2" t="s">
        <v>4653</v>
      </c>
    </row>
    <row r="4350">
      <c r="A4350" s="2">
        <v>1.0</v>
      </c>
      <c r="B4350" s="3" t="s">
        <v>4655</v>
      </c>
    </row>
    <row r="4351">
      <c r="A4351" s="2">
        <v>1.0</v>
      </c>
      <c r="B4351" s="2" t="s">
        <v>4661</v>
      </c>
    </row>
    <row r="4352">
      <c r="A4352" s="2">
        <v>0.0</v>
      </c>
      <c r="B4352" s="2" t="s">
        <v>4666</v>
      </c>
    </row>
    <row r="4353">
      <c r="A4353" s="2">
        <v>1.0</v>
      </c>
      <c r="B4353" s="2" t="s">
        <v>4676</v>
      </c>
    </row>
    <row r="4354">
      <c r="A4354" s="2">
        <v>1.0</v>
      </c>
      <c r="B4354" s="2" t="s">
        <v>4678</v>
      </c>
    </row>
    <row r="4355">
      <c r="A4355" s="2">
        <v>1.0</v>
      </c>
      <c r="B4355" s="2" t="s">
        <v>4681</v>
      </c>
    </row>
    <row r="4356">
      <c r="A4356" s="2">
        <v>1.0</v>
      </c>
      <c r="B4356" s="2" t="s">
        <v>4683</v>
      </c>
    </row>
    <row r="4357">
      <c r="A4357" s="2">
        <v>0.0</v>
      </c>
      <c r="B4357" s="2" t="s">
        <v>4686</v>
      </c>
    </row>
    <row r="4358">
      <c r="A4358" s="2">
        <v>1.0</v>
      </c>
      <c r="B4358" s="2" t="s">
        <v>4689</v>
      </c>
    </row>
    <row r="4359">
      <c r="A4359" s="2">
        <v>1.0</v>
      </c>
      <c r="B4359" s="2" t="s">
        <v>4692</v>
      </c>
    </row>
    <row r="4360">
      <c r="A4360" s="2">
        <v>1.0</v>
      </c>
      <c r="B4360" s="2" t="s">
        <v>4694</v>
      </c>
    </row>
    <row r="4361">
      <c r="A4361" s="2">
        <v>1.0</v>
      </c>
      <c r="B4361" s="2" t="s">
        <v>4696</v>
      </c>
    </row>
    <row r="4362">
      <c r="A4362" s="2">
        <v>1.0</v>
      </c>
      <c r="B4362" s="2" t="s">
        <v>4698</v>
      </c>
    </row>
    <row r="4363">
      <c r="A4363" s="2">
        <v>1.0</v>
      </c>
      <c r="B4363" s="2" t="s">
        <v>4703</v>
      </c>
    </row>
    <row r="4364">
      <c r="A4364" s="2">
        <v>1.0</v>
      </c>
      <c r="B4364" s="2" t="s">
        <v>4705</v>
      </c>
    </row>
    <row r="4365">
      <c r="A4365" s="2">
        <v>1.0</v>
      </c>
      <c r="B4365" s="2" t="s">
        <v>4719</v>
      </c>
    </row>
    <row r="4366">
      <c r="A4366" s="2">
        <v>1.0</v>
      </c>
      <c r="B4366" s="2" t="s">
        <v>4722</v>
      </c>
    </row>
    <row r="4367">
      <c r="A4367" s="2">
        <v>1.0</v>
      </c>
      <c r="B4367" s="2" t="s">
        <v>4728</v>
      </c>
    </row>
    <row r="4368">
      <c r="A4368" s="2">
        <v>1.0</v>
      </c>
      <c r="B4368" s="2" t="s">
        <v>4729</v>
      </c>
    </row>
    <row r="4369">
      <c r="A4369" s="2">
        <v>1.0</v>
      </c>
      <c r="B4369" s="2" t="s">
        <v>4731</v>
      </c>
    </row>
    <row r="4370">
      <c r="A4370" s="2">
        <v>1.0</v>
      </c>
      <c r="B4370" s="2" t="s">
        <v>4732</v>
      </c>
    </row>
    <row r="4371">
      <c r="A4371" s="2">
        <v>1.0</v>
      </c>
      <c r="B4371" s="2" t="s">
        <v>4733</v>
      </c>
    </row>
    <row r="4372">
      <c r="A4372" s="2">
        <v>0.0</v>
      </c>
      <c r="B4372" s="2" t="s">
        <v>4742</v>
      </c>
    </row>
    <row r="4373">
      <c r="A4373" s="2">
        <v>0.0</v>
      </c>
      <c r="B4373" s="2" t="s">
        <v>4743</v>
      </c>
    </row>
    <row r="4374">
      <c r="A4374" s="2">
        <v>1.0</v>
      </c>
      <c r="B4374" s="2" t="s">
        <v>4752</v>
      </c>
    </row>
    <row r="4375">
      <c r="A4375" s="2">
        <v>1.0</v>
      </c>
      <c r="B4375" s="2" t="s">
        <v>4754</v>
      </c>
    </row>
    <row r="4376">
      <c r="A4376" s="2">
        <v>1.0</v>
      </c>
      <c r="B4376" s="2" t="s">
        <v>4755</v>
      </c>
    </row>
    <row r="4377">
      <c r="A4377" s="2">
        <v>1.0</v>
      </c>
      <c r="B4377" s="2" t="s">
        <v>4756</v>
      </c>
      <c r="C4377" s="10"/>
      <c r="D4377" s="10"/>
      <c r="E4377" s="10"/>
    </row>
    <row r="4378">
      <c r="A4378" s="2">
        <v>1.0</v>
      </c>
      <c r="B4378" s="2" t="s">
        <v>4758</v>
      </c>
    </row>
    <row r="4379">
      <c r="A4379" s="2">
        <v>1.0</v>
      </c>
      <c r="B4379" s="2" t="s">
        <v>4759</v>
      </c>
    </row>
    <row r="4380">
      <c r="A4380" s="2">
        <v>1.0</v>
      </c>
      <c r="B4380" s="2" t="s">
        <v>4760</v>
      </c>
    </row>
    <row r="4381">
      <c r="A4381" s="2">
        <v>1.0</v>
      </c>
      <c r="B4381" s="2" t="s">
        <v>4761</v>
      </c>
    </row>
    <row r="4382">
      <c r="A4382" s="2">
        <v>1.0</v>
      </c>
      <c r="B4382" s="2" t="s">
        <v>4762</v>
      </c>
    </row>
    <row r="4383">
      <c r="A4383" s="2">
        <v>1.0</v>
      </c>
      <c r="B4383" s="2" t="s">
        <v>4763</v>
      </c>
    </row>
    <row r="4384">
      <c r="A4384" s="2">
        <v>1.0</v>
      </c>
      <c r="B4384" s="2" t="s">
        <v>4765</v>
      </c>
    </row>
    <row r="4385">
      <c r="A4385" s="2">
        <v>1.0</v>
      </c>
      <c r="B4385" s="2" t="s">
        <v>4768</v>
      </c>
    </row>
    <row r="4386">
      <c r="A4386" s="2">
        <v>1.0</v>
      </c>
      <c r="B4386" s="2" t="s">
        <v>4769</v>
      </c>
    </row>
    <row r="4387">
      <c r="A4387" s="2">
        <v>1.0</v>
      </c>
      <c r="B4387" s="2" t="s">
        <v>4770</v>
      </c>
    </row>
    <row r="4388">
      <c r="A4388" s="2">
        <v>1.0</v>
      </c>
      <c r="B4388" s="2" t="s">
        <v>4772</v>
      </c>
    </row>
    <row r="4389">
      <c r="A4389" s="2">
        <v>1.0</v>
      </c>
      <c r="B4389" s="2" t="s">
        <v>4773</v>
      </c>
    </row>
    <row r="4390">
      <c r="A4390" s="2">
        <v>1.0</v>
      </c>
      <c r="B4390" s="2" t="s">
        <v>4774</v>
      </c>
    </row>
    <row r="4391">
      <c r="A4391" s="2">
        <v>1.0</v>
      </c>
      <c r="B4391" s="2" t="s">
        <v>4775</v>
      </c>
    </row>
    <row r="4392">
      <c r="A4392" s="2">
        <v>1.0</v>
      </c>
      <c r="B4392" s="2" t="s">
        <v>4776</v>
      </c>
    </row>
    <row r="4393">
      <c r="A4393" s="2">
        <v>1.0</v>
      </c>
      <c r="B4393" s="2" t="s">
        <v>4777</v>
      </c>
    </row>
    <row r="4394">
      <c r="A4394" s="2">
        <v>1.0</v>
      </c>
      <c r="B4394" s="2" t="s">
        <v>4778</v>
      </c>
    </row>
    <row r="4395">
      <c r="A4395" s="2">
        <v>1.0</v>
      </c>
      <c r="B4395" s="2" t="s">
        <v>4779</v>
      </c>
    </row>
    <row r="4396">
      <c r="A4396" s="2">
        <v>1.0</v>
      </c>
      <c r="B4396" s="2" t="s">
        <v>4780</v>
      </c>
    </row>
    <row r="4397">
      <c r="A4397" s="2">
        <v>1.0</v>
      </c>
      <c r="B4397" s="2" t="s">
        <v>4781</v>
      </c>
    </row>
    <row r="4398">
      <c r="A4398" s="2">
        <v>1.0</v>
      </c>
      <c r="B4398" s="2" t="s">
        <v>4782</v>
      </c>
    </row>
    <row r="4399">
      <c r="A4399" s="2">
        <v>1.0</v>
      </c>
      <c r="B4399" s="2" t="s">
        <v>4783</v>
      </c>
    </row>
    <row r="4400">
      <c r="A4400" s="2">
        <v>1.0</v>
      </c>
      <c r="B4400" s="2" t="s">
        <v>4784</v>
      </c>
    </row>
    <row r="4401">
      <c r="A4401" s="2">
        <v>1.0</v>
      </c>
      <c r="B4401" s="2" t="s">
        <v>4785</v>
      </c>
    </row>
    <row r="4402">
      <c r="A4402" s="2">
        <v>1.0</v>
      </c>
      <c r="B4402" s="2" t="s">
        <v>4786</v>
      </c>
    </row>
    <row r="4403">
      <c r="A4403" s="2">
        <v>1.0</v>
      </c>
      <c r="B4403" s="2" t="s">
        <v>4787</v>
      </c>
    </row>
    <row r="4404">
      <c r="A4404" s="2">
        <v>1.0</v>
      </c>
      <c r="B4404" s="2" t="s">
        <v>4789</v>
      </c>
    </row>
    <row r="4405">
      <c r="A4405" s="2">
        <v>1.0</v>
      </c>
      <c r="B4405" s="2" t="s">
        <v>4790</v>
      </c>
    </row>
    <row r="4406">
      <c r="A4406" s="2">
        <v>0.0</v>
      </c>
      <c r="B4406" s="2" t="s">
        <v>4791</v>
      </c>
    </row>
    <row r="4407">
      <c r="A4407" s="2">
        <v>1.0</v>
      </c>
      <c r="B4407" s="2" t="s">
        <v>4792</v>
      </c>
    </row>
    <row r="4408">
      <c r="A4408" s="2">
        <v>1.0</v>
      </c>
      <c r="B4408" s="2" t="s">
        <v>4794</v>
      </c>
    </row>
    <row r="4409">
      <c r="A4409" s="2">
        <v>1.0</v>
      </c>
      <c r="B4409" s="2" t="s">
        <v>4795</v>
      </c>
    </row>
    <row r="4410">
      <c r="A4410" s="2">
        <v>1.0</v>
      </c>
      <c r="B4410" s="2" t="s">
        <v>4796</v>
      </c>
    </row>
    <row r="4411">
      <c r="A4411" s="2">
        <v>1.0</v>
      </c>
      <c r="B4411" s="2" t="s">
        <v>4797</v>
      </c>
    </row>
    <row r="4412">
      <c r="A4412" s="2">
        <v>1.0</v>
      </c>
      <c r="B4412" s="2" t="s">
        <v>4798</v>
      </c>
    </row>
    <row r="4413">
      <c r="A4413" s="2">
        <v>2.0</v>
      </c>
      <c r="B4413" s="2" t="s">
        <v>2299</v>
      </c>
    </row>
    <row r="4414">
      <c r="A4414" s="2">
        <v>2.0</v>
      </c>
      <c r="B4414" s="2" t="s">
        <v>2305</v>
      </c>
    </row>
    <row r="4415">
      <c r="A4415" s="2">
        <v>2.0</v>
      </c>
      <c r="B4415" s="2" t="s">
        <v>2345</v>
      </c>
    </row>
    <row r="4416">
      <c r="A4416" s="2">
        <v>2.0</v>
      </c>
      <c r="B4416" s="2" t="s">
        <v>2351</v>
      </c>
    </row>
    <row r="4417">
      <c r="A4417" s="2">
        <v>2.0</v>
      </c>
      <c r="B4417" s="2" t="s">
        <v>2465</v>
      </c>
    </row>
    <row r="4418">
      <c r="A4418" s="2">
        <v>2.0</v>
      </c>
      <c r="B4418" s="2" t="s">
        <v>3446</v>
      </c>
    </row>
    <row r="4419">
      <c r="A4419" s="2">
        <v>2.0</v>
      </c>
      <c r="B4419" s="2" t="s">
        <v>3450</v>
      </c>
    </row>
    <row r="4420">
      <c r="A4420" s="2">
        <v>2.0</v>
      </c>
      <c r="B4420" s="2" t="s">
        <v>3464</v>
      </c>
    </row>
    <row r="4421">
      <c r="A4421" s="2">
        <v>2.0</v>
      </c>
      <c r="B4421" s="2" t="s">
        <v>3472</v>
      </c>
    </row>
    <row r="4422">
      <c r="A4422" s="2">
        <v>2.0</v>
      </c>
      <c r="B4422" s="2" t="s">
        <v>3504</v>
      </c>
    </row>
    <row r="4423">
      <c r="A4423" s="2">
        <v>2.0</v>
      </c>
      <c r="B4423" s="2" t="s">
        <v>3560</v>
      </c>
    </row>
    <row r="4424">
      <c r="A4424" s="2">
        <v>2.0</v>
      </c>
      <c r="B4424" s="2" t="s">
        <v>3562</v>
      </c>
    </row>
    <row r="4425">
      <c r="A4425" s="2">
        <v>2.0</v>
      </c>
      <c r="B4425" s="2" t="s">
        <v>3566</v>
      </c>
    </row>
    <row r="4426">
      <c r="A4426" s="2">
        <v>2.0</v>
      </c>
      <c r="B4426" s="2" t="s">
        <v>3567</v>
      </c>
    </row>
    <row r="4427">
      <c r="A4427" s="2">
        <v>2.0</v>
      </c>
      <c r="B4427" s="2" t="s">
        <v>3577</v>
      </c>
    </row>
    <row r="4428">
      <c r="A4428" s="2">
        <v>2.0</v>
      </c>
      <c r="B4428" s="2" t="s">
        <v>3579</v>
      </c>
    </row>
    <row r="4429">
      <c r="A4429" s="2">
        <v>2.0</v>
      </c>
      <c r="B4429" s="2" t="s">
        <v>3591</v>
      </c>
    </row>
    <row r="4430">
      <c r="A4430" s="2">
        <v>2.0</v>
      </c>
      <c r="B4430" s="2" t="s">
        <v>3596</v>
      </c>
    </row>
    <row r="4431">
      <c r="A4431" s="2">
        <v>2.0</v>
      </c>
      <c r="B4431" s="2" t="s">
        <v>3599</v>
      </c>
    </row>
    <row r="4432">
      <c r="A4432" s="2">
        <v>2.0</v>
      </c>
      <c r="B4432" s="2" t="s">
        <v>3601</v>
      </c>
    </row>
    <row r="4433">
      <c r="A4433" s="2">
        <v>2.0</v>
      </c>
      <c r="B4433" s="2" t="s">
        <v>3603</v>
      </c>
    </row>
    <row r="4434">
      <c r="A4434" s="2">
        <v>2.0</v>
      </c>
      <c r="B4434" s="2" t="s">
        <v>3605</v>
      </c>
    </row>
    <row r="4435">
      <c r="A4435" s="2">
        <v>2.0</v>
      </c>
      <c r="B4435" s="2" t="s">
        <v>3606</v>
      </c>
    </row>
    <row r="4436">
      <c r="A4436" s="2">
        <v>2.0</v>
      </c>
      <c r="B4436" s="3" t="s">
        <v>3607</v>
      </c>
    </row>
    <row r="4437">
      <c r="A4437" s="2">
        <v>2.0</v>
      </c>
      <c r="B4437" s="2" t="s">
        <v>3608</v>
      </c>
    </row>
    <row r="4438">
      <c r="A4438" s="2">
        <v>2.0</v>
      </c>
      <c r="B4438" s="2" t="s">
        <v>3609</v>
      </c>
    </row>
    <row r="4439">
      <c r="A4439" s="2">
        <v>2.0</v>
      </c>
      <c r="B4439" s="2" t="s">
        <v>3612</v>
      </c>
    </row>
    <row r="4440">
      <c r="A4440" s="2">
        <v>2.0</v>
      </c>
      <c r="B4440" s="2" t="s">
        <v>3614</v>
      </c>
    </row>
    <row r="4441">
      <c r="A4441" s="2">
        <v>2.0</v>
      </c>
      <c r="B4441" s="2" t="s">
        <v>3615</v>
      </c>
    </row>
    <row r="4442">
      <c r="A4442" s="2">
        <v>2.0</v>
      </c>
      <c r="B4442" s="2" t="s">
        <v>3618</v>
      </c>
    </row>
    <row r="4443">
      <c r="A4443" s="2">
        <v>2.0</v>
      </c>
      <c r="B4443" s="2" t="s">
        <v>3619</v>
      </c>
    </row>
    <row r="4444">
      <c r="A4444" s="2">
        <v>2.0</v>
      </c>
      <c r="B4444" s="2" t="s">
        <v>3627</v>
      </c>
    </row>
    <row r="4445">
      <c r="A4445" s="2">
        <v>2.0</v>
      </c>
      <c r="B4445" s="2" t="s">
        <v>3629</v>
      </c>
    </row>
    <row r="4446">
      <c r="A4446" s="2">
        <v>2.0</v>
      </c>
      <c r="B4446" s="2" t="s">
        <v>3631</v>
      </c>
    </row>
    <row r="4447">
      <c r="A4447" s="2">
        <v>2.0</v>
      </c>
      <c r="B4447" s="2" t="s">
        <v>3638</v>
      </c>
    </row>
    <row r="4448">
      <c r="A4448" s="2">
        <v>2.0</v>
      </c>
      <c r="B4448" s="2" t="s">
        <v>3639</v>
      </c>
    </row>
    <row r="4449">
      <c r="A4449" s="2">
        <v>2.0</v>
      </c>
      <c r="B4449" s="2" t="s">
        <v>3641</v>
      </c>
    </row>
    <row r="4450">
      <c r="A4450" s="2">
        <v>2.0</v>
      </c>
      <c r="B4450" s="2" t="s">
        <v>3663</v>
      </c>
    </row>
    <row r="4451">
      <c r="A4451" s="2">
        <v>2.0</v>
      </c>
      <c r="B4451" s="2" t="s">
        <v>3685</v>
      </c>
    </row>
    <row r="4452">
      <c r="A4452" s="2">
        <v>2.0</v>
      </c>
      <c r="B4452" s="2" t="s">
        <v>3686</v>
      </c>
    </row>
    <row r="4453">
      <c r="A4453" s="2">
        <v>2.0</v>
      </c>
      <c r="B4453" s="2" t="s">
        <v>3689</v>
      </c>
    </row>
    <row r="4454">
      <c r="A4454" s="2">
        <v>2.0</v>
      </c>
      <c r="B4454" s="2" t="s">
        <v>3742</v>
      </c>
    </row>
    <row r="4455">
      <c r="A4455" s="2">
        <v>2.0</v>
      </c>
      <c r="B4455" s="2" t="s">
        <v>3773</v>
      </c>
    </row>
    <row r="4456">
      <c r="A4456" s="2">
        <v>2.0</v>
      </c>
      <c r="B4456" s="2" t="s">
        <v>3774</v>
      </c>
    </row>
    <row r="4457">
      <c r="A4457" s="2">
        <v>2.0</v>
      </c>
      <c r="B4457" s="2" t="s">
        <v>3775</v>
      </c>
    </row>
    <row r="4458">
      <c r="A4458" s="2">
        <v>2.0</v>
      </c>
      <c r="B4458" s="2" t="s">
        <v>3781</v>
      </c>
    </row>
    <row r="4459">
      <c r="A4459" s="2">
        <v>2.0</v>
      </c>
      <c r="B4459" s="2" t="s">
        <v>3791</v>
      </c>
    </row>
    <row r="4460">
      <c r="A4460" s="2">
        <v>2.0</v>
      </c>
      <c r="B4460" s="2" t="s">
        <v>3798</v>
      </c>
    </row>
    <row r="4461">
      <c r="A4461" s="2">
        <v>2.0</v>
      </c>
      <c r="B4461" s="2" t="s">
        <v>3801</v>
      </c>
    </row>
    <row r="4462">
      <c r="A4462" s="2">
        <v>2.0</v>
      </c>
      <c r="B4462" s="2" t="s">
        <v>3804</v>
      </c>
    </row>
    <row r="4463">
      <c r="A4463" s="2">
        <v>2.0</v>
      </c>
      <c r="B4463" s="2" t="s">
        <v>3812</v>
      </c>
    </row>
    <row r="4464">
      <c r="A4464" s="2">
        <v>2.0</v>
      </c>
      <c r="B4464" s="2" t="s">
        <v>3821</v>
      </c>
    </row>
    <row r="4465">
      <c r="A4465" s="2">
        <v>2.0</v>
      </c>
      <c r="B4465" s="2" t="s">
        <v>3822</v>
      </c>
    </row>
    <row r="4466">
      <c r="A4466" s="2">
        <v>2.0</v>
      </c>
      <c r="B4466" s="2" t="s">
        <v>3823</v>
      </c>
      <c r="C4466" s="10"/>
      <c r="D4466" s="10"/>
      <c r="E4466" s="10"/>
    </row>
    <row r="4467">
      <c r="A4467" s="2">
        <v>2.0</v>
      </c>
      <c r="B4467" s="2" t="s">
        <v>3829</v>
      </c>
    </row>
    <row r="4468">
      <c r="A4468" s="2">
        <v>2.0</v>
      </c>
      <c r="B4468" s="2" t="s">
        <v>4212</v>
      </c>
    </row>
    <row r="4469">
      <c r="A4469" s="2">
        <v>2.0</v>
      </c>
      <c r="B4469" s="2" t="s">
        <v>4229</v>
      </c>
    </row>
    <row r="4470">
      <c r="A4470" s="2">
        <v>2.0</v>
      </c>
      <c r="B4470" s="2" t="s">
        <v>4231</v>
      </c>
    </row>
    <row r="4471">
      <c r="A4471" s="2">
        <v>2.0</v>
      </c>
      <c r="B4471" s="2" t="s">
        <v>4235</v>
      </c>
    </row>
    <row r="4472">
      <c r="A4472" s="2">
        <v>2.0</v>
      </c>
      <c r="B4472" s="2" t="s">
        <v>4241</v>
      </c>
    </row>
    <row r="4473">
      <c r="A4473" s="2">
        <v>2.0</v>
      </c>
      <c r="B4473" s="2" t="s">
        <v>4242</v>
      </c>
    </row>
    <row r="4474">
      <c r="A4474" s="2">
        <v>2.0</v>
      </c>
      <c r="B4474" s="2" t="s">
        <v>4245</v>
      </c>
    </row>
    <row r="4475">
      <c r="A4475" s="2">
        <v>2.0</v>
      </c>
      <c r="B4475" s="2" t="s">
        <v>4246</v>
      </c>
    </row>
    <row r="4476">
      <c r="A4476" s="2">
        <v>2.0</v>
      </c>
      <c r="B4476" s="2" t="s">
        <v>4247</v>
      </c>
    </row>
    <row r="4477">
      <c r="A4477" s="2">
        <v>2.0</v>
      </c>
      <c r="B4477" s="2" t="s">
        <v>4251</v>
      </c>
    </row>
    <row r="4478">
      <c r="A4478" s="2">
        <v>2.0</v>
      </c>
      <c r="B4478" s="2" t="s">
        <v>4252</v>
      </c>
    </row>
    <row r="4479">
      <c r="A4479" s="2">
        <v>2.0</v>
      </c>
      <c r="B4479" s="2" t="s">
        <v>4254</v>
      </c>
    </row>
    <row r="4480">
      <c r="A4480" s="2">
        <v>2.0</v>
      </c>
      <c r="B4480" s="2" t="s">
        <v>4261</v>
      </c>
    </row>
    <row r="4481">
      <c r="A4481" s="2">
        <v>2.0</v>
      </c>
      <c r="B4481" s="2" t="s">
        <v>4263</v>
      </c>
    </row>
    <row r="4482">
      <c r="A4482" s="2">
        <v>2.0</v>
      </c>
      <c r="B4482" s="2" t="s">
        <v>4264</v>
      </c>
    </row>
    <row r="4483">
      <c r="A4483" s="2">
        <v>2.0</v>
      </c>
      <c r="B4483" s="2" t="s">
        <v>4268</v>
      </c>
    </row>
    <row r="4484">
      <c r="A4484" s="2">
        <v>2.0</v>
      </c>
      <c r="B4484" s="2" t="s">
        <v>4269</v>
      </c>
    </row>
    <row r="4485">
      <c r="A4485" s="2">
        <v>2.0</v>
      </c>
      <c r="B4485" s="2" t="s">
        <v>4274</v>
      </c>
    </row>
    <row r="4486">
      <c r="A4486" s="2">
        <v>2.0</v>
      </c>
      <c r="B4486" s="2" t="s">
        <v>4275</v>
      </c>
    </row>
    <row r="4487">
      <c r="A4487" s="2">
        <v>2.0</v>
      </c>
      <c r="B4487" s="2" t="s">
        <v>4278</v>
      </c>
    </row>
    <row r="4488">
      <c r="A4488" s="2">
        <v>2.0</v>
      </c>
      <c r="B4488" s="2" t="s">
        <v>4283</v>
      </c>
    </row>
    <row r="4489">
      <c r="A4489" s="2">
        <v>2.0</v>
      </c>
      <c r="B4489" s="2" t="s">
        <v>4288</v>
      </c>
    </row>
    <row r="4490">
      <c r="A4490" s="2">
        <v>2.0</v>
      </c>
      <c r="B4490" s="2" t="s">
        <v>4295</v>
      </c>
    </row>
    <row r="4491">
      <c r="A4491" s="2">
        <v>2.0</v>
      </c>
      <c r="B4491" s="2" t="s">
        <v>4239</v>
      </c>
    </row>
    <row r="4492">
      <c r="A4492" s="2">
        <v>2.0</v>
      </c>
      <c r="B4492" s="2" t="s">
        <v>4298</v>
      </c>
    </row>
    <row r="4493">
      <c r="A4493" s="2">
        <v>2.0</v>
      </c>
      <c r="B4493" s="2" t="s">
        <v>4299</v>
      </c>
    </row>
    <row r="4494">
      <c r="A4494" s="2">
        <v>2.0</v>
      </c>
      <c r="B4494" s="2" t="s">
        <v>4300</v>
      </c>
    </row>
    <row r="4495">
      <c r="A4495" s="2">
        <v>2.0</v>
      </c>
      <c r="B4495" s="2" t="s">
        <v>4302</v>
      </c>
    </row>
    <row r="4496">
      <c r="A4496" s="2">
        <v>2.0</v>
      </c>
      <c r="B4496" s="2" t="s">
        <v>4313</v>
      </c>
    </row>
    <row r="4497">
      <c r="A4497" s="2">
        <v>2.0</v>
      </c>
      <c r="B4497" s="2" t="s">
        <v>4317</v>
      </c>
    </row>
    <row r="4498">
      <c r="A4498" s="2">
        <v>2.0</v>
      </c>
      <c r="B4498" s="3" t="s">
        <v>4324</v>
      </c>
    </row>
    <row r="4499">
      <c r="A4499" s="2">
        <v>2.0</v>
      </c>
      <c r="B4499" s="2" t="s">
        <v>4325</v>
      </c>
    </row>
    <row r="4500">
      <c r="A4500" s="2">
        <v>2.0</v>
      </c>
      <c r="B4500" s="2" t="s">
        <v>4326</v>
      </c>
    </row>
    <row r="4501">
      <c r="A4501" s="2">
        <v>2.0</v>
      </c>
      <c r="B4501" s="2" t="s">
        <v>4330</v>
      </c>
    </row>
    <row r="4502">
      <c r="A4502" s="2">
        <v>2.0</v>
      </c>
      <c r="B4502" s="2" t="s">
        <v>4331</v>
      </c>
    </row>
    <row r="4503">
      <c r="A4503" s="2">
        <v>2.0</v>
      </c>
      <c r="B4503" s="2" t="s">
        <v>4333</v>
      </c>
    </row>
    <row r="4504">
      <c r="A4504" s="2">
        <v>2.0</v>
      </c>
      <c r="B4504" s="2" t="s">
        <v>4336</v>
      </c>
    </row>
    <row r="4505">
      <c r="A4505" s="2">
        <v>2.0</v>
      </c>
      <c r="B4505" s="2" t="s">
        <v>4345</v>
      </c>
    </row>
    <row r="4506">
      <c r="A4506" s="2">
        <v>2.0</v>
      </c>
      <c r="B4506" s="2" t="s">
        <v>4347</v>
      </c>
    </row>
    <row r="4507">
      <c r="A4507" s="2">
        <v>2.0</v>
      </c>
      <c r="B4507" s="2" t="s">
        <v>4349</v>
      </c>
    </row>
    <row r="4508">
      <c r="A4508" s="2">
        <v>2.0</v>
      </c>
      <c r="B4508" s="2" t="s">
        <v>4636</v>
      </c>
    </row>
    <row r="4509">
      <c r="A4509" s="2">
        <v>2.0</v>
      </c>
      <c r="B4509" s="2" t="s">
        <v>4644</v>
      </c>
    </row>
    <row r="4510">
      <c r="A4510" s="2">
        <v>2.0</v>
      </c>
      <c r="B4510" s="2" t="s">
        <v>4646</v>
      </c>
    </row>
    <row r="4511">
      <c r="A4511" s="2">
        <v>2.0</v>
      </c>
      <c r="B4511" s="2" t="s">
        <v>4665</v>
      </c>
    </row>
    <row r="4512">
      <c r="A4512" s="2">
        <v>2.0</v>
      </c>
      <c r="B4512" s="2" t="s">
        <v>4668</v>
      </c>
    </row>
    <row r="4513">
      <c r="A4513" s="2">
        <v>2.0</v>
      </c>
      <c r="B4513" s="2" t="s">
        <v>4726</v>
      </c>
    </row>
    <row r="4514">
      <c r="A4514" s="2">
        <v>2.0</v>
      </c>
      <c r="B4514" s="2" t="s">
        <v>4727</v>
      </c>
    </row>
    <row r="4515">
      <c r="A4515" s="2">
        <v>2.0</v>
      </c>
      <c r="B4515" s="2" t="s">
        <v>4735</v>
      </c>
    </row>
    <row r="4516">
      <c r="A4516" s="2">
        <v>2.0</v>
      </c>
      <c r="B4516" s="2" t="s">
        <v>4736</v>
      </c>
    </row>
    <row r="4517">
      <c r="A4517" s="2">
        <v>2.0</v>
      </c>
      <c r="B4517" s="2" t="s">
        <v>4737</v>
      </c>
    </row>
    <row r="4518">
      <c r="A4518" s="2">
        <v>2.0</v>
      </c>
      <c r="B4518" s="2" t="s">
        <v>4738</v>
      </c>
    </row>
    <row r="4519">
      <c r="A4519" s="2">
        <v>2.0</v>
      </c>
      <c r="B4519" s="2" t="s">
        <v>4739</v>
      </c>
    </row>
    <row r="4520">
      <c r="A4520" s="2">
        <v>2.0</v>
      </c>
      <c r="B4520" s="2" t="s">
        <v>4744</v>
      </c>
    </row>
    <row r="4521">
      <c r="A4521" s="2">
        <v>2.0</v>
      </c>
      <c r="B4521" s="2" t="s">
        <v>4745</v>
      </c>
    </row>
    <row r="4522">
      <c r="A4522" s="2">
        <v>2.0</v>
      </c>
      <c r="B4522" s="2" t="s">
        <v>4748</v>
      </c>
    </row>
    <row r="4523">
      <c r="A4523" s="2">
        <v>2.0</v>
      </c>
      <c r="B4523" s="2" t="s">
        <v>4750</v>
      </c>
    </row>
    <row r="4524">
      <c r="A4524" s="2">
        <v>2.0</v>
      </c>
      <c r="B4524" s="2" t="s">
        <v>4771</v>
      </c>
    </row>
    <row r="4525">
      <c r="A4525" s="2">
        <v>2.0</v>
      </c>
      <c r="B4525" s="2" t="s">
        <v>4793</v>
      </c>
    </row>
    <row r="4526">
      <c r="A4526" s="2">
        <v>2.0</v>
      </c>
      <c r="B4526" s="2" t="s">
        <v>4800</v>
      </c>
    </row>
    <row r="4527">
      <c r="A4527" s="2">
        <v>2.0</v>
      </c>
      <c r="B4527" s="2" t="s">
        <v>4801</v>
      </c>
    </row>
    <row r="4528">
      <c r="A4528" s="2">
        <v>2.0</v>
      </c>
      <c r="B4528" s="2" t="s">
        <v>4803</v>
      </c>
    </row>
    <row r="4529">
      <c r="A4529" s="2">
        <v>2.0</v>
      </c>
      <c r="B4529" s="2" t="s">
        <v>4806</v>
      </c>
    </row>
    <row r="4530">
      <c r="A4530" s="2">
        <v>2.0</v>
      </c>
      <c r="B4530" s="2" t="s">
        <v>4808</v>
      </c>
    </row>
    <row r="4531">
      <c r="A4531" s="2">
        <v>2.0</v>
      </c>
      <c r="B4531" s="2" t="s">
        <v>4810</v>
      </c>
    </row>
    <row r="4532">
      <c r="A4532" s="2">
        <v>2.0</v>
      </c>
      <c r="B4532" s="2" t="s">
        <v>4811</v>
      </c>
      <c r="C4532" s="10"/>
      <c r="D4532" s="10"/>
      <c r="E4532" s="10"/>
    </row>
    <row r="4533">
      <c r="A4533" s="2">
        <v>2.0</v>
      </c>
      <c r="B4533" s="2" t="s">
        <v>4812</v>
      </c>
    </row>
    <row r="4534">
      <c r="A4534" s="2">
        <v>2.0</v>
      </c>
      <c r="B4534" s="2" t="s">
        <v>4813</v>
      </c>
    </row>
    <row r="4535">
      <c r="A4535" s="2">
        <v>2.0</v>
      </c>
      <c r="B4535" s="2" t="s">
        <v>4814</v>
      </c>
    </row>
    <row r="4536">
      <c r="A4536" s="2">
        <v>2.0</v>
      </c>
      <c r="B4536" s="2" t="s">
        <v>4815</v>
      </c>
    </row>
    <row r="4537">
      <c r="A4537" s="2">
        <v>2.0</v>
      </c>
      <c r="B4537" s="2" t="s">
        <v>4816</v>
      </c>
    </row>
    <row r="4538">
      <c r="A4538" s="2">
        <v>2.0</v>
      </c>
      <c r="B4538" s="2" t="s">
        <v>4817</v>
      </c>
    </row>
    <row r="4539">
      <c r="A4539" s="2">
        <v>2.0</v>
      </c>
      <c r="B4539" s="2" t="s">
        <v>4819</v>
      </c>
    </row>
    <row r="4540">
      <c r="A4540" s="2">
        <v>2.0</v>
      </c>
      <c r="B4540" s="2" t="s">
        <v>4820</v>
      </c>
    </row>
    <row r="4541">
      <c r="A4541" s="2">
        <v>2.0</v>
      </c>
      <c r="B4541" s="2" t="s">
        <v>4821</v>
      </c>
    </row>
    <row r="4542">
      <c r="A4542" s="78">
        <v>0.0</v>
      </c>
      <c r="B4542" s="79" t="s">
        <v>4823</v>
      </c>
    </row>
    <row r="4543">
      <c r="A4543" s="2">
        <v>-2.0</v>
      </c>
      <c r="B4543" s="2" t="s">
        <v>4824</v>
      </c>
    </row>
    <row r="4544">
      <c r="A4544" s="80">
        <v>-2.0</v>
      </c>
      <c r="B4544" s="79" t="s">
        <v>4825</v>
      </c>
    </row>
    <row r="4545">
      <c r="A4545" s="78">
        <v>-2.0</v>
      </c>
      <c r="B4545" s="79" t="s">
        <v>4826</v>
      </c>
    </row>
    <row r="4546">
      <c r="A4546" s="78">
        <v>-2.0</v>
      </c>
      <c r="B4546" s="79" t="s">
        <v>4827</v>
      </c>
    </row>
    <row r="4547">
      <c r="A4547" s="78">
        <v>-2.0</v>
      </c>
      <c r="B4547" s="79" t="s">
        <v>4828</v>
      </c>
    </row>
    <row r="4548">
      <c r="A4548" s="78">
        <v>-2.0</v>
      </c>
      <c r="B4548" s="79" t="s">
        <v>4829</v>
      </c>
    </row>
    <row r="4549">
      <c r="A4549" s="78">
        <v>-2.0</v>
      </c>
      <c r="B4549" s="79" t="s">
        <v>4830</v>
      </c>
    </row>
    <row r="4550">
      <c r="A4550" s="78">
        <v>-2.0</v>
      </c>
      <c r="B4550" s="79" t="s">
        <v>4831</v>
      </c>
    </row>
    <row r="4551">
      <c r="A4551" s="78">
        <v>-2.0</v>
      </c>
      <c r="B4551" s="79" t="s">
        <v>4832</v>
      </c>
    </row>
    <row r="4552">
      <c r="A4552" s="78">
        <v>-2.0</v>
      </c>
      <c r="B4552" s="79" t="s">
        <v>4833</v>
      </c>
    </row>
    <row r="4553">
      <c r="A4553" s="78">
        <v>-2.0</v>
      </c>
      <c r="B4553" s="79" t="s">
        <v>4834</v>
      </c>
    </row>
    <row r="4554">
      <c r="A4554" s="78">
        <v>-2.0</v>
      </c>
      <c r="B4554" s="81" t="s">
        <v>4835</v>
      </c>
    </row>
    <row r="4555">
      <c r="A4555" s="80">
        <v>-2.0</v>
      </c>
      <c r="B4555" s="32" t="s">
        <v>4836</v>
      </c>
    </row>
    <row r="4556">
      <c r="A4556" s="80">
        <v>-2.0</v>
      </c>
      <c r="B4556" s="32" t="s">
        <v>4837</v>
      </c>
    </row>
    <row r="4557">
      <c r="A4557" s="78">
        <v>-2.0</v>
      </c>
      <c r="B4557" s="79" t="s">
        <v>4838</v>
      </c>
    </row>
    <row r="4558">
      <c r="A4558" s="78">
        <v>-2.0</v>
      </c>
      <c r="B4558" s="79" t="s">
        <v>4839</v>
      </c>
    </row>
    <row r="4559">
      <c r="A4559" s="78">
        <v>-2.0</v>
      </c>
      <c r="B4559" s="79" t="s">
        <v>4840</v>
      </c>
    </row>
    <row r="4560">
      <c r="A4560" s="78">
        <v>-2.0</v>
      </c>
      <c r="B4560" s="79" t="s">
        <v>4841</v>
      </c>
    </row>
    <row r="4561">
      <c r="A4561" s="78">
        <v>-2.0</v>
      </c>
      <c r="B4561" s="79" t="s">
        <v>4842</v>
      </c>
    </row>
    <row r="4562">
      <c r="A4562" s="78">
        <v>-2.0</v>
      </c>
      <c r="B4562" s="79" t="s">
        <v>4843</v>
      </c>
    </row>
    <row r="4563">
      <c r="A4563" s="78">
        <v>-2.0</v>
      </c>
      <c r="B4563" s="79" t="s">
        <v>4844</v>
      </c>
    </row>
    <row r="4564">
      <c r="A4564" s="78">
        <v>-2.0</v>
      </c>
      <c r="B4564" s="79" t="s">
        <v>4845</v>
      </c>
    </row>
    <row r="4565">
      <c r="A4565" s="78">
        <v>-2.0</v>
      </c>
      <c r="B4565" s="79" t="s">
        <v>4846</v>
      </c>
    </row>
    <row r="4566">
      <c r="A4566" s="78">
        <v>-2.0</v>
      </c>
      <c r="B4566" s="79" t="s">
        <v>4847</v>
      </c>
    </row>
    <row r="4567">
      <c r="A4567" s="78">
        <v>-2.0</v>
      </c>
      <c r="B4567" s="81" t="s">
        <v>4848</v>
      </c>
    </row>
    <row r="4568">
      <c r="A4568" s="80">
        <v>-2.0</v>
      </c>
      <c r="B4568" s="3" t="s">
        <v>4849</v>
      </c>
    </row>
    <row r="4569">
      <c r="A4569" s="78">
        <v>-2.0</v>
      </c>
      <c r="B4569" s="79" t="s">
        <v>4850</v>
      </c>
    </row>
    <row r="4570">
      <c r="A4570" s="78">
        <v>-2.0</v>
      </c>
      <c r="B4570" s="79" t="s">
        <v>4851</v>
      </c>
    </row>
    <row r="4571">
      <c r="A4571" s="78">
        <v>-2.0</v>
      </c>
      <c r="B4571" s="79" t="s">
        <v>4852</v>
      </c>
    </row>
    <row r="4572">
      <c r="A4572" s="78">
        <v>-2.0</v>
      </c>
      <c r="B4572" s="79" t="s">
        <v>4853</v>
      </c>
    </row>
    <row r="4573">
      <c r="A4573" s="78">
        <v>-2.0</v>
      </c>
      <c r="B4573" s="79" t="s">
        <v>4854</v>
      </c>
    </row>
    <row r="4574">
      <c r="A4574" s="78">
        <v>-2.0</v>
      </c>
      <c r="B4574" s="79" t="s">
        <v>4855</v>
      </c>
    </row>
    <row r="4575">
      <c r="A4575" s="78">
        <v>-2.0</v>
      </c>
      <c r="B4575" s="79" t="s">
        <v>4856</v>
      </c>
    </row>
    <row r="4576">
      <c r="A4576" s="78">
        <v>-2.0</v>
      </c>
      <c r="B4576" s="79" t="s">
        <v>4857</v>
      </c>
      <c r="D4576" s="36"/>
    </row>
    <row r="4577">
      <c r="A4577" s="78">
        <v>-2.0</v>
      </c>
      <c r="B4577" s="79" t="s">
        <v>4858</v>
      </c>
    </row>
    <row r="4578">
      <c r="A4578" s="78">
        <v>-2.0</v>
      </c>
      <c r="B4578" s="79" t="s">
        <v>4859</v>
      </c>
    </row>
    <row r="4579">
      <c r="A4579" s="78">
        <v>-2.0</v>
      </c>
      <c r="B4579" s="79" t="s">
        <v>4860</v>
      </c>
    </row>
    <row r="4580">
      <c r="A4580" s="78">
        <v>-2.0</v>
      </c>
      <c r="B4580" s="79" t="s">
        <v>4861</v>
      </c>
    </row>
    <row r="4581">
      <c r="A4581" s="78">
        <v>-2.0</v>
      </c>
      <c r="B4581" s="79" t="s">
        <v>4862</v>
      </c>
    </row>
    <row r="4582">
      <c r="A4582" s="78">
        <v>-2.0</v>
      </c>
      <c r="B4582" s="79" t="s">
        <v>4863</v>
      </c>
    </row>
    <row r="4583">
      <c r="A4583" s="78">
        <v>-2.0</v>
      </c>
      <c r="B4583" s="79" t="s">
        <v>4864</v>
      </c>
    </row>
    <row r="4584">
      <c r="A4584" s="2">
        <v>-2.0</v>
      </c>
      <c r="B4584" s="82" t="s">
        <v>4865</v>
      </c>
    </row>
    <row r="4585">
      <c r="A4585" s="2">
        <v>-2.0</v>
      </c>
      <c r="B4585" s="82" t="s">
        <v>4866</v>
      </c>
    </row>
    <row r="4586">
      <c r="A4586" s="2">
        <v>-2.0</v>
      </c>
      <c r="B4586" s="82" t="s">
        <v>4867</v>
      </c>
    </row>
    <row r="4587">
      <c r="A4587" s="2">
        <v>-2.0</v>
      </c>
      <c r="B4587" s="82" t="s">
        <v>4868</v>
      </c>
    </row>
    <row r="4588">
      <c r="A4588" s="2">
        <v>-2.0</v>
      </c>
      <c r="B4588" s="82" t="s">
        <v>4869</v>
      </c>
    </row>
    <row r="4589">
      <c r="A4589" s="2">
        <v>-2.0</v>
      </c>
      <c r="B4589" s="82" t="s">
        <v>4870</v>
      </c>
    </row>
    <row r="4590">
      <c r="A4590" s="2">
        <v>-2.0</v>
      </c>
      <c r="B4590" s="82" t="s">
        <v>4871</v>
      </c>
    </row>
    <row r="4591">
      <c r="A4591" s="2">
        <v>-2.0</v>
      </c>
      <c r="B4591" s="82" t="s">
        <v>4872</v>
      </c>
    </row>
    <row r="4592">
      <c r="A4592" s="2">
        <v>-2.0</v>
      </c>
      <c r="B4592" s="82" t="s">
        <v>4873</v>
      </c>
    </row>
    <row r="4593">
      <c r="A4593" s="2">
        <v>-2.0</v>
      </c>
      <c r="B4593" s="82" t="s">
        <v>4874</v>
      </c>
    </row>
    <row r="4594">
      <c r="A4594" s="2">
        <v>-2.0</v>
      </c>
      <c r="B4594" s="82" t="s">
        <v>4875</v>
      </c>
    </row>
    <row r="4595">
      <c r="A4595" s="2">
        <v>-2.0</v>
      </c>
      <c r="B4595" s="82" t="s">
        <v>4876</v>
      </c>
    </row>
    <row r="4596">
      <c r="A4596" s="2">
        <v>-2.0</v>
      </c>
      <c r="B4596" s="82" t="s">
        <v>4877</v>
      </c>
    </row>
    <row r="4597">
      <c r="A4597" s="2">
        <v>-2.0</v>
      </c>
      <c r="B4597" s="82" t="s">
        <v>4878</v>
      </c>
    </row>
    <row r="4598">
      <c r="A4598" s="2">
        <v>-2.0</v>
      </c>
      <c r="B4598" s="82" t="s">
        <v>4879</v>
      </c>
    </row>
    <row r="4599">
      <c r="A4599" s="2">
        <v>-2.0</v>
      </c>
      <c r="B4599" s="82" t="s">
        <v>4880</v>
      </c>
    </row>
    <row r="4600">
      <c r="A4600" s="2">
        <v>-2.0</v>
      </c>
      <c r="B4600" s="82" t="s">
        <v>4881</v>
      </c>
    </row>
    <row r="4601">
      <c r="A4601" s="2">
        <v>-2.0</v>
      </c>
      <c r="B4601" s="82" t="s">
        <v>4882</v>
      </c>
    </row>
    <row r="4602">
      <c r="A4602" s="2">
        <v>-2.0</v>
      </c>
      <c r="B4602" s="82" t="s">
        <v>4883</v>
      </c>
    </row>
    <row r="4603">
      <c r="A4603" s="2">
        <v>-2.0</v>
      </c>
      <c r="B4603" s="82" t="s">
        <v>4884</v>
      </c>
    </row>
    <row r="4604">
      <c r="A4604" s="2">
        <v>-2.0</v>
      </c>
      <c r="B4604" s="2" t="s">
        <v>4885</v>
      </c>
    </row>
    <row r="4605">
      <c r="A4605" s="2">
        <v>-2.0</v>
      </c>
      <c r="B4605" s="82" t="s">
        <v>4886</v>
      </c>
    </row>
    <row r="4606">
      <c r="A4606" s="2">
        <v>-2.0</v>
      </c>
      <c r="B4606" s="2" t="s">
        <v>4887</v>
      </c>
    </row>
    <row r="4607">
      <c r="A4607" s="2">
        <v>-2.0</v>
      </c>
      <c r="B4607" s="82" t="s">
        <v>4888</v>
      </c>
    </row>
    <row r="4608">
      <c r="A4608" s="2">
        <v>-2.0</v>
      </c>
      <c r="B4608" s="82" t="s">
        <v>4889</v>
      </c>
    </row>
    <row r="4609">
      <c r="A4609" s="2">
        <v>-2.0</v>
      </c>
      <c r="B4609" s="82" t="s">
        <v>4890</v>
      </c>
    </row>
    <row r="4610">
      <c r="A4610" s="2">
        <v>-2.0</v>
      </c>
      <c r="B4610" s="2" t="s">
        <v>4891</v>
      </c>
    </row>
    <row r="4611">
      <c r="A4611" s="2">
        <v>-2.0</v>
      </c>
      <c r="B4611" s="2" t="s">
        <v>4892</v>
      </c>
    </row>
    <row r="4612">
      <c r="A4612" s="2">
        <v>-2.0</v>
      </c>
      <c r="B4612" s="2" t="s">
        <v>4893</v>
      </c>
    </row>
    <row r="4613">
      <c r="A4613" s="2">
        <v>-2.0</v>
      </c>
      <c r="B4613" s="2" t="s">
        <v>4894</v>
      </c>
    </row>
    <row r="4614">
      <c r="A4614" s="2">
        <v>-2.0</v>
      </c>
      <c r="B4614" s="2" t="s">
        <v>4895</v>
      </c>
    </row>
    <row r="4615">
      <c r="A4615" s="2">
        <v>-2.0</v>
      </c>
      <c r="B4615" s="2" t="s">
        <v>4896</v>
      </c>
    </row>
    <row r="4616">
      <c r="A4616" s="2">
        <v>-2.0</v>
      </c>
      <c r="B4616" s="2" t="s">
        <v>4897</v>
      </c>
    </row>
    <row r="4617">
      <c r="A4617" s="2">
        <v>-2.0</v>
      </c>
      <c r="B4617" s="2" t="s">
        <v>4898</v>
      </c>
    </row>
    <row r="4618">
      <c r="A4618" s="2">
        <v>-2.0</v>
      </c>
      <c r="B4618" s="2" t="s">
        <v>4899</v>
      </c>
    </row>
    <row r="4619">
      <c r="A4619" s="2">
        <v>-2.0</v>
      </c>
      <c r="B4619" s="2" t="s">
        <v>4900</v>
      </c>
    </row>
    <row r="4620">
      <c r="A4620" s="2">
        <v>-2.0</v>
      </c>
      <c r="B4620" s="2" t="s">
        <v>4901</v>
      </c>
    </row>
    <row r="4621">
      <c r="A4621" s="2">
        <v>-2.0</v>
      </c>
      <c r="B4621" s="2" t="s">
        <v>4902</v>
      </c>
    </row>
    <row r="4622">
      <c r="A4622" s="2">
        <v>-2.0</v>
      </c>
      <c r="B4622" s="2" t="s">
        <v>4903</v>
      </c>
    </row>
    <row r="4623">
      <c r="A4623" s="2">
        <v>-2.0</v>
      </c>
      <c r="B4623" s="2" t="s">
        <v>4904</v>
      </c>
    </row>
    <row r="4624">
      <c r="A4624" s="2">
        <v>-2.0</v>
      </c>
      <c r="B4624" s="2" t="s">
        <v>4905</v>
      </c>
    </row>
    <row r="4625">
      <c r="A4625" s="2">
        <v>-2.0</v>
      </c>
      <c r="B4625" s="2" t="s">
        <v>4906</v>
      </c>
    </row>
    <row r="4626">
      <c r="A4626" s="2">
        <v>-2.0</v>
      </c>
      <c r="B4626" s="2" t="s">
        <v>4907</v>
      </c>
    </row>
    <row r="4627">
      <c r="A4627" s="2">
        <v>-2.0</v>
      </c>
      <c r="B4627" s="2" t="s">
        <v>4908</v>
      </c>
    </row>
    <row r="4628">
      <c r="A4628" s="2">
        <v>-2.0</v>
      </c>
      <c r="B4628" s="2" t="s">
        <v>4909</v>
      </c>
    </row>
    <row r="4629">
      <c r="A4629" s="2">
        <v>-2.0</v>
      </c>
      <c r="B4629" s="2" t="s">
        <v>4910</v>
      </c>
    </row>
    <row r="4630">
      <c r="A4630" s="2">
        <v>-2.0</v>
      </c>
      <c r="B4630" s="2" t="s">
        <v>4911</v>
      </c>
    </row>
    <row r="4631">
      <c r="A4631" s="2">
        <v>-2.0</v>
      </c>
      <c r="B4631" s="2" t="s">
        <v>4912</v>
      </c>
    </row>
    <row r="4632">
      <c r="A4632" s="2">
        <v>-2.0</v>
      </c>
      <c r="B4632" s="2" t="s">
        <v>4913</v>
      </c>
    </row>
    <row r="4633">
      <c r="A4633" s="2">
        <v>-2.0</v>
      </c>
      <c r="B4633" s="2" t="s">
        <v>4914</v>
      </c>
    </row>
    <row r="4634">
      <c r="A4634" s="2">
        <v>-2.0</v>
      </c>
      <c r="B4634" s="2" t="s">
        <v>4915</v>
      </c>
    </row>
    <row r="4635">
      <c r="A4635" s="2">
        <v>-2.0</v>
      </c>
      <c r="B4635" s="2" t="s">
        <v>4916</v>
      </c>
    </row>
    <row r="4636">
      <c r="A4636" s="2">
        <v>-2.0</v>
      </c>
      <c r="B4636" s="2" t="s">
        <v>4917</v>
      </c>
    </row>
    <row r="4637">
      <c r="A4637" s="2">
        <v>-2.0</v>
      </c>
      <c r="B4637" s="22" t="s">
        <v>4918</v>
      </c>
    </row>
    <row r="4638">
      <c r="A4638" s="2">
        <v>-2.0</v>
      </c>
      <c r="B4638" s="2" t="s">
        <v>4919</v>
      </c>
    </row>
    <row r="4639">
      <c r="A4639" s="2">
        <v>-2.0</v>
      </c>
      <c r="B4639" s="22" t="s">
        <v>4920</v>
      </c>
    </row>
    <row r="4640">
      <c r="A4640" s="2">
        <v>-2.0</v>
      </c>
      <c r="B4640" s="2" t="s">
        <v>4921</v>
      </c>
    </row>
    <row r="4641">
      <c r="A4641" s="2">
        <v>-1.0</v>
      </c>
      <c r="B4641" s="82" t="s">
        <v>4922</v>
      </c>
    </row>
    <row r="4642">
      <c r="A4642" s="2">
        <v>-1.0</v>
      </c>
      <c r="B4642" s="82" t="s">
        <v>4923</v>
      </c>
    </row>
    <row r="4643">
      <c r="A4643" s="2">
        <v>-1.0</v>
      </c>
      <c r="B4643" s="2" t="s">
        <v>4924</v>
      </c>
    </row>
    <row r="4644">
      <c r="A4644" s="2">
        <v>-1.0</v>
      </c>
      <c r="B4644" s="2" t="s">
        <v>4925</v>
      </c>
    </row>
    <row r="4645">
      <c r="A4645" s="2">
        <v>-1.0</v>
      </c>
      <c r="B4645" s="2" t="s">
        <v>4926</v>
      </c>
    </row>
    <row r="4646">
      <c r="A4646" s="2">
        <v>-1.0</v>
      </c>
      <c r="B4646" s="2" t="s">
        <v>4927</v>
      </c>
    </row>
    <row r="4647">
      <c r="A4647" s="2">
        <v>-1.0</v>
      </c>
      <c r="B4647" s="2" t="s">
        <v>4928</v>
      </c>
    </row>
    <row r="4648">
      <c r="A4648" s="2">
        <v>-1.0</v>
      </c>
      <c r="B4648" s="2" t="s">
        <v>4929</v>
      </c>
    </row>
    <row r="4649">
      <c r="A4649" s="2">
        <v>-1.0</v>
      </c>
      <c r="B4649" s="2" t="s">
        <v>4930</v>
      </c>
    </row>
    <row r="4650">
      <c r="A4650" s="2">
        <v>-1.0</v>
      </c>
      <c r="B4650" s="2" t="s">
        <v>4931</v>
      </c>
    </row>
    <row r="4651">
      <c r="A4651" s="2">
        <v>-1.0</v>
      </c>
      <c r="B4651" s="2" t="s">
        <v>4932</v>
      </c>
    </row>
    <row r="4652">
      <c r="A4652" s="2">
        <v>-1.0</v>
      </c>
      <c r="B4652" s="2" t="s">
        <v>4933</v>
      </c>
    </row>
    <row r="4653">
      <c r="A4653" s="2">
        <v>-1.0</v>
      </c>
      <c r="B4653" s="3" t="s">
        <v>4934</v>
      </c>
    </row>
    <row r="4654">
      <c r="A4654" s="2">
        <v>-1.0</v>
      </c>
      <c r="B4654" s="3" t="s">
        <v>4935</v>
      </c>
    </row>
    <row r="4655">
      <c r="A4655" s="2">
        <v>-1.0</v>
      </c>
      <c r="B4655" s="2" t="s">
        <v>4936</v>
      </c>
    </row>
    <row r="4656">
      <c r="A4656" s="2">
        <v>-1.0</v>
      </c>
      <c r="B4656" s="82" t="s">
        <v>4937</v>
      </c>
    </row>
    <row r="4657">
      <c r="A4657" s="78">
        <v>-1.0</v>
      </c>
      <c r="B4657" s="79" t="s">
        <v>4938</v>
      </c>
    </row>
    <row r="4658">
      <c r="A4658" s="78">
        <v>-1.0</v>
      </c>
      <c r="B4658" s="79" t="s">
        <v>4939</v>
      </c>
    </row>
    <row r="4659">
      <c r="A4659" s="80">
        <v>-1.0</v>
      </c>
      <c r="B4659" s="79" t="s">
        <v>4940</v>
      </c>
    </row>
    <row r="4660">
      <c r="A4660" s="78">
        <v>-1.0</v>
      </c>
      <c r="B4660" s="79" t="s">
        <v>4941</v>
      </c>
    </row>
    <row r="4661">
      <c r="A4661" s="80">
        <v>-1.0</v>
      </c>
      <c r="B4661" s="79" t="s">
        <v>4942</v>
      </c>
    </row>
    <row r="4662">
      <c r="A4662" s="2">
        <v>-1.0</v>
      </c>
      <c r="B4662" s="82" t="s">
        <v>4943</v>
      </c>
    </row>
    <row r="4663">
      <c r="A4663" s="78">
        <v>-1.0</v>
      </c>
      <c r="B4663" s="79" t="s">
        <v>4944</v>
      </c>
    </row>
    <row r="4664">
      <c r="A4664" s="2">
        <v>-1.0</v>
      </c>
      <c r="B4664" s="2" t="s">
        <v>4945</v>
      </c>
    </row>
    <row r="4665">
      <c r="A4665" s="2">
        <v>-1.0</v>
      </c>
      <c r="B4665" s="2" t="s">
        <v>4946</v>
      </c>
    </row>
    <row r="4666">
      <c r="A4666" s="2">
        <v>-1.0</v>
      </c>
      <c r="B4666" s="82" t="s">
        <v>4947</v>
      </c>
    </row>
    <row r="4667">
      <c r="A4667" s="78">
        <v>-1.0</v>
      </c>
      <c r="B4667" s="79" t="s">
        <v>4948</v>
      </c>
    </row>
    <row r="4668">
      <c r="A4668" s="80">
        <v>-1.0</v>
      </c>
      <c r="B4668" s="2" t="s">
        <v>4949</v>
      </c>
    </row>
    <row r="4669">
      <c r="A4669" s="2">
        <v>-1.0</v>
      </c>
      <c r="B4669" s="82" t="s">
        <v>4950</v>
      </c>
    </row>
    <row r="4670">
      <c r="A4670" s="78">
        <v>-1.0</v>
      </c>
      <c r="B4670" s="79" t="s">
        <v>4951</v>
      </c>
    </row>
    <row r="4671">
      <c r="A4671" s="2">
        <v>-1.0</v>
      </c>
      <c r="B4671" s="82" t="s">
        <v>4952</v>
      </c>
    </row>
    <row r="4672">
      <c r="A4672" s="2">
        <v>-1.0</v>
      </c>
      <c r="B4672" s="2" t="s">
        <v>3052</v>
      </c>
    </row>
    <row r="4673">
      <c r="A4673" s="2">
        <v>-1.0</v>
      </c>
      <c r="B4673" s="82" t="s">
        <v>4953</v>
      </c>
    </row>
    <row r="4674">
      <c r="A4674" s="2">
        <v>-1.0</v>
      </c>
      <c r="B4674" s="82" t="s">
        <v>4954</v>
      </c>
    </row>
    <row r="4675">
      <c r="A4675" s="2">
        <v>-1.0</v>
      </c>
      <c r="B4675" s="2" t="s">
        <v>4955</v>
      </c>
    </row>
    <row r="4676">
      <c r="A4676" s="2">
        <v>-1.0</v>
      </c>
      <c r="B4676" s="2" t="s">
        <v>4956</v>
      </c>
    </row>
    <row r="4677">
      <c r="A4677" s="2">
        <v>-1.0</v>
      </c>
      <c r="B4677" s="2" t="s">
        <v>4957</v>
      </c>
    </row>
    <row r="4678">
      <c r="A4678" s="2">
        <v>-1.0</v>
      </c>
      <c r="B4678" s="2" t="s">
        <v>4958</v>
      </c>
    </row>
    <row r="4679">
      <c r="A4679" s="2">
        <v>-1.0</v>
      </c>
      <c r="B4679" s="2" t="s">
        <v>4959</v>
      </c>
    </row>
    <row r="4680">
      <c r="A4680" s="2">
        <v>-1.0</v>
      </c>
      <c r="B4680" s="2" t="s">
        <v>4960</v>
      </c>
    </row>
    <row r="4681">
      <c r="A4681" s="2">
        <v>-1.0</v>
      </c>
      <c r="B4681" s="2" t="s">
        <v>4961</v>
      </c>
    </row>
    <row r="4682">
      <c r="A4682" s="2">
        <v>-1.0</v>
      </c>
      <c r="B4682" s="2" t="s">
        <v>4962</v>
      </c>
    </row>
    <row r="4683">
      <c r="A4683" s="2">
        <v>-1.0</v>
      </c>
      <c r="B4683" s="2" t="s">
        <v>4963</v>
      </c>
    </row>
    <row r="4684">
      <c r="A4684" s="2">
        <v>-1.0</v>
      </c>
      <c r="B4684" s="3" t="s">
        <v>4964</v>
      </c>
    </row>
    <row r="4685">
      <c r="A4685" s="2">
        <v>-1.0</v>
      </c>
      <c r="B4685" s="2" t="s">
        <v>4965</v>
      </c>
    </row>
    <row r="4686">
      <c r="A4686" s="2">
        <v>-1.0</v>
      </c>
      <c r="B4686" s="2" t="s">
        <v>4966</v>
      </c>
    </row>
    <row r="4687">
      <c r="A4687" s="2">
        <v>-1.0</v>
      </c>
      <c r="B4687" s="3" t="s">
        <v>4967</v>
      </c>
    </row>
    <row r="4688">
      <c r="A4688" s="2">
        <v>-1.0</v>
      </c>
      <c r="B4688" s="3" t="s">
        <v>4968</v>
      </c>
    </row>
    <row r="4689">
      <c r="A4689" s="2">
        <v>-1.0</v>
      </c>
      <c r="B4689" s="2" t="s">
        <v>4969</v>
      </c>
    </row>
    <row r="4690">
      <c r="A4690" s="2">
        <v>-1.0</v>
      </c>
      <c r="B4690" s="3" t="s">
        <v>4970</v>
      </c>
    </row>
    <row r="4691">
      <c r="A4691" s="2">
        <v>-1.0</v>
      </c>
      <c r="B4691" s="2" t="s">
        <v>4971</v>
      </c>
    </row>
    <row r="4692">
      <c r="A4692" s="2">
        <v>-1.0</v>
      </c>
      <c r="B4692" s="2" t="s">
        <v>4972</v>
      </c>
    </row>
    <row r="4693">
      <c r="A4693" s="2">
        <v>-1.0</v>
      </c>
      <c r="B4693" s="32" t="s">
        <v>4973</v>
      </c>
    </row>
    <row r="4694">
      <c r="A4694" s="2">
        <v>-1.0</v>
      </c>
      <c r="B4694" s="3" t="s">
        <v>4974</v>
      </c>
    </row>
    <row r="4695">
      <c r="A4695" s="2">
        <v>-1.0</v>
      </c>
      <c r="B4695" s="2" t="s">
        <v>4975</v>
      </c>
    </row>
    <row r="4696">
      <c r="A4696" s="2">
        <v>-1.0</v>
      </c>
      <c r="B4696" s="2" t="s">
        <v>4976</v>
      </c>
    </row>
    <row r="4697">
      <c r="A4697" s="2">
        <v>-1.0</v>
      </c>
      <c r="B4697" s="3" t="s">
        <v>4977</v>
      </c>
    </row>
    <row r="4698">
      <c r="A4698" s="78">
        <v>-1.0</v>
      </c>
      <c r="B4698" s="79" t="s">
        <v>4978</v>
      </c>
    </row>
    <row r="4699">
      <c r="A4699" s="2">
        <v>-1.0</v>
      </c>
      <c r="B4699" s="82" t="s">
        <v>4979</v>
      </c>
    </row>
    <row r="4700">
      <c r="A4700" s="80">
        <v>-1.0</v>
      </c>
      <c r="B4700" s="79" t="s">
        <v>4980</v>
      </c>
    </row>
    <row r="4701">
      <c r="A4701" s="80">
        <v>-1.0</v>
      </c>
      <c r="B4701" s="79" t="s">
        <v>4981</v>
      </c>
    </row>
    <row r="4702">
      <c r="A4702" s="2">
        <v>-1.0</v>
      </c>
      <c r="B4702" s="2" t="s">
        <v>4982</v>
      </c>
    </row>
    <row r="4703">
      <c r="A4703" s="78">
        <v>-1.0</v>
      </c>
      <c r="B4703" s="79" t="s">
        <v>4983</v>
      </c>
    </row>
    <row r="4704">
      <c r="A4704" s="78">
        <v>-1.0</v>
      </c>
      <c r="B4704" s="79" t="s">
        <v>4985</v>
      </c>
    </row>
    <row r="4705">
      <c r="A4705" s="78">
        <v>-1.0</v>
      </c>
      <c r="B4705" s="79" t="s">
        <v>4986</v>
      </c>
    </row>
    <row r="4706">
      <c r="A4706" s="78">
        <v>-1.0</v>
      </c>
      <c r="B4706" s="79" t="s">
        <v>4987</v>
      </c>
    </row>
    <row r="4707">
      <c r="A4707" s="78">
        <v>-1.0</v>
      </c>
      <c r="B4707" s="79" t="s">
        <v>4988</v>
      </c>
    </row>
    <row r="4708">
      <c r="A4708" s="78">
        <v>-1.0</v>
      </c>
      <c r="B4708" s="79" t="s">
        <v>4989</v>
      </c>
    </row>
    <row r="4709">
      <c r="A4709" s="78">
        <v>-1.0</v>
      </c>
      <c r="B4709" s="79" t="s">
        <v>4990</v>
      </c>
    </row>
    <row r="4710">
      <c r="A4710" s="78">
        <v>-1.0</v>
      </c>
      <c r="B4710" s="79" t="s">
        <v>4991</v>
      </c>
    </row>
    <row r="4711">
      <c r="A4711" s="78">
        <v>-1.0</v>
      </c>
      <c r="B4711" s="79" t="s">
        <v>4992</v>
      </c>
    </row>
    <row r="4712">
      <c r="A4712" s="78">
        <v>-1.0</v>
      </c>
      <c r="B4712" s="79" t="s">
        <v>4993</v>
      </c>
    </row>
    <row r="4713">
      <c r="A4713" s="78">
        <v>-1.0</v>
      </c>
      <c r="B4713" s="79" t="s">
        <v>4994</v>
      </c>
    </row>
    <row r="4714">
      <c r="A4714" s="78">
        <v>-1.0</v>
      </c>
      <c r="B4714" s="79" t="s">
        <v>4995</v>
      </c>
    </row>
    <row r="4715">
      <c r="A4715" s="78">
        <v>-1.0</v>
      </c>
      <c r="B4715" s="79" t="s">
        <v>4996</v>
      </c>
    </row>
    <row r="4716">
      <c r="A4716" s="78">
        <v>-1.0</v>
      </c>
      <c r="B4716" s="79" t="s">
        <v>4997</v>
      </c>
    </row>
    <row r="4717">
      <c r="A4717" s="78">
        <v>-1.0</v>
      </c>
      <c r="B4717" s="79" t="s">
        <v>4998</v>
      </c>
    </row>
    <row r="4718">
      <c r="A4718" s="78">
        <v>-1.0</v>
      </c>
      <c r="B4718" s="79" t="s">
        <v>4999</v>
      </c>
    </row>
    <row r="4719">
      <c r="A4719" s="78">
        <v>-1.0</v>
      </c>
      <c r="B4719" s="79" t="s">
        <v>5000</v>
      </c>
    </row>
    <row r="4720">
      <c r="A4720" s="78">
        <v>-1.0</v>
      </c>
      <c r="B4720" s="79" t="s">
        <v>5001</v>
      </c>
    </row>
    <row r="4721">
      <c r="A4721" s="78">
        <v>-1.0</v>
      </c>
      <c r="B4721" s="79" t="s">
        <v>5002</v>
      </c>
    </row>
    <row r="4722">
      <c r="A4722" s="78">
        <v>-1.0</v>
      </c>
      <c r="B4722" s="79" t="s">
        <v>5003</v>
      </c>
    </row>
    <row r="4723">
      <c r="A4723" s="78">
        <v>-1.0</v>
      </c>
      <c r="B4723" s="79" t="s">
        <v>5005</v>
      </c>
    </row>
    <row r="4724">
      <c r="A4724" s="78">
        <v>-1.0</v>
      </c>
      <c r="B4724" s="79" t="s">
        <v>5006</v>
      </c>
    </row>
    <row r="4725">
      <c r="A4725" s="78">
        <v>-1.0</v>
      </c>
      <c r="B4725" s="79" t="s">
        <v>5007</v>
      </c>
    </row>
    <row r="4726">
      <c r="A4726" s="78">
        <v>-1.0</v>
      </c>
      <c r="B4726" s="81" t="s">
        <v>5008</v>
      </c>
    </row>
    <row r="4727">
      <c r="A4727" s="78">
        <v>-1.0</v>
      </c>
      <c r="B4727" s="79" t="s">
        <v>5009</v>
      </c>
    </row>
    <row r="4728">
      <c r="A4728" s="78">
        <v>-1.0</v>
      </c>
      <c r="B4728" s="79" t="s">
        <v>5010</v>
      </c>
    </row>
    <row r="4729">
      <c r="A4729" s="78">
        <v>-1.0</v>
      </c>
      <c r="B4729" s="79" t="s">
        <v>5011</v>
      </c>
    </row>
    <row r="4730">
      <c r="A4730" s="78">
        <v>-1.0</v>
      </c>
      <c r="B4730" s="79" t="s">
        <v>5012</v>
      </c>
    </row>
    <row r="4731">
      <c r="A4731" s="78">
        <v>-1.0</v>
      </c>
      <c r="B4731" s="79" t="s">
        <v>5013</v>
      </c>
    </row>
    <row r="4732">
      <c r="A4732" s="78">
        <v>-1.0</v>
      </c>
      <c r="B4732" s="79" t="s">
        <v>5014</v>
      </c>
    </row>
    <row r="4733">
      <c r="A4733" s="78">
        <v>-1.0</v>
      </c>
      <c r="B4733" s="79" t="s">
        <v>5015</v>
      </c>
    </row>
    <row r="4734">
      <c r="A4734" s="78">
        <v>-1.0</v>
      </c>
      <c r="B4734" s="79" t="s">
        <v>5016</v>
      </c>
    </row>
    <row r="4735">
      <c r="A4735" s="78">
        <v>-1.0</v>
      </c>
      <c r="B4735" s="79" t="s">
        <v>5017</v>
      </c>
    </row>
    <row r="4736">
      <c r="A4736" s="78">
        <v>-1.0</v>
      </c>
      <c r="B4736" s="79" t="s">
        <v>5019</v>
      </c>
    </row>
    <row r="4737">
      <c r="A4737" s="78">
        <v>-1.0</v>
      </c>
      <c r="B4737" s="79" t="s">
        <v>5020</v>
      </c>
    </row>
    <row r="4738">
      <c r="A4738" s="78">
        <v>-1.0</v>
      </c>
      <c r="B4738" s="79" t="s">
        <v>5021</v>
      </c>
    </row>
    <row r="4739">
      <c r="A4739" s="78">
        <v>-1.0</v>
      </c>
      <c r="B4739" s="79" t="s">
        <v>5030</v>
      </c>
    </row>
    <row r="4740">
      <c r="A4740" s="78">
        <v>-1.0</v>
      </c>
      <c r="B4740" s="79" t="s">
        <v>5032</v>
      </c>
    </row>
    <row r="4741">
      <c r="A4741" s="78">
        <v>-1.0</v>
      </c>
      <c r="B4741" s="79" t="s">
        <v>5033</v>
      </c>
    </row>
    <row r="4742">
      <c r="A4742" s="78">
        <v>-1.0</v>
      </c>
      <c r="B4742" s="79" t="s">
        <v>5034</v>
      </c>
    </row>
    <row r="4743">
      <c r="A4743" s="78">
        <v>-1.0</v>
      </c>
      <c r="B4743" s="79" t="s">
        <v>5036</v>
      </c>
    </row>
    <row r="4744">
      <c r="A4744" s="78">
        <v>-1.0</v>
      </c>
      <c r="B4744" s="79" t="s">
        <v>5038</v>
      </c>
    </row>
    <row r="4745">
      <c r="A4745" s="78">
        <v>-1.0</v>
      </c>
      <c r="B4745" s="79" t="s">
        <v>5041</v>
      </c>
    </row>
    <row r="4746">
      <c r="A4746" s="78">
        <v>-1.0</v>
      </c>
      <c r="B4746" s="79" t="s">
        <v>5042</v>
      </c>
    </row>
    <row r="4747">
      <c r="A4747" s="78">
        <v>-1.0</v>
      </c>
      <c r="B4747" s="79" t="s">
        <v>5043</v>
      </c>
    </row>
    <row r="4748">
      <c r="A4748" s="78">
        <v>-1.0</v>
      </c>
      <c r="B4748" s="79" t="s">
        <v>5044</v>
      </c>
    </row>
    <row r="4749">
      <c r="A4749" s="78">
        <v>-1.0</v>
      </c>
      <c r="B4749" s="81" t="s">
        <v>5046</v>
      </c>
    </row>
    <row r="4750">
      <c r="A4750" s="78">
        <v>-1.0</v>
      </c>
      <c r="B4750" s="79" t="s">
        <v>5048</v>
      </c>
    </row>
    <row r="4751">
      <c r="A4751" s="78">
        <v>-1.0</v>
      </c>
      <c r="B4751" s="79" t="s">
        <v>5073</v>
      </c>
    </row>
    <row r="4752">
      <c r="A4752" s="78">
        <v>-1.0</v>
      </c>
      <c r="B4752" s="79" t="s">
        <v>5075</v>
      </c>
    </row>
    <row r="4753">
      <c r="A4753" s="78">
        <v>-1.0</v>
      </c>
      <c r="B4753" s="79" t="s">
        <v>5077</v>
      </c>
    </row>
    <row r="4754">
      <c r="A4754" s="78">
        <v>-1.0</v>
      </c>
      <c r="B4754" s="79" t="s">
        <v>5078</v>
      </c>
    </row>
    <row r="4755">
      <c r="A4755" s="78">
        <v>-1.0</v>
      </c>
      <c r="B4755" s="79" t="s">
        <v>5079</v>
      </c>
    </row>
    <row r="4756">
      <c r="A4756" s="78">
        <v>-1.0</v>
      </c>
      <c r="B4756" s="79" t="s">
        <v>5081</v>
      </c>
    </row>
    <row r="4757">
      <c r="A4757" s="78">
        <v>-1.0</v>
      </c>
      <c r="B4757" s="79" t="s">
        <v>5083</v>
      </c>
    </row>
    <row r="4758">
      <c r="A4758" s="78">
        <v>-1.0</v>
      </c>
      <c r="B4758" s="79" t="s">
        <v>5085</v>
      </c>
    </row>
    <row r="4759">
      <c r="A4759" s="78">
        <v>-1.0</v>
      </c>
      <c r="B4759" s="79" t="s">
        <v>5087</v>
      </c>
    </row>
    <row r="4760">
      <c r="A4760" s="78">
        <v>-1.0</v>
      </c>
      <c r="B4760" s="79" t="s">
        <v>5089</v>
      </c>
    </row>
    <row r="4761">
      <c r="A4761" s="78">
        <v>-1.0</v>
      </c>
      <c r="B4761" s="79" t="s">
        <v>5091</v>
      </c>
    </row>
    <row r="4762">
      <c r="A4762" s="78">
        <v>-1.0</v>
      </c>
      <c r="B4762" s="79" t="s">
        <v>5092</v>
      </c>
    </row>
    <row r="4763">
      <c r="A4763" s="78">
        <v>-1.0</v>
      </c>
      <c r="B4763" s="81" t="s">
        <v>5094</v>
      </c>
    </row>
    <row r="4764">
      <c r="A4764" s="78">
        <v>-1.0</v>
      </c>
      <c r="B4764" s="79" t="s">
        <v>5102</v>
      </c>
    </row>
    <row r="4765">
      <c r="A4765" s="78">
        <v>-1.0</v>
      </c>
      <c r="B4765" s="79" t="s">
        <v>5103</v>
      </c>
    </row>
    <row r="4766">
      <c r="A4766" s="78">
        <v>-1.0</v>
      </c>
      <c r="B4766" s="83" t="s">
        <v>5105</v>
      </c>
    </row>
    <row r="4767">
      <c r="A4767" s="78">
        <v>-1.0</v>
      </c>
      <c r="B4767" s="79" t="s">
        <v>5111</v>
      </c>
    </row>
    <row r="4768">
      <c r="A4768" s="78">
        <v>-1.0</v>
      </c>
      <c r="B4768" s="79" t="s">
        <v>5113</v>
      </c>
    </row>
    <row r="4769">
      <c r="A4769" s="78">
        <v>-1.0</v>
      </c>
      <c r="B4769" s="79" t="s">
        <v>5114</v>
      </c>
    </row>
    <row r="4770">
      <c r="A4770" s="78">
        <v>-1.0</v>
      </c>
      <c r="B4770" s="79" t="s">
        <v>5115</v>
      </c>
    </row>
    <row r="4771">
      <c r="A4771" s="78">
        <v>-1.0</v>
      </c>
      <c r="B4771" s="79" t="s">
        <v>5117</v>
      </c>
    </row>
    <row r="4772">
      <c r="A4772" s="78">
        <v>-1.0</v>
      </c>
      <c r="B4772" s="79" t="s">
        <v>5118</v>
      </c>
    </row>
    <row r="4773">
      <c r="A4773" s="78">
        <v>-1.0</v>
      </c>
      <c r="B4773" s="79" t="s">
        <v>5119</v>
      </c>
    </row>
    <row r="4774">
      <c r="A4774" s="78">
        <v>-1.0</v>
      </c>
      <c r="B4774" s="79" t="s">
        <v>5120</v>
      </c>
    </row>
    <row r="4775">
      <c r="A4775" s="78">
        <v>-1.0</v>
      </c>
      <c r="B4775" s="79" t="s">
        <v>5121</v>
      </c>
    </row>
    <row r="4776">
      <c r="A4776" s="78">
        <v>-1.0</v>
      </c>
      <c r="B4776" s="79" t="s">
        <v>5123</v>
      </c>
    </row>
    <row r="4777">
      <c r="A4777" s="78">
        <v>-1.0</v>
      </c>
      <c r="B4777" s="79" t="s">
        <v>5125</v>
      </c>
    </row>
    <row r="4778">
      <c r="A4778" s="78">
        <v>-1.0</v>
      </c>
      <c r="B4778" s="79" t="s">
        <v>5126</v>
      </c>
    </row>
    <row r="4779">
      <c r="A4779" s="78">
        <v>-1.0</v>
      </c>
      <c r="B4779" s="79" t="s">
        <v>5128</v>
      </c>
    </row>
    <row r="4780">
      <c r="A4780" s="78">
        <v>-1.0</v>
      </c>
      <c r="B4780" s="79" t="s">
        <v>5130</v>
      </c>
    </row>
    <row r="4781">
      <c r="A4781" s="78">
        <v>-1.0</v>
      </c>
      <c r="B4781" s="79" t="s">
        <v>5131</v>
      </c>
    </row>
    <row r="4782">
      <c r="A4782" s="78">
        <v>-1.0</v>
      </c>
      <c r="B4782" s="79" t="s">
        <v>5132</v>
      </c>
      <c r="C4782" s="10"/>
      <c r="D4782" s="10"/>
      <c r="E4782" s="10"/>
    </row>
    <row r="4783">
      <c r="A4783" s="78">
        <v>-1.0</v>
      </c>
      <c r="B4783" s="79" t="s">
        <v>5134</v>
      </c>
    </row>
    <row r="4784">
      <c r="A4784" s="78">
        <v>-1.0</v>
      </c>
      <c r="B4784" s="79" t="s">
        <v>5135</v>
      </c>
    </row>
    <row r="4785">
      <c r="A4785" s="78">
        <v>-1.0</v>
      </c>
      <c r="B4785" s="81" t="s">
        <v>5136</v>
      </c>
    </row>
    <row r="4786">
      <c r="A4786" s="78">
        <v>-1.0</v>
      </c>
      <c r="B4786" s="79" t="s">
        <v>5138</v>
      </c>
    </row>
    <row r="4787">
      <c r="A4787" s="78">
        <v>-1.0</v>
      </c>
      <c r="B4787" s="79" t="s">
        <v>5140</v>
      </c>
    </row>
    <row r="4788">
      <c r="A4788" s="78">
        <v>-1.0</v>
      </c>
      <c r="B4788" s="81" t="s">
        <v>5141</v>
      </c>
    </row>
    <row r="4789">
      <c r="A4789" s="78">
        <v>-1.0</v>
      </c>
      <c r="B4789" s="79" t="s">
        <v>5142</v>
      </c>
    </row>
    <row r="4790">
      <c r="A4790" s="78">
        <v>-1.0</v>
      </c>
      <c r="B4790" s="79" t="s">
        <v>5143</v>
      </c>
    </row>
    <row r="4791">
      <c r="A4791" s="78">
        <v>-1.0</v>
      </c>
      <c r="B4791" s="79" t="s">
        <v>5144</v>
      </c>
    </row>
    <row r="4792">
      <c r="A4792" s="78">
        <v>-1.0</v>
      </c>
      <c r="B4792" s="79" t="s">
        <v>5145</v>
      </c>
    </row>
    <row r="4793">
      <c r="A4793" s="78">
        <v>-1.0</v>
      </c>
      <c r="B4793" s="79" t="s">
        <v>5146</v>
      </c>
    </row>
    <row r="4794">
      <c r="A4794" s="78">
        <v>-1.0</v>
      </c>
      <c r="B4794" s="79" t="s">
        <v>5147</v>
      </c>
    </row>
    <row r="4795">
      <c r="A4795" s="78">
        <v>-1.0</v>
      </c>
      <c r="B4795" s="79" t="s">
        <v>5148</v>
      </c>
    </row>
    <row r="4796">
      <c r="A4796" s="78">
        <v>-1.0</v>
      </c>
      <c r="B4796" s="79" t="s">
        <v>5149</v>
      </c>
    </row>
    <row r="4797">
      <c r="A4797" s="78">
        <v>-1.0</v>
      </c>
      <c r="B4797" s="79" t="s">
        <v>5150</v>
      </c>
    </row>
    <row r="4798">
      <c r="A4798" s="78">
        <v>-1.0</v>
      </c>
      <c r="B4798" s="79" t="s">
        <v>5151</v>
      </c>
    </row>
    <row r="4799">
      <c r="A4799" s="78">
        <v>-1.0</v>
      </c>
      <c r="B4799" s="79" t="s">
        <v>5152</v>
      </c>
    </row>
    <row r="4800">
      <c r="A4800" s="78">
        <v>-1.0</v>
      </c>
      <c r="B4800" s="79" t="s">
        <v>5153</v>
      </c>
    </row>
    <row r="4801">
      <c r="A4801" s="78">
        <v>-1.0</v>
      </c>
      <c r="B4801" s="79" t="s">
        <v>5154</v>
      </c>
    </row>
    <row r="4802">
      <c r="A4802" s="78">
        <v>-1.0</v>
      </c>
      <c r="B4802" s="79" t="s">
        <v>5155</v>
      </c>
    </row>
    <row r="4803">
      <c r="A4803" s="78">
        <v>-1.0</v>
      </c>
      <c r="B4803" s="79" t="s">
        <v>5156</v>
      </c>
    </row>
    <row r="4804">
      <c r="A4804" s="78">
        <v>-1.0</v>
      </c>
      <c r="B4804" s="79" t="s">
        <v>5157</v>
      </c>
    </row>
    <row r="4805">
      <c r="A4805" s="78">
        <v>-1.0</v>
      </c>
      <c r="B4805" s="79" t="s">
        <v>5158</v>
      </c>
    </row>
    <row r="4806">
      <c r="A4806" s="78">
        <v>-1.0</v>
      </c>
      <c r="B4806" s="79" t="s">
        <v>5159</v>
      </c>
    </row>
    <row r="4807">
      <c r="A4807" s="78">
        <v>-1.0</v>
      </c>
      <c r="B4807" s="79" t="s">
        <v>5161</v>
      </c>
    </row>
    <row r="4808">
      <c r="A4808" s="78">
        <v>-1.0</v>
      </c>
      <c r="B4808" s="79" t="s">
        <v>5162</v>
      </c>
    </row>
    <row r="4809">
      <c r="A4809" s="78">
        <v>-1.0</v>
      </c>
      <c r="B4809" s="79" t="s">
        <v>5164</v>
      </c>
    </row>
    <row r="4810">
      <c r="A4810" s="78">
        <v>-1.0</v>
      </c>
      <c r="B4810" s="79" t="s">
        <v>5166</v>
      </c>
    </row>
    <row r="4811">
      <c r="A4811" s="78">
        <v>-1.0</v>
      </c>
      <c r="B4811" s="79" t="s">
        <v>5168</v>
      </c>
    </row>
    <row r="4812">
      <c r="A4812" s="78">
        <v>-1.0</v>
      </c>
      <c r="B4812" s="79" t="s">
        <v>5169</v>
      </c>
    </row>
    <row r="4813">
      <c r="A4813" s="78">
        <v>-1.0</v>
      </c>
      <c r="B4813" s="79" t="s">
        <v>5171</v>
      </c>
    </row>
    <row r="4814">
      <c r="A4814" s="78">
        <v>-1.0</v>
      </c>
      <c r="B4814" s="79" t="s">
        <v>5172</v>
      </c>
    </row>
    <row r="4815">
      <c r="A4815" s="78">
        <v>-1.0</v>
      </c>
      <c r="B4815" s="79" t="s">
        <v>5173</v>
      </c>
    </row>
    <row r="4816">
      <c r="A4816" s="78">
        <v>-1.0</v>
      </c>
      <c r="B4816" s="79" t="s">
        <v>5174</v>
      </c>
    </row>
    <row r="4817">
      <c r="A4817" s="78">
        <v>-1.0</v>
      </c>
      <c r="B4817" s="79" t="s">
        <v>5176</v>
      </c>
    </row>
    <row r="4818">
      <c r="A4818" s="78">
        <v>-1.0</v>
      </c>
      <c r="B4818" s="79" t="s">
        <v>5177</v>
      </c>
    </row>
    <row r="4819">
      <c r="A4819" s="78">
        <v>-1.0</v>
      </c>
      <c r="B4819" s="79" t="s">
        <v>5179</v>
      </c>
    </row>
    <row r="4820">
      <c r="A4820" s="78">
        <v>-1.0</v>
      </c>
      <c r="B4820" s="79" t="s">
        <v>5180</v>
      </c>
    </row>
    <row r="4821">
      <c r="A4821" s="78">
        <v>-1.0</v>
      </c>
      <c r="B4821" s="79" t="s">
        <v>5181</v>
      </c>
    </row>
    <row r="4822">
      <c r="A4822" s="78">
        <v>-1.0</v>
      </c>
      <c r="B4822" s="79" t="s">
        <v>5182</v>
      </c>
    </row>
    <row r="4823">
      <c r="A4823" s="78">
        <v>-1.0</v>
      </c>
      <c r="B4823" s="79" t="s">
        <v>5183</v>
      </c>
    </row>
    <row r="4824">
      <c r="A4824" s="78">
        <v>-1.0</v>
      </c>
      <c r="B4824" s="79" t="s">
        <v>5185</v>
      </c>
    </row>
    <row r="4825">
      <c r="A4825" s="78">
        <v>-1.0</v>
      </c>
      <c r="B4825" s="79" t="s">
        <v>5186</v>
      </c>
    </row>
    <row r="4826">
      <c r="A4826" s="78">
        <v>-1.0</v>
      </c>
      <c r="B4826" s="79" t="s">
        <v>5187</v>
      </c>
      <c r="C4826" s="10"/>
      <c r="D4826" s="10"/>
      <c r="E4826" s="10"/>
    </row>
    <row r="4827">
      <c r="A4827" s="78">
        <v>-1.0</v>
      </c>
      <c r="B4827" s="79" t="s">
        <v>5188</v>
      </c>
    </row>
    <row r="4828">
      <c r="A4828" s="78">
        <v>-1.0</v>
      </c>
      <c r="B4828" s="79" t="s">
        <v>5189</v>
      </c>
    </row>
    <row r="4829">
      <c r="A4829" s="78">
        <v>-1.0</v>
      </c>
      <c r="B4829" s="79" t="s">
        <v>5190</v>
      </c>
    </row>
    <row r="4830">
      <c r="A4830" s="78">
        <v>-1.0</v>
      </c>
      <c r="B4830" s="79" t="s">
        <v>5191</v>
      </c>
    </row>
    <row r="4831">
      <c r="A4831" s="78">
        <v>-1.0</v>
      </c>
      <c r="B4831" s="79" t="s">
        <v>5192</v>
      </c>
    </row>
    <row r="4832">
      <c r="A4832" s="78">
        <v>-1.0</v>
      </c>
      <c r="B4832" s="79" t="s">
        <v>5193</v>
      </c>
    </row>
    <row r="4833">
      <c r="A4833" s="78">
        <v>-1.0</v>
      </c>
      <c r="B4833" s="79" t="s">
        <v>5194</v>
      </c>
    </row>
    <row r="4834">
      <c r="A4834" s="78">
        <v>-1.0</v>
      </c>
      <c r="B4834" s="79" t="s">
        <v>5195</v>
      </c>
    </row>
    <row r="4835">
      <c r="A4835" s="78">
        <v>-1.0</v>
      </c>
      <c r="B4835" s="79" t="s">
        <v>5196</v>
      </c>
    </row>
    <row r="4836">
      <c r="A4836" s="78">
        <v>-1.0</v>
      </c>
      <c r="B4836" s="79" t="s">
        <v>5197</v>
      </c>
    </row>
    <row r="4837">
      <c r="A4837" s="78">
        <v>-1.0</v>
      </c>
      <c r="B4837" s="79" t="s">
        <v>5198</v>
      </c>
    </row>
    <row r="4838">
      <c r="A4838" s="78">
        <v>-1.0</v>
      </c>
      <c r="B4838" s="79" t="s">
        <v>5199</v>
      </c>
    </row>
    <row r="4839">
      <c r="A4839" s="78">
        <v>-1.0</v>
      </c>
      <c r="B4839" s="79" t="s">
        <v>5200</v>
      </c>
    </row>
    <row r="4840">
      <c r="A4840" s="78">
        <v>-1.0</v>
      </c>
      <c r="B4840" s="79" t="s">
        <v>5201</v>
      </c>
    </row>
    <row r="4841">
      <c r="A4841" s="78">
        <v>-1.0</v>
      </c>
      <c r="B4841" s="79" t="s">
        <v>5202</v>
      </c>
    </row>
    <row r="4842">
      <c r="A4842" s="78">
        <v>-1.0</v>
      </c>
      <c r="B4842" s="79" t="s">
        <v>5203</v>
      </c>
    </row>
    <row r="4843">
      <c r="A4843" s="78">
        <v>-1.0</v>
      </c>
      <c r="B4843" s="79" t="s">
        <v>5204</v>
      </c>
    </row>
    <row r="4844">
      <c r="A4844" s="78">
        <v>-1.0</v>
      </c>
      <c r="B4844" s="79" t="s">
        <v>5205</v>
      </c>
    </row>
    <row r="4845">
      <c r="A4845" s="78">
        <v>-1.0</v>
      </c>
      <c r="B4845" s="79" t="s">
        <v>5206</v>
      </c>
    </row>
    <row r="4846">
      <c r="A4846" s="78">
        <v>-1.0</v>
      </c>
      <c r="B4846" s="79" t="s">
        <v>5207</v>
      </c>
    </row>
    <row r="4847">
      <c r="A4847" s="78">
        <v>-1.0</v>
      </c>
      <c r="B4847" s="79" t="s">
        <v>5208</v>
      </c>
    </row>
    <row r="4848">
      <c r="A4848" s="2">
        <v>-1.0</v>
      </c>
      <c r="B4848" s="82" t="s">
        <v>5210</v>
      </c>
    </row>
    <row r="4849">
      <c r="A4849" s="2">
        <v>-1.0</v>
      </c>
      <c r="B4849" s="82" t="s">
        <v>5211</v>
      </c>
    </row>
    <row r="4850">
      <c r="A4850" s="2">
        <v>-1.0</v>
      </c>
      <c r="B4850" s="82" t="s">
        <v>5213</v>
      </c>
    </row>
    <row r="4851">
      <c r="A4851" s="2">
        <v>-1.0</v>
      </c>
      <c r="B4851" s="22" t="s">
        <v>5215</v>
      </c>
    </row>
    <row r="4852">
      <c r="A4852" s="2">
        <v>-1.0</v>
      </c>
      <c r="B4852" s="82" t="s">
        <v>5216</v>
      </c>
    </row>
    <row r="4853">
      <c r="A4853" s="2">
        <v>-1.0</v>
      </c>
      <c r="B4853" s="82" t="s">
        <v>5218</v>
      </c>
    </row>
    <row r="4854">
      <c r="A4854" s="2">
        <v>-1.0</v>
      </c>
      <c r="B4854" s="2" t="s">
        <v>5219</v>
      </c>
    </row>
    <row r="4855">
      <c r="A4855" s="2">
        <v>-1.0</v>
      </c>
      <c r="B4855" s="82" t="s">
        <v>5221</v>
      </c>
    </row>
    <row r="4856">
      <c r="A4856" s="2">
        <v>-1.0</v>
      </c>
      <c r="B4856" s="82" t="s">
        <v>5222</v>
      </c>
    </row>
    <row r="4857">
      <c r="A4857" s="2">
        <v>-1.0</v>
      </c>
      <c r="B4857" s="82" t="s">
        <v>5224</v>
      </c>
    </row>
    <row r="4858">
      <c r="A4858" s="2">
        <v>-1.0</v>
      </c>
      <c r="B4858" s="22" t="s">
        <v>5226</v>
      </c>
    </row>
    <row r="4859">
      <c r="A4859" s="2">
        <v>-1.0</v>
      </c>
      <c r="B4859" s="22" t="s">
        <v>5227</v>
      </c>
    </row>
    <row r="4860">
      <c r="A4860" s="2">
        <v>-1.0</v>
      </c>
      <c r="B4860" s="82" t="s">
        <v>5229</v>
      </c>
    </row>
    <row r="4861">
      <c r="A4861" s="2">
        <v>-1.0</v>
      </c>
      <c r="B4861" s="82" t="s">
        <v>5231</v>
      </c>
    </row>
    <row r="4862">
      <c r="A4862" s="2">
        <v>-1.0</v>
      </c>
      <c r="B4862" s="82" t="s">
        <v>5233</v>
      </c>
    </row>
    <row r="4863">
      <c r="A4863" s="2">
        <v>-1.0</v>
      </c>
      <c r="B4863" s="82" t="s">
        <v>5234</v>
      </c>
    </row>
    <row r="4864">
      <c r="A4864" s="2">
        <v>-1.0</v>
      </c>
      <c r="B4864" s="82" t="s">
        <v>5236</v>
      </c>
    </row>
    <row r="4865">
      <c r="A4865" s="2">
        <v>-1.0</v>
      </c>
      <c r="B4865" s="82" t="s">
        <v>5237</v>
      </c>
    </row>
    <row r="4866">
      <c r="A4866" s="2">
        <v>-1.0</v>
      </c>
      <c r="B4866" s="82" t="s">
        <v>5239</v>
      </c>
    </row>
    <row r="4867">
      <c r="A4867" s="2">
        <v>-1.0</v>
      </c>
      <c r="B4867" s="82" t="s">
        <v>5241</v>
      </c>
    </row>
    <row r="4868">
      <c r="A4868" s="2">
        <v>-1.0</v>
      </c>
      <c r="B4868" s="82" t="s">
        <v>5242</v>
      </c>
    </row>
    <row r="4869">
      <c r="A4869" s="2">
        <v>-1.0</v>
      </c>
      <c r="B4869" s="82" t="s">
        <v>5244</v>
      </c>
    </row>
    <row r="4870">
      <c r="A4870" s="2">
        <v>-1.0</v>
      </c>
      <c r="B4870" s="82" t="s">
        <v>5246</v>
      </c>
    </row>
    <row r="4871">
      <c r="A4871" s="2">
        <v>-1.0</v>
      </c>
      <c r="B4871" s="82" t="s">
        <v>5247</v>
      </c>
    </row>
    <row r="4872">
      <c r="A4872" s="2">
        <v>-1.0</v>
      </c>
      <c r="B4872" s="82" t="s">
        <v>5248</v>
      </c>
    </row>
    <row r="4873">
      <c r="A4873" s="2">
        <v>-1.0</v>
      </c>
      <c r="B4873" s="82" t="s">
        <v>5250</v>
      </c>
    </row>
    <row r="4874">
      <c r="A4874" s="2">
        <v>-1.0</v>
      </c>
      <c r="B4874" s="82" t="s">
        <v>5252</v>
      </c>
    </row>
    <row r="4875">
      <c r="A4875" s="2">
        <v>-1.0</v>
      </c>
      <c r="B4875" s="82" t="s">
        <v>5254</v>
      </c>
    </row>
    <row r="4876">
      <c r="A4876" s="2">
        <v>-1.0</v>
      </c>
      <c r="B4876" s="82" t="s">
        <v>5255</v>
      </c>
    </row>
    <row r="4877">
      <c r="A4877" s="2">
        <v>-1.0</v>
      </c>
      <c r="B4877" s="82" t="s">
        <v>5257</v>
      </c>
    </row>
    <row r="4878">
      <c r="A4878" s="2">
        <v>-1.0</v>
      </c>
      <c r="B4878" s="82" t="s">
        <v>5258</v>
      </c>
    </row>
    <row r="4879">
      <c r="A4879" s="2">
        <v>-1.0</v>
      </c>
      <c r="B4879" s="82" t="s">
        <v>5259</v>
      </c>
    </row>
    <row r="4880">
      <c r="A4880" s="2">
        <v>-1.0</v>
      </c>
      <c r="B4880" s="82" t="s">
        <v>5261</v>
      </c>
    </row>
    <row r="4881">
      <c r="A4881" s="2">
        <v>-1.0</v>
      </c>
      <c r="B4881" s="82" t="s">
        <v>5263</v>
      </c>
    </row>
    <row r="4882">
      <c r="A4882" s="2">
        <v>-1.0</v>
      </c>
      <c r="B4882" s="82" t="s">
        <v>5264</v>
      </c>
    </row>
    <row r="4883">
      <c r="A4883" s="2">
        <v>-1.0</v>
      </c>
      <c r="B4883" s="82" t="s">
        <v>5266</v>
      </c>
    </row>
    <row r="4884">
      <c r="A4884" s="2">
        <v>-1.0</v>
      </c>
      <c r="B4884" s="82" t="s">
        <v>5267</v>
      </c>
    </row>
    <row r="4885">
      <c r="A4885" s="2">
        <v>-1.0</v>
      </c>
      <c r="B4885" s="82" t="s">
        <v>5269</v>
      </c>
    </row>
    <row r="4886">
      <c r="A4886" s="2">
        <v>-1.0</v>
      </c>
      <c r="B4886" s="82" t="s">
        <v>5271</v>
      </c>
    </row>
    <row r="4887">
      <c r="A4887" s="2">
        <v>-1.0</v>
      </c>
      <c r="B4887" s="82" t="s">
        <v>5272</v>
      </c>
    </row>
    <row r="4888">
      <c r="A4888" s="2">
        <v>-1.0</v>
      </c>
      <c r="B4888" s="82" t="s">
        <v>5273</v>
      </c>
    </row>
    <row r="4889">
      <c r="A4889" s="2">
        <v>-1.0</v>
      </c>
      <c r="B4889" s="82" t="s">
        <v>5274</v>
      </c>
    </row>
    <row r="4890">
      <c r="A4890" s="2">
        <v>-1.0</v>
      </c>
      <c r="B4890" s="82" t="s">
        <v>5276</v>
      </c>
    </row>
    <row r="4891">
      <c r="A4891" s="2">
        <v>-1.0</v>
      </c>
      <c r="B4891" s="82" t="s">
        <v>5278</v>
      </c>
    </row>
    <row r="4892">
      <c r="A4892" s="2">
        <v>-1.0</v>
      </c>
      <c r="B4892" s="82" t="s">
        <v>5279</v>
      </c>
    </row>
    <row r="4893">
      <c r="A4893" s="2">
        <v>-1.0</v>
      </c>
      <c r="B4893" s="82" t="s">
        <v>5280</v>
      </c>
    </row>
    <row r="4894">
      <c r="A4894" s="2">
        <v>-1.0</v>
      </c>
      <c r="B4894" s="82" t="s">
        <v>5282</v>
      </c>
    </row>
    <row r="4895">
      <c r="A4895" s="2">
        <v>-1.0</v>
      </c>
      <c r="B4895" s="82" t="s">
        <v>5283</v>
      </c>
    </row>
    <row r="4896">
      <c r="A4896" s="2">
        <v>-1.0</v>
      </c>
      <c r="B4896" s="82" t="s">
        <v>5284</v>
      </c>
    </row>
    <row r="4897">
      <c r="A4897" s="2">
        <v>-1.0</v>
      </c>
      <c r="B4897" s="82" t="s">
        <v>5286</v>
      </c>
    </row>
    <row r="4898">
      <c r="A4898" s="2">
        <v>-1.0</v>
      </c>
      <c r="B4898" s="82" t="s">
        <v>5287</v>
      </c>
    </row>
    <row r="4899">
      <c r="A4899" s="2">
        <v>-1.0</v>
      </c>
      <c r="B4899" s="82" t="s">
        <v>5288</v>
      </c>
    </row>
    <row r="4900">
      <c r="A4900" s="2">
        <v>-1.0</v>
      </c>
      <c r="B4900" s="82" t="s">
        <v>5289</v>
      </c>
    </row>
    <row r="4901">
      <c r="A4901" s="2">
        <v>-1.0</v>
      </c>
      <c r="B4901" s="82" t="s">
        <v>5290</v>
      </c>
    </row>
    <row r="4902">
      <c r="A4902" s="2">
        <v>-1.0</v>
      </c>
      <c r="B4902" s="82" t="s">
        <v>5292</v>
      </c>
    </row>
    <row r="4903">
      <c r="A4903" s="2">
        <v>-1.0</v>
      </c>
      <c r="B4903" s="82" t="s">
        <v>5293</v>
      </c>
    </row>
    <row r="4904">
      <c r="A4904" s="2">
        <v>-1.0</v>
      </c>
      <c r="B4904" s="82" t="s">
        <v>5294</v>
      </c>
    </row>
    <row r="4905">
      <c r="A4905" s="2">
        <v>-1.0</v>
      </c>
      <c r="B4905" s="82" t="s">
        <v>5296</v>
      </c>
    </row>
    <row r="4906">
      <c r="A4906" s="2">
        <v>-1.0</v>
      </c>
      <c r="B4906" s="82" t="s">
        <v>5298</v>
      </c>
    </row>
    <row r="4907">
      <c r="A4907" s="2">
        <v>-1.0</v>
      </c>
      <c r="B4907" s="82" t="s">
        <v>5299</v>
      </c>
    </row>
    <row r="4908">
      <c r="A4908" s="2">
        <v>-1.0</v>
      </c>
      <c r="B4908" s="82" t="s">
        <v>5300</v>
      </c>
    </row>
    <row r="4909">
      <c r="A4909" s="2">
        <v>-1.0</v>
      </c>
      <c r="B4909" s="82" t="s">
        <v>5302</v>
      </c>
    </row>
    <row r="4910">
      <c r="A4910" s="2">
        <v>-1.0</v>
      </c>
      <c r="B4910" s="82" t="s">
        <v>5303</v>
      </c>
    </row>
    <row r="4911">
      <c r="A4911" s="2">
        <v>-1.0</v>
      </c>
      <c r="B4911" s="82" t="s">
        <v>5304</v>
      </c>
    </row>
    <row r="4912">
      <c r="A4912" s="2">
        <v>-1.0</v>
      </c>
      <c r="B4912" s="82" t="s">
        <v>5306</v>
      </c>
    </row>
    <row r="4913">
      <c r="A4913" s="2">
        <v>-1.0</v>
      </c>
      <c r="B4913" s="82" t="s">
        <v>5307</v>
      </c>
    </row>
    <row r="4914">
      <c r="A4914" s="2">
        <v>-1.0</v>
      </c>
      <c r="B4914" s="82" t="s">
        <v>5309</v>
      </c>
    </row>
    <row r="4915">
      <c r="A4915" s="2">
        <v>-1.0</v>
      </c>
      <c r="B4915" s="82" t="s">
        <v>5311</v>
      </c>
    </row>
    <row r="4916">
      <c r="A4916" s="2">
        <v>-1.0</v>
      </c>
      <c r="B4916" s="82" t="s">
        <v>5312</v>
      </c>
    </row>
    <row r="4917">
      <c r="A4917" s="2">
        <v>-1.0</v>
      </c>
      <c r="B4917" s="82" t="s">
        <v>5314</v>
      </c>
    </row>
    <row r="4918">
      <c r="A4918" s="2">
        <v>-1.0</v>
      </c>
      <c r="B4918" s="82" t="s">
        <v>5315</v>
      </c>
    </row>
    <row r="4919">
      <c r="A4919" s="2">
        <v>-1.0</v>
      </c>
      <c r="B4919" s="82" t="s">
        <v>5317</v>
      </c>
    </row>
    <row r="4920">
      <c r="A4920" s="2">
        <v>-1.0</v>
      </c>
      <c r="B4920" s="82" t="s">
        <v>5318</v>
      </c>
    </row>
    <row r="4921">
      <c r="A4921" s="2">
        <v>-1.0</v>
      </c>
      <c r="B4921" s="82" t="s">
        <v>5319</v>
      </c>
    </row>
    <row r="4922">
      <c r="A4922" s="2">
        <v>-1.0</v>
      </c>
      <c r="B4922" s="82" t="s">
        <v>5321</v>
      </c>
    </row>
    <row r="4923">
      <c r="A4923" s="2">
        <v>-1.0</v>
      </c>
      <c r="B4923" s="82" t="s">
        <v>5322</v>
      </c>
    </row>
    <row r="4924">
      <c r="A4924" s="2">
        <v>-1.0</v>
      </c>
      <c r="B4924" s="82" t="s">
        <v>5323</v>
      </c>
    </row>
    <row r="4925">
      <c r="A4925" s="2">
        <v>-1.0</v>
      </c>
      <c r="B4925" s="82" t="s">
        <v>5324</v>
      </c>
    </row>
    <row r="4926">
      <c r="A4926" s="2">
        <v>-1.0</v>
      </c>
      <c r="B4926" s="82" t="s">
        <v>5326</v>
      </c>
    </row>
    <row r="4927">
      <c r="A4927" s="2">
        <v>-1.0</v>
      </c>
      <c r="B4927" s="82" t="s">
        <v>5328</v>
      </c>
    </row>
    <row r="4928">
      <c r="A4928" s="2">
        <v>-1.0</v>
      </c>
      <c r="B4928" s="82" t="s">
        <v>5329</v>
      </c>
    </row>
    <row r="4929">
      <c r="A4929" s="2">
        <v>-1.0</v>
      </c>
      <c r="B4929" s="82" t="s">
        <v>5331</v>
      </c>
    </row>
    <row r="4930">
      <c r="A4930" s="2">
        <v>-1.0</v>
      </c>
      <c r="B4930" s="82" t="s">
        <v>5332</v>
      </c>
    </row>
    <row r="4931">
      <c r="A4931" s="2">
        <v>-1.0</v>
      </c>
      <c r="B4931" s="82" t="s">
        <v>5334</v>
      </c>
    </row>
    <row r="4932">
      <c r="A4932" s="2">
        <v>-1.0</v>
      </c>
      <c r="B4932" s="82" t="s">
        <v>5336</v>
      </c>
    </row>
    <row r="4933">
      <c r="A4933" s="2">
        <v>-1.0</v>
      </c>
      <c r="B4933" s="82" t="s">
        <v>5337</v>
      </c>
    </row>
    <row r="4934">
      <c r="A4934" s="2">
        <v>-1.0</v>
      </c>
      <c r="B4934" s="82" t="s">
        <v>5338</v>
      </c>
    </row>
    <row r="4935">
      <c r="A4935" s="2">
        <v>-1.0</v>
      </c>
      <c r="B4935" s="82" t="s">
        <v>5339</v>
      </c>
    </row>
    <row r="4936">
      <c r="A4936" s="2">
        <v>-1.0</v>
      </c>
      <c r="B4936" s="82" t="s">
        <v>5340</v>
      </c>
    </row>
    <row r="4937">
      <c r="A4937" s="2">
        <v>-1.0</v>
      </c>
      <c r="B4937" s="82" t="s">
        <v>5341</v>
      </c>
    </row>
    <row r="4938">
      <c r="A4938" s="2">
        <v>-1.0</v>
      </c>
      <c r="B4938" s="82" t="s">
        <v>5342</v>
      </c>
    </row>
    <row r="4939">
      <c r="A4939" s="2">
        <v>-1.0</v>
      </c>
      <c r="B4939" s="82" t="s">
        <v>5343</v>
      </c>
    </row>
    <row r="4940">
      <c r="A4940" s="2">
        <v>-1.0</v>
      </c>
      <c r="B4940" s="82" t="s">
        <v>5345</v>
      </c>
    </row>
    <row r="4941">
      <c r="A4941" s="2">
        <v>-1.0</v>
      </c>
      <c r="B4941" s="82" t="s">
        <v>5346</v>
      </c>
    </row>
    <row r="4942">
      <c r="A4942" s="2">
        <v>-1.0</v>
      </c>
      <c r="B4942" s="82" t="s">
        <v>5347</v>
      </c>
    </row>
    <row r="4943">
      <c r="A4943" s="2">
        <v>-1.0</v>
      </c>
      <c r="B4943" s="82" t="s">
        <v>5348</v>
      </c>
    </row>
    <row r="4944">
      <c r="A4944" s="2">
        <v>-1.0</v>
      </c>
      <c r="B4944" s="82" t="s">
        <v>5349</v>
      </c>
    </row>
    <row r="4945">
      <c r="A4945" s="2">
        <v>-1.0</v>
      </c>
      <c r="B4945" s="82" t="s">
        <v>5350</v>
      </c>
    </row>
    <row r="4946">
      <c r="A4946" s="2">
        <v>-1.0</v>
      </c>
      <c r="B4946" s="82" t="s">
        <v>5351</v>
      </c>
    </row>
    <row r="4947">
      <c r="A4947" s="2">
        <v>-1.0</v>
      </c>
      <c r="B4947" s="82" t="s">
        <v>5353</v>
      </c>
    </row>
    <row r="4948">
      <c r="A4948" s="2">
        <v>-1.0</v>
      </c>
      <c r="B4948" s="82" t="s">
        <v>5354</v>
      </c>
    </row>
    <row r="4949">
      <c r="A4949" s="2">
        <v>-1.0</v>
      </c>
      <c r="B4949" s="82" t="s">
        <v>5355</v>
      </c>
    </row>
    <row r="4950">
      <c r="A4950" s="2">
        <v>-1.0</v>
      </c>
      <c r="B4950" s="82" t="s">
        <v>5356</v>
      </c>
    </row>
    <row r="4951">
      <c r="A4951" s="2">
        <v>-1.0</v>
      </c>
      <c r="B4951" s="82" t="s">
        <v>5357</v>
      </c>
    </row>
    <row r="4952">
      <c r="A4952" s="2">
        <v>-1.0</v>
      </c>
      <c r="B4952" s="82" t="s">
        <v>5359</v>
      </c>
    </row>
    <row r="4953">
      <c r="A4953" s="2">
        <v>-1.0</v>
      </c>
      <c r="B4953" s="82" t="s">
        <v>5360</v>
      </c>
    </row>
    <row r="4954">
      <c r="A4954" s="2">
        <v>-1.0</v>
      </c>
      <c r="B4954" s="82" t="s">
        <v>5362</v>
      </c>
    </row>
    <row r="4955">
      <c r="A4955" s="2">
        <v>-1.0</v>
      </c>
      <c r="B4955" s="82" t="s">
        <v>5364</v>
      </c>
    </row>
    <row r="4956">
      <c r="A4956" s="2">
        <v>-1.0</v>
      </c>
      <c r="B4956" s="82" t="s">
        <v>5365</v>
      </c>
    </row>
    <row r="4957">
      <c r="A4957" s="2">
        <v>-1.0</v>
      </c>
      <c r="B4957" s="82" t="s">
        <v>5366</v>
      </c>
    </row>
    <row r="4958">
      <c r="A4958" s="2">
        <v>-1.0</v>
      </c>
      <c r="B4958" s="3" t="s">
        <v>5367</v>
      </c>
    </row>
    <row r="4959">
      <c r="A4959" s="2">
        <v>-1.0</v>
      </c>
      <c r="B4959" s="82" t="s">
        <v>5369</v>
      </c>
    </row>
    <row r="4960">
      <c r="A4960" s="2">
        <v>-1.0</v>
      </c>
      <c r="B4960" s="2" t="s">
        <v>5371</v>
      </c>
    </row>
    <row r="4961">
      <c r="A4961" s="2">
        <v>-1.0</v>
      </c>
      <c r="B4961" s="2" t="s">
        <v>5374</v>
      </c>
    </row>
    <row r="4962">
      <c r="A4962" s="2">
        <v>-1.0</v>
      </c>
      <c r="B4962" s="2" t="s">
        <v>5376</v>
      </c>
    </row>
    <row r="4963">
      <c r="A4963" s="2">
        <v>-1.0</v>
      </c>
      <c r="B4963" s="2" t="s">
        <v>5377</v>
      </c>
    </row>
    <row r="4964">
      <c r="A4964" s="2">
        <v>-1.0</v>
      </c>
      <c r="B4964" s="2" t="s">
        <v>5378</v>
      </c>
    </row>
    <row r="4965">
      <c r="A4965" s="2">
        <v>-1.0</v>
      </c>
      <c r="B4965" s="2" t="s">
        <v>5379</v>
      </c>
    </row>
    <row r="4966">
      <c r="A4966" s="2">
        <v>-1.0</v>
      </c>
      <c r="B4966" s="2" t="s">
        <v>5381</v>
      </c>
    </row>
    <row r="4967">
      <c r="A4967" s="2">
        <v>-1.0</v>
      </c>
      <c r="B4967" s="2" t="s">
        <v>5382</v>
      </c>
    </row>
    <row r="4968">
      <c r="A4968" s="2">
        <v>-1.0</v>
      </c>
      <c r="B4968" s="2" t="s">
        <v>5384</v>
      </c>
    </row>
    <row r="4969">
      <c r="A4969" s="2">
        <v>-1.0</v>
      </c>
      <c r="B4969" s="2" t="s">
        <v>5385</v>
      </c>
    </row>
    <row r="4970">
      <c r="A4970" s="2">
        <v>-1.0</v>
      </c>
      <c r="B4970" s="2" t="s">
        <v>5386</v>
      </c>
    </row>
    <row r="4971">
      <c r="A4971" s="2">
        <v>-1.0</v>
      </c>
      <c r="B4971" s="2" t="s">
        <v>5387</v>
      </c>
    </row>
    <row r="4972">
      <c r="A4972" s="2">
        <v>-1.0</v>
      </c>
      <c r="B4972" s="2" t="s">
        <v>5388</v>
      </c>
    </row>
    <row r="4973">
      <c r="A4973" s="2">
        <v>-1.0</v>
      </c>
      <c r="B4973" s="2" t="s">
        <v>5389</v>
      </c>
    </row>
    <row r="4974">
      <c r="A4974" s="2">
        <v>-1.0</v>
      </c>
      <c r="B4974" s="2" t="s">
        <v>5390</v>
      </c>
    </row>
    <row r="4975">
      <c r="A4975" s="2">
        <v>-1.0</v>
      </c>
      <c r="B4975" s="2" t="s">
        <v>5392</v>
      </c>
    </row>
    <row r="4976">
      <c r="A4976" s="2">
        <v>-1.0</v>
      </c>
      <c r="B4976" s="2" t="s">
        <v>5393</v>
      </c>
    </row>
    <row r="4977">
      <c r="A4977" s="2">
        <v>-1.0</v>
      </c>
      <c r="B4977" s="2" t="s">
        <v>5395</v>
      </c>
    </row>
    <row r="4978">
      <c r="A4978" s="2">
        <v>-1.0</v>
      </c>
      <c r="B4978" s="2" t="s">
        <v>5397</v>
      </c>
    </row>
    <row r="4979">
      <c r="A4979" s="2">
        <v>-1.0</v>
      </c>
      <c r="B4979" s="2" t="s">
        <v>5399</v>
      </c>
    </row>
    <row r="4980">
      <c r="A4980" s="2">
        <v>-1.0</v>
      </c>
      <c r="B4980" s="2" t="s">
        <v>5400</v>
      </c>
    </row>
    <row r="4981">
      <c r="A4981" s="2">
        <v>-1.0</v>
      </c>
      <c r="B4981" s="2" t="s">
        <v>5401</v>
      </c>
    </row>
    <row r="4982">
      <c r="A4982" s="2">
        <v>-1.0</v>
      </c>
      <c r="B4982" s="2" t="s">
        <v>5403</v>
      </c>
    </row>
    <row r="4983">
      <c r="A4983" s="2">
        <v>-1.0</v>
      </c>
      <c r="B4983" s="2" t="s">
        <v>5405</v>
      </c>
    </row>
    <row r="4984">
      <c r="A4984" s="2">
        <v>-1.0</v>
      </c>
      <c r="B4984" s="2" t="s">
        <v>5406</v>
      </c>
    </row>
    <row r="4985">
      <c r="A4985" s="2">
        <v>-1.0</v>
      </c>
      <c r="B4985" s="2" t="s">
        <v>5407</v>
      </c>
    </row>
    <row r="4986">
      <c r="A4986" s="2">
        <v>-1.0</v>
      </c>
      <c r="B4986" s="2" t="s">
        <v>5409</v>
      </c>
    </row>
    <row r="4987">
      <c r="A4987" s="2">
        <v>-1.0</v>
      </c>
      <c r="B4987" s="2" t="s">
        <v>5410</v>
      </c>
    </row>
    <row r="4988">
      <c r="A4988" s="2">
        <v>-1.0</v>
      </c>
      <c r="B4988" s="2" t="s">
        <v>5412</v>
      </c>
    </row>
    <row r="4989">
      <c r="A4989" s="2">
        <v>-1.0</v>
      </c>
      <c r="B4989" s="2" t="s">
        <v>5414</v>
      </c>
    </row>
    <row r="4990">
      <c r="A4990" s="2">
        <v>-1.0</v>
      </c>
      <c r="B4990" s="2" t="s">
        <v>5415</v>
      </c>
    </row>
    <row r="4991">
      <c r="A4991" s="2">
        <v>-1.0</v>
      </c>
      <c r="B4991" s="2" t="s">
        <v>2547</v>
      </c>
    </row>
    <row r="4992">
      <c r="A4992" s="2">
        <v>-1.0</v>
      </c>
      <c r="B4992" s="2" t="s">
        <v>5417</v>
      </c>
    </row>
    <row r="4993">
      <c r="A4993" s="2">
        <v>-1.0</v>
      </c>
      <c r="B4993" s="2" t="s">
        <v>5418</v>
      </c>
      <c r="D4993" s="36"/>
    </row>
    <row r="4994">
      <c r="A4994" s="2">
        <v>-1.0</v>
      </c>
      <c r="B4994" s="2" t="s">
        <v>5419</v>
      </c>
    </row>
    <row r="4995">
      <c r="A4995" s="2">
        <v>-1.0</v>
      </c>
      <c r="B4995" s="2" t="s">
        <v>5421</v>
      </c>
    </row>
    <row r="4996">
      <c r="A4996" s="2">
        <v>-1.0</v>
      </c>
      <c r="B4996" s="2" t="s">
        <v>5423</v>
      </c>
    </row>
    <row r="4997">
      <c r="A4997" s="2">
        <v>-1.0</v>
      </c>
      <c r="B4997" s="2" t="s">
        <v>5424</v>
      </c>
    </row>
    <row r="4998">
      <c r="A4998" s="2">
        <v>-1.0</v>
      </c>
      <c r="B4998" s="2" t="s">
        <v>5426</v>
      </c>
    </row>
    <row r="4999">
      <c r="A4999" s="2">
        <v>-1.0</v>
      </c>
      <c r="B4999" s="2" t="s">
        <v>5427</v>
      </c>
    </row>
    <row r="5000">
      <c r="A5000" s="2">
        <v>-1.0</v>
      </c>
      <c r="B5000" s="2" t="s">
        <v>5428</v>
      </c>
    </row>
    <row r="5001">
      <c r="A5001" s="2">
        <v>-1.0</v>
      </c>
      <c r="B5001" s="2" t="s">
        <v>5429</v>
      </c>
    </row>
    <row r="5002">
      <c r="A5002" s="2">
        <v>-1.0</v>
      </c>
      <c r="B5002" s="2" t="s">
        <v>5430</v>
      </c>
    </row>
    <row r="5003">
      <c r="A5003" s="2">
        <v>-1.0</v>
      </c>
      <c r="B5003" s="2" t="s">
        <v>5431</v>
      </c>
    </row>
    <row r="5004">
      <c r="A5004" s="2">
        <v>-1.0</v>
      </c>
      <c r="B5004" s="2" t="s">
        <v>5433</v>
      </c>
    </row>
    <row r="5005">
      <c r="A5005" s="2">
        <v>-1.0</v>
      </c>
      <c r="B5005" s="2" t="s">
        <v>5434</v>
      </c>
    </row>
    <row r="5006">
      <c r="A5006" s="2">
        <v>-1.0</v>
      </c>
      <c r="B5006" s="2" t="s">
        <v>5436</v>
      </c>
    </row>
    <row r="5007">
      <c r="A5007" s="2">
        <v>-1.0</v>
      </c>
      <c r="B5007" s="2" t="s">
        <v>5437</v>
      </c>
    </row>
    <row r="5008">
      <c r="A5008" s="2">
        <v>-1.0</v>
      </c>
      <c r="B5008" s="2" t="s">
        <v>5439</v>
      </c>
    </row>
    <row r="5009">
      <c r="A5009" s="2">
        <v>-1.0</v>
      </c>
      <c r="B5009" s="2" t="s">
        <v>5441</v>
      </c>
    </row>
    <row r="5010">
      <c r="A5010" s="2">
        <v>-1.0</v>
      </c>
      <c r="B5010" s="2" t="s">
        <v>5442</v>
      </c>
    </row>
    <row r="5011">
      <c r="A5011" s="2">
        <v>-1.0</v>
      </c>
      <c r="B5011" s="2" t="s">
        <v>5443</v>
      </c>
    </row>
    <row r="5012">
      <c r="A5012" s="2">
        <v>-1.0</v>
      </c>
      <c r="B5012" s="2" t="s">
        <v>5445</v>
      </c>
    </row>
    <row r="5013">
      <c r="A5013" s="2">
        <v>-1.0</v>
      </c>
      <c r="B5013" s="2" t="s">
        <v>5446</v>
      </c>
    </row>
    <row r="5014">
      <c r="A5014" s="2">
        <v>-1.0</v>
      </c>
      <c r="B5014" s="2" t="s">
        <v>5448</v>
      </c>
    </row>
    <row r="5015">
      <c r="A5015" s="2">
        <v>-1.0</v>
      </c>
      <c r="B5015" s="2" t="s">
        <v>5449</v>
      </c>
    </row>
    <row r="5016">
      <c r="A5016" s="2">
        <v>-1.0</v>
      </c>
      <c r="B5016" s="2" t="s">
        <v>5451</v>
      </c>
    </row>
    <row r="5017">
      <c r="A5017" s="2">
        <v>-1.0</v>
      </c>
      <c r="B5017" s="2" t="s">
        <v>5452</v>
      </c>
    </row>
    <row r="5018">
      <c r="A5018" s="2">
        <v>-1.0</v>
      </c>
      <c r="B5018" s="2" t="s">
        <v>5453</v>
      </c>
    </row>
    <row r="5019">
      <c r="A5019" s="2">
        <v>-1.0</v>
      </c>
      <c r="B5019" s="2" t="s">
        <v>5454</v>
      </c>
    </row>
    <row r="5020">
      <c r="A5020" s="2">
        <v>-1.0</v>
      </c>
      <c r="B5020" s="2" t="s">
        <v>5455</v>
      </c>
    </row>
    <row r="5021">
      <c r="A5021" s="2">
        <v>-1.0</v>
      </c>
      <c r="B5021" s="2" t="s">
        <v>5456</v>
      </c>
    </row>
    <row r="5022">
      <c r="A5022" s="2">
        <v>-1.0</v>
      </c>
      <c r="B5022" s="2" t="s">
        <v>5457</v>
      </c>
    </row>
    <row r="5023">
      <c r="A5023" s="2">
        <v>-1.0</v>
      </c>
      <c r="B5023" s="2" t="s">
        <v>5459</v>
      </c>
    </row>
    <row r="5024">
      <c r="A5024" s="2">
        <v>-1.0</v>
      </c>
      <c r="B5024" s="2" t="s">
        <v>5461</v>
      </c>
    </row>
    <row r="5025">
      <c r="A5025" s="2">
        <v>-1.0</v>
      </c>
      <c r="B5025" s="2" t="s">
        <v>5462</v>
      </c>
    </row>
    <row r="5026">
      <c r="A5026" s="2">
        <v>-1.0</v>
      </c>
      <c r="B5026" s="2" t="s">
        <v>5464</v>
      </c>
    </row>
    <row r="5027">
      <c r="A5027" s="2">
        <v>-1.0</v>
      </c>
      <c r="B5027" s="2" t="s">
        <v>5466</v>
      </c>
    </row>
    <row r="5028">
      <c r="A5028" s="2">
        <v>-1.0</v>
      </c>
      <c r="B5028" s="2" t="s">
        <v>5468</v>
      </c>
    </row>
    <row r="5029">
      <c r="A5029" s="2">
        <v>-1.0</v>
      </c>
      <c r="B5029" s="2" t="s">
        <v>5469</v>
      </c>
    </row>
    <row r="5030">
      <c r="A5030" s="2">
        <v>-1.0</v>
      </c>
      <c r="B5030" s="2" t="s">
        <v>5471</v>
      </c>
    </row>
    <row r="5031">
      <c r="A5031" s="2">
        <v>-1.0</v>
      </c>
      <c r="B5031" s="2" t="s">
        <v>5473</v>
      </c>
    </row>
    <row r="5032">
      <c r="A5032" s="2">
        <v>-1.0</v>
      </c>
      <c r="B5032" s="2" t="s">
        <v>5474</v>
      </c>
    </row>
    <row r="5033">
      <c r="A5033" s="2">
        <v>-1.0</v>
      </c>
      <c r="B5033" s="2" t="s">
        <v>5476</v>
      </c>
    </row>
    <row r="5034">
      <c r="A5034" s="2">
        <v>-1.0</v>
      </c>
      <c r="B5034" s="2" t="s">
        <v>5478</v>
      </c>
    </row>
    <row r="5035">
      <c r="A5035" s="2">
        <v>-1.0</v>
      </c>
      <c r="B5035" s="2" t="s">
        <v>5479</v>
      </c>
    </row>
    <row r="5036">
      <c r="A5036" s="2">
        <v>-1.0</v>
      </c>
      <c r="B5036" s="2" t="s">
        <v>5481</v>
      </c>
    </row>
    <row r="5037">
      <c r="A5037" s="2">
        <v>-1.0</v>
      </c>
      <c r="B5037" s="2" t="s">
        <v>5484</v>
      </c>
    </row>
    <row r="5038">
      <c r="A5038" s="2">
        <v>-1.0</v>
      </c>
      <c r="B5038" s="2" t="s">
        <v>5485</v>
      </c>
    </row>
    <row r="5039">
      <c r="A5039" s="2">
        <v>-1.0</v>
      </c>
      <c r="B5039" s="2" t="s">
        <v>5487</v>
      </c>
    </row>
    <row r="5040">
      <c r="A5040" s="2">
        <v>-1.0</v>
      </c>
      <c r="B5040" s="2" t="s">
        <v>5489</v>
      </c>
    </row>
    <row r="5041">
      <c r="A5041" s="2">
        <v>-1.0</v>
      </c>
      <c r="B5041" s="2" t="s">
        <v>5490</v>
      </c>
    </row>
    <row r="5042">
      <c r="A5042" s="2">
        <v>-1.0</v>
      </c>
      <c r="B5042" s="2" t="s">
        <v>5491</v>
      </c>
    </row>
    <row r="5043">
      <c r="A5043" s="2">
        <v>-1.0</v>
      </c>
      <c r="B5043" s="2" t="s">
        <v>5492</v>
      </c>
    </row>
    <row r="5044">
      <c r="A5044" s="2">
        <v>-1.0</v>
      </c>
      <c r="B5044" s="2" t="s">
        <v>5493</v>
      </c>
    </row>
    <row r="5045">
      <c r="A5045" s="2">
        <v>-1.0</v>
      </c>
      <c r="B5045" s="2" t="s">
        <v>5494</v>
      </c>
    </row>
    <row r="5046">
      <c r="A5046" s="2">
        <v>-1.0</v>
      </c>
      <c r="B5046" s="2" t="s">
        <v>5496</v>
      </c>
    </row>
    <row r="5047">
      <c r="A5047" s="2">
        <v>-1.0</v>
      </c>
      <c r="B5047" s="2" t="s">
        <v>5497</v>
      </c>
    </row>
    <row r="5048">
      <c r="A5048" s="2">
        <v>-1.0</v>
      </c>
      <c r="B5048" s="2" t="s">
        <v>5498</v>
      </c>
    </row>
    <row r="5049">
      <c r="A5049" s="2">
        <v>-1.0</v>
      </c>
      <c r="B5049" s="2" t="s">
        <v>5499</v>
      </c>
    </row>
    <row r="5050">
      <c r="A5050" s="2">
        <v>-1.0</v>
      </c>
      <c r="B5050" s="2" t="s">
        <v>5501</v>
      </c>
    </row>
    <row r="5051">
      <c r="A5051" s="2">
        <v>-1.0</v>
      </c>
      <c r="B5051" s="2" t="s">
        <v>5503</v>
      </c>
    </row>
    <row r="5052">
      <c r="A5052" s="2">
        <v>-1.0</v>
      </c>
      <c r="B5052" s="2" t="s">
        <v>5504</v>
      </c>
    </row>
    <row r="5053">
      <c r="A5053" s="2">
        <v>-1.0</v>
      </c>
      <c r="B5053" s="2" t="s">
        <v>5506</v>
      </c>
    </row>
    <row r="5054">
      <c r="A5054" s="2">
        <v>-1.0</v>
      </c>
      <c r="B5054" s="2" t="s">
        <v>5507</v>
      </c>
    </row>
    <row r="5055">
      <c r="A5055" s="2">
        <v>-1.0</v>
      </c>
      <c r="B5055" s="2" t="s">
        <v>5509</v>
      </c>
    </row>
    <row r="5056">
      <c r="A5056" s="2">
        <v>-1.0</v>
      </c>
      <c r="B5056" s="2" t="s">
        <v>5511</v>
      </c>
    </row>
    <row r="5057">
      <c r="A5057" s="2">
        <v>-1.0</v>
      </c>
      <c r="B5057" s="2" t="s">
        <v>5513</v>
      </c>
    </row>
    <row r="5058">
      <c r="A5058" s="2">
        <v>-1.0</v>
      </c>
      <c r="B5058" s="2" t="s">
        <v>5515</v>
      </c>
    </row>
    <row r="5059">
      <c r="A5059" s="2">
        <v>-1.0</v>
      </c>
      <c r="B5059" s="2" t="s">
        <v>5516</v>
      </c>
    </row>
    <row r="5060">
      <c r="A5060" s="2">
        <v>-1.0</v>
      </c>
      <c r="B5060" s="2" t="s">
        <v>5517</v>
      </c>
    </row>
    <row r="5061">
      <c r="A5061" s="2">
        <v>-1.0</v>
      </c>
      <c r="B5061" s="2" t="s">
        <v>5519</v>
      </c>
    </row>
    <row r="5062">
      <c r="A5062" s="2">
        <v>-1.0</v>
      </c>
      <c r="B5062" s="2" t="s">
        <v>5521</v>
      </c>
    </row>
    <row r="5063">
      <c r="A5063" s="2">
        <v>-1.0</v>
      </c>
      <c r="B5063" s="2" t="s">
        <v>5522</v>
      </c>
    </row>
    <row r="5064">
      <c r="A5064" s="2">
        <v>-1.0</v>
      </c>
      <c r="B5064" s="2" t="s">
        <v>5523</v>
      </c>
    </row>
    <row r="5065">
      <c r="A5065" s="2">
        <v>-1.0</v>
      </c>
      <c r="B5065" s="2" t="s">
        <v>5525</v>
      </c>
    </row>
    <row r="5066">
      <c r="A5066" s="2">
        <v>-1.0</v>
      </c>
      <c r="B5066" s="2" t="s">
        <v>5527</v>
      </c>
    </row>
    <row r="5067">
      <c r="A5067" s="2">
        <v>-1.0</v>
      </c>
      <c r="B5067" s="2" t="s">
        <v>5528</v>
      </c>
    </row>
    <row r="5068">
      <c r="A5068" s="2">
        <v>-1.0</v>
      </c>
      <c r="B5068" s="2" t="s">
        <v>5529</v>
      </c>
    </row>
    <row r="5069">
      <c r="A5069" s="2">
        <v>-1.0</v>
      </c>
      <c r="B5069" s="2" t="s">
        <v>5531</v>
      </c>
    </row>
    <row r="5070">
      <c r="A5070" s="2">
        <v>-1.0</v>
      </c>
      <c r="B5070" s="2" t="s">
        <v>5532</v>
      </c>
    </row>
    <row r="5071">
      <c r="A5071" s="2">
        <v>-1.0</v>
      </c>
      <c r="B5071" s="2" t="s">
        <v>5534</v>
      </c>
    </row>
    <row r="5072">
      <c r="A5072" s="2">
        <v>-1.0</v>
      </c>
      <c r="B5072" s="2" t="s">
        <v>5535</v>
      </c>
    </row>
    <row r="5073">
      <c r="A5073" s="2">
        <v>-1.0</v>
      </c>
      <c r="B5073" s="2" t="s">
        <v>5537</v>
      </c>
    </row>
    <row r="5074">
      <c r="A5074" s="2">
        <v>-1.0</v>
      </c>
      <c r="B5074" s="2" t="s">
        <v>5539</v>
      </c>
    </row>
    <row r="5075">
      <c r="A5075" s="2">
        <v>-1.0</v>
      </c>
      <c r="B5075" s="2" t="s">
        <v>5541</v>
      </c>
    </row>
    <row r="5076">
      <c r="A5076" s="2">
        <v>-1.0</v>
      </c>
      <c r="B5076" s="2" t="s">
        <v>5543</v>
      </c>
    </row>
    <row r="5077">
      <c r="A5077" s="2">
        <v>-1.0</v>
      </c>
      <c r="B5077" s="2" t="s">
        <v>5545</v>
      </c>
    </row>
    <row r="5078">
      <c r="A5078" s="2">
        <v>-1.0</v>
      </c>
      <c r="B5078" s="2" t="s">
        <v>5546</v>
      </c>
    </row>
    <row r="5079">
      <c r="A5079" s="2">
        <v>-1.0</v>
      </c>
      <c r="B5079" s="2" t="s">
        <v>5547</v>
      </c>
    </row>
    <row r="5080">
      <c r="A5080" s="2">
        <v>-1.0</v>
      </c>
      <c r="B5080" s="2" t="s">
        <v>5548</v>
      </c>
    </row>
    <row r="5081">
      <c r="A5081" s="2">
        <v>-1.0</v>
      </c>
      <c r="B5081" s="2" t="s">
        <v>5549</v>
      </c>
    </row>
    <row r="5082">
      <c r="A5082" s="2">
        <v>-1.0</v>
      </c>
      <c r="B5082" s="2" t="s">
        <v>5550</v>
      </c>
    </row>
    <row r="5083">
      <c r="A5083" s="2">
        <v>-1.0</v>
      </c>
      <c r="B5083" s="2" t="s">
        <v>5552</v>
      </c>
    </row>
    <row r="5084">
      <c r="A5084" s="2">
        <v>-1.0</v>
      </c>
      <c r="B5084" s="2" t="s">
        <v>5554</v>
      </c>
    </row>
    <row r="5085">
      <c r="A5085" s="2">
        <v>-1.0</v>
      </c>
      <c r="B5085" s="2" t="s">
        <v>5555</v>
      </c>
    </row>
    <row r="5086">
      <c r="A5086" s="2">
        <v>-1.0</v>
      </c>
      <c r="B5086" s="2" t="s">
        <v>5556</v>
      </c>
    </row>
    <row r="5087">
      <c r="A5087" s="2">
        <v>-1.0</v>
      </c>
      <c r="B5087" s="2" t="s">
        <v>5557</v>
      </c>
    </row>
    <row r="5088">
      <c r="A5088" s="2">
        <v>-1.0</v>
      </c>
      <c r="B5088" s="2" t="s">
        <v>5558</v>
      </c>
    </row>
    <row r="5089">
      <c r="A5089" s="2">
        <v>-1.0</v>
      </c>
      <c r="B5089" s="2" t="s">
        <v>5559</v>
      </c>
    </row>
    <row r="5090">
      <c r="A5090" s="2">
        <v>-1.0</v>
      </c>
      <c r="B5090" s="2" t="s">
        <v>5560</v>
      </c>
    </row>
    <row r="5091">
      <c r="A5091" s="2">
        <v>-1.0</v>
      </c>
      <c r="B5091" s="2" t="s">
        <v>5561</v>
      </c>
    </row>
    <row r="5092">
      <c r="A5092" s="2">
        <v>-1.0</v>
      </c>
      <c r="B5092" s="2" t="s">
        <v>5563</v>
      </c>
    </row>
    <row r="5093">
      <c r="A5093" s="2">
        <v>-1.0</v>
      </c>
      <c r="B5093" s="2" t="s">
        <v>5564</v>
      </c>
    </row>
    <row r="5094">
      <c r="A5094" s="2">
        <v>-1.0</v>
      </c>
      <c r="B5094" s="2" t="s">
        <v>5565</v>
      </c>
    </row>
    <row r="5095">
      <c r="A5095" s="2">
        <v>-1.0</v>
      </c>
      <c r="B5095" s="2" t="s">
        <v>5567</v>
      </c>
    </row>
    <row r="5096">
      <c r="A5096" s="2">
        <v>-1.0</v>
      </c>
      <c r="B5096" s="2" t="s">
        <v>5569</v>
      </c>
    </row>
    <row r="5097">
      <c r="A5097" s="2">
        <v>-1.0</v>
      </c>
      <c r="B5097" s="2" t="s">
        <v>5570</v>
      </c>
    </row>
    <row r="5098">
      <c r="A5098" s="2">
        <v>-1.0</v>
      </c>
      <c r="B5098" s="2" t="s">
        <v>5571</v>
      </c>
    </row>
    <row r="5099">
      <c r="A5099" s="2">
        <v>-1.0</v>
      </c>
      <c r="B5099" s="22" t="s">
        <v>5572</v>
      </c>
    </row>
    <row r="5100">
      <c r="A5100" s="2">
        <v>-1.0</v>
      </c>
      <c r="B5100" s="2" t="s">
        <v>5573</v>
      </c>
    </row>
    <row r="5101">
      <c r="A5101" s="2">
        <v>-1.0</v>
      </c>
      <c r="B5101" s="2" t="s">
        <v>5574</v>
      </c>
    </row>
    <row r="5102">
      <c r="A5102" s="2">
        <v>-1.0</v>
      </c>
      <c r="B5102" s="22" t="s">
        <v>5576</v>
      </c>
    </row>
    <row r="5103">
      <c r="A5103" s="2">
        <v>-1.0</v>
      </c>
      <c r="B5103" s="2" t="s">
        <v>5578</v>
      </c>
    </row>
    <row r="5104">
      <c r="A5104" s="2">
        <v>-1.0</v>
      </c>
      <c r="B5104" s="22" t="s">
        <v>5579</v>
      </c>
    </row>
    <row r="5105">
      <c r="A5105" s="2">
        <v>-1.0</v>
      </c>
      <c r="B5105" s="2" t="s">
        <v>5580</v>
      </c>
    </row>
    <row r="5106">
      <c r="A5106" s="2">
        <v>-1.0</v>
      </c>
      <c r="B5106" s="2" t="s">
        <v>5581</v>
      </c>
    </row>
    <row r="5107">
      <c r="A5107" s="2">
        <v>-1.0</v>
      </c>
      <c r="B5107" s="2" t="s">
        <v>5582</v>
      </c>
    </row>
    <row r="5108">
      <c r="A5108" s="2">
        <v>-1.0</v>
      </c>
      <c r="B5108" s="22" t="s">
        <v>5583</v>
      </c>
    </row>
    <row r="5109">
      <c r="A5109" s="2">
        <v>-1.0</v>
      </c>
      <c r="B5109" s="2" t="s">
        <v>5584</v>
      </c>
    </row>
    <row r="5110">
      <c r="A5110" s="2">
        <v>-1.0</v>
      </c>
      <c r="B5110" s="22" t="s">
        <v>5585</v>
      </c>
    </row>
    <row r="5111">
      <c r="A5111" s="2">
        <v>-1.0</v>
      </c>
      <c r="B5111" s="2" t="s">
        <v>5586</v>
      </c>
    </row>
    <row r="5112">
      <c r="A5112" s="2">
        <v>-1.0</v>
      </c>
      <c r="B5112" s="2" t="s">
        <v>5587</v>
      </c>
    </row>
    <row r="5113">
      <c r="A5113" s="2">
        <v>-1.0</v>
      </c>
      <c r="B5113" s="22" t="s">
        <v>5588</v>
      </c>
    </row>
    <row r="5114">
      <c r="A5114" s="2">
        <v>-1.0</v>
      </c>
      <c r="B5114" s="2" t="s">
        <v>5589</v>
      </c>
    </row>
    <row r="5115">
      <c r="A5115" s="2">
        <v>-1.0</v>
      </c>
      <c r="B5115" s="2" t="s">
        <v>5590</v>
      </c>
    </row>
    <row r="5116">
      <c r="A5116" s="2">
        <v>-1.0</v>
      </c>
      <c r="B5116" s="22" t="s">
        <v>5592</v>
      </c>
    </row>
    <row r="5117">
      <c r="A5117" s="2">
        <v>-1.0</v>
      </c>
      <c r="B5117" s="2" t="s">
        <v>5593</v>
      </c>
    </row>
    <row r="5118">
      <c r="A5118" s="2">
        <v>-1.0</v>
      </c>
      <c r="B5118" s="2" t="s">
        <v>5594</v>
      </c>
    </row>
    <row r="5119">
      <c r="A5119" s="2">
        <v>-1.0</v>
      </c>
      <c r="B5119" s="2" t="s">
        <v>5595</v>
      </c>
    </row>
    <row r="5120">
      <c r="A5120" s="2">
        <v>-1.0</v>
      </c>
      <c r="B5120" s="2" t="s">
        <v>5596</v>
      </c>
    </row>
    <row r="5121">
      <c r="A5121" s="2">
        <v>-1.0</v>
      </c>
      <c r="B5121" s="2" t="s">
        <v>5598</v>
      </c>
    </row>
    <row r="5122">
      <c r="A5122" s="2">
        <v>-1.0</v>
      </c>
      <c r="B5122" s="2" t="s">
        <v>5599</v>
      </c>
    </row>
    <row r="5123">
      <c r="A5123" s="2">
        <v>-1.0</v>
      </c>
      <c r="B5123" s="2" t="s">
        <v>5600</v>
      </c>
    </row>
    <row r="5124">
      <c r="A5124" s="2">
        <v>-1.0</v>
      </c>
      <c r="B5124" s="22" t="s">
        <v>5602</v>
      </c>
    </row>
    <row r="5125">
      <c r="A5125" s="2">
        <v>-1.0</v>
      </c>
      <c r="B5125" s="2" t="s">
        <v>5604</v>
      </c>
    </row>
    <row r="5126">
      <c r="A5126" s="2">
        <v>-1.0</v>
      </c>
      <c r="B5126" s="2" t="s">
        <v>5605</v>
      </c>
    </row>
    <row r="5127">
      <c r="A5127" s="2">
        <v>-1.0</v>
      </c>
      <c r="B5127" s="2" t="s">
        <v>5606</v>
      </c>
    </row>
    <row r="5128">
      <c r="A5128" s="2">
        <v>-1.0</v>
      </c>
      <c r="B5128" s="22" t="s">
        <v>5607</v>
      </c>
    </row>
    <row r="5129">
      <c r="A5129" s="2">
        <v>-1.0</v>
      </c>
      <c r="B5129" s="2" t="s">
        <v>5609</v>
      </c>
    </row>
    <row r="5130">
      <c r="A5130" s="2">
        <v>-1.0</v>
      </c>
      <c r="B5130" s="2" t="s">
        <v>5610</v>
      </c>
    </row>
    <row r="5131">
      <c r="A5131" s="2">
        <v>-1.0</v>
      </c>
      <c r="B5131" s="2" t="s">
        <v>5611</v>
      </c>
    </row>
    <row r="5132">
      <c r="A5132" s="2">
        <v>-1.0</v>
      </c>
      <c r="B5132" s="2" t="s">
        <v>5612</v>
      </c>
    </row>
    <row r="5133">
      <c r="A5133" s="2">
        <v>-1.0</v>
      </c>
      <c r="B5133" s="22" t="s">
        <v>5613</v>
      </c>
    </row>
    <row r="5134">
      <c r="A5134" s="2">
        <v>-1.0</v>
      </c>
      <c r="B5134" s="22" t="s">
        <v>5614</v>
      </c>
    </row>
    <row r="5135">
      <c r="A5135" s="2">
        <v>-1.0</v>
      </c>
      <c r="B5135" s="2" t="s">
        <v>5616</v>
      </c>
    </row>
    <row r="5136">
      <c r="A5136" s="2">
        <v>-1.0</v>
      </c>
      <c r="B5136" s="2" t="s">
        <v>5618</v>
      </c>
    </row>
    <row r="5137">
      <c r="A5137" s="2">
        <v>-1.0</v>
      </c>
      <c r="B5137" s="2" t="s">
        <v>5619</v>
      </c>
    </row>
    <row r="5138">
      <c r="A5138" s="2">
        <v>-1.0</v>
      </c>
      <c r="B5138" s="2" t="s">
        <v>5621</v>
      </c>
    </row>
    <row r="5139">
      <c r="A5139" s="2">
        <v>-1.0</v>
      </c>
      <c r="B5139" s="22" t="s">
        <v>5623</v>
      </c>
    </row>
    <row r="5140">
      <c r="A5140" s="2">
        <v>-1.0</v>
      </c>
      <c r="B5140" s="2" t="s">
        <v>5624</v>
      </c>
    </row>
    <row r="5141">
      <c r="A5141" s="2">
        <v>-1.0</v>
      </c>
      <c r="B5141" s="3" t="s">
        <v>5626</v>
      </c>
    </row>
    <row r="5142">
      <c r="A5142" s="2">
        <v>-1.0</v>
      </c>
      <c r="B5142" s="2" t="s">
        <v>5627</v>
      </c>
    </row>
    <row r="5143">
      <c r="A5143" s="2">
        <v>-1.0</v>
      </c>
      <c r="B5143" s="2" t="s">
        <v>5628</v>
      </c>
    </row>
    <row r="5144">
      <c r="A5144" s="2">
        <v>-1.0</v>
      </c>
      <c r="B5144" s="2" t="s">
        <v>5630</v>
      </c>
    </row>
    <row r="5145">
      <c r="A5145" s="2">
        <v>-1.0</v>
      </c>
      <c r="B5145" s="2" t="s">
        <v>5631</v>
      </c>
    </row>
    <row r="5146">
      <c r="A5146" s="2">
        <v>-1.0</v>
      </c>
      <c r="B5146" s="3" t="s">
        <v>5633</v>
      </c>
    </row>
    <row r="5147">
      <c r="A5147" s="2">
        <v>-1.0</v>
      </c>
      <c r="B5147" s="2" t="s">
        <v>5635</v>
      </c>
    </row>
    <row r="5148">
      <c r="A5148" s="2">
        <v>-1.0</v>
      </c>
      <c r="B5148" s="3" t="s">
        <v>5636</v>
      </c>
    </row>
    <row r="5149">
      <c r="A5149" s="2">
        <v>-1.0</v>
      </c>
      <c r="B5149" s="2" t="s">
        <v>5638</v>
      </c>
    </row>
    <row r="5150">
      <c r="A5150" s="2">
        <v>-1.0</v>
      </c>
      <c r="B5150" s="2" t="s">
        <v>5641</v>
      </c>
    </row>
    <row r="5151">
      <c r="A5151" s="2">
        <v>-1.0</v>
      </c>
      <c r="B5151" s="2" t="s">
        <v>5643</v>
      </c>
    </row>
    <row r="5152">
      <c r="A5152" s="2">
        <v>-1.0</v>
      </c>
      <c r="B5152" s="3" t="s">
        <v>5644</v>
      </c>
    </row>
    <row r="5153">
      <c r="A5153" s="2">
        <v>-1.0</v>
      </c>
      <c r="B5153" s="2" t="s">
        <v>5645</v>
      </c>
    </row>
    <row r="5154">
      <c r="A5154" s="2">
        <v>-1.0</v>
      </c>
      <c r="B5154" s="2" t="s">
        <v>5647</v>
      </c>
    </row>
    <row r="5155">
      <c r="A5155" s="2">
        <v>-1.0</v>
      </c>
      <c r="B5155" s="2" t="s">
        <v>5649</v>
      </c>
    </row>
    <row r="5156">
      <c r="A5156" s="2">
        <v>-1.0</v>
      </c>
      <c r="B5156" s="3" t="s">
        <v>5650</v>
      </c>
    </row>
    <row r="5157">
      <c r="A5157" s="2">
        <v>-1.0</v>
      </c>
      <c r="B5157" s="2" t="s">
        <v>5651</v>
      </c>
    </row>
    <row r="5158">
      <c r="A5158" s="2">
        <v>-1.0</v>
      </c>
      <c r="B5158" s="2" t="s">
        <v>5652</v>
      </c>
    </row>
    <row r="5159">
      <c r="A5159" s="2">
        <v>-1.0</v>
      </c>
      <c r="B5159" s="3" t="s">
        <v>5654</v>
      </c>
    </row>
    <row r="5160">
      <c r="A5160" s="2">
        <v>-1.0</v>
      </c>
      <c r="B5160" s="2" t="s">
        <v>5655</v>
      </c>
    </row>
    <row r="5161">
      <c r="A5161" s="2">
        <v>-1.0</v>
      </c>
      <c r="B5161" s="2" t="s">
        <v>5657</v>
      </c>
    </row>
    <row r="5162">
      <c r="A5162" s="2">
        <v>-1.0</v>
      </c>
      <c r="B5162" s="3" t="s">
        <v>5659</v>
      </c>
    </row>
    <row r="5163">
      <c r="A5163" s="2">
        <v>-1.0</v>
      </c>
      <c r="B5163" s="3" t="s">
        <v>5660</v>
      </c>
    </row>
    <row r="5164">
      <c r="A5164" s="2">
        <v>-1.0</v>
      </c>
      <c r="B5164" s="2" t="s">
        <v>5661</v>
      </c>
    </row>
    <row r="5165">
      <c r="A5165" s="2">
        <v>-1.0</v>
      </c>
      <c r="B5165" s="2" t="s">
        <v>5662</v>
      </c>
    </row>
    <row r="5166">
      <c r="A5166" s="2">
        <v>-1.0</v>
      </c>
      <c r="B5166" s="3" t="s">
        <v>5664</v>
      </c>
    </row>
    <row r="5167">
      <c r="A5167" s="2">
        <v>-1.0</v>
      </c>
      <c r="B5167" s="2" t="s">
        <v>5666</v>
      </c>
    </row>
    <row r="5168">
      <c r="A5168" s="2">
        <v>-1.0</v>
      </c>
      <c r="B5168" s="3" t="s">
        <v>5667</v>
      </c>
    </row>
    <row r="5169">
      <c r="A5169" s="2">
        <v>-1.0</v>
      </c>
      <c r="B5169" s="2" t="s">
        <v>5669</v>
      </c>
    </row>
    <row r="5170">
      <c r="A5170" s="2">
        <v>-1.0</v>
      </c>
      <c r="B5170" s="2" t="s">
        <v>5671</v>
      </c>
    </row>
    <row r="5171">
      <c r="A5171" s="2">
        <v>-1.0</v>
      </c>
      <c r="B5171" s="3" t="s">
        <v>5672</v>
      </c>
    </row>
    <row r="5172">
      <c r="A5172" s="2">
        <v>-1.0</v>
      </c>
      <c r="B5172" s="2" t="s">
        <v>5674</v>
      </c>
    </row>
    <row r="5173">
      <c r="A5173" s="2">
        <v>-1.0</v>
      </c>
      <c r="B5173" s="2" t="s">
        <v>5675</v>
      </c>
    </row>
    <row r="5174">
      <c r="A5174" s="80">
        <v>0.0</v>
      </c>
      <c r="B5174" s="79" t="s">
        <v>5069</v>
      </c>
    </row>
    <row r="5175">
      <c r="A5175" s="78">
        <v>0.0</v>
      </c>
      <c r="B5175" s="79" t="s">
        <v>5262</v>
      </c>
    </row>
    <row r="5176">
      <c r="A5176" s="2">
        <v>0.0</v>
      </c>
      <c r="B5176" s="2" t="s">
        <v>5678</v>
      </c>
    </row>
    <row r="5177">
      <c r="A5177" s="2">
        <v>0.0</v>
      </c>
      <c r="B5177" s="2" t="s">
        <v>5680</v>
      </c>
    </row>
    <row r="5178">
      <c r="A5178" s="2">
        <v>0.0</v>
      </c>
      <c r="B5178" s="2" t="s">
        <v>5681</v>
      </c>
    </row>
    <row r="5179">
      <c r="A5179" s="2">
        <v>0.0</v>
      </c>
      <c r="B5179" s="2" t="s">
        <v>5683</v>
      </c>
    </row>
    <row r="5180">
      <c r="A5180" s="2">
        <v>0.0</v>
      </c>
      <c r="B5180" s="2" t="s">
        <v>5684</v>
      </c>
    </row>
    <row r="5181">
      <c r="A5181" s="2">
        <v>0.0</v>
      </c>
      <c r="B5181" s="2" t="s">
        <v>5685</v>
      </c>
    </row>
    <row r="5182">
      <c r="A5182" s="2">
        <v>0.0</v>
      </c>
      <c r="B5182" s="2" t="s">
        <v>5687</v>
      </c>
    </row>
    <row r="5183">
      <c r="A5183" s="2">
        <v>0.0</v>
      </c>
      <c r="B5183" s="2" t="s">
        <v>5688</v>
      </c>
    </row>
    <row r="5184">
      <c r="A5184" s="2">
        <v>0.0</v>
      </c>
      <c r="B5184" s="2" t="s">
        <v>5690</v>
      </c>
    </row>
    <row r="5185">
      <c r="A5185" s="2">
        <v>0.0</v>
      </c>
      <c r="B5185" s="2" t="s">
        <v>5691</v>
      </c>
    </row>
    <row r="5186">
      <c r="A5186" s="2">
        <v>0.0</v>
      </c>
      <c r="B5186" s="2" t="s">
        <v>5692</v>
      </c>
    </row>
    <row r="5187">
      <c r="A5187" s="2">
        <v>0.0</v>
      </c>
      <c r="B5187" s="82" t="s">
        <v>5693</v>
      </c>
    </row>
    <row r="5188">
      <c r="A5188" s="2">
        <v>0.0</v>
      </c>
      <c r="B5188" s="3" t="s">
        <v>5694</v>
      </c>
    </row>
    <row r="5189">
      <c r="A5189" s="2">
        <v>0.0</v>
      </c>
      <c r="B5189" s="2" t="s">
        <v>5695</v>
      </c>
    </row>
    <row r="5190">
      <c r="A5190" s="80">
        <v>0.0</v>
      </c>
      <c r="B5190" s="79" t="s">
        <v>5225</v>
      </c>
    </row>
    <row r="5191">
      <c r="A5191" s="2">
        <v>0.0</v>
      </c>
      <c r="B5191" s="82" t="s">
        <v>5702</v>
      </c>
    </row>
    <row r="5192">
      <c r="A5192" s="78">
        <v>0.0</v>
      </c>
      <c r="B5192" s="79" t="s">
        <v>5396</v>
      </c>
    </row>
    <row r="5193">
      <c r="A5193" s="78">
        <v>0.0</v>
      </c>
      <c r="B5193" s="79" t="s">
        <v>5398</v>
      </c>
    </row>
    <row r="5194">
      <c r="A5194" s="78">
        <v>0.0</v>
      </c>
      <c r="B5194" s="79" t="s">
        <v>5402</v>
      </c>
    </row>
    <row r="5195">
      <c r="A5195" s="78">
        <v>0.0</v>
      </c>
      <c r="B5195" s="79" t="s">
        <v>5653</v>
      </c>
    </row>
    <row r="5196">
      <c r="A5196" s="2">
        <v>0.0</v>
      </c>
      <c r="B5196" s="82" t="s">
        <v>5706</v>
      </c>
    </row>
    <row r="5197">
      <c r="A5197" s="78">
        <v>0.0</v>
      </c>
      <c r="B5197" s="79" t="s">
        <v>5084</v>
      </c>
    </row>
    <row r="5198">
      <c r="A5198" s="78">
        <v>0.0</v>
      </c>
      <c r="B5198" s="79" t="s">
        <v>5391</v>
      </c>
    </row>
    <row r="5199">
      <c r="A5199" s="78">
        <v>0.0</v>
      </c>
      <c r="B5199" s="79" t="s">
        <v>5104</v>
      </c>
    </row>
    <row r="5200">
      <c r="A5200" s="2">
        <v>0.0</v>
      </c>
      <c r="B5200" s="2" t="s">
        <v>5708</v>
      </c>
    </row>
    <row r="5201">
      <c r="A5201" s="2">
        <v>0.0</v>
      </c>
      <c r="B5201" s="2" t="s">
        <v>5710</v>
      </c>
    </row>
    <row r="5202">
      <c r="A5202" s="2">
        <v>0.0</v>
      </c>
      <c r="B5202" s="2" t="s">
        <v>5711</v>
      </c>
    </row>
    <row r="5203">
      <c r="A5203" s="78">
        <v>0.0</v>
      </c>
      <c r="B5203" s="79" t="s">
        <v>5243</v>
      </c>
    </row>
    <row r="5204">
      <c r="A5204" s="80">
        <v>0.0</v>
      </c>
      <c r="B5204" s="79" t="s">
        <v>5450</v>
      </c>
    </row>
    <row r="5205">
      <c r="A5205" s="2">
        <v>0.0</v>
      </c>
      <c r="B5205" s="2" t="s">
        <v>5712</v>
      </c>
    </row>
    <row r="5206">
      <c r="A5206" s="2">
        <v>0.0</v>
      </c>
      <c r="B5206" s="82" t="s">
        <v>5713</v>
      </c>
    </row>
    <row r="5207">
      <c r="A5207" s="2">
        <v>0.0</v>
      </c>
      <c r="B5207" s="2" t="s">
        <v>5715</v>
      </c>
    </row>
    <row r="5208">
      <c r="A5208" s="2">
        <v>0.0</v>
      </c>
      <c r="B5208" s="2" t="s">
        <v>5716</v>
      </c>
    </row>
    <row r="5209">
      <c r="A5209" s="2">
        <v>0.0</v>
      </c>
      <c r="B5209" s="2" t="s">
        <v>5718</v>
      </c>
    </row>
    <row r="5210">
      <c r="A5210" s="2">
        <v>0.0</v>
      </c>
      <c r="B5210" s="82" t="s">
        <v>5705</v>
      </c>
    </row>
    <row r="5211">
      <c r="A5211" s="80">
        <v>0.0</v>
      </c>
      <c r="B5211" s="79" t="s">
        <v>5108</v>
      </c>
    </row>
    <row r="5212">
      <c r="A5212" s="78">
        <v>0.0</v>
      </c>
      <c r="B5212" s="79" t="s">
        <v>5062</v>
      </c>
    </row>
    <row r="5213">
      <c r="A5213" s="80">
        <v>0.0</v>
      </c>
      <c r="B5213" s="79" t="s">
        <v>5212</v>
      </c>
    </row>
    <row r="5214">
      <c r="A5214" s="80">
        <v>0.0</v>
      </c>
      <c r="B5214" s="79" t="s">
        <v>5100</v>
      </c>
    </row>
    <row r="5215">
      <c r="A5215" s="2">
        <v>0.0</v>
      </c>
      <c r="B5215" s="32" t="s">
        <v>5720</v>
      </c>
    </row>
    <row r="5216">
      <c r="A5216" s="2">
        <v>0.0</v>
      </c>
      <c r="B5216" s="2" t="s">
        <v>5722</v>
      </c>
    </row>
    <row r="5217">
      <c r="A5217" s="2">
        <v>0.0</v>
      </c>
      <c r="B5217" s="32" t="s">
        <v>5723</v>
      </c>
    </row>
    <row r="5218">
      <c r="A5218" s="2">
        <v>0.0</v>
      </c>
      <c r="B5218" s="82" t="s">
        <v>5724</v>
      </c>
    </row>
    <row r="5219">
      <c r="A5219" s="2">
        <v>0.0</v>
      </c>
      <c r="B5219" s="82" t="s">
        <v>5726</v>
      </c>
    </row>
    <row r="5220">
      <c r="A5220" s="2">
        <v>0.0</v>
      </c>
      <c r="B5220" s="82" t="s">
        <v>5727</v>
      </c>
    </row>
    <row r="5221">
      <c r="A5221" s="2">
        <v>0.0</v>
      </c>
      <c r="B5221" s="2" t="s">
        <v>5729</v>
      </c>
    </row>
    <row r="5222">
      <c r="A5222" s="2">
        <v>0.0</v>
      </c>
      <c r="B5222" s="2" t="s">
        <v>5731</v>
      </c>
    </row>
    <row r="5223">
      <c r="A5223" s="2">
        <v>0.0</v>
      </c>
      <c r="B5223" s="2" t="s">
        <v>5733</v>
      </c>
    </row>
    <row r="5224">
      <c r="A5224" s="2">
        <v>0.0</v>
      </c>
      <c r="B5224" s="2" t="s">
        <v>5734</v>
      </c>
    </row>
    <row r="5225">
      <c r="A5225" s="2">
        <v>0.0</v>
      </c>
      <c r="B5225" s="2" t="s">
        <v>5735</v>
      </c>
    </row>
    <row r="5226">
      <c r="A5226" s="2">
        <v>0.0</v>
      </c>
      <c r="B5226" s="2" t="s">
        <v>5737</v>
      </c>
    </row>
    <row r="5227">
      <c r="A5227" s="2">
        <v>0.0</v>
      </c>
      <c r="B5227" s="2" t="s">
        <v>5738</v>
      </c>
    </row>
    <row r="5228">
      <c r="A5228" s="2">
        <v>0.0</v>
      </c>
      <c r="B5228" s="2" t="s">
        <v>5740</v>
      </c>
    </row>
    <row r="5229">
      <c r="A5229" s="2">
        <v>0.0</v>
      </c>
      <c r="B5229" s="3" t="s">
        <v>5742</v>
      </c>
    </row>
    <row r="5230">
      <c r="A5230" s="2">
        <v>0.0</v>
      </c>
      <c r="B5230" s="2" t="s">
        <v>5743</v>
      </c>
    </row>
    <row r="5231">
      <c r="A5231" s="2">
        <v>0.0</v>
      </c>
      <c r="B5231" s="2" t="s">
        <v>5745</v>
      </c>
    </row>
    <row r="5232">
      <c r="A5232" s="2">
        <v>0.0</v>
      </c>
      <c r="B5232" s="82" t="s">
        <v>5747</v>
      </c>
    </row>
    <row r="5233">
      <c r="A5233" s="80">
        <v>0.0</v>
      </c>
      <c r="B5233" s="79" t="s">
        <v>5059</v>
      </c>
    </row>
    <row r="5234">
      <c r="A5234" s="2">
        <v>0.0</v>
      </c>
      <c r="B5234" s="2" t="s">
        <v>5750</v>
      </c>
    </row>
    <row r="5235">
      <c r="A5235" s="2">
        <v>0.0</v>
      </c>
      <c r="B5235" s="82" t="s">
        <v>5739</v>
      </c>
    </row>
    <row r="5236">
      <c r="A5236" s="2">
        <v>0.0</v>
      </c>
      <c r="B5236" s="2" t="s">
        <v>5752</v>
      </c>
    </row>
    <row r="5237">
      <c r="A5237" s="78">
        <v>0.0</v>
      </c>
      <c r="B5237" s="79" t="s">
        <v>5358</v>
      </c>
    </row>
    <row r="5238">
      <c r="A5238" s="78">
        <v>0.0</v>
      </c>
      <c r="B5238" s="79" t="s">
        <v>5361</v>
      </c>
    </row>
    <row r="5239">
      <c r="A5239" s="2">
        <v>0.0</v>
      </c>
      <c r="B5239" s="32" t="s">
        <v>5754</v>
      </c>
    </row>
    <row r="5240">
      <c r="A5240" s="2">
        <v>0.0</v>
      </c>
      <c r="B5240" s="2" t="s">
        <v>5756</v>
      </c>
    </row>
    <row r="5241">
      <c r="A5241" s="2">
        <v>0.0</v>
      </c>
      <c r="B5241" s="32" t="s">
        <v>5757</v>
      </c>
    </row>
    <row r="5242">
      <c r="A5242" s="2">
        <v>0.0</v>
      </c>
      <c r="B5242" s="32" t="s">
        <v>5759</v>
      </c>
    </row>
    <row r="5243">
      <c r="A5243" s="80">
        <v>0.0</v>
      </c>
      <c r="B5243" s="3" t="s">
        <v>5761</v>
      </c>
    </row>
    <row r="5244">
      <c r="A5244" s="2">
        <v>0.0</v>
      </c>
      <c r="B5244" s="2" t="s">
        <v>5763</v>
      </c>
    </row>
    <row r="5245">
      <c r="A5245" s="2">
        <v>0.0</v>
      </c>
      <c r="B5245" s="3" t="s">
        <v>5765</v>
      </c>
    </row>
    <row r="5246">
      <c r="A5246" s="2">
        <v>0.0</v>
      </c>
      <c r="B5246" s="3" t="s">
        <v>5767</v>
      </c>
    </row>
    <row r="5247">
      <c r="A5247" s="2">
        <v>0.0</v>
      </c>
      <c r="B5247" s="3" t="s">
        <v>5769</v>
      </c>
    </row>
    <row r="5248">
      <c r="A5248" s="2">
        <v>0.0</v>
      </c>
      <c r="B5248" s="3" t="s">
        <v>5770</v>
      </c>
    </row>
    <row r="5249">
      <c r="A5249" s="2">
        <v>0.0</v>
      </c>
      <c r="B5249" s="3" t="s">
        <v>5772</v>
      </c>
    </row>
    <row r="5250">
      <c r="A5250" s="2">
        <v>0.0</v>
      </c>
      <c r="B5250" s="82" t="s">
        <v>5774</v>
      </c>
    </row>
    <row r="5251">
      <c r="A5251" s="2">
        <v>0.0</v>
      </c>
      <c r="B5251" s="3" t="s">
        <v>5775</v>
      </c>
    </row>
    <row r="5252">
      <c r="A5252" s="2">
        <v>0.0</v>
      </c>
      <c r="B5252" s="2" t="s">
        <v>5776</v>
      </c>
    </row>
    <row r="5253">
      <c r="A5253" s="2">
        <v>0.0</v>
      </c>
      <c r="B5253" s="3" t="s">
        <v>5777</v>
      </c>
    </row>
    <row r="5254">
      <c r="A5254" s="2">
        <v>0.0</v>
      </c>
      <c r="B5254" s="2" t="s">
        <v>5778</v>
      </c>
    </row>
    <row r="5255">
      <c r="A5255" s="2">
        <v>0.0</v>
      </c>
      <c r="B5255" s="2" t="s">
        <v>5780</v>
      </c>
    </row>
    <row r="5256">
      <c r="A5256" s="2">
        <v>0.0</v>
      </c>
      <c r="B5256" s="3" t="s">
        <v>5781</v>
      </c>
    </row>
    <row r="5257">
      <c r="A5257" s="2">
        <v>0.0</v>
      </c>
      <c r="B5257" s="3" t="s">
        <v>5782</v>
      </c>
    </row>
    <row r="5258">
      <c r="A5258" s="78">
        <v>0.0</v>
      </c>
      <c r="B5258" s="79" t="s">
        <v>5597</v>
      </c>
    </row>
    <row r="5259">
      <c r="A5259" s="80">
        <v>0.0</v>
      </c>
      <c r="B5259" s="79" t="s">
        <v>5245</v>
      </c>
    </row>
    <row r="5260">
      <c r="A5260" s="2">
        <v>0.0</v>
      </c>
      <c r="B5260" s="82" t="s">
        <v>5784</v>
      </c>
    </row>
    <row r="5261">
      <c r="A5261" s="2">
        <v>0.0</v>
      </c>
      <c r="B5261" s="22" t="s">
        <v>5786</v>
      </c>
    </row>
    <row r="5262">
      <c r="A5262" s="78">
        <v>0.0</v>
      </c>
      <c r="B5262" s="79" t="s">
        <v>5133</v>
      </c>
    </row>
    <row r="5263">
      <c r="A5263" s="78">
        <v>0.0</v>
      </c>
      <c r="B5263" s="81" t="s">
        <v>5787</v>
      </c>
    </row>
    <row r="5264">
      <c r="A5264" s="80">
        <v>0.0</v>
      </c>
      <c r="B5264" s="79" t="s">
        <v>5095</v>
      </c>
    </row>
    <row r="5265">
      <c r="A5265" s="80">
        <v>0.0</v>
      </c>
      <c r="B5265" s="79" t="s">
        <v>5096</v>
      </c>
    </row>
    <row r="5266">
      <c r="A5266" s="2">
        <v>0.0</v>
      </c>
      <c r="B5266" s="2" t="s">
        <v>5788</v>
      </c>
    </row>
    <row r="5267">
      <c r="A5267" s="2">
        <v>0.0</v>
      </c>
      <c r="B5267" s="2" t="s">
        <v>5789</v>
      </c>
    </row>
    <row r="5268">
      <c r="A5268" s="80">
        <v>0.0</v>
      </c>
      <c r="B5268" s="2" t="s">
        <v>5790</v>
      </c>
    </row>
    <row r="5269">
      <c r="A5269" s="80">
        <v>0.0</v>
      </c>
      <c r="B5269" s="2" t="s">
        <v>5791</v>
      </c>
    </row>
    <row r="5270">
      <c r="A5270" s="80">
        <v>0.0</v>
      </c>
      <c r="B5270" s="2" t="s">
        <v>5792</v>
      </c>
    </row>
    <row r="5271">
      <c r="A5271" s="80">
        <v>0.0</v>
      </c>
      <c r="B5271" s="2" t="s">
        <v>5794</v>
      </c>
    </row>
    <row r="5272">
      <c r="A5272" s="80">
        <v>0.0</v>
      </c>
      <c r="B5272" s="32" t="s">
        <v>5795</v>
      </c>
    </row>
    <row r="5273">
      <c r="A5273" s="78">
        <v>0.0</v>
      </c>
      <c r="B5273" s="79" t="s">
        <v>5028</v>
      </c>
    </row>
    <row r="5274">
      <c r="A5274" s="78">
        <v>0.0</v>
      </c>
      <c r="B5274" s="79" t="s">
        <v>5039</v>
      </c>
    </row>
    <row r="5275">
      <c r="A5275" s="78">
        <v>0.0</v>
      </c>
      <c r="B5275" s="79" t="s">
        <v>5045</v>
      </c>
    </row>
    <row r="5276">
      <c r="A5276" s="78">
        <v>0.0</v>
      </c>
      <c r="B5276" s="79" t="s">
        <v>5047</v>
      </c>
    </row>
    <row r="5277">
      <c r="A5277" s="78">
        <v>0.0</v>
      </c>
      <c r="B5277" s="79" t="s">
        <v>5049</v>
      </c>
    </row>
    <row r="5278">
      <c r="A5278" s="78">
        <v>0.0</v>
      </c>
      <c r="B5278" s="79" t="s">
        <v>5050</v>
      </c>
    </row>
    <row r="5279">
      <c r="A5279" s="78">
        <v>0.0</v>
      </c>
      <c r="B5279" s="79" t="s">
        <v>5051</v>
      </c>
    </row>
    <row r="5280">
      <c r="A5280" s="78">
        <v>0.0</v>
      </c>
      <c r="B5280" s="79" t="s">
        <v>5052</v>
      </c>
    </row>
    <row r="5281">
      <c r="A5281" s="78">
        <v>0.0</v>
      </c>
      <c r="B5281" s="79" t="s">
        <v>5053</v>
      </c>
    </row>
    <row r="5282">
      <c r="A5282" s="78">
        <v>0.0</v>
      </c>
      <c r="B5282" s="79" t="s">
        <v>5056</v>
      </c>
    </row>
    <row r="5283">
      <c r="A5283" s="78">
        <v>0.0</v>
      </c>
      <c r="B5283" s="79" t="s">
        <v>5057</v>
      </c>
    </row>
    <row r="5284">
      <c r="A5284" s="78">
        <v>0.0</v>
      </c>
      <c r="B5284" s="79" t="s">
        <v>5058</v>
      </c>
    </row>
    <row r="5285">
      <c r="A5285" s="78">
        <v>0.0</v>
      </c>
      <c r="B5285" s="79" t="s">
        <v>5060</v>
      </c>
    </row>
    <row r="5286">
      <c r="A5286" s="78">
        <v>0.0</v>
      </c>
      <c r="B5286" s="79" t="s">
        <v>5063</v>
      </c>
    </row>
    <row r="5287">
      <c r="A5287" s="78">
        <v>0.0</v>
      </c>
      <c r="B5287" s="79" t="s">
        <v>5064</v>
      </c>
    </row>
    <row r="5288">
      <c r="A5288" s="78">
        <v>0.0</v>
      </c>
      <c r="B5288" s="79" t="s">
        <v>5065</v>
      </c>
    </row>
    <row r="5289">
      <c r="A5289" s="78">
        <v>0.0</v>
      </c>
      <c r="B5289" s="79" t="s">
        <v>5066</v>
      </c>
    </row>
    <row r="5290">
      <c r="A5290" s="78">
        <v>0.0</v>
      </c>
      <c r="B5290" s="79" t="s">
        <v>5068</v>
      </c>
    </row>
    <row r="5291">
      <c r="A5291" s="78">
        <v>0.0</v>
      </c>
      <c r="B5291" s="79" t="s">
        <v>5070</v>
      </c>
    </row>
    <row r="5292">
      <c r="A5292" s="78">
        <v>0.0</v>
      </c>
      <c r="B5292" s="79" t="s">
        <v>5071</v>
      </c>
    </row>
    <row r="5293">
      <c r="A5293" s="78">
        <v>0.0</v>
      </c>
      <c r="B5293" s="79" t="s">
        <v>5080</v>
      </c>
    </row>
    <row r="5294">
      <c r="A5294" s="78">
        <v>0.0</v>
      </c>
      <c r="B5294" s="79" t="s">
        <v>5082</v>
      </c>
    </row>
    <row r="5295">
      <c r="A5295" s="78">
        <v>0.0</v>
      </c>
      <c r="B5295" s="79" t="s">
        <v>5086</v>
      </c>
    </row>
    <row r="5296">
      <c r="A5296" s="78">
        <v>0.0</v>
      </c>
      <c r="B5296" s="79" t="s">
        <v>5088</v>
      </c>
    </row>
    <row r="5297">
      <c r="A5297" s="78">
        <v>0.0</v>
      </c>
      <c r="B5297" s="79" t="s">
        <v>5090</v>
      </c>
    </row>
    <row r="5298">
      <c r="A5298" s="78">
        <v>0.0</v>
      </c>
      <c r="B5298" s="79" t="s">
        <v>5093</v>
      </c>
    </row>
    <row r="5299">
      <c r="A5299" s="78">
        <v>0.0</v>
      </c>
      <c r="B5299" s="79" t="s">
        <v>5098</v>
      </c>
    </row>
    <row r="5300">
      <c r="A5300" s="78">
        <v>0.0</v>
      </c>
      <c r="B5300" s="79" t="s">
        <v>5101</v>
      </c>
    </row>
    <row r="5301">
      <c r="A5301" s="78">
        <v>0.0</v>
      </c>
      <c r="B5301" s="79" t="s">
        <v>5106</v>
      </c>
    </row>
    <row r="5302">
      <c r="A5302" s="78">
        <v>0.0</v>
      </c>
      <c r="B5302" s="79" t="s">
        <v>5107</v>
      </c>
    </row>
    <row r="5303">
      <c r="A5303" s="78">
        <v>0.0</v>
      </c>
      <c r="B5303" s="79" t="s">
        <v>5109</v>
      </c>
    </row>
    <row r="5304">
      <c r="A5304" s="78">
        <v>0.0</v>
      </c>
      <c r="B5304" s="79" t="s">
        <v>5112</v>
      </c>
    </row>
    <row r="5305">
      <c r="A5305" s="78">
        <v>0.0</v>
      </c>
      <c r="B5305" s="79" t="s">
        <v>5116</v>
      </c>
    </row>
    <row r="5306">
      <c r="A5306" s="78">
        <v>0.0</v>
      </c>
      <c r="B5306" s="79" t="s">
        <v>5124</v>
      </c>
    </row>
    <row r="5307">
      <c r="A5307" s="78">
        <v>0.0</v>
      </c>
      <c r="B5307" s="79" t="s">
        <v>5137</v>
      </c>
    </row>
    <row r="5308">
      <c r="A5308" s="78">
        <v>0.0</v>
      </c>
      <c r="B5308" s="79" t="s">
        <v>5160</v>
      </c>
    </row>
    <row r="5309">
      <c r="A5309" s="78">
        <v>0.0</v>
      </c>
      <c r="B5309" s="79" t="s">
        <v>5163</v>
      </c>
    </row>
    <row r="5310">
      <c r="A5310" s="78">
        <v>0.0</v>
      </c>
      <c r="B5310" s="79" t="s">
        <v>5165</v>
      </c>
    </row>
    <row r="5311">
      <c r="A5311" s="78">
        <v>0.0</v>
      </c>
      <c r="B5311" s="79" t="s">
        <v>5167</v>
      </c>
    </row>
    <row r="5312">
      <c r="A5312" s="78">
        <v>0.0</v>
      </c>
      <c r="B5312" s="79" t="s">
        <v>5170</v>
      </c>
    </row>
    <row r="5313">
      <c r="A5313" s="78">
        <v>0.0</v>
      </c>
      <c r="B5313" s="79" t="s">
        <v>5178</v>
      </c>
    </row>
    <row r="5314">
      <c r="A5314" s="78">
        <v>0.0</v>
      </c>
      <c r="B5314" s="79" t="s">
        <v>5209</v>
      </c>
    </row>
    <row r="5315">
      <c r="A5315" s="78">
        <v>0.0</v>
      </c>
      <c r="B5315" s="79" t="s">
        <v>5214</v>
      </c>
    </row>
    <row r="5316">
      <c r="A5316" s="78">
        <v>0.0</v>
      </c>
      <c r="B5316" s="79" t="s">
        <v>5217</v>
      </c>
    </row>
    <row r="5317">
      <c r="A5317" s="78">
        <v>0.0</v>
      </c>
      <c r="B5317" s="79" t="s">
        <v>5223</v>
      </c>
    </row>
    <row r="5318">
      <c r="A5318" s="78">
        <v>0.0</v>
      </c>
      <c r="B5318" s="79" t="s">
        <v>5228</v>
      </c>
    </row>
    <row r="5319">
      <c r="A5319" s="78">
        <v>0.0</v>
      </c>
      <c r="B5319" s="79" t="s">
        <v>5232</v>
      </c>
    </row>
    <row r="5320">
      <c r="A5320" s="78">
        <v>0.0</v>
      </c>
      <c r="B5320" s="79" t="s">
        <v>5235</v>
      </c>
    </row>
    <row r="5321">
      <c r="A5321" s="78">
        <v>0.0</v>
      </c>
      <c r="B5321" s="79" t="s">
        <v>5238</v>
      </c>
    </row>
    <row r="5322">
      <c r="A5322" s="78">
        <v>0.0</v>
      </c>
      <c r="B5322" s="79" t="s">
        <v>2916</v>
      </c>
    </row>
    <row r="5323">
      <c r="A5323" s="78">
        <v>0.0</v>
      </c>
      <c r="B5323" s="79" t="s">
        <v>5249</v>
      </c>
    </row>
    <row r="5324">
      <c r="A5324" s="78">
        <v>0.0</v>
      </c>
      <c r="B5324" s="79" t="s">
        <v>5251</v>
      </c>
    </row>
    <row r="5325">
      <c r="A5325" s="78">
        <v>0.0</v>
      </c>
      <c r="B5325" s="79" t="s">
        <v>5253</v>
      </c>
    </row>
    <row r="5326">
      <c r="A5326" s="78">
        <v>0.0</v>
      </c>
      <c r="B5326" s="79" t="s">
        <v>5256</v>
      </c>
    </row>
    <row r="5327">
      <c r="A5327" s="78">
        <v>0.0</v>
      </c>
      <c r="B5327" s="79" t="s">
        <v>5260</v>
      </c>
    </row>
    <row r="5328">
      <c r="A5328" s="78">
        <v>0.0</v>
      </c>
      <c r="B5328" s="79" t="s">
        <v>5268</v>
      </c>
    </row>
    <row r="5329">
      <c r="A5329" s="78">
        <v>0.0</v>
      </c>
      <c r="B5329" s="79" t="s">
        <v>5270</v>
      </c>
    </row>
    <row r="5330">
      <c r="A5330" s="78">
        <v>0.0</v>
      </c>
      <c r="B5330" s="79" t="s">
        <v>5275</v>
      </c>
    </row>
    <row r="5331">
      <c r="A5331" s="78">
        <v>0.0</v>
      </c>
      <c r="B5331" s="79" t="s">
        <v>5277</v>
      </c>
    </row>
    <row r="5332">
      <c r="A5332" s="78">
        <v>0.0</v>
      </c>
      <c r="B5332" s="79" t="s">
        <v>5285</v>
      </c>
    </row>
    <row r="5333">
      <c r="A5333" s="78">
        <v>0.0</v>
      </c>
      <c r="B5333" s="79" t="s">
        <v>5301</v>
      </c>
    </row>
    <row r="5334">
      <c r="A5334" s="78">
        <v>0.0</v>
      </c>
      <c r="B5334" s="79" t="s">
        <v>5305</v>
      </c>
    </row>
    <row r="5335">
      <c r="A5335" s="78">
        <v>0.0</v>
      </c>
      <c r="B5335" s="79" t="s">
        <v>5308</v>
      </c>
    </row>
    <row r="5336">
      <c r="A5336" s="78">
        <v>0.0</v>
      </c>
      <c r="B5336" s="79" t="s">
        <v>5313</v>
      </c>
    </row>
    <row r="5337">
      <c r="A5337" s="78">
        <v>0.0</v>
      </c>
      <c r="B5337" s="79" t="s">
        <v>5316</v>
      </c>
    </row>
    <row r="5338">
      <c r="A5338" s="78">
        <v>0.0</v>
      </c>
      <c r="B5338" s="79" t="s">
        <v>5320</v>
      </c>
    </row>
    <row r="5339">
      <c r="A5339" s="78">
        <v>0.0</v>
      </c>
      <c r="B5339" s="79" t="s">
        <v>5325</v>
      </c>
    </row>
    <row r="5340">
      <c r="A5340" s="78">
        <v>0.0</v>
      </c>
      <c r="B5340" s="79" t="s">
        <v>5327</v>
      </c>
    </row>
    <row r="5341">
      <c r="A5341" s="78">
        <v>0.0</v>
      </c>
      <c r="B5341" s="79" t="s">
        <v>5333</v>
      </c>
    </row>
    <row r="5342">
      <c r="A5342" s="78">
        <v>0.0</v>
      </c>
      <c r="B5342" s="79" t="s">
        <v>5335</v>
      </c>
    </row>
    <row r="5343">
      <c r="A5343" s="78">
        <v>0.0</v>
      </c>
      <c r="B5343" s="79" t="s">
        <v>5344</v>
      </c>
    </row>
    <row r="5344">
      <c r="A5344" s="78">
        <v>0.0</v>
      </c>
      <c r="B5344" s="79" t="s">
        <v>5352</v>
      </c>
    </row>
    <row r="5345">
      <c r="A5345" s="78">
        <v>0.0</v>
      </c>
      <c r="B5345" s="79" t="s">
        <v>5291</v>
      </c>
    </row>
    <row r="5346">
      <c r="A5346" s="78">
        <v>0.0</v>
      </c>
      <c r="B5346" s="79" t="s">
        <v>5368</v>
      </c>
    </row>
    <row r="5347">
      <c r="A5347" s="78">
        <v>0.0</v>
      </c>
      <c r="B5347" s="79" t="s">
        <v>5370</v>
      </c>
    </row>
    <row r="5348">
      <c r="A5348" s="78">
        <v>0.0</v>
      </c>
      <c r="B5348" s="79" t="s">
        <v>5372</v>
      </c>
    </row>
    <row r="5349">
      <c r="A5349" s="78">
        <v>0.0</v>
      </c>
      <c r="B5349" s="79" t="s">
        <v>5373</v>
      </c>
    </row>
    <row r="5350">
      <c r="A5350" s="78">
        <v>0.0</v>
      </c>
      <c r="B5350" s="79" t="s">
        <v>5375</v>
      </c>
    </row>
    <row r="5351">
      <c r="A5351" s="78">
        <v>0.0</v>
      </c>
      <c r="B5351" s="79" t="s">
        <v>5380</v>
      </c>
    </row>
    <row r="5352">
      <c r="A5352" s="78">
        <v>0.0</v>
      </c>
      <c r="B5352" s="79" t="s">
        <v>5394</v>
      </c>
    </row>
    <row r="5353">
      <c r="A5353" s="78">
        <v>0.0</v>
      </c>
      <c r="B5353" s="79" t="s">
        <v>5404</v>
      </c>
    </row>
    <row r="5354">
      <c r="A5354" s="78">
        <v>0.0</v>
      </c>
      <c r="B5354" s="79" t="s">
        <v>5408</v>
      </c>
    </row>
    <row r="5355">
      <c r="A5355" s="78">
        <v>0.0</v>
      </c>
      <c r="B5355" s="79" t="s">
        <v>5411</v>
      </c>
    </row>
    <row r="5356">
      <c r="A5356" s="78">
        <v>0.0</v>
      </c>
      <c r="B5356" s="79" t="s">
        <v>5420</v>
      </c>
    </row>
    <row r="5357">
      <c r="A5357" s="78">
        <v>0.0</v>
      </c>
      <c r="B5357" s="79" t="s">
        <v>5422</v>
      </c>
    </row>
    <row r="5358">
      <c r="A5358" s="78">
        <v>0.0</v>
      </c>
      <c r="B5358" s="79" t="s">
        <v>5425</v>
      </c>
    </row>
    <row r="5359">
      <c r="A5359" s="78">
        <v>0.0</v>
      </c>
      <c r="B5359" s="79" t="s">
        <v>5432</v>
      </c>
    </row>
    <row r="5360">
      <c r="A5360" s="78">
        <v>0.0</v>
      </c>
      <c r="B5360" s="79" t="s">
        <v>5438</v>
      </c>
    </row>
    <row r="5361">
      <c r="A5361" s="78">
        <v>0.0</v>
      </c>
      <c r="B5361" s="79" t="s">
        <v>5440</v>
      </c>
    </row>
    <row r="5362">
      <c r="A5362" s="78">
        <v>0.0</v>
      </c>
      <c r="B5362" s="79" t="s">
        <v>5444</v>
      </c>
    </row>
    <row r="5363">
      <c r="A5363" s="78">
        <v>0.0</v>
      </c>
      <c r="B5363" s="79" t="s">
        <v>5447</v>
      </c>
    </row>
    <row r="5364">
      <c r="A5364" s="78">
        <v>0.0</v>
      </c>
      <c r="B5364" s="79" t="s">
        <v>5458</v>
      </c>
    </row>
    <row r="5365">
      <c r="A5365" s="78">
        <v>0.0</v>
      </c>
      <c r="B5365" s="79" t="s">
        <v>5460</v>
      </c>
    </row>
    <row r="5366">
      <c r="A5366" s="78">
        <v>0.0</v>
      </c>
      <c r="B5366" s="79" t="s">
        <v>5463</v>
      </c>
    </row>
    <row r="5367">
      <c r="A5367" s="78">
        <v>0.0</v>
      </c>
      <c r="B5367" s="79" t="s">
        <v>5465</v>
      </c>
    </row>
    <row r="5368">
      <c r="A5368" s="78">
        <v>0.0</v>
      </c>
      <c r="B5368" s="79" t="s">
        <v>5467</v>
      </c>
    </row>
    <row r="5369">
      <c r="A5369" s="78">
        <v>0.0</v>
      </c>
      <c r="B5369" s="79" t="s">
        <v>5470</v>
      </c>
    </row>
    <row r="5370">
      <c r="A5370" s="78">
        <v>0.0</v>
      </c>
      <c r="B5370" s="79" t="s">
        <v>5472</v>
      </c>
    </row>
    <row r="5371">
      <c r="A5371" s="78">
        <v>0.0</v>
      </c>
      <c r="B5371" s="79" t="s">
        <v>5475</v>
      </c>
    </row>
    <row r="5372">
      <c r="A5372" s="78">
        <v>0.0</v>
      </c>
      <c r="B5372" s="79" t="s">
        <v>5483</v>
      </c>
    </row>
    <row r="5373">
      <c r="A5373" s="78">
        <v>0.0</v>
      </c>
      <c r="B5373" s="79" t="s">
        <v>5486</v>
      </c>
    </row>
    <row r="5374">
      <c r="A5374" s="78">
        <v>0.0</v>
      </c>
      <c r="B5374" s="79" t="s">
        <v>5488</v>
      </c>
    </row>
    <row r="5375">
      <c r="A5375" s="78">
        <v>0.0</v>
      </c>
      <c r="B5375" s="79" t="s">
        <v>5500</v>
      </c>
    </row>
    <row r="5376">
      <c r="A5376" s="78">
        <v>0.0</v>
      </c>
      <c r="B5376" s="79" t="s">
        <v>5502</v>
      </c>
    </row>
    <row r="5377">
      <c r="A5377" s="78">
        <v>0.0</v>
      </c>
      <c r="B5377" s="79" t="s">
        <v>5505</v>
      </c>
    </row>
    <row r="5378">
      <c r="A5378" s="78">
        <v>0.0</v>
      </c>
      <c r="B5378" s="79" t="s">
        <v>5508</v>
      </c>
    </row>
    <row r="5379">
      <c r="A5379" s="78">
        <v>0.0</v>
      </c>
      <c r="B5379" s="79" t="s">
        <v>5510</v>
      </c>
    </row>
    <row r="5380">
      <c r="A5380" s="78">
        <v>0.0</v>
      </c>
      <c r="B5380" s="79" t="s">
        <v>3778</v>
      </c>
    </row>
    <row r="5381">
      <c r="A5381" s="78">
        <v>0.0</v>
      </c>
      <c r="B5381" s="79" t="s">
        <v>5514</v>
      </c>
    </row>
    <row r="5382">
      <c r="A5382" s="78">
        <v>0.0</v>
      </c>
      <c r="B5382" s="79" t="s">
        <v>5518</v>
      </c>
    </row>
    <row r="5383">
      <c r="A5383" s="78">
        <v>0.0</v>
      </c>
      <c r="B5383" s="79" t="s">
        <v>5520</v>
      </c>
    </row>
    <row r="5384">
      <c r="A5384" s="78">
        <v>0.0</v>
      </c>
      <c r="B5384" s="79" t="s">
        <v>5524</v>
      </c>
    </row>
    <row r="5385">
      <c r="A5385" s="78">
        <v>0.0</v>
      </c>
      <c r="B5385" s="79" t="s">
        <v>5526</v>
      </c>
    </row>
    <row r="5386">
      <c r="A5386" s="78">
        <v>0.0</v>
      </c>
      <c r="B5386" s="79" t="s">
        <v>5530</v>
      </c>
    </row>
    <row r="5387">
      <c r="A5387" s="78">
        <v>0.0</v>
      </c>
      <c r="B5387" s="79" t="s">
        <v>5533</v>
      </c>
    </row>
    <row r="5388">
      <c r="A5388" s="78">
        <v>0.0</v>
      </c>
      <c r="B5388" s="79" t="s">
        <v>5536</v>
      </c>
    </row>
    <row r="5389">
      <c r="A5389" s="78">
        <v>0.0</v>
      </c>
      <c r="B5389" s="79" t="s">
        <v>5538</v>
      </c>
    </row>
    <row r="5390">
      <c r="A5390" s="78">
        <v>0.0</v>
      </c>
      <c r="B5390" s="79" t="s">
        <v>5544</v>
      </c>
    </row>
    <row r="5391">
      <c r="A5391" s="78">
        <v>0.0</v>
      </c>
      <c r="B5391" s="79" t="s">
        <v>5551</v>
      </c>
    </row>
    <row r="5392">
      <c r="A5392" s="78">
        <v>0.0</v>
      </c>
      <c r="B5392" s="79" t="s">
        <v>5566</v>
      </c>
    </row>
    <row r="5393">
      <c r="A5393" s="78">
        <v>0.0</v>
      </c>
      <c r="B5393" s="79" t="s">
        <v>5568</v>
      </c>
    </row>
    <row r="5394">
      <c r="A5394" s="78">
        <v>0.0</v>
      </c>
      <c r="B5394" s="79" t="s">
        <v>5553</v>
      </c>
    </row>
    <row r="5395">
      <c r="A5395" s="78">
        <v>0.0</v>
      </c>
      <c r="B5395" s="79" t="s">
        <v>5575</v>
      </c>
    </row>
    <row r="5396">
      <c r="A5396" s="78">
        <v>0.0</v>
      </c>
      <c r="B5396" s="79" t="s">
        <v>5577</v>
      </c>
    </row>
    <row r="5397">
      <c r="A5397" s="78">
        <v>0.0</v>
      </c>
      <c r="B5397" s="79" t="s">
        <v>5591</v>
      </c>
    </row>
    <row r="5398">
      <c r="A5398" s="78">
        <v>0.0</v>
      </c>
      <c r="B5398" s="79" t="s">
        <v>5601</v>
      </c>
    </row>
    <row r="5399">
      <c r="A5399" s="78">
        <v>0.0</v>
      </c>
      <c r="B5399" s="79" t="s">
        <v>5608</v>
      </c>
    </row>
    <row r="5400">
      <c r="A5400" s="78">
        <v>0.0</v>
      </c>
      <c r="B5400" s="79" t="s">
        <v>5615</v>
      </c>
    </row>
    <row r="5401">
      <c r="A5401" s="78">
        <v>0.0</v>
      </c>
      <c r="B5401" s="79" t="s">
        <v>5617</v>
      </c>
    </row>
    <row r="5402">
      <c r="A5402" s="78">
        <v>0.0</v>
      </c>
      <c r="B5402" s="79" t="s">
        <v>5620</v>
      </c>
    </row>
    <row r="5403">
      <c r="A5403" s="78">
        <v>0.0</v>
      </c>
      <c r="B5403" s="79" t="s">
        <v>5622</v>
      </c>
    </row>
    <row r="5404">
      <c r="A5404" s="78">
        <v>0.0</v>
      </c>
      <c r="B5404" s="79" t="s">
        <v>5625</v>
      </c>
    </row>
    <row r="5405">
      <c r="A5405" s="78">
        <v>0.0</v>
      </c>
      <c r="B5405" s="79" t="s">
        <v>5629</v>
      </c>
    </row>
    <row r="5406">
      <c r="A5406" s="78">
        <v>0.0</v>
      </c>
      <c r="B5406" s="79" t="s">
        <v>5632</v>
      </c>
    </row>
    <row r="5407">
      <c r="A5407" s="78">
        <v>0.0</v>
      </c>
      <c r="B5407" s="79" t="s">
        <v>5634</v>
      </c>
    </row>
    <row r="5408">
      <c r="A5408" s="78">
        <v>0.0</v>
      </c>
      <c r="B5408" s="79" t="s">
        <v>5639</v>
      </c>
    </row>
    <row r="5409">
      <c r="A5409" s="78">
        <v>0.0</v>
      </c>
      <c r="B5409" s="79" t="s">
        <v>5642</v>
      </c>
    </row>
    <row r="5410">
      <c r="A5410" s="78">
        <v>0.0</v>
      </c>
      <c r="B5410" s="79" t="s">
        <v>5646</v>
      </c>
    </row>
    <row r="5411">
      <c r="A5411" s="78">
        <v>0.0</v>
      </c>
      <c r="B5411" s="79" t="s">
        <v>5648</v>
      </c>
    </row>
    <row r="5412">
      <c r="A5412" s="78">
        <v>0.0</v>
      </c>
      <c r="B5412" s="79" t="s">
        <v>5656</v>
      </c>
    </row>
    <row r="5413">
      <c r="A5413" s="78">
        <v>0.0</v>
      </c>
      <c r="B5413" s="79" t="s">
        <v>5658</v>
      </c>
    </row>
    <row r="5414">
      <c r="A5414" s="78">
        <v>0.0</v>
      </c>
      <c r="B5414" s="79" t="s">
        <v>5663</v>
      </c>
    </row>
    <row r="5415">
      <c r="A5415" s="78">
        <v>0.0</v>
      </c>
      <c r="B5415" s="79" t="s">
        <v>5665</v>
      </c>
    </row>
    <row r="5416">
      <c r="A5416" s="78">
        <v>0.0</v>
      </c>
      <c r="B5416" s="79" t="s">
        <v>5668</v>
      </c>
    </row>
    <row r="5417">
      <c r="A5417" s="78">
        <v>0.0</v>
      </c>
      <c r="B5417" s="79" t="s">
        <v>5670</v>
      </c>
    </row>
    <row r="5418">
      <c r="A5418" s="78">
        <v>0.0</v>
      </c>
      <c r="B5418" s="79" t="s">
        <v>5673</v>
      </c>
    </row>
    <row r="5419">
      <c r="A5419" s="78">
        <v>0.0</v>
      </c>
      <c r="B5419" s="79" t="s">
        <v>5676</v>
      </c>
    </row>
    <row r="5420">
      <c r="A5420" s="78">
        <v>0.0</v>
      </c>
      <c r="B5420" s="79" t="s">
        <v>5677</v>
      </c>
    </row>
    <row r="5421">
      <c r="A5421" s="78">
        <v>0.0</v>
      </c>
      <c r="B5421" s="79" t="s">
        <v>5679</v>
      </c>
    </row>
    <row r="5422">
      <c r="A5422" s="78">
        <v>0.0</v>
      </c>
      <c r="B5422" s="79" t="s">
        <v>5682</v>
      </c>
    </row>
    <row r="5423">
      <c r="A5423" s="78">
        <v>0.0</v>
      </c>
      <c r="B5423" s="79" t="s">
        <v>5686</v>
      </c>
    </row>
    <row r="5424">
      <c r="A5424" s="78">
        <v>0.0</v>
      </c>
      <c r="B5424" s="79" t="s">
        <v>5689</v>
      </c>
    </row>
    <row r="5425">
      <c r="A5425" s="78">
        <v>0.0</v>
      </c>
      <c r="B5425" s="79" t="s">
        <v>5696</v>
      </c>
    </row>
    <row r="5426">
      <c r="A5426" s="2">
        <v>0.0</v>
      </c>
      <c r="B5426" s="82" t="s">
        <v>5697</v>
      </c>
      <c r="C5426" s="10"/>
      <c r="D5426" s="10"/>
      <c r="E5426" s="10"/>
    </row>
    <row r="5427">
      <c r="A5427" s="2">
        <v>0.0</v>
      </c>
      <c r="B5427" s="82" t="s">
        <v>5698</v>
      </c>
    </row>
    <row r="5428">
      <c r="A5428" s="2">
        <v>0.0</v>
      </c>
      <c r="B5428" s="82" t="s">
        <v>5700</v>
      </c>
    </row>
    <row r="5429">
      <c r="A5429" s="2">
        <v>0.0</v>
      </c>
      <c r="B5429" s="82" t="s">
        <v>5703</v>
      </c>
    </row>
    <row r="5430">
      <c r="A5430" s="2">
        <v>0.0</v>
      </c>
      <c r="B5430" s="82" t="s">
        <v>5704</v>
      </c>
    </row>
    <row r="5431">
      <c r="A5431" s="2">
        <v>0.0</v>
      </c>
      <c r="B5431" s="82" t="s">
        <v>5707</v>
      </c>
    </row>
    <row r="5432">
      <c r="A5432" s="2">
        <v>0.0</v>
      </c>
      <c r="B5432" s="82" t="s">
        <v>5709</v>
      </c>
    </row>
    <row r="5433">
      <c r="A5433" s="2">
        <v>0.0</v>
      </c>
      <c r="B5433" s="82" t="s">
        <v>5438</v>
      </c>
    </row>
    <row r="5434">
      <c r="A5434" s="2">
        <v>0.0</v>
      </c>
      <c r="B5434" s="82" t="s">
        <v>5714</v>
      </c>
    </row>
    <row r="5435">
      <c r="A5435" s="2">
        <v>0.0</v>
      </c>
      <c r="B5435" s="82" t="s">
        <v>5717</v>
      </c>
    </row>
    <row r="5436">
      <c r="A5436" s="2">
        <v>0.0</v>
      </c>
      <c r="B5436" s="82" t="s">
        <v>5728</v>
      </c>
    </row>
    <row r="5437">
      <c r="A5437" s="2">
        <v>0.0</v>
      </c>
      <c r="B5437" s="82" t="s">
        <v>5732</v>
      </c>
    </row>
    <row r="5438">
      <c r="A5438" s="2">
        <v>0.0</v>
      </c>
      <c r="B5438" s="82" t="s">
        <v>5744</v>
      </c>
    </row>
    <row r="5439">
      <c r="A5439" s="2">
        <v>0.0</v>
      </c>
      <c r="B5439" s="82" t="s">
        <v>5746</v>
      </c>
    </row>
    <row r="5440">
      <c r="A5440" s="2">
        <v>0.0</v>
      </c>
      <c r="B5440" s="82" t="s">
        <v>5748</v>
      </c>
    </row>
    <row r="5441">
      <c r="A5441" s="2">
        <v>0.0</v>
      </c>
      <c r="B5441" s="82" t="s">
        <v>5751</v>
      </c>
    </row>
    <row r="5442">
      <c r="A5442" s="2">
        <v>0.0</v>
      </c>
      <c r="B5442" s="82" t="s">
        <v>5755</v>
      </c>
    </row>
    <row r="5443">
      <c r="A5443" s="2">
        <v>0.0</v>
      </c>
      <c r="B5443" s="82" t="s">
        <v>5758</v>
      </c>
    </row>
    <row r="5444">
      <c r="A5444" s="2">
        <v>0.0</v>
      </c>
      <c r="B5444" s="82" t="s">
        <v>5760</v>
      </c>
    </row>
    <row r="5445">
      <c r="A5445" s="2">
        <v>0.0</v>
      </c>
      <c r="B5445" s="82" t="s">
        <v>5764</v>
      </c>
    </row>
    <row r="5446">
      <c r="A5446" s="2">
        <v>0.0</v>
      </c>
      <c r="B5446" s="82" t="s">
        <v>5766</v>
      </c>
    </row>
    <row r="5447">
      <c r="A5447" s="2">
        <v>0.0</v>
      </c>
      <c r="B5447" s="82" t="s">
        <v>5768</v>
      </c>
    </row>
    <row r="5448">
      <c r="A5448" s="2">
        <v>0.0</v>
      </c>
      <c r="B5448" s="82" t="s">
        <v>5773</v>
      </c>
    </row>
    <row r="5449">
      <c r="A5449" s="2">
        <v>0.0</v>
      </c>
      <c r="B5449" s="82" t="s">
        <v>5783</v>
      </c>
    </row>
    <row r="5450">
      <c r="A5450" s="2">
        <v>0.0</v>
      </c>
      <c r="B5450" s="82" t="s">
        <v>5785</v>
      </c>
    </row>
    <row r="5451">
      <c r="A5451" s="2">
        <v>0.0</v>
      </c>
      <c r="B5451" s="82" t="s">
        <v>5793</v>
      </c>
    </row>
    <row r="5452">
      <c r="A5452" s="2">
        <v>0.0</v>
      </c>
      <c r="B5452" s="82" t="s">
        <v>5796</v>
      </c>
    </row>
    <row r="5453">
      <c r="A5453" s="2">
        <v>0.0</v>
      </c>
      <c r="B5453" s="82" t="s">
        <v>5800</v>
      </c>
    </row>
    <row r="5454">
      <c r="A5454" s="2">
        <v>0.0</v>
      </c>
      <c r="B5454" s="82" t="s">
        <v>5803</v>
      </c>
    </row>
    <row r="5455">
      <c r="A5455" s="2">
        <v>0.0</v>
      </c>
      <c r="B5455" s="82" t="s">
        <v>5807</v>
      </c>
    </row>
    <row r="5456">
      <c r="A5456" s="2">
        <v>0.0</v>
      </c>
      <c r="B5456" s="82" t="s">
        <v>5808</v>
      </c>
    </row>
    <row r="5457">
      <c r="A5457" s="2">
        <v>0.0</v>
      </c>
      <c r="B5457" s="82" t="s">
        <v>5810</v>
      </c>
    </row>
    <row r="5458">
      <c r="A5458" s="2">
        <v>0.0</v>
      </c>
      <c r="B5458" s="82" t="s">
        <v>5811</v>
      </c>
    </row>
    <row r="5459">
      <c r="A5459" s="2">
        <v>0.0</v>
      </c>
      <c r="B5459" s="82" t="s">
        <v>5438</v>
      </c>
    </row>
    <row r="5460">
      <c r="A5460" s="2">
        <v>0.0</v>
      </c>
      <c r="B5460" s="82" t="s">
        <v>5812</v>
      </c>
    </row>
    <row r="5461">
      <c r="A5461" s="2">
        <v>0.0</v>
      </c>
      <c r="B5461" s="82" t="s">
        <v>5813</v>
      </c>
    </row>
    <row r="5462">
      <c r="A5462" s="2">
        <v>0.0</v>
      </c>
      <c r="B5462" s="82" t="s">
        <v>5815</v>
      </c>
    </row>
    <row r="5463">
      <c r="A5463" s="2">
        <v>0.0</v>
      </c>
      <c r="B5463" s="82" t="s">
        <v>5816</v>
      </c>
    </row>
    <row r="5464">
      <c r="A5464" s="2">
        <v>0.0</v>
      </c>
      <c r="B5464" s="82" t="s">
        <v>5817</v>
      </c>
    </row>
    <row r="5465">
      <c r="A5465" s="2">
        <v>0.0</v>
      </c>
      <c r="B5465" s="82" t="s">
        <v>5818</v>
      </c>
    </row>
    <row r="5466">
      <c r="A5466" s="2">
        <v>0.0</v>
      </c>
      <c r="B5466" s="82" t="s">
        <v>5819</v>
      </c>
    </row>
    <row r="5467">
      <c r="A5467" s="2">
        <v>0.0</v>
      </c>
      <c r="B5467" s="82" t="s">
        <v>5820</v>
      </c>
    </row>
    <row r="5468">
      <c r="A5468" s="2">
        <v>0.0</v>
      </c>
      <c r="B5468" s="82" t="s">
        <v>5821</v>
      </c>
    </row>
    <row r="5469">
      <c r="A5469" s="2">
        <v>0.0</v>
      </c>
      <c r="B5469" s="82" t="s">
        <v>5822</v>
      </c>
    </row>
    <row r="5470">
      <c r="A5470" s="2">
        <v>0.0</v>
      </c>
      <c r="B5470" s="82" t="s">
        <v>5823</v>
      </c>
    </row>
    <row r="5471">
      <c r="A5471" s="2">
        <v>0.0</v>
      </c>
      <c r="B5471" s="82" t="s">
        <v>5824</v>
      </c>
    </row>
    <row r="5472">
      <c r="A5472" s="2">
        <v>0.0</v>
      </c>
      <c r="B5472" s="82" t="s">
        <v>5825</v>
      </c>
    </row>
    <row r="5473">
      <c r="A5473" s="2">
        <v>0.0</v>
      </c>
      <c r="B5473" s="82" t="s">
        <v>5826</v>
      </c>
    </row>
    <row r="5474">
      <c r="A5474" s="2">
        <v>0.0</v>
      </c>
      <c r="B5474" s="82" t="s">
        <v>5827</v>
      </c>
    </row>
    <row r="5475">
      <c r="A5475" s="2">
        <v>0.0</v>
      </c>
      <c r="B5475" s="82" t="s">
        <v>5828</v>
      </c>
    </row>
    <row r="5476">
      <c r="A5476" s="2">
        <v>0.0</v>
      </c>
      <c r="B5476" s="82" t="s">
        <v>5829</v>
      </c>
    </row>
    <row r="5477">
      <c r="A5477" s="2">
        <v>0.0</v>
      </c>
      <c r="B5477" s="82" t="s">
        <v>5831</v>
      </c>
    </row>
    <row r="5478">
      <c r="A5478" s="2">
        <v>0.0</v>
      </c>
      <c r="B5478" s="82" t="s">
        <v>5832</v>
      </c>
    </row>
    <row r="5479">
      <c r="A5479" s="2">
        <v>0.0</v>
      </c>
      <c r="B5479" s="82" t="s">
        <v>5833</v>
      </c>
    </row>
    <row r="5480">
      <c r="A5480" s="2">
        <v>0.0</v>
      </c>
      <c r="B5480" s="22" t="s">
        <v>5835</v>
      </c>
    </row>
    <row r="5481">
      <c r="A5481" s="2">
        <v>0.0</v>
      </c>
      <c r="B5481" s="22" t="s">
        <v>5836</v>
      </c>
    </row>
    <row r="5482">
      <c r="A5482" s="2">
        <v>0.0</v>
      </c>
      <c r="B5482" s="82" t="s">
        <v>5837</v>
      </c>
    </row>
    <row r="5483">
      <c r="A5483" s="2">
        <v>0.0</v>
      </c>
      <c r="B5483" s="82" t="s">
        <v>5838</v>
      </c>
    </row>
    <row r="5484">
      <c r="A5484" s="2">
        <v>0.0</v>
      </c>
      <c r="B5484" s="82" t="s">
        <v>5839</v>
      </c>
    </row>
    <row r="5485">
      <c r="A5485" s="2">
        <v>0.0</v>
      </c>
      <c r="B5485" s="82" t="s">
        <v>5840</v>
      </c>
    </row>
    <row r="5486">
      <c r="A5486" s="2">
        <v>0.0</v>
      </c>
      <c r="B5486" s="82" t="s">
        <v>5841</v>
      </c>
    </row>
    <row r="5487">
      <c r="A5487" s="2">
        <v>0.0</v>
      </c>
      <c r="B5487" s="82" t="s">
        <v>5843</v>
      </c>
    </row>
    <row r="5488">
      <c r="A5488" s="2">
        <v>0.0</v>
      </c>
      <c r="B5488" s="82" t="s">
        <v>5844</v>
      </c>
    </row>
    <row r="5489">
      <c r="A5489" s="2">
        <v>0.0</v>
      </c>
      <c r="B5489" s="82" t="s">
        <v>5846</v>
      </c>
    </row>
    <row r="5490">
      <c r="A5490" s="2">
        <v>0.0</v>
      </c>
      <c r="B5490" s="82" t="s">
        <v>5847</v>
      </c>
    </row>
    <row r="5491">
      <c r="A5491" s="2">
        <v>0.0</v>
      </c>
      <c r="B5491" s="82" t="s">
        <v>5849</v>
      </c>
    </row>
    <row r="5492">
      <c r="A5492" s="2">
        <v>0.0</v>
      </c>
      <c r="B5492" s="82" t="s">
        <v>5850</v>
      </c>
    </row>
    <row r="5493">
      <c r="A5493" s="2">
        <v>0.0</v>
      </c>
      <c r="B5493" s="82" t="s">
        <v>5851</v>
      </c>
    </row>
    <row r="5494">
      <c r="A5494" s="2">
        <v>0.0</v>
      </c>
      <c r="B5494" s="82" t="s">
        <v>5852</v>
      </c>
      <c r="D5494" s="36"/>
    </row>
    <row r="5495">
      <c r="A5495" s="2">
        <v>0.0</v>
      </c>
      <c r="B5495" s="82" t="s">
        <v>5856</v>
      </c>
    </row>
    <row r="5496">
      <c r="A5496" s="2">
        <v>0.0</v>
      </c>
      <c r="B5496" s="82" t="s">
        <v>5858</v>
      </c>
    </row>
    <row r="5497">
      <c r="A5497" s="2">
        <v>0.0</v>
      </c>
      <c r="B5497" s="82" t="s">
        <v>5860</v>
      </c>
    </row>
    <row r="5498">
      <c r="A5498" s="2">
        <v>0.0</v>
      </c>
      <c r="B5498" s="82" t="s">
        <v>5861</v>
      </c>
    </row>
    <row r="5499">
      <c r="A5499" s="2">
        <v>0.0</v>
      </c>
      <c r="B5499" s="82" t="s">
        <v>5862</v>
      </c>
    </row>
    <row r="5500">
      <c r="A5500" s="2">
        <v>0.0</v>
      </c>
      <c r="B5500" s="82" t="s">
        <v>5863</v>
      </c>
    </row>
    <row r="5501">
      <c r="A5501" s="2">
        <v>0.0</v>
      </c>
      <c r="B5501" s="82" t="s">
        <v>5865</v>
      </c>
    </row>
    <row r="5502">
      <c r="A5502" s="2">
        <v>0.0</v>
      </c>
      <c r="B5502" s="82" t="s">
        <v>5866</v>
      </c>
    </row>
    <row r="5503">
      <c r="A5503" s="2">
        <v>0.0</v>
      </c>
      <c r="B5503" s="82" t="s">
        <v>5867</v>
      </c>
    </row>
    <row r="5504">
      <c r="A5504" s="2">
        <v>0.0</v>
      </c>
      <c r="B5504" s="82" t="s">
        <v>5868</v>
      </c>
      <c r="C5504" s="10"/>
      <c r="D5504" s="10"/>
      <c r="E5504" s="10"/>
    </row>
    <row r="5505">
      <c r="A5505" s="2">
        <v>0.0</v>
      </c>
      <c r="B5505" s="82" t="s">
        <v>5869</v>
      </c>
    </row>
    <row r="5506">
      <c r="A5506" s="2">
        <v>0.0</v>
      </c>
      <c r="B5506" s="82" t="s">
        <v>5870</v>
      </c>
    </row>
    <row r="5507">
      <c r="A5507" s="2">
        <v>0.0</v>
      </c>
      <c r="B5507" s="82" t="s">
        <v>5871</v>
      </c>
    </row>
    <row r="5508">
      <c r="A5508" s="2">
        <v>0.0</v>
      </c>
      <c r="B5508" s="82" t="s">
        <v>5872</v>
      </c>
    </row>
    <row r="5509">
      <c r="A5509" s="2">
        <v>0.0</v>
      </c>
      <c r="B5509" s="82" t="s">
        <v>5873</v>
      </c>
    </row>
    <row r="5510">
      <c r="A5510" s="2">
        <v>0.0</v>
      </c>
      <c r="B5510" s="82" t="s">
        <v>5874</v>
      </c>
    </row>
    <row r="5511">
      <c r="A5511" s="2">
        <v>0.0</v>
      </c>
      <c r="B5511" s="82" t="s">
        <v>5875</v>
      </c>
    </row>
    <row r="5512">
      <c r="A5512" s="2">
        <v>0.0</v>
      </c>
      <c r="B5512" s="82" t="s">
        <v>5876</v>
      </c>
    </row>
    <row r="5513">
      <c r="A5513" s="2">
        <v>0.0</v>
      </c>
      <c r="B5513" s="82" t="s">
        <v>5877</v>
      </c>
    </row>
    <row r="5514">
      <c r="A5514" s="2">
        <v>0.0</v>
      </c>
      <c r="B5514" s="82" t="s">
        <v>5878</v>
      </c>
    </row>
    <row r="5515">
      <c r="A5515" s="2">
        <v>0.0</v>
      </c>
      <c r="B5515" s="82" t="s">
        <v>5879</v>
      </c>
    </row>
    <row r="5516">
      <c r="A5516" s="2">
        <v>0.0</v>
      </c>
      <c r="B5516" s="82" t="s">
        <v>5880</v>
      </c>
    </row>
    <row r="5517">
      <c r="A5517" s="2">
        <v>0.0</v>
      </c>
      <c r="B5517" s="82" t="s">
        <v>5882</v>
      </c>
    </row>
    <row r="5518">
      <c r="A5518" s="2">
        <v>0.0</v>
      </c>
      <c r="B5518" s="82" t="s">
        <v>5883</v>
      </c>
    </row>
    <row r="5519">
      <c r="A5519" s="2">
        <v>0.0</v>
      </c>
      <c r="B5519" s="82" t="s">
        <v>5884</v>
      </c>
    </row>
    <row r="5520">
      <c r="A5520" s="2">
        <v>0.0</v>
      </c>
      <c r="B5520" s="82" t="s">
        <v>5885</v>
      </c>
    </row>
    <row r="5521">
      <c r="A5521" s="2">
        <v>0.0</v>
      </c>
      <c r="B5521" s="82" t="s">
        <v>5886</v>
      </c>
    </row>
    <row r="5522">
      <c r="A5522" s="2">
        <v>0.0</v>
      </c>
      <c r="B5522" s="82" t="s">
        <v>5887</v>
      </c>
    </row>
    <row r="5523">
      <c r="A5523" s="2">
        <v>0.0</v>
      </c>
      <c r="B5523" s="82" t="s">
        <v>5888</v>
      </c>
    </row>
    <row r="5524">
      <c r="A5524" s="2">
        <v>0.0</v>
      </c>
      <c r="B5524" s="82" t="s">
        <v>5889</v>
      </c>
    </row>
    <row r="5525">
      <c r="A5525" s="2">
        <v>0.0</v>
      </c>
      <c r="B5525" s="82" t="s">
        <v>5891</v>
      </c>
    </row>
    <row r="5526">
      <c r="A5526" s="2">
        <v>0.0</v>
      </c>
      <c r="B5526" s="82" t="s">
        <v>5892</v>
      </c>
    </row>
    <row r="5527">
      <c r="A5527" s="2">
        <v>0.0</v>
      </c>
      <c r="B5527" s="82" t="s">
        <v>5893</v>
      </c>
    </row>
    <row r="5528">
      <c r="A5528" s="2">
        <v>0.0</v>
      </c>
      <c r="B5528" s="82" t="s">
        <v>5894</v>
      </c>
    </row>
    <row r="5529">
      <c r="A5529" s="2">
        <v>0.0</v>
      </c>
      <c r="B5529" s="82" t="s">
        <v>5895</v>
      </c>
    </row>
    <row r="5530">
      <c r="A5530" s="2">
        <v>0.0</v>
      </c>
      <c r="B5530" s="82" t="s">
        <v>5438</v>
      </c>
    </row>
    <row r="5531">
      <c r="A5531" s="2">
        <v>0.0</v>
      </c>
      <c r="B5531" s="82" t="s">
        <v>5897</v>
      </c>
    </row>
    <row r="5532">
      <c r="A5532" s="2">
        <v>0.0</v>
      </c>
      <c r="B5532" s="82" t="s">
        <v>5899</v>
      </c>
    </row>
    <row r="5533">
      <c r="A5533" s="2">
        <v>0.0</v>
      </c>
      <c r="B5533" s="82" t="s">
        <v>5900</v>
      </c>
    </row>
    <row r="5534">
      <c r="A5534" s="2">
        <v>0.0</v>
      </c>
      <c r="B5534" s="82" t="s">
        <v>5901</v>
      </c>
    </row>
    <row r="5535">
      <c r="A5535" s="2">
        <v>0.0</v>
      </c>
      <c r="B5535" s="82" t="s">
        <v>5902</v>
      </c>
    </row>
    <row r="5536">
      <c r="A5536" s="2">
        <v>0.0</v>
      </c>
      <c r="B5536" s="82" t="s">
        <v>5903</v>
      </c>
    </row>
    <row r="5537">
      <c r="A5537" s="2">
        <v>0.0</v>
      </c>
      <c r="B5537" s="82" t="s">
        <v>5905</v>
      </c>
    </row>
    <row r="5538">
      <c r="A5538" s="2">
        <v>0.0</v>
      </c>
      <c r="B5538" s="82" t="s">
        <v>5906</v>
      </c>
    </row>
    <row r="5539">
      <c r="A5539" s="2">
        <v>0.0</v>
      </c>
      <c r="B5539" s="82" t="s">
        <v>5907</v>
      </c>
    </row>
    <row r="5540">
      <c r="A5540" s="2">
        <v>0.0</v>
      </c>
      <c r="B5540" s="82" t="s">
        <v>5908</v>
      </c>
    </row>
    <row r="5541">
      <c r="A5541" s="2">
        <v>0.0</v>
      </c>
      <c r="B5541" s="82" t="s">
        <v>5909</v>
      </c>
    </row>
    <row r="5542">
      <c r="A5542" s="2">
        <v>0.0</v>
      </c>
      <c r="B5542" s="82" t="s">
        <v>5910</v>
      </c>
    </row>
    <row r="5543">
      <c r="A5543" s="2">
        <v>0.0</v>
      </c>
      <c r="B5543" s="82" t="s">
        <v>5911</v>
      </c>
    </row>
    <row r="5544">
      <c r="A5544" s="2">
        <v>0.0</v>
      </c>
      <c r="B5544" s="82" t="s">
        <v>5912</v>
      </c>
    </row>
    <row r="5545">
      <c r="A5545" s="2">
        <v>0.0</v>
      </c>
      <c r="B5545" s="82" t="s">
        <v>5913</v>
      </c>
    </row>
    <row r="5546">
      <c r="A5546" s="2">
        <v>0.0</v>
      </c>
      <c r="B5546" s="82" t="s">
        <v>5914</v>
      </c>
    </row>
    <row r="5547">
      <c r="A5547" s="2">
        <v>0.0</v>
      </c>
      <c r="B5547" s="82" t="s">
        <v>5915</v>
      </c>
    </row>
    <row r="5548">
      <c r="A5548" s="2">
        <v>0.0</v>
      </c>
      <c r="B5548" s="82" t="s">
        <v>5916</v>
      </c>
    </row>
    <row r="5549">
      <c r="A5549" s="2">
        <v>0.0</v>
      </c>
      <c r="B5549" s="82" t="s">
        <v>5917</v>
      </c>
    </row>
    <row r="5550">
      <c r="A5550" s="2">
        <v>0.0</v>
      </c>
      <c r="B5550" s="82" t="s">
        <v>5918</v>
      </c>
    </row>
    <row r="5551">
      <c r="A5551" s="2">
        <v>0.0</v>
      </c>
      <c r="B5551" s="86">
        <v>43617.0</v>
      </c>
    </row>
    <row r="5552">
      <c r="A5552" s="2">
        <v>0.0</v>
      </c>
      <c r="B5552" s="82" t="s">
        <v>5438</v>
      </c>
    </row>
    <row r="5553">
      <c r="A5553" s="2">
        <v>0.0</v>
      </c>
      <c r="B5553" s="82" t="s">
        <v>5920</v>
      </c>
    </row>
    <row r="5554">
      <c r="A5554" s="2">
        <v>0.0</v>
      </c>
      <c r="B5554" s="82" t="s">
        <v>5922</v>
      </c>
    </row>
    <row r="5555">
      <c r="A5555" s="2">
        <v>0.0</v>
      </c>
      <c r="B5555" s="82" t="s">
        <v>5923</v>
      </c>
    </row>
    <row r="5556">
      <c r="A5556" s="2">
        <v>0.0</v>
      </c>
      <c r="B5556" s="82" t="s">
        <v>5924</v>
      </c>
    </row>
    <row r="5557">
      <c r="A5557" s="2">
        <v>0.0</v>
      </c>
      <c r="B5557" s="82" t="s">
        <v>5925</v>
      </c>
    </row>
    <row r="5558">
      <c r="A5558" s="2">
        <v>0.0</v>
      </c>
      <c r="B5558" s="82" t="s">
        <v>5926</v>
      </c>
    </row>
    <row r="5559">
      <c r="A5559" s="2">
        <v>0.0</v>
      </c>
      <c r="B5559" s="82" t="s">
        <v>5927</v>
      </c>
    </row>
    <row r="5560">
      <c r="A5560" s="2">
        <v>0.0</v>
      </c>
      <c r="B5560" s="82" t="s">
        <v>5928</v>
      </c>
    </row>
    <row r="5561">
      <c r="A5561" s="2">
        <v>0.0</v>
      </c>
      <c r="B5561" s="82" t="s">
        <v>5929</v>
      </c>
    </row>
    <row r="5562">
      <c r="A5562" s="2">
        <v>0.0</v>
      </c>
      <c r="B5562" s="82" t="s">
        <v>5930</v>
      </c>
    </row>
    <row r="5563">
      <c r="A5563" s="2">
        <v>0.0</v>
      </c>
      <c r="B5563" s="82" t="s">
        <v>5931</v>
      </c>
    </row>
    <row r="5564">
      <c r="A5564" s="2">
        <v>0.0</v>
      </c>
      <c r="B5564" s="82" t="s">
        <v>5932</v>
      </c>
    </row>
    <row r="5565">
      <c r="A5565" s="2">
        <v>0.0</v>
      </c>
      <c r="B5565" s="82" t="s">
        <v>5933</v>
      </c>
    </row>
    <row r="5566">
      <c r="A5566" s="2">
        <v>0.0</v>
      </c>
      <c r="B5566" s="82" t="s">
        <v>5934</v>
      </c>
    </row>
    <row r="5567">
      <c r="A5567" s="2">
        <v>0.0</v>
      </c>
      <c r="B5567" s="82" t="s">
        <v>5935</v>
      </c>
    </row>
    <row r="5568">
      <c r="A5568" s="2">
        <v>0.0</v>
      </c>
      <c r="B5568" s="82" t="s">
        <v>5438</v>
      </c>
    </row>
    <row r="5569">
      <c r="A5569" s="2">
        <v>0.0</v>
      </c>
      <c r="B5569" s="82" t="s">
        <v>5936</v>
      </c>
    </row>
    <row r="5570">
      <c r="A5570" s="2">
        <v>0.0</v>
      </c>
      <c r="B5570" s="82" t="s">
        <v>5937</v>
      </c>
    </row>
    <row r="5571">
      <c r="A5571" s="2">
        <v>0.0</v>
      </c>
      <c r="B5571" s="82" t="s">
        <v>5939</v>
      </c>
    </row>
    <row r="5572">
      <c r="A5572" s="2">
        <v>0.0</v>
      </c>
      <c r="B5572" s="82" t="s">
        <v>5942</v>
      </c>
    </row>
    <row r="5573">
      <c r="A5573" s="2">
        <v>0.0</v>
      </c>
      <c r="B5573" s="82" t="s">
        <v>5944</v>
      </c>
    </row>
    <row r="5574">
      <c r="A5574" s="2">
        <v>0.0</v>
      </c>
      <c r="B5574" s="82" t="s">
        <v>5945</v>
      </c>
    </row>
    <row r="5575">
      <c r="A5575" s="2">
        <v>0.0</v>
      </c>
      <c r="B5575" s="82" t="s">
        <v>5948</v>
      </c>
    </row>
    <row r="5576">
      <c r="A5576" s="2">
        <v>0.0</v>
      </c>
      <c r="B5576" s="82" t="s">
        <v>5949</v>
      </c>
    </row>
    <row r="5577">
      <c r="A5577" s="2">
        <v>0.0</v>
      </c>
      <c r="B5577" s="82" t="s">
        <v>5950</v>
      </c>
    </row>
    <row r="5578">
      <c r="A5578" s="2">
        <v>0.0</v>
      </c>
      <c r="B5578" s="82" t="s">
        <v>5951</v>
      </c>
    </row>
    <row r="5579">
      <c r="A5579" s="2">
        <v>0.0</v>
      </c>
      <c r="B5579" s="82" t="s">
        <v>5952</v>
      </c>
    </row>
    <row r="5580">
      <c r="A5580" s="2">
        <v>0.0</v>
      </c>
      <c r="B5580" s="82" t="s">
        <v>5953</v>
      </c>
    </row>
    <row r="5581">
      <c r="A5581" s="2">
        <v>0.0</v>
      </c>
      <c r="B5581" s="82" t="s">
        <v>5438</v>
      </c>
    </row>
    <row r="5582">
      <c r="A5582" s="2">
        <v>0.0</v>
      </c>
      <c r="B5582" s="82" t="s">
        <v>5954</v>
      </c>
    </row>
    <row r="5583">
      <c r="A5583" s="2">
        <v>0.0</v>
      </c>
      <c r="B5583" s="82" t="s">
        <v>5955</v>
      </c>
    </row>
    <row r="5584">
      <c r="A5584" s="2">
        <v>0.0</v>
      </c>
      <c r="B5584" s="82" t="s">
        <v>5956</v>
      </c>
    </row>
    <row r="5585">
      <c r="A5585" s="2">
        <v>0.0</v>
      </c>
      <c r="B5585" s="82" t="s">
        <v>5957</v>
      </c>
    </row>
    <row r="5586">
      <c r="A5586" s="2">
        <v>0.0</v>
      </c>
      <c r="B5586" s="82" t="s">
        <v>4480</v>
      </c>
    </row>
    <row r="5587">
      <c r="A5587" s="2">
        <v>0.0</v>
      </c>
      <c r="B5587" s="82" t="s">
        <v>5958</v>
      </c>
    </row>
    <row r="5588">
      <c r="A5588" s="2">
        <v>0.0</v>
      </c>
      <c r="B5588" s="82" t="s">
        <v>5959</v>
      </c>
    </row>
    <row r="5589">
      <c r="A5589" s="2">
        <v>0.0</v>
      </c>
      <c r="B5589" s="82" t="s">
        <v>5961</v>
      </c>
    </row>
    <row r="5590">
      <c r="A5590" s="2">
        <v>0.0</v>
      </c>
      <c r="B5590" s="82" t="s">
        <v>5962</v>
      </c>
    </row>
    <row r="5591">
      <c r="A5591" s="2">
        <v>0.0</v>
      </c>
      <c r="B5591" s="82" t="s">
        <v>5964</v>
      </c>
    </row>
    <row r="5592">
      <c r="A5592" s="2">
        <v>0.0</v>
      </c>
      <c r="B5592" s="82" t="s">
        <v>5966</v>
      </c>
    </row>
    <row r="5593">
      <c r="A5593" s="2">
        <v>0.0</v>
      </c>
      <c r="B5593" s="82" t="s">
        <v>5967</v>
      </c>
    </row>
    <row r="5594">
      <c r="A5594" s="2">
        <v>0.0</v>
      </c>
      <c r="B5594" s="82" t="s">
        <v>5968</v>
      </c>
    </row>
    <row r="5595">
      <c r="A5595" s="2">
        <v>0.0</v>
      </c>
      <c r="B5595" s="82" t="s">
        <v>5970</v>
      </c>
    </row>
    <row r="5596">
      <c r="A5596" s="2">
        <v>0.0</v>
      </c>
      <c r="B5596" s="82" t="s">
        <v>5971</v>
      </c>
    </row>
    <row r="5597">
      <c r="A5597" s="2">
        <v>0.0</v>
      </c>
      <c r="B5597" s="82" t="s">
        <v>5972</v>
      </c>
    </row>
    <row r="5598">
      <c r="A5598" s="2">
        <v>0.0</v>
      </c>
      <c r="B5598" s="82" t="s">
        <v>5973</v>
      </c>
    </row>
    <row r="5599">
      <c r="A5599" s="2">
        <v>0.0</v>
      </c>
      <c r="B5599" s="82" t="s">
        <v>5974</v>
      </c>
    </row>
    <row r="5600">
      <c r="A5600" s="2">
        <v>0.0</v>
      </c>
      <c r="B5600" s="82" t="s">
        <v>5975</v>
      </c>
    </row>
    <row r="5601">
      <c r="A5601" s="2">
        <v>0.0</v>
      </c>
      <c r="B5601" s="85" t="s">
        <v>5976</v>
      </c>
    </row>
    <row r="5602">
      <c r="A5602" s="2">
        <v>0.0</v>
      </c>
      <c r="B5602" s="82" t="s">
        <v>5438</v>
      </c>
    </row>
    <row r="5603">
      <c r="A5603" s="2">
        <v>0.0</v>
      </c>
      <c r="B5603" s="82" t="s">
        <v>5978</v>
      </c>
    </row>
    <row r="5604">
      <c r="A5604" s="2">
        <v>0.0</v>
      </c>
      <c r="B5604" s="82" t="s">
        <v>5979</v>
      </c>
    </row>
    <row r="5605">
      <c r="A5605" s="2">
        <v>0.0</v>
      </c>
      <c r="B5605" s="82" t="s">
        <v>5980</v>
      </c>
    </row>
    <row r="5606">
      <c r="A5606" s="2">
        <v>0.0</v>
      </c>
      <c r="B5606" s="82" t="s">
        <v>5981</v>
      </c>
    </row>
    <row r="5607">
      <c r="A5607" s="2">
        <v>0.0</v>
      </c>
      <c r="B5607" s="82" t="s">
        <v>5982</v>
      </c>
    </row>
    <row r="5608">
      <c r="A5608" s="2">
        <v>0.0</v>
      </c>
      <c r="B5608" s="85" t="s">
        <v>5983</v>
      </c>
    </row>
    <row r="5609">
      <c r="A5609" s="2">
        <v>0.0</v>
      </c>
      <c r="B5609" s="82" t="s">
        <v>5988</v>
      </c>
    </row>
    <row r="5610">
      <c r="A5610" s="2">
        <v>0.0</v>
      </c>
      <c r="B5610" s="85" t="s">
        <v>5989</v>
      </c>
    </row>
    <row r="5611">
      <c r="A5611" s="2">
        <v>0.0</v>
      </c>
      <c r="B5611" s="82" t="s">
        <v>5991</v>
      </c>
    </row>
    <row r="5612">
      <c r="A5612" s="2">
        <v>0.0</v>
      </c>
      <c r="B5612" s="82" t="s">
        <v>5992</v>
      </c>
    </row>
    <row r="5613">
      <c r="A5613" s="2">
        <v>0.0</v>
      </c>
      <c r="B5613" s="82" t="s">
        <v>5993</v>
      </c>
      <c r="D5613" s="36"/>
    </row>
    <row r="5614">
      <c r="A5614" s="2">
        <v>0.0</v>
      </c>
      <c r="B5614" s="82" t="s">
        <v>5995</v>
      </c>
    </row>
    <row r="5615">
      <c r="A5615" s="2">
        <v>0.0</v>
      </c>
      <c r="B5615" s="82" t="s">
        <v>5996</v>
      </c>
    </row>
    <row r="5616">
      <c r="A5616" s="2">
        <v>0.0</v>
      </c>
      <c r="B5616" s="82" t="s">
        <v>5997</v>
      </c>
    </row>
    <row r="5617">
      <c r="A5617" s="2">
        <v>0.0</v>
      </c>
      <c r="B5617" s="82" t="s">
        <v>5998</v>
      </c>
    </row>
    <row r="5618">
      <c r="A5618" s="2">
        <v>0.0</v>
      </c>
      <c r="B5618" s="82" t="s">
        <v>5999</v>
      </c>
    </row>
    <row r="5619">
      <c r="A5619" s="2">
        <v>0.0</v>
      </c>
      <c r="B5619" s="82" t="s">
        <v>6000</v>
      </c>
    </row>
    <row r="5620">
      <c r="A5620" s="2">
        <v>0.0</v>
      </c>
      <c r="B5620" s="82" t="s">
        <v>6001</v>
      </c>
    </row>
    <row r="5621">
      <c r="A5621" s="2">
        <v>0.0</v>
      </c>
      <c r="B5621" s="82" t="s">
        <v>6002</v>
      </c>
    </row>
    <row r="5622">
      <c r="A5622" s="2">
        <v>0.0</v>
      </c>
      <c r="B5622" s="82" t="s">
        <v>6003</v>
      </c>
    </row>
    <row r="5623">
      <c r="A5623" s="2">
        <v>0.0</v>
      </c>
      <c r="B5623" s="82" t="s">
        <v>6004</v>
      </c>
    </row>
    <row r="5624">
      <c r="A5624" s="2">
        <v>0.0</v>
      </c>
      <c r="B5624" s="82" t="s">
        <v>6005</v>
      </c>
    </row>
    <row r="5625">
      <c r="A5625" s="2">
        <v>0.0</v>
      </c>
      <c r="B5625" s="82" t="s">
        <v>6006</v>
      </c>
    </row>
    <row r="5626">
      <c r="A5626" s="2">
        <v>0.0</v>
      </c>
      <c r="B5626" s="82" t="s">
        <v>5843</v>
      </c>
    </row>
    <row r="5627">
      <c r="A5627" s="2">
        <v>0.0</v>
      </c>
      <c r="B5627" s="82" t="s">
        <v>6008</v>
      </c>
    </row>
    <row r="5628">
      <c r="A5628" s="2">
        <v>0.0</v>
      </c>
      <c r="B5628" s="82" t="s">
        <v>6010</v>
      </c>
    </row>
    <row r="5629">
      <c r="A5629" s="2">
        <v>0.0</v>
      </c>
      <c r="B5629" s="82" t="s">
        <v>6012</v>
      </c>
    </row>
    <row r="5630">
      <c r="A5630" s="2">
        <v>0.0</v>
      </c>
      <c r="B5630" s="82" t="s">
        <v>6013</v>
      </c>
    </row>
    <row r="5631">
      <c r="A5631" s="2">
        <v>0.0</v>
      </c>
      <c r="B5631" s="82" t="s">
        <v>6014</v>
      </c>
    </row>
    <row r="5632">
      <c r="A5632" s="2">
        <v>0.0</v>
      </c>
      <c r="B5632" s="82" t="s">
        <v>6015</v>
      </c>
    </row>
    <row r="5633">
      <c r="A5633" s="2">
        <v>0.0</v>
      </c>
      <c r="B5633" s="82" t="s">
        <v>6016</v>
      </c>
    </row>
    <row r="5634">
      <c r="A5634" s="2">
        <v>0.0</v>
      </c>
      <c r="B5634" s="82" t="s">
        <v>6017</v>
      </c>
    </row>
    <row r="5635">
      <c r="A5635" s="2">
        <v>0.0</v>
      </c>
      <c r="B5635" s="82" t="s">
        <v>6018</v>
      </c>
    </row>
    <row r="5636">
      <c r="A5636" s="2">
        <v>0.0</v>
      </c>
      <c r="B5636" s="82" t="s">
        <v>6019</v>
      </c>
      <c r="D5636" s="36"/>
    </row>
    <row r="5637">
      <c r="A5637" s="2">
        <v>0.0</v>
      </c>
      <c r="B5637" s="82" t="s">
        <v>6020</v>
      </c>
    </row>
    <row r="5638">
      <c r="A5638" s="2">
        <v>0.0</v>
      </c>
      <c r="B5638" s="82" t="s">
        <v>6021</v>
      </c>
    </row>
    <row r="5639">
      <c r="A5639" s="2">
        <v>0.0</v>
      </c>
      <c r="B5639" s="82" t="s">
        <v>6022</v>
      </c>
    </row>
    <row r="5640">
      <c r="A5640" s="2">
        <v>0.0</v>
      </c>
      <c r="B5640" s="82" t="s">
        <v>6023</v>
      </c>
    </row>
    <row r="5641">
      <c r="A5641" s="2">
        <v>0.0</v>
      </c>
      <c r="B5641" s="82" t="s">
        <v>6024</v>
      </c>
    </row>
    <row r="5642">
      <c r="A5642" s="2">
        <v>0.0</v>
      </c>
      <c r="B5642" s="82" t="s">
        <v>6025</v>
      </c>
    </row>
    <row r="5643">
      <c r="A5643" s="2">
        <v>0.0</v>
      </c>
      <c r="B5643" s="82" t="s">
        <v>6026</v>
      </c>
    </row>
    <row r="5644">
      <c r="A5644" s="2">
        <v>0.0</v>
      </c>
      <c r="B5644" s="82" t="s">
        <v>5438</v>
      </c>
    </row>
    <row r="5645">
      <c r="A5645" s="2">
        <v>0.0</v>
      </c>
      <c r="B5645" s="82" t="s">
        <v>6029</v>
      </c>
    </row>
    <row r="5646">
      <c r="A5646" s="2">
        <v>0.0</v>
      </c>
      <c r="B5646" s="82" t="s">
        <v>6030</v>
      </c>
    </row>
    <row r="5647">
      <c r="A5647" s="2">
        <v>0.0</v>
      </c>
      <c r="B5647" s="82" t="s">
        <v>6032</v>
      </c>
    </row>
    <row r="5648">
      <c r="A5648" s="2">
        <v>0.0</v>
      </c>
      <c r="B5648" s="82" t="s">
        <v>6033</v>
      </c>
    </row>
    <row r="5649">
      <c r="A5649" s="2">
        <v>0.0</v>
      </c>
      <c r="B5649" s="82" t="s">
        <v>6035</v>
      </c>
    </row>
    <row r="5650">
      <c r="A5650" s="2">
        <v>0.0</v>
      </c>
      <c r="B5650" s="82" t="s">
        <v>6037</v>
      </c>
    </row>
    <row r="5651">
      <c r="A5651" s="2">
        <v>0.0</v>
      </c>
      <c r="B5651" s="82" t="s">
        <v>6038</v>
      </c>
    </row>
    <row r="5652">
      <c r="A5652" s="2">
        <v>0.0</v>
      </c>
      <c r="B5652" s="82" t="s">
        <v>6039</v>
      </c>
    </row>
    <row r="5653">
      <c r="A5653" s="2">
        <v>0.0</v>
      </c>
      <c r="B5653" s="82" t="s">
        <v>6040</v>
      </c>
    </row>
    <row r="5654">
      <c r="A5654" s="2">
        <v>0.0</v>
      </c>
      <c r="B5654" s="82" t="s">
        <v>6041</v>
      </c>
    </row>
    <row r="5655">
      <c r="A5655" s="2">
        <v>0.0</v>
      </c>
      <c r="B5655" s="82" t="s">
        <v>6042</v>
      </c>
    </row>
    <row r="5656">
      <c r="A5656" s="2">
        <v>0.0</v>
      </c>
      <c r="B5656" s="82" t="s">
        <v>6043</v>
      </c>
    </row>
    <row r="5657">
      <c r="A5657" s="2">
        <v>0.0</v>
      </c>
      <c r="B5657" s="82" t="s">
        <v>6044</v>
      </c>
    </row>
    <row r="5658">
      <c r="A5658" s="2">
        <v>0.0</v>
      </c>
      <c r="B5658" s="82" t="s">
        <v>6045</v>
      </c>
    </row>
    <row r="5659">
      <c r="A5659" s="2">
        <v>0.0</v>
      </c>
      <c r="B5659" s="82" t="s">
        <v>6046</v>
      </c>
    </row>
    <row r="5660">
      <c r="A5660" s="2">
        <v>0.0</v>
      </c>
      <c r="B5660" s="82" t="s">
        <v>6047</v>
      </c>
    </row>
    <row r="5661">
      <c r="A5661" s="2">
        <v>0.0</v>
      </c>
      <c r="B5661" s="82" t="s">
        <v>2926</v>
      </c>
    </row>
    <row r="5662">
      <c r="A5662" s="2">
        <v>0.0</v>
      </c>
      <c r="B5662" s="82" t="s">
        <v>6048</v>
      </c>
    </row>
    <row r="5663">
      <c r="A5663" s="2">
        <v>0.0</v>
      </c>
      <c r="B5663" s="82" t="s">
        <v>6049</v>
      </c>
    </row>
    <row r="5664">
      <c r="A5664" s="2">
        <v>0.0</v>
      </c>
      <c r="B5664" s="82" t="s">
        <v>6050</v>
      </c>
    </row>
    <row r="5665">
      <c r="A5665" s="2">
        <v>0.0</v>
      </c>
      <c r="B5665" s="82" t="s">
        <v>6051</v>
      </c>
    </row>
    <row r="5666">
      <c r="A5666" s="2">
        <v>0.0</v>
      </c>
      <c r="B5666" s="82" t="s">
        <v>6052</v>
      </c>
    </row>
    <row r="5667">
      <c r="A5667" s="2">
        <v>0.0</v>
      </c>
      <c r="B5667" s="87" t="s">
        <v>6053</v>
      </c>
    </row>
    <row r="5668">
      <c r="A5668" s="2">
        <v>0.0</v>
      </c>
      <c r="B5668" s="82" t="s">
        <v>6054</v>
      </c>
    </row>
    <row r="5669">
      <c r="A5669" s="2">
        <v>0.0</v>
      </c>
      <c r="B5669" s="82" t="s">
        <v>6055</v>
      </c>
    </row>
    <row r="5670">
      <c r="A5670" s="2">
        <v>0.0</v>
      </c>
      <c r="B5670" s="82" t="s">
        <v>6056</v>
      </c>
    </row>
    <row r="5671">
      <c r="A5671" s="2">
        <v>0.0</v>
      </c>
      <c r="B5671" s="82" t="s">
        <v>6057</v>
      </c>
    </row>
    <row r="5672">
      <c r="A5672" s="2">
        <v>0.0</v>
      </c>
      <c r="B5672" s="82" t="s">
        <v>6059</v>
      </c>
    </row>
    <row r="5673">
      <c r="A5673" s="2">
        <v>0.0</v>
      </c>
      <c r="B5673" s="82" t="s">
        <v>6060</v>
      </c>
    </row>
    <row r="5674">
      <c r="A5674" s="2">
        <v>0.0</v>
      </c>
      <c r="B5674" s="82" t="s">
        <v>6061</v>
      </c>
    </row>
    <row r="5675">
      <c r="A5675" s="2">
        <v>0.0</v>
      </c>
      <c r="B5675" s="82" t="s">
        <v>6062</v>
      </c>
    </row>
    <row r="5676">
      <c r="A5676" s="2">
        <v>0.0</v>
      </c>
      <c r="B5676" s="82" t="s">
        <v>6063</v>
      </c>
    </row>
    <row r="5677">
      <c r="A5677" s="2">
        <v>0.0</v>
      </c>
      <c r="B5677" s="82" t="s">
        <v>6065</v>
      </c>
    </row>
    <row r="5678">
      <c r="A5678" s="2">
        <v>0.0</v>
      </c>
      <c r="B5678" s="2" t="s">
        <v>6066</v>
      </c>
    </row>
    <row r="5679">
      <c r="A5679" s="2">
        <v>0.0</v>
      </c>
      <c r="B5679" s="22" t="s">
        <v>6068</v>
      </c>
    </row>
    <row r="5680">
      <c r="A5680" s="2">
        <v>0.0</v>
      </c>
      <c r="B5680" s="22" t="s">
        <v>6070</v>
      </c>
    </row>
    <row r="5681">
      <c r="A5681" s="2">
        <v>0.0</v>
      </c>
      <c r="B5681" s="22" t="s">
        <v>6071</v>
      </c>
    </row>
    <row r="5682">
      <c r="A5682" s="2">
        <v>0.0</v>
      </c>
      <c r="B5682" s="22" t="s">
        <v>6073</v>
      </c>
    </row>
    <row r="5683">
      <c r="A5683" s="2">
        <v>0.0</v>
      </c>
      <c r="B5683" s="2" t="s">
        <v>5438</v>
      </c>
    </row>
    <row r="5684">
      <c r="A5684" s="2">
        <v>0.0</v>
      </c>
      <c r="B5684" s="2" t="s">
        <v>5553</v>
      </c>
    </row>
    <row r="5685">
      <c r="A5685" s="2">
        <v>0.0</v>
      </c>
      <c r="B5685" s="2" t="s">
        <v>6075</v>
      </c>
    </row>
    <row r="5686">
      <c r="A5686" s="2">
        <v>0.0</v>
      </c>
      <c r="B5686" s="2" t="s">
        <v>6076</v>
      </c>
    </row>
    <row r="5687">
      <c r="A5687" s="2">
        <v>0.0</v>
      </c>
      <c r="B5687" s="2" t="s">
        <v>6077</v>
      </c>
    </row>
    <row r="5688">
      <c r="A5688" s="2">
        <v>0.0</v>
      </c>
      <c r="B5688" s="2" t="s">
        <v>6078</v>
      </c>
    </row>
    <row r="5689">
      <c r="A5689" s="2">
        <v>0.0</v>
      </c>
      <c r="B5689" s="2" t="s">
        <v>6080</v>
      </c>
    </row>
    <row r="5690">
      <c r="A5690" s="2">
        <v>0.0</v>
      </c>
      <c r="B5690" s="2" t="s">
        <v>6081</v>
      </c>
    </row>
    <row r="5691">
      <c r="A5691" s="2">
        <v>0.0</v>
      </c>
      <c r="B5691" s="2" t="s">
        <v>6082</v>
      </c>
    </row>
    <row r="5692">
      <c r="A5692" s="2">
        <v>0.0</v>
      </c>
      <c r="B5692" s="2" t="s">
        <v>6083</v>
      </c>
    </row>
    <row r="5693">
      <c r="A5693" s="2">
        <v>0.0</v>
      </c>
      <c r="B5693" s="2" t="s">
        <v>6084</v>
      </c>
    </row>
    <row r="5694">
      <c r="A5694" s="2">
        <v>0.0</v>
      </c>
      <c r="B5694" s="2" t="s">
        <v>6085</v>
      </c>
    </row>
    <row r="5695">
      <c r="A5695" s="2">
        <v>0.0</v>
      </c>
      <c r="B5695" s="2" t="s">
        <v>6086</v>
      </c>
    </row>
    <row r="5696">
      <c r="A5696" s="2">
        <v>0.0</v>
      </c>
      <c r="B5696" s="2" t="s">
        <v>6087</v>
      </c>
    </row>
    <row r="5697">
      <c r="A5697" s="2">
        <v>0.0</v>
      </c>
      <c r="B5697" s="2" t="s">
        <v>6088</v>
      </c>
    </row>
    <row r="5698">
      <c r="A5698" s="2">
        <v>0.0</v>
      </c>
      <c r="B5698" s="2" t="s">
        <v>6089</v>
      </c>
    </row>
    <row r="5699">
      <c r="A5699" s="2">
        <v>0.0</v>
      </c>
      <c r="B5699" s="2" t="s">
        <v>6090</v>
      </c>
    </row>
    <row r="5700">
      <c r="A5700" s="2">
        <v>0.0</v>
      </c>
      <c r="B5700" s="2" t="s">
        <v>6091</v>
      </c>
    </row>
    <row r="5701">
      <c r="A5701" s="2">
        <v>0.0</v>
      </c>
      <c r="B5701" s="2" t="s">
        <v>6092</v>
      </c>
    </row>
    <row r="5702">
      <c r="A5702" s="2">
        <v>0.0</v>
      </c>
      <c r="B5702" s="2" t="s">
        <v>6093</v>
      </c>
    </row>
    <row r="5703">
      <c r="A5703" s="2">
        <v>0.0</v>
      </c>
      <c r="B5703" s="2" t="s">
        <v>6094</v>
      </c>
    </row>
    <row r="5704">
      <c r="A5704" s="2">
        <v>0.0</v>
      </c>
      <c r="B5704" s="2" t="s">
        <v>6095</v>
      </c>
    </row>
    <row r="5705">
      <c r="A5705" s="2">
        <v>0.0</v>
      </c>
      <c r="B5705" s="2" t="s">
        <v>6096</v>
      </c>
    </row>
    <row r="5706">
      <c r="A5706" s="2">
        <v>0.0</v>
      </c>
      <c r="B5706" s="2" t="s">
        <v>6097</v>
      </c>
    </row>
    <row r="5707">
      <c r="A5707" s="2">
        <v>0.0</v>
      </c>
      <c r="B5707" s="2" t="s">
        <v>6098</v>
      </c>
    </row>
    <row r="5708">
      <c r="A5708" s="2">
        <v>0.0</v>
      </c>
      <c r="B5708" s="2" t="s">
        <v>6099</v>
      </c>
    </row>
    <row r="5709">
      <c r="A5709" s="2">
        <v>0.0</v>
      </c>
      <c r="B5709" s="2" t="s">
        <v>6100</v>
      </c>
    </row>
    <row r="5710">
      <c r="A5710" s="2">
        <v>0.0</v>
      </c>
      <c r="B5710" s="2" t="s">
        <v>6101</v>
      </c>
    </row>
    <row r="5711">
      <c r="A5711" s="2">
        <v>0.0</v>
      </c>
      <c r="B5711" s="2" t="s">
        <v>6102</v>
      </c>
    </row>
    <row r="5712">
      <c r="A5712" s="2">
        <v>0.0</v>
      </c>
      <c r="B5712" s="2" t="s">
        <v>6103</v>
      </c>
    </row>
    <row r="5713">
      <c r="A5713" s="2">
        <v>0.0</v>
      </c>
      <c r="B5713" s="2" t="s">
        <v>6104</v>
      </c>
    </row>
    <row r="5714">
      <c r="A5714" s="2">
        <v>0.0</v>
      </c>
      <c r="B5714" s="2" t="s">
        <v>6105</v>
      </c>
    </row>
    <row r="5715">
      <c r="A5715" s="2">
        <v>0.0</v>
      </c>
      <c r="B5715" s="2" t="s">
        <v>6106</v>
      </c>
    </row>
    <row r="5716">
      <c r="A5716" s="2">
        <v>0.0</v>
      </c>
      <c r="B5716" s="2" t="s">
        <v>6107</v>
      </c>
      <c r="C5716" s="10"/>
      <c r="D5716" s="10"/>
      <c r="E5716" s="10"/>
    </row>
    <row r="5717">
      <c r="A5717" s="2">
        <v>0.0</v>
      </c>
      <c r="B5717" s="2" t="s">
        <v>6108</v>
      </c>
    </row>
    <row r="5718">
      <c r="A5718" s="2">
        <v>0.0</v>
      </c>
      <c r="B5718" s="2" t="s">
        <v>6109</v>
      </c>
    </row>
    <row r="5719">
      <c r="A5719" s="2">
        <v>0.0</v>
      </c>
      <c r="B5719" s="2" t="s">
        <v>6110</v>
      </c>
    </row>
    <row r="5720">
      <c r="A5720" s="2">
        <v>0.0</v>
      </c>
      <c r="B5720" s="2" t="s">
        <v>6111</v>
      </c>
    </row>
    <row r="5721">
      <c r="A5721" s="2">
        <v>0.0</v>
      </c>
      <c r="B5721" s="2" t="s">
        <v>6112</v>
      </c>
    </row>
    <row r="5722">
      <c r="A5722" s="2">
        <v>0.0</v>
      </c>
      <c r="B5722" s="2" t="s">
        <v>6113</v>
      </c>
    </row>
    <row r="5723">
      <c r="A5723" s="2">
        <v>0.0</v>
      </c>
      <c r="B5723" s="2" t="s">
        <v>6114</v>
      </c>
    </row>
    <row r="5724">
      <c r="A5724" s="2">
        <v>0.0</v>
      </c>
      <c r="B5724" s="2" t="s">
        <v>6115</v>
      </c>
    </row>
    <row r="5725">
      <c r="A5725" s="2">
        <v>0.0</v>
      </c>
      <c r="B5725" s="2" t="s">
        <v>6116</v>
      </c>
    </row>
    <row r="5726">
      <c r="A5726" s="2">
        <v>0.0</v>
      </c>
      <c r="B5726" s="2" t="s">
        <v>6117</v>
      </c>
    </row>
    <row r="5727">
      <c r="A5727" s="2">
        <v>0.0</v>
      </c>
      <c r="B5727" s="2" t="s">
        <v>6118</v>
      </c>
    </row>
    <row r="5728">
      <c r="A5728" s="2">
        <v>0.0</v>
      </c>
      <c r="B5728" s="2" t="s">
        <v>6119</v>
      </c>
      <c r="C5728" s="10"/>
      <c r="D5728" s="10"/>
      <c r="E5728" s="10"/>
    </row>
    <row r="5729">
      <c r="A5729" s="2">
        <v>0.0</v>
      </c>
      <c r="B5729" s="2" t="s">
        <v>6120</v>
      </c>
    </row>
    <row r="5730">
      <c r="A5730" s="2">
        <v>0.0</v>
      </c>
      <c r="B5730" s="2" t="s">
        <v>6121</v>
      </c>
    </row>
    <row r="5731">
      <c r="A5731" s="2">
        <v>0.0</v>
      </c>
      <c r="B5731" s="2" t="s">
        <v>6122</v>
      </c>
    </row>
    <row r="5732">
      <c r="A5732" s="2">
        <v>0.0</v>
      </c>
      <c r="B5732" s="2" t="s">
        <v>6123</v>
      </c>
    </row>
    <row r="5733">
      <c r="A5733" s="2">
        <v>0.0</v>
      </c>
      <c r="B5733" s="2" t="s">
        <v>6124</v>
      </c>
    </row>
    <row r="5734">
      <c r="A5734" s="2">
        <v>0.0</v>
      </c>
      <c r="B5734" s="2" t="s">
        <v>6125</v>
      </c>
    </row>
    <row r="5735">
      <c r="A5735" s="2">
        <v>0.0</v>
      </c>
      <c r="B5735" s="2" t="s">
        <v>6126</v>
      </c>
    </row>
    <row r="5736">
      <c r="A5736" s="2">
        <v>0.0</v>
      </c>
      <c r="B5736" s="2" t="s">
        <v>5438</v>
      </c>
    </row>
    <row r="5737">
      <c r="A5737" s="2">
        <v>0.0</v>
      </c>
      <c r="B5737" s="2" t="s">
        <v>6127</v>
      </c>
    </row>
    <row r="5738">
      <c r="A5738" s="2">
        <v>0.0</v>
      </c>
      <c r="B5738" s="2" t="s">
        <v>6128</v>
      </c>
    </row>
    <row r="5739">
      <c r="A5739" s="2">
        <v>0.0</v>
      </c>
      <c r="B5739" s="2" t="s">
        <v>6129</v>
      </c>
    </row>
    <row r="5740">
      <c r="A5740" s="2">
        <v>0.0</v>
      </c>
      <c r="B5740" s="2" t="s">
        <v>6130</v>
      </c>
    </row>
    <row r="5741">
      <c r="A5741" s="2">
        <v>0.0</v>
      </c>
      <c r="B5741" s="2" t="s">
        <v>6131</v>
      </c>
    </row>
    <row r="5742">
      <c r="A5742" s="2">
        <v>0.0</v>
      </c>
      <c r="B5742" s="2" t="s">
        <v>6132</v>
      </c>
    </row>
    <row r="5743">
      <c r="A5743" s="2">
        <v>0.0</v>
      </c>
      <c r="B5743" s="2" t="s">
        <v>6133</v>
      </c>
    </row>
    <row r="5744">
      <c r="A5744" s="2">
        <v>0.0</v>
      </c>
      <c r="B5744" s="2" t="s">
        <v>6134</v>
      </c>
    </row>
    <row r="5745">
      <c r="A5745" s="2">
        <v>0.0</v>
      </c>
      <c r="B5745" s="2" t="s">
        <v>6135</v>
      </c>
    </row>
    <row r="5746">
      <c r="A5746" s="2">
        <v>0.0</v>
      </c>
      <c r="B5746" s="2" t="s">
        <v>6136</v>
      </c>
    </row>
    <row r="5747">
      <c r="A5747" s="2">
        <v>0.0</v>
      </c>
      <c r="B5747" s="2" t="s">
        <v>6138</v>
      </c>
    </row>
    <row r="5748">
      <c r="A5748" s="2">
        <v>0.0</v>
      </c>
      <c r="B5748" s="2" t="s">
        <v>6140</v>
      </c>
    </row>
    <row r="5749">
      <c r="A5749" s="2">
        <v>0.0</v>
      </c>
      <c r="B5749" s="2" t="s">
        <v>6142</v>
      </c>
    </row>
    <row r="5750">
      <c r="A5750" s="2">
        <v>0.0</v>
      </c>
      <c r="B5750" s="2" t="s">
        <v>6143</v>
      </c>
    </row>
    <row r="5751">
      <c r="A5751" s="2">
        <v>0.0</v>
      </c>
      <c r="B5751" s="2" t="s">
        <v>6145</v>
      </c>
    </row>
    <row r="5752">
      <c r="A5752" s="2">
        <v>0.0</v>
      </c>
      <c r="B5752" s="2" t="s">
        <v>6148</v>
      </c>
    </row>
    <row r="5753">
      <c r="A5753" s="2">
        <v>0.0</v>
      </c>
      <c r="B5753" s="2" t="s">
        <v>6149</v>
      </c>
    </row>
    <row r="5754">
      <c r="A5754" s="2">
        <v>0.0</v>
      </c>
      <c r="B5754" s="2" t="s">
        <v>6150</v>
      </c>
    </row>
    <row r="5755">
      <c r="A5755" s="2">
        <v>0.0</v>
      </c>
      <c r="B5755" s="2" t="s">
        <v>6151</v>
      </c>
    </row>
    <row r="5756">
      <c r="A5756" s="2">
        <v>0.0</v>
      </c>
      <c r="B5756" s="2" t="s">
        <v>5438</v>
      </c>
    </row>
    <row r="5757">
      <c r="A5757" s="2">
        <v>0.0</v>
      </c>
      <c r="B5757" s="2" t="s">
        <v>6152</v>
      </c>
    </row>
    <row r="5758">
      <c r="A5758" s="2">
        <v>0.0</v>
      </c>
      <c r="B5758" s="2" t="s">
        <v>6153</v>
      </c>
    </row>
    <row r="5759">
      <c r="A5759" s="2">
        <v>0.0</v>
      </c>
      <c r="B5759" s="2" t="s">
        <v>6154</v>
      </c>
    </row>
    <row r="5760">
      <c r="A5760" s="2">
        <v>0.0</v>
      </c>
      <c r="B5760" s="2" t="s">
        <v>6156</v>
      </c>
    </row>
    <row r="5761">
      <c r="A5761" s="2">
        <v>0.0</v>
      </c>
      <c r="B5761" s="22" t="s">
        <v>6157</v>
      </c>
    </row>
    <row r="5762">
      <c r="A5762" s="2">
        <v>0.0</v>
      </c>
      <c r="B5762" s="2" t="s">
        <v>6158</v>
      </c>
    </row>
    <row r="5763">
      <c r="A5763" s="2">
        <v>0.0</v>
      </c>
      <c r="B5763" s="2" t="s">
        <v>6160</v>
      </c>
    </row>
    <row r="5764">
      <c r="A5764" s="2">
        <v>0.0</v>
      </c>
      <c r="B5764" s="2" t="s">
        <v>5438</v>
      </c>
    </row>
    <row r="5765">
      <c r="A5765" s="2">
        <v>0.0</v>
      </c>
      <c r="B5765" s="2" t="s">
        <v>6162</v>
      </c>
    </row>
    <row r="5766">
      <c r="A5766" s="2">
        <v>0.0</v>
      </c>
      <c r="B5766" s="2" t="s">
        <v>6163</v>
      </c>
    </row>
    <row r="5767">
      <c r="A5767" s="2">
        <v>0.0</v>
      </c>
      <c r="B5767" s="2" t="s">
        <v>6164</v>
      </c>
    </row>
    <row r="5768">
      <c r="A5768" s="2">
        <v>0.0</v>
      </c>
      <c r="B5768" s="2" t="s">
        <v>6165</v>
      </c>
    </row>
    <row r="5769">
      <c r="A5769" s="2">
        <v>0.0</v>
      </c>
      <c r="B5769" s="2" t="s">
        <v>6166</v>
      </c>
    </row>
    <row r="5770">
      <c r="A5770" s="2">
        <v>0.0</v>
      </c>
      <c r="B5770" s="2" t="s">
        <v>6167</v>
      </c>
    </row>
    <row r="5771">
      <c r="A5771" s="2">
        <v>0.0</v>
      </c>
      <c r="B5771" s="2" t="s">
        <v>6168</v>
      </c>
    </row>
    <row r="5772">
      <c r="A5772" s="2">
        <v>0.0</v>
      </c>
      <c r="B5772" s="2" t="s">
        <v>6169</v>
      </c>
    </row>
    <row r="5773">
      <c r="A5773" s="2">
        <v>0.0</v>
      </c>
      <c r="B5773" s="2" t="s">
        <v>6170</v>
      </c>
    </row>
    <row r="5774">
      <c r="A5774" s="2">
        <v>0.0</v>
      </c>
      <c r="B5774" s="2" t="s">
        <v>6171</v>
      </c>
    </row>
    <row r="5775">
      <c r="A5775" s="2">
        <v>0.0</v>
      </c>
      <c r="B5775" s="2" t="s">
        <v>6172</v>
      </c>
    </row>
    <row r="5776">
      <c r="A5776" s="2">
        <v>0.0</v>
      </c>
      <c r="B5776" s="2" t="s">
        <v>6173</v>
      </c>
    </row>
    <row r="5777">
      <c r="A5777" s="2">
        <v>0.0</v>
      </c>
      <c r="B5777" s="2" t="s">
        <v>6174</v>
      </c>
    </row>
    <row r="5778">
      <c r="A5778" s="2">
        <v>0.0</v>
      </c>
      <c r="B5778" s="2" t="s">
        <v>6175</v>
      </c>
    </row>
    <row r="5779">
      <c r="A5779" s="2">
        <v>0.0</v>
      </c>
      <c r="B5779" s="2" t="s">
        <v>6176</v>
      </c>
    </row>
    <row r="5780">
      <c r="A5780" s="2">
        <v>0.0</v>
      </c>
      <c r="B5780" s="2" t="s">
        <v>6177</v>
      </c>
    </row>
    <row r="5781">
      <c r="A5781" s="2">
        <v>0.0</v>
      </c>
      <c r="B5781" s="2" t="s">
        <v>6178</v>
      </c>
    </row>
    <row r="5782">
      <c r="A5782" s="2">
        <v>0.0</v>
      </c>
      <c r="B5782" s="2" t="s">
        <v>6179</v>
      </c>
    </row>
    <row r="5783">
      <c r="A5783" s="2">
        <v>0.0</v>
      </c>
      <c r="B5783" s="2" t="s">
        <v>6180</v>
      </c>
    </row>
    <row r="5784">
      <c r="A5784" s="2">
        <v>0.0</v>
      </c>
      <c r="B5784" s="2" t="s">
        <v>6182</v>
      </c>
    </row>
    <row r="5785">
      <c r="A5785" s="2">
        <v>0.0</v>
      </c>
      <c r="B5785" s="2" t="s">
        <v>6184</v>
      </c>
    </row>
    <row r="5786">
      <c r="A5786" s="2">
        <v>0.0</v>
      </c>
      <c r="B5786" s="2" t="s">
        <v>6185</v>
      </c>
    </row>
    <row r="5787">
      <c r="A5787" s="2">
        <v>0.0</v>
      </c>
      <c r="B5787" s="2" t="s">
        <v>6186</v>
      </c>
    </row>
    <row r="5788">
      <c r="A5788" s="2">
        <v>0.0</v>
      </c>
      <c r="B5788" s="2" t="s">
        <v>6187</v>
      </c>
    </row>
    <row r="5789">
      <c r="A5789" s="2">
        <v>0.0</v>
      </c>
      <c r="B5789" s="2" t="s">
        <v>6188</v>
      </c>
    </row>
    <row r="5790">
      <c r="A5790" s="2">
        <v>0.0</v>
      </c>
      <c r="B5790" s="2" t="s">
        <v>6189</v>
      </c>
      <c r="C5790" s="10"/>
      <c r="D5790" s="10"/>
      <c r="E5790" s="10"/>
    </row>
    <row r="5791">
      <c r="A5791" s="2">
        <v>0.0</v>
      </c>
      <c r="B5791" s="2" t="s">
        <v>6190</v>
      </c>
    </row>
    <row r="5792">
      <c r="A5792" s="2">
        <v>0.0</v>
      </c>
      <c r="B5792" s="2" t="s">
        <v>6191</v>
      </c>
    </row>
    <row r="5793">
      <c r="A5793" s="2">
        <v>0.0</v>
      </c>
      <c r="B5793" s="2" t="s">
        <v>6192</v>
      </c>
    </row>
    <row r="5794">
      <c r="A5794" s="2">
        <v>0.0</v>
      </c>
      <c r="B5794" s="2" t="s">
        <v>6194</v>
      </c>
    </row>
    <row r="5795">
      <c r="A5795" s="2">
        <v>0.0</v>
      </c>
      <c r="B5795" s="2" t="s">
        <v>6196</v>
      </c>
    </row>
    <row r="5796">
      <c r="A5796" s="2">
        <v>0.0</v>
      </c>
      <c r="B5796" s="2" t="s">
        <v>6197</v>
      </c>
    </row>
    <row r="5797">
      <c r="A5797" s="2">
        <v>0.0</v>
      </c>
      <c r="B5797" s="2" t="s">
        <v>6198</v>
      </c>
    </row>
    <row r="5798">
      <c r="A5798" s="2">
        <v>0.0</v>
      </c>
      <c r="B5798" s="2" t="s">
        <v>6200</v>
      </c>
    </row>
    <row r="5799">
      <c r="A5799" s="2">
        <v>0.0</v>
      </c>
      <c r="B5799" s="2" t="s">
        <v>6201</v>
      </c>
    </row>
    <row r="5800">
      <c r="A5800" s="2">
        <v>0.0</v>
      </c>
      <c r="B5800" s="2" t="s">
        <v>6202</v>
      </c>
    </row>
    <row r="5801">
      <c r="A5801" s="2">
        <v>0.0</v>
      </c>
      <c r="B5801" s="2" t="s">
        <v>6203</v>
      </c>
    </row>
    <row r="5802">
      <c r="A5802" s="2">
        <v>0.0</v>
      </c>
      <c r="B5802" s="2" t="s">
        <v>6204</v>
      </c>
    </row>
    <row r="5803">
      <c r="A5803" s="2">
        <v>0.0</v>
      </c>
      <c r="B5803" s="2" t="s">
        <v>6205</v>
      </c>
    </row>
    <row r="5804">
      <c r="A5804" s="2">
        <v>0.0</v>
      </c>
      <c r="B5804" s="2" t="s">
        <v>6207</v>
      </c>
    </row>
    <row r="5805">
      <c r="A5805" s="2">
        <v>0.0</v>
      </c>
      <c r="B5805" s="2" t="s">
        <v>6208</v>
      </c>
    </row>
    <row r="5806">
      <c r="A5806" s="2">
        <v>0.0</v>
      </c>
      <c r="B5806" s="2" t="s">
        <v>6210</v>
      </c>
    </row>
    <row r="5807">
      <c r="A5807" s="2">
        <v>0.0</v>
      </c>
      <c r="B5807" s="2" t="s">
        <v>6211</v>
      </c>
    </row>
    <row r="5808">
      <c r="A5808" s="2">
        <v>0.0</v>
      </c>
      <c r="B5808" s="2" t="s">
        <v>6212</v>
      </c>
    </row>
    <row r="5809">
      <c r="A5809" s="2">
        <v>0.0</v>
      </c>
      <c r="B5809" s="2" t="s">
        <v>6213</v>
      </c>
    </row>
    <row r="5810">
      <c r="A5810" s="2">
        <v>0.0</v>
      </c>
      <c r="B5810" s="2" t="s">
        <v>6214</v>
      </c>
    </row>
    <row r="5811">
      <c r="A5811" s="2">
        <v>0.0</v>
      </c>
      <c r="B5811" s="2" t="s">
        <v>6215</v>
      </c>
    </row>
    <row r="5812">
      <c r="A5812" s="2">
        <v>0.0</v>
      </c>
      <c r="B5812" s="2" t="s">
        <v>6217</v>
      </c>
    </row>
    <row r="5813">
      <c r="A5813" s="2">
        <v>0.0</v>
      </c>
      <c r="B5813" s="2" t="s">
        <v>6218</v>
      </c>
    </row>
    <row r="5814">
      <c r="A5814" s="2">
        <v>0.0</v>
      </c>
      <c r="B5814" s="2" t="s">
        <v>6219</v>
      </c>
    </row>
    <row r="5815">
      <c r="A5815" s="2">
        <v>0.0</v>
      </c>
      <c r="B5815" s="2" t="s">
        <v>6220</v>
      </c>
    </row>
    <row r="5816">
      <c r="A5816" s="2">
        <v>0.0</v>
      </c>
      <c r="B5816" s="2" t="s">
        <v>6221</v>
      </c>
    </row>
    <row r="5817">
      <c r="A5817" s="2">
        <v>0.0</v>
      </c>
      <c r="B5817" s="2" t="s">
        <v>6222</v>
      </c>
    </row>
    <row r="5818">
      <c r="A5818" s="2">
        <v>0.0</v>
      </c>
      <c r="B5818" s="2" t="s">
        <v>6224</v>
      </c>
    </row>
    <row r="5819">
      <c r="A5819" s="2">
        <v>0.0</v>
      </c>
      <c r="B5819" s="2" t="s">
        <v>6225</v>
      </c>
    </row>
    <row r="5820">
      <c r="A5820" s="2">
        <v>0.0</v>
      </c>
      <c r="B5820" s="2" t="s">
        <v>6227</v>
      </c>
    </row>
    <row r="5821">
      <c r="A5821" s="2">
        <v>0.0</v>
      </c>
      <c r="B5821" s="2" t="s">
        <v>6229</v>
      </c>
    </row>
    <row r="5822">
      <c r="A5822" s="2">
        <v>0.0</v>
      </c>
      <c r="B5822" s="2" t="s">
        <v>6231</v>
      </c>
    </row>
    <row r="5823">
      <c r="A5823" s="2">
        <v>0.0</v>
      </c>
      <c r="B5823" s="2" t="s">
        <v>6232</v>
      </c>
    </row>
    <row r="5824">
      <c r="A5824" s="2">
        <v>0.0</v>
      </c>
      <c r="B5824" s="2" t="s">
        <v>6234</v>
      </c>
    </row>
    <row r="5825">
      <c r="A5825" s="2">
        <v>0.0</v>
      </c>
      <c r="B5825" s="2" t="s">
        <v>6235</v>
      </c>
    </row>
    <row r="5826">
      <c r="A5826" s="2">
        <v>0.0</v>
      </c>
      <c r="B5826" s="2" t="s">
        <v>6236</v>
      </c>
    </row>
    <row r="5827">
      <c r="A5827" s="2">
        <v>0.0</v>
      </c>
      <c r="B5827" s="2" t="s">
        <v>6237</v>
      </c>
    </row>
    <row r="5828">
      <c r="A5828" s="2">
        <v>0.0</v>
      </c>
      <c r="B5828" s="2" t="s">
        <v>6238</v>
      </c>
    </row>
    <row r="5829">
      <c r="A5829" s="2">
        <v>0.0</v>
      </c>
      <c r="B5829" s="2" t="s">
        <v>6240</v>
      </c>
    </row>
    <row r="5830">
      <c r="A5830" s="2">
        <v>0.0</v>
      </c>
      <c r="B5830" s="2" t="s">
        <v>6241</v>
      </c>
    </row>
    <row r="5831">
      <c r="A5831" s="2">
        <v>0.0</v>
      </c>
      <c r="B5831" s="2" t="s">
        <v>6242</v>
      </c>
    </row>
    <row r="5832">
      <c r="A5832" s="2">
        <v>0.0</v>
      </c>
      <c r="B5832" s="2" t="s">
        <v>6243</v>
      </c>
    </row>
    <row r="5833">
      <c r="A5833" s="2">
        <v>0.0</v>
      </c>
      <c r="B5833" s="2" t="s">
        <v>6245</v>
      </c>
    </row>
    <row r="5834">
      <c r="A5834" s="2">
        <v>0.0</v>
      </c>
      <c r="B5834" s="2" t="s">
        <v>6246</v>
      </c>
    </row>
    <row r="5835">
      <c r="A5835" s="2">
        <v>0.0</v>
      </c>
      <c r="B5835" s="2" t="s">
        <v>6247</v>
      </c>
    </row>
    <row r="5836">
      <c r="A5836" s="2">
        <v>0.0</v>
      </c>
      <c r="B5836" s="2" t="s">
        <v>6248</v>
      </c>
    </row>
    <row r="5837">
      <c r="A5837" s="2">
        <v>0.0</v>
      </c>
      <c r="B5837" s="2" t="s">
        <v>6249</v>
      </c>
    </row>
    <row r="5838">
      <c r="A5838" s="2">
        <v>0.0</v>
      </c>
      <c r="B5838" s="2" t="s">
        <v>6250</v>
      </c>
    </row>
    <row r="5839">
      <c r="A5839" s="2">
        <v>0.0</v>
      </c>
      <c r="B5839" s="2" t="s">
        <v>6251</v>
      </c>
    </row>
    <row r="5840">
      <c r="A5840" s="2">
        <v>0.0</v>
      </c>
      <c r="B5840" s="2" t="s">
        <v>6252</v>
      </c>
    </row>
    <row r="5841">
      <c r="A5841" s="2">
        <v>0.0</v>
      </c>
      <c r="B5841" s="2" t="s">
        <v>6253</v>
      </c>
    </row>
    <row r="5842">
      <c r="A5842" s="2">
        <v>0.0</v>
      </c>
      <c r="B5842" s="2" t="s">
        <v>6254</v>
      </c>
    </row>
    <row r="5843">
      <c r="A5843" s="2">
        <v>0.0</v>
      </c>
      <c r="B5843" s="2" t="s">
        <v>6255</v>
      </c>
    </row>
    <row r="5844">
      <c r="A5844" s="2">
        <v>0.0</v>
      </c>
      <c r="B5844" s="2" t="s">
        <v>6256</v>
      </c>
    </row>
    <row r="5845">
      <c r="A5845" s="2">
        <v>0.0</v>
      </c>
      <c r="B5845" s="2" t="s">
        <v>6257</v>
      </c>
    </row>
    <row r="5846">
      <c r="A5846" s="2">
        <v>0.0</v>
      </c>
      <c r="B5846" s="2" t="s">
        <v>6258</v>
      </c>
    </row>
    <row r="5847">
      <c r="A5847" s="2">
        <v>0.0</v>
      </c>
      <c r="B5847" s="2" t="s">
        <v>6259</v>
      </c>
    </row>
    <row r="5848">
      <c r="A5848" s="2">
        <v>0.0</v>
      </c>
      <c r="B5848" s="2" t="s">
        <v>6260</v>
      </c>
    </row>
    <row r="5849">
      <c r="A5849" s="2">
        <v>0.0</v>
      </c>
      <c r="B5849" s="2" t="s">
        <v>6261</v>
      </c>
    </row>
    <row r="5850">
      <c r="A5850" s="2">
        <v>0.0</v>
      </c>
      <c r="B5850" s="2" t="s">
        <v>6262</v>
      </c>
    </row>
    <row r="5851">
      <c r="A5851" s="2">
        <v>0.0</v>
      </c>
      <c r="B5851" s="2" t="s">
        <v>6263</v>
      </c>
    </row>
    <row r="5852">
      <c r="A5852" s="2">
        <v>0.0</v>
      </c>
      <c r="B5852" s="2" t="s">
        <v>6264</v>
      </c>
    </row>
    <row r="5853">
      <c r="A5853" s="2">
        <v>0.0</v>
      </c>
      <c r="B5853" s="2" t="s">
        <v>6265</v>
      </c>
    </row>
    <row r="5854">
      <c r="A5854" s="2">
        <v>0.0</v>
      </c>
      <c r="B5854" s="2" t="s">
        <v>5438</v>
      </c>
    </row>
    <row r="5855">
      <c r="A5855" s="2">
        <v>0.0</v>
      </c>
      <c r="B5855" s="2" t="s">
        <v>6266</v>
      </c>
    </row>
    <row r="5856">
      <c r="A5856" s="2">
        <v>0.0</v>
      </c>
      <c r="B5856" s="2" t="s">
        <v>6267</v>
      </c>
    </row>
    <row r="5857">
      <c r="A5857" s="2">
        <v>0.0</v>
      </c>
      <c r="B5857" s="2" t="s">
        <v>6268</v>
      </c>
    </row>
    <row r="5858">
      <c r="A5858" s="2">
        <v>0.0</v>
      </c>
      <c r="B5858" s="2" t="s">
        <v>6269</v>
      </c>
    </row>
    <row r="5859">
      <c r="A5859" s="2">
        <v>0.0</v>
      </c>
      <c r="B5859" s="2" t="s">
        <v>6270</v>
      </c>
    </row>
    <row r="5860">
      <c r="A5860" s="2">
        <v>0.0</v>
      </c>
      <c r="B5860" s="2" t="s">
        <v>6271</v>
      </c>
    </row>
    <row r="5861">
      <c r="A5861" s="2">
        <v>0.0</v>
      </c>
      <c r="B5861" s="2" t="s">
        <v>6272</v>
      </c>
    </row>
    <row r="5862">
      <c r="A5862" s="2">
        <v>0.0</v>
      </c>
      <c r="B5862" s="2" t="s">
        <v>6273</v>
      </c>
    </row>
    <row r="5863">
      <c r="A5863" s="2">
        <v>0.0</v>
      </c>
      <c r="B5863" s="2" t="s">
        <v>6274</v>
      </c>
    </row>
    <row r="5864">
      <c r="A5864" s="2">
        <v>0.0</v>
      </c>
      <c r="B5864" s="2" t="s">
        <v>6275</v>
      </c>
    </row>
    <row r="5865">
      <c r="A5865" s="2">
        <v>0.0</v>
      </c>
      <c r="B5865" s="2" t="s">
        <v>6276</v>
      </c>
    </row>
    <row r="5866">
      <c r="A5866" s="2">
        <v>0.0</v>
      </c>
      <c r="B5866" s="2" t="s">
        <v>6278</v>
      </c>
    </row>
    <row r="5867">
      <c r="A5867" s="2">
        <v>0.0</v>
      </c>
      <c r="B5867" s="2" t="s">
        <v>6080</v>
      </c>
    </row>
    <row r="5868">
      <c r="A5868" s="2">
        <v>0.0</v>
      </c>
      <c r="B5868" s="2" t="s">
        <v>6279</v>
      </c>
    </row>
    <row r="5869">
      <c r="A5869" s="2">
        <v>0.0</v>
      </c>
      <c r="B5869" s="2" t="s">
        <v>6280</v>
      </c>
    </row>
    <row r="5870">
      <c r="A5870" s="2">
        <v>0.0</v>
      </c>
      <c r="B5870" s="2" t="s">
        <v>6281</v>
      </c>
    </row>
    <row r="5871">
      <c r="A5871" s="2">
        <v>0.0</v>
      </c>
      <c r="B5871" s="2" t="s">
        <v>6282</v>
      </c>
    </row>
    <row r="5872">
      <c r="A5872" s="2">
        <v>0.0</v>
      </c>
      <c r="B5872" s="2" t="s">
        <v>6283</v>
      </c>
    </row>
    <row r="5873">
      <c r="A5873" s="2">
        <v>0.0</v>
      </c>
      <c r="B5873" s="2" t="s">
        <v>6284</v>
      </c>
    </row>
    <row r="5874">
      <c r="A5874" s="2">
        <v>0.0</v>
      </c>
      <c r="B5874" s="2" t="s">
        <v>6285</v>
      </c>
    </row>
    <row r="5875">
      <c r="A5875" s="2">
        <v>0.0</v>
      </c>
      <c r="B5875" s="2" t="s">
        <v>6286</v>
      </c>
    </row>
    <row r="5876">
      <c r="A5876" s="2">
        <v>0.0</v>
      </c>
      <c r="B5876" s="2" t="s">
        <v>6287</v>
      </c>
    </row>
    <row r="5877">
      <c r="A5877" s="2">
        <v>0.0</v>
      </c>
      <c r="B5877" s="2" t="s">
        <v>6288</v>
      </c>
    </row>
    <row r="5878">
      <c r="A5878" s="2">
        <v>0.0</v>
      </c>
      <c r="B5878" s="2" t="s">
        <v>6290</v>
      </c>
    </row>
    <row r="5879">
      <c r="A5879" s="2">
        <v>0.0</v>
      </c>
      <c r="B5879" s="2" t="s">
        <v>6291</v>
      </c>
    </row>
    <row r="5880">
      <c r="A5880" s="2">
        <v>0.0</v>
      </c>
      <c r="B5880" s="2" t="s">
        <v>6292</v>
      </c>
    </row>
    <row r="5881">
      <c r="A5881" s="2">
        <v>0.0</v>
      </c>
      <c r="B5881" s="2" t="s">
        <v>6293</v>
      </c>
    </row>
    <row r="5882">
      <c r="A5882" s="2">
        <v>0.0</v>
      </c>
      <c r="B5882" s="2" t="s">
        <v>6294</v>
      </c>
    </row>
    <row r="5883">
      <c r="A5883" s="2">
        <v>0.0</v>
      </c>
      <c r="B5883" s="2" t="s">
        <v>6295</v>
      </c>
    </row>
    <row r="5884">
      <c r="A5884" s="2">
        <v>0.0</v>
      </c>
      <c r="B5884" s="2" t="s">
        <v>6296</v>
      </c>
    </row>
    <row r="5885">
      <c r="A5885" s="2">
        <v>0.0</v>
      </c>
      <c r="B5885" s="2" t="s">
        <v>6298</v>
      </c>
    </row>
    <row r="5886">
      <c r="A5886" s="2">
        <v>0.0</v>
      </c>
      <c r="B5886" s="2" t="s">
        <v>6299</v>
      </c>
    </row>
    <row r="5887">
      <c r="A5887" s="2">
        <v>0.0</v>
      </c>
      <c r="B5887" s="2" t="s">
        <v>6300</v>
      </c>
    </row>
    <row r="5888">
      <c r="A5888" s="2">
        <v>0.0</v>
      </c>
      <c r="B5888" s="2" t="s">
        <v>6301</v>
      </c>
    </row>
    <row r="5889">
      <c r="A5889" s="2">
        <v>0.0</v>
      </c>
      <c r="B5889" s="2" t="s">
        <v>6302</v>
      </c>
    </row>
    <row r="5890">
      <c r="A5890" s="2">
        <v>0.0</v>
      </c>
      <c r="B5890" s="2" t="s">
        <v>6303</v>
      </c>
    </row>
    <row r="5891">
      <c r="A5891" s="2">
        <v>0.0</v>
      </c>
      <c r="B5891" s="2" t="s">
        <v>6304</v>
      </c>
    </row>
    <row r="5892">
      <c r="A5892" s="2">
        <v>0.0</v>
      </c>
      <c r="B5892" s="2" t="s">
        <v>6305</v>
      </c>
    </row>
    <row r="5893">
      <c r="A5893" s="2">
        <v>0.0</v>
      </c>
      <c r="B5893" s="2" t="s">
        <v>6306</v>
      </c>
    </row>
    <row r="5894">
      <c r="A5894" s="2">
        <v>0.0</v>
      </c>
      <c r="B5894" s="2" t="s">
        <v>6307</v>
      </c>
    </row>
    <row r="5895">
      <c r="A5895" s="2">
        <v>0.0</v>
      </c>
      <c r="B5895" s="2" t="s">
        <v>6308</v>
      </c>
    </row>
    <row r="5896">
      <c r="A5896" s="2">
        <v>0.0</v>
      </c>
      <c r="B5896" s="2" t="s">
        <v>6309</v>
      </c>
    </row>
    <row r="5897">
      <c r="A5897" s="2">
        <v>0.0</v>
      </c>
      <c r="B5897" s="22" t="s">
        <v>6310</v>
      </c>
    </row>
    <row r="5898">
      <c r="A5898" s="2">
        <v>0.0</v>
      </c>
      <c r="B5898" s="22" t="s">
        <v>6313</v>
      </c>
    </row>
    <row r="5899">
      <c r="A5899" s="2">
        <v>0.0</v>
      </c>
      <c r="B5899" s="2" t="s">
        <v>6314</v>
      </c>
    </row>
    <row r="5900">
      <c r="A5900" s="2">
        <v>0.0</v>
      </c>
      <c r="B5900" s="2" t="s">
        <v>6315</v>
      </c>
    </row>
    <row r="5901">
      <c r="A5901" s="2">
        <v>0.0</v>
      </c>
      <c r="B5901" s="2" t="s">
        <v>6316</v>
      </c>
    </row>
    <row r="5902">
      <c r="A5902" s="2">
        <v>0.0</v>
      </c>
      <c r="B5902" s="2" t="s">
        <v>6317</v>
      </c>
    </row>
    <row r="5903">
      <c r="A5903" s="2">
        <v>0.0</v>
      </c>
      <c r="B5903" s="2" t="s">
        <v>6318</v>
      </c>
    </row>
    <row r="5904">
      <c r="A5904" s="2">
        <v>0.0</v>
      </c>
      <c r="B5904" s="2" t="s">
        <v>6319</v>
      </c>
    </row>
    <row r="5905">
      <c r="A5905" s="2">
        <v>0.0</v>
      </c>
      <c r="B5905" s="2" t="s">
        <v>6320</v>
      </c>
    </row>
    <row r="5906">
      <c r="A5906" s="2">
        <v>0.0</v>
      </c>
      <c r="B5906" s="2" t="s">
        <v>6321</v>
      </c>
    </row>
    <row r="5907">
      <c r="A5907" s="2">
        <v>0.0</v>
      </c>
      <c r="B5907" s="2" t="s">
        <v>6322</v>
      </c>
    </row>
    <row r="5908">
      <c r="A5908" s="2">
        <v>0.0</v>
      </c>
      <c r="B5908" s="2" t="s">
        <v>6323</v>
      </c>
    </row>
    <row r="5909">
      <c r="A5909" s="2">
        <v>0.0</v>
      </c>
      <c r="B5909" s="2" t="s">
        <v>6324</v>
      </c>
    </row>
    <row r="5910">
      <c r="A5910" s="2">
        <v>0.0</v>
      </c>
      <c r="B5910" s="2" t="s">
        <v>6325</v>
      </c>
    </row>
    <row r="5911">
      <c r="A5911" s="2">
        <v>0.0</v>
      </c>
      <c r="B5911" s="2" t="s">
        <v>6326</v>
      </c>
    </row>
    <row r="5912">
      <c r="A5912" s="2">
        <v>0.0</v>
      </c>
      <c r="B5912" s="2" t="s">
        <v>6327</v>
      </c>
    </row>
    <row r="5913">
      <c r="A5913" s="2">
        <v>0.0</v>
      </c>
      <c r="B5913" s="2" t="s">
        <v>6329</v>
      </c>
    </row>
    <row r="5914">
      <c r="A5914" s="2">
        <v>0.0</v>
      </c>
      <c r="B5914" s="2" t="s">
        <v>6330</v>
      </c>
    </row>
    <row r="5915">
      <c r="A5915" s="2">
        <v>0.0</v>
      </c>
      <c r="B5915" s="2" t="s">
        <v>6331</v>
      </c>
    </row>
    <row r="5916">
      <c r="A5916" s="2">
        <v>0.0</v>
      </c>
      <c r="B5916" s="2" t="s">
        <v>6332</v>
      </c>
    </row>
    <row r="5917">
      <c r="A5917" s="2">
        <v>0.0</v>
      </c>
      <c r="B5917" s="2" t="s">
        <v>6333</v>
      </c>
    </row>
    <row r="5918">
      <c r="A5918" s="2">
        <v>0.0</v>
      </c>
      <c r="B5918" s="2" t="s">
        <v>6334</v>
      </c>
    </row>
    <row r="5919">
      <c r="A5919" s="2">
        <v>0.0</v>
      </c>
      <c r="B5919" s="2" t="s">
        <v>6335</v>
      </c>
    </row>
    <row r="5920">
      <c r="A5920" s="2">
        <v>0.0</v>
      </c>
      <c r="B5920" s="2" t="s">
        <v>6336</v>
      </c>
    </row>
    <row r="5921">
      <c r="A5921" s="2">
        <v>0.0</v>
      </c>
      <c r="B5921" s="2" t="s">
        <v>6337</v>
      </c>
    </row>
    <row r="5922">
      <c r="A5922" s="2">
        <v>0.0</v>
      </c>
      <c r="B5922" s="2" t="s">
        <v>6338</v>
      </c>
    </row>
    <row r="5923">
      <c r="A5923" s="2">
        <v>0.0</v>
      </c>
      <c r="B5923" s="2" t="s">
        <v>6339</v>
      </c>
    </row>
    <row r="5924">
      <c r="A5924" s="2">
        <v>0.0</v>
      </c>
      <c r="B5924" s="2" t="s">
        <v>6340</v>
      </c>
    </row>
    <row r="5925">
      <c r="A5925" s="2">
        <v>0.0</v>
      </c>
      <c r="B5925" s="2" t="s">
        <v>6341</v>
      </c>
    </row>
    <row r="5926">
      <c r="A5926" s="2">
        <v>0.0</v>
      </c>
      <c r="B5926" s="2" t="s">
        <v>6342</v>
      </c>
    </row>
    <row r="5927">
      <c r="A5927" s="2">
        <v>0.0</v>
      </c>
      <c r="B5927" s="2" t="s">
        <v>6343</v>
      </c>
    </row>
    <row r="5928">
      <c r="A5928" s="2">
        <v>0.0</v>
      </c>
      <c r="B5928" s="2" t="s">
        <v>6344</v>
      </c>
    </row>
    <row r="5929">
      <c r="A5929" s="2">
        <v>0.0</v>
      </c>
      <c r="B5929" s="2" t="s">
        <v>6346</v>
      </c>
    </row>
    <row r="5930">
      <c r="A5930" s="2">
        <v>0.0</v>
      </c>
      <c r="B5930" s="2" t="s">
        <v>6347</v>
      </c>
    </row>
    <row r="5931">
      <c r="A5931" s="2">
        <v>0.0</v>
      </c>
      <c r="B5931" s="2" t="s">
        <v>6348</v>
      </c>
    </row>
    <row r="5932">
      <c r="A5932" s="2">
        <v>0.0</v>
      </c>
      <c r="B5932" s="2" t="s">
        <v>6350</v>
      </c>
    </row>
    <row r="5933">
      <c r="A5933" s="2">
        <v>0.0</v>
      </c>
      <c r="B5933" s="2" t="s">
        <v>6351</v>
      </c>
    </row>
    <row r="5934">
      <c r="A5934" s="2">
        <v>0.0</v>
      </c>
      <c r="B5934" s="2" t="s">
        <v>6352</v>
      </c>
    </row>
    <row r="5935">
      <c r="A5935" s="2">
        <v>0.0</v>
      </c>
      <c r="B5935" s="2" t="s">
        <v>6353</v>
      </c>
    </row>
    <row r="5936">
      <c r="A5936" s="2">
        <v>0.0</v>
      </c>
      <c r="B5936" s="2" t="s">
        <v>6354</v>
      </c>
    </row>
    <row r="5937">
      <c r="A5937" s="2">
        <v>0.0</v>
      </c>
      <c r="B5937" s="2" t="s">
        <v>6355</v>
      </c>
    </row>
    <row r="5938">
      <c r="A5938" s="2">
        <v>0.0</v>
      </c>
      <c r="B5938" s="2" t="s">
        <v>6357</v>
      </c>
    </row>
    <row r="5939">
      <c r="A5939" s="2">
        <v>0.0</v>
      </c>
      <c r="B5939" s="2" t="s">
        <v>6358</v>
      </c>
    </row>
    <row r="5940">
      <c r="A5940" s="2">
        <v>0.0</v>
      </c>
      <c r="B5940" s="2" t="s">
        <v>6359</v>
      </c>
    </row>
    <row r="5941">
      <c r="A5941" s="2">
        <v>0.0</v>
      </c>
      <c r="B5941" s="2" t="s">
        <v>6360</v>
      </c>
    </row>
    <row r="5942">
      <c r="A5942" s="2">
        <v>0.0</v>
      </c>
      <c r="B5942" s="2" t="s">
        <v>6361</v>
      </c>
    </row>
    <row r="5943">
      <c r="A5943" s="2">
        <v>0.0</v>
      </c>
      <c r="B5943" s="2" t="s">
        <v>6362</v>
      </c>
    </row>
    <row r="5944">
      <c r="A5944" s="2">
        <v>0.0</v>
      </c>
      <c r="B5944" s="2" t="s">
        <v>6363</v>
      </c>
    </row>
    <row r="5945">
      <c r="A5945" s="2">
        <v>0.0</v>
      </c>
      <c r="B5945" s="2" t="s">
        <v>6364</v>
      </c>
    </row>
    <row r="5946">
      <c r="A5946" s="2">
        <v>0.0</v>
      </c>
      <c r="B5946" s="2" t="s">
        <v>6365</v>
      </c>
    </row>
    <row r="5947">
      <c r="A5947" s="2">
        <v>0.0</v>
      </c>
      <c r="B5947" s="2" t="s">
        <v>6366</v>
      </c>
    </row>
    <row r="5948">
      <c r="A5948" s="2">
        <v>0.0</v>
      </c>
      <c r="B5948" s="2" t="s">
        <v>6367</v>
      </c>
    </row>
    <row r="5949">
      <c r="A5949" s="2">
        <v>0.0</v>
      </c>
      <c r="B5949" s="2" t="s">
        <v>6369</v>
      </c>
    </row>
    <row r="5950">
      <c r="A5950" s="2">
        <v>0.0</v>
      </c>
      <c r="B5950" s="2" t="s">
        <v>6370</v>
      </c>
    </row>
    <row r="5951">
      <c r="A5951" s="2">
        <v>0.0</v>
      </c>
      <c r="B5951" s="2" t="s">
        <v>6371</v>
      </c>
    </row>
    <row r="5952">
      <c r="A5952" s="2">
        <v>0.0</v>
      </c>
      <c r="B5952" s="2" t="s">
        <v>6372</v>
      </c>
    </row>
    <row r="5953">
      <c r="A5953" s="2">
        <v>0.0</v>
      </c>
      <c r="B5953" s="2" t="s">
        <v>6373</v>
      </c>
    </row>
    <row r="5954">
      <c r="A5954" s="2">
        <v>0.0</v>
      </c>
      <c r="B5954" s="2" t="s">
        <v>6374</v>
      </c>
    </row>
    <row r="5955">
      <c r="A5955" s="2">
        <v>0.0</v>
      </c>
      <c r="B5955" s="2" t="s">
        <v>6375</v>
      </c>
    </row>
    <row r="5956">
      <c r="A5956" s="2">
        <v>0.0</v>
      </c>
      <c r="B5956" s="2" t="s">
        <v>6376</v>
      </c>
    </row>
    <row r="5957">
      <c r="A5957" s="2">
        <v>0.0</v>
      </c>
      <c r="B5957" s="2" t="s">
        <v>6377</v>
      </c>
    </row>
    <row r="5958">
      <c r="A5958" s="2">
        <v>0.0</v>
      </c>
      <c r="B5958" s="2" t="s">
        <v>6378</v>
      </c>
    </row>
    <row r="5959">
      <c r="A5959" s="2">
        <v>0.0</v>
      </c>
      <c r="B5959" s="22" t="s">
        <v>6379</v>
      </c>
    </row>
    <row r="5960">
      <c r="A5960" s="2">
        <v>0.0</v>
      </c>
      <c r="B5960" s="2" t="s">
        <v>6380</v>
      </c>
    </row>
    <row r="5961">
      <c r="A5961" s="2">
        <v>0.0</v>
      </c>
      <c r="B5961" s="2" t="s">
        <v>6381</v>
      </c>
    </row>
    <row r="5962">
      <c r="A5962" s="2">
        <v>0.0</v>
      </c>
      <c r="B5962" s="2" t="s">
        <v>6382</v>
      </c>
    </row>
    <row r="5963">
      <c r="A5963" s="2">
        <v>0.0</v>
      </c>
      <c r="B5963" s="2" t="s">
        <v>6383</v>
      </c>
    </row>
    <row r="5964">
      <c r="A5964" s="2">
        <v>0.0</v>
      </c>
      <c r="B5964" s="2" t="s">
        <v>6384</v>
      </c>
    </row>
    <row r="5965">
      <c r="A5965" s="2">
        <v>0.0</v>
      </c>
      <c r="B5965" s="2" t="s">
        <v>6385</v>
      </c>
    </row>
    <row r="5966">
      <c r="A5966" s="2">
        <v>0.0</v>
      </c>
      <c r="B5966" s="2" t="s">
        <v>6386</v>
      </c>
    </row>
    <row r="5967">
      <c r="A5967" s="2">
        <v>0.0</v>
      </c>
      <c r="B5967" s="2" t="s">
        <v>6387</v>
      </c>
    </row>
    <row r="5968">
      <c r="A5968" s="2">
        <v>0.0</v>
      </c>
      <c r="B5968" s="2" t="s">
        <v>6388</v>
      </c>
    </row>
    <row r="5969">
      <c r="A5969" s="2">
        <v>0.0</v>
      </c>
      <c r="B5969" s="2" t="s">
        <v>6389</v>
      </c>
    </row>
    <row r="5970">
      <c r="A5970" s="2">
        <v>0.0</v>
      </c>
      <c r="B5970" s="2" t="s">
        <v>6390</v>
      </c>
    </row>
    <row r="5971">
      <c r="A5971" s="2">
        <v>0.0</v>
      </c>
      <c r="B5971" s="2" t="s">
        <v>6391</v>
      </c>
    </row>
    <row r="5972">
      <c r="A5972" s="2">
        <v>0.0</v>
      </c>
      <c r="B5972" s="22" t="s">
        <v>6392</v>
      </c>
    </row>
    <row r="5973">
      <c r="A5973" s="2">
        <v>0.0</v>
      </c>
      <c r="B5973" s="60" t="s">
        <v>6393</v>
      </c>
    </row>
    <row r="5974">
      <c r="A5974" s="2">
        <v>0.0</v>
      </c>
      <c r="B5974" s="2" t="s">
        <v>6394</v>
      </c>
    </row>
    <row r="5975">
      <c r="A5975" s="2">
        <v>0.0</v>
      </c>
      <c r="B5975" s="2" t="s">
        <v>6395</v>
      </c>
    </row>
    <row r="5976">
      <c r="A5976" s="2">
        <v>0.0</v>
      </c>
      <c r="B5976" s="2" t="s">
        <v>6396</v>
      </c>
    </row>
    <row r="5977">
      <c r="A5977" s="2">
        <v>0.0</v>
      </c>
      <c r="B5977" s="2" t="s">
        <v>6397</v>
      </c>
    </row>
    <row r="5978">
      <c r="A5978" s="2">
        <v>0.0</v>
      </c>
      <c r="B5978" s="2" t="s">
        <v>6398</v>
      </c>
    </row>
    <row r="5979">
      <c r="A5979" s="2">
        <v>0.0</v>
      </c>
      <c r="B5979" s="2" t="s">
        <v>6399</v>
      </c>
    </row>
    <row r="5980">
      <c r="A5980" s="2">
        <v>0.0</v>
      </c>
      <c r="B5980" s="2" t="s">
        <v>6400</v>
      </c>
    </row>
    <row r="5981">
      <c r="A5981" s="2">
        <v>0.0</v>
      </c>
      <c r="B5981" s="2" t="s">
        <v>6401</v>
      </c>
    </row>
    <row r="5982">
      <c r="A5982" s="2">
        <v>0.0</v>
      </c>
      <c r="B5982" s="2" t="s">
        <v>6402</v>
      </c>
    </row>
    <row r="5983">
      <c r="A5983" s="2">
        <v>0.0</v>
      </c>
      <c r="B5983" s="2" t="s">
        <v>6403</v>
      </c>
    </row>
    <row r="5984">
      <c r="A5984" s="2">
        <v>0.0</v>
      </c>
      <c r="B5984" s="2" t="s">
        <v>6405</v>
      </c>
    </row>
    <row r="5985">
      <c r="A5985" s="2">
        <v>0.0</v>
      </c>
      <c r="B5985" s="2" t="s">
        <v>6406</v>
      </c>
    </row>
    <row r="5986">
      <c r="A5986" s="2">
        <v>0.0</v>
      </c>
      <c r="B5986" s="2" t="s">
        <v>6407</v>
      </c>
    </row>
    <row r="5987">
      <c r="A5987" s="2">
        <v>0.0</v>
      </c>
      <c r="B5987" s="2" t="s">
        <v>6408</v>
      </c>
    </row>
    <row r="5988">
      <c r="A5988" s="2">
        <v>0.0</v>
      </c>
      <c r="B5988" s="2" t="s">
        <v>6410</v>
      </c>
    </row>
    <row r="5989">
      <c r="A5989" s="2">
        <v>0.0</v>
      </c>
      <c r="B5989" s="2" t="s">
        <v>6411</v>
      </c>
    </row>
    <row r="5990">
      <c r="A5990" s="2">
        <v>0.0</v>
      </c>
      <c r="B5990" s="2" t="s">
        <v>6412</v>
      </c>
    </row>
    <row r="5991">
      <c r="A5991" s="2">
        <v>0.0</v>
      </c>
      <c r="B5991" s="2" t="s">
        <v>6413</v>
      </c>
    </row>
    <row r="5992">
      <c r="A5992" s="2">
        <v>0.0</v>
      </c>
      <c r="B5992" s="2" t="s">
        <v>6414</v>
      </c>
    </row>
    <row r="5993">
      <c r="A5993" s="2">
        <v>0.0</v>
      </c>
      <c r="B5993" s="2" t="s">
        <v>6415</v>
      </c>
    </row>
    <row r="5994">
      <c r="A5994" s="2">
        <v>0.0</v>
      </c>
      <c r="B5994" s="2" t="s">
        <v>6416</v>
      </c>
    </row>
    <row r="5995">
      <c r="A5995" s="2">
        <v>0.0</v>
      </c>
      <c r="B5995" s="2" t="s">
        <v>6418</v>
      </c>
    </row>
    <row r="5996">
      <c r="A5996" s="2">
        <v>0.0</v>
      </c>
      <c r="B5996" s="2" t="s">
        <v>6419</v>
      </c>
    </row>
    <row r="5997">
      <c r="A5997" s="2">
        <v>0.0</v>
      </c>
      <c r="B5997" s="2" t="s">
        <v>6420</v>
      </c>
    </row>
    <row r="5998">
      <c r="A5998" s="2">
        <v>0.0</v>
      </c>
      <c r="B5998" s="2" t="s">
        <v>6421</v>
      </c>
    </row>
    <row r="5999">
      <c r="A5999" s="2">
        <v>0.0</v>
      </c>
      <c r="B5999" s="2" t="s">
        <v>6422</v>
      </c>
    </row>
    <row r="6000">
      <c r="A6000" s="2">
        <v>0.0</v>
      </c>
      <c r="B6000" s="2" t="s">
        <v>6423</v>
      </c>
    </row>
    <row r="6001">
      <c r="A6001" s="2">
        <v>0.0</v>
      </c>
      <c r="B6001" s="2" t="s">
        <v>6424</v>
      </c>
    </row>
    <row r="6002">
      <c r="A6002" s="2">
        <v>0.0</v>
      </c>
      <c r="B6002" s="2" t="s">
        <v>6425</v>
      </c>
    </row>
    <row r="6003">
      <c r="A6003" s="2">
        <v>0.0</v>
      </c>
      <c r="B6003" s="2" t="s">
        <v>6426</v>
      </c>
    </row>
    <row r="6004">
      <c r="A6004" s="2">
        <v>0.0</v>
      </c>
      <c r="B6004" s="2" t="s">
        <v>6427</v>
      </c>
    </row>
    <row r="6005">
      <c r="A6005" s="2">
        <v>0.0</v>
      </c>
      <c r="B6005" s="2" t="s">
        <v>6428</v>
      </c>
    </row>
    <row r="6006">
      <c r="A6006" s="2">
        <v>0.0</v>
      </c>
      <c r="B6006" s="2" t="s">
        <v>6429</v>
      </c>
    </row>
    <row r="6007">
      <c r="A6007" s="2">
        <v>0.0</v>
      </c>
      <c r="B6007" s="2" t="s">
        <v>6430</v>
      </c>
    </row>
    <row r="6008">
      <c r="A6008" s="2">
        <v>0.0</v>
      </c>
      <c r="B6008" s="2" t="s">
        <v>6431</v>
      </c>
    </row>
    <row r="6009">
      <c r="A6009" s="2">
        <v>0.0</v>
      </c>
      <c r="B6009" s="2" t="s">
        <v>6432</v>
      </c>
    </row>
    <row r="6010">
      <c r="A6010" s="2">
        <v>0.0</v>
      </c>
      <c r="B6010" s="2" t="s">
        <v>6433</v>
      </c>
    </row>
    <row r="6011">
      <c r="A6011" s="2">
        <v>0.0</v>
      </c>
      <c r="B6011" s="2" t="s">
        <v>6434</v>
      </c>
    </row>
    <row r="6012">
      <c r="A6012" s="2">
        <v>0.0</v>
      </c>
      <c r="B6012" s="2" t="s">
        <v>6435</v>
      </c>
    </row>
    <row r="6013">
      <c r="A6013" s="2">
        <v>0.0</v>
      </c>
      <c r="B6013" s="2" t="s">
        <v>6436</v>
      </c>
    </row>
    <row r="6014">
      <c r="A6014" s="2">
        <v>0.0</v>
      </c>
      <c r="B6014" s="2" t="s">
        <v>6437</v>
      </c>
    </row>
    <row r="6015">
      <c r="A6015" s="2">
        <v>0.0</v>
      </c>
      <c r="B6015" s="2" t="s">
        <v>6438</v>
      </c>
    </row>
    <row r="6016">
      <c r="A6016" s="2">
        <v>0.0</v>
      </c>
      <c r="B6016" s="2" t="s">
        <v>6440</v>
      </c>
    </row>
    <row r="6017">
      <c r="A6017" s="2">
        <v>0.0</v>
      </c>
      <c r="B6017" s="2" t="s">
        <v>6441</v>
      </c>
    </row>
    <row r="6018">
      <c r="A6018" s="2">
        <v>0.0</v>
      </c>
      <c r="B6018" s="2" t="s">
        <v>6442</v>
      </c>
    </row>
    <row r="6019">
      <c r="A6019" s="2">
        <v>0.0</v>
      </c>
      <c r="B6019" s="2" t="s">
        <v>6443</v>
      </c>
    </row>
    <row r="6020">
      <c r="A6020" s="2">
        <v>0.0</v>
      </c>
      <c r="B6020" s="2" t="s">
        <v>6444</v>
      </c>
    </row>
    <row r="6021">
      <c r="A6021" s="2">
        <v>0.0</v>
      </c>
      <c r="B6021" s="2" t="s">
        <v>6445</v>
      </c>
    </row>
    <row r="6022">
      <c r="A6022" s="2">
        <v>0.0</v>
      </c>
      <c r="B6022" s="2" t="s">
        <v>6446</v>
      </c>
    </row>
    <row r="6023">
      <c r="A6023" s="2">
        <v>0.0</v>
      </c>
      <c r="B6023" s="2" t="s">
        <v>6447</v>
      </c>
    </row>
    <row r="6024">
      <c r="A6024" s="2">
        <v>0.0</v>
      </c>
      <c r="B6024" s="2" t="s">
        <v>6448</v>
      </c>
    </row>
    <row r="6025">
      <c r="A6025" s="2">
        <v>0.0</v>
      </c>
      <c r="B6025" s="2" t="s">
        <v>6449</v>
      </c>
    </row>
    <row r="6026">
      <c r="A6026" s="2">
        <v>0.0</v>
      </c>
      <c r="B6026" s="2" t="s">
        <v>6450</v>
      </c>
    </row>
    <row r="6027">
      <c r="A6027" s="2">
        <v>0.0</v>
      </c>
      <c r="B6027" s="2" t="s">
        <v>6451</v>
      </c>
    </row>
    <row r="6028">
      <c r="A6028" s="2">
        <v>0.0</v>
      </c>
      <c r="B6028" s="2" t="s">
        <v>6452</v>
      </c>
    </row>
    <row r="6029">
      <c r="A6029" s="2">
        <v>0.0</v>
      </c>
      <c r="B6029" s="2" t="s">
        <v>6453</v>
      </c>
    </row>
    <row r="6030">
      <c r="A6030" s="2">
        <v>0.0</v>
      </c>
      <c r="B6030" s="2" t="s">
        <v>6454</v>
      </c>
    </row>
    <row r="6031">
      <c r="A6031" s="2">
        <v>0.0</v>
      </c>
      <c r="B6031" s="2" t="s">
        <v>6455</v>
      </c>
    </row>
    <row r="6032">
      <c r="A6032" s="2">
        <v>0.0</v>
      </c>
      <c r="B6032" s="2" t="s">
        <v>6456</v>
      </c>
    </row>
    <row r="6033">
      <c r="A6033" s="2">
        <v>0.0</v>
      </c>
      <c r="B6033" s="2" t="s">
        <v>6457</v>
      </c>
    </row>
    <row r="6034">
      <c r="A6034" s="2">
        <v>0.0</v>
      </c>
      <c r="B6034" s="2" t="s">
        <v>6458</v>
      </c>
    </row>
    <row r="6035">
      <c r="A6035" s="2">
        <v>0.0</v>
      </c>
      <c r="B6035" s="2" t="s">
        <v>6460</v>
      </c>
    </row>
    <row r="6036">
      <c r="A6036" s="2">
        <v>0.0</v>
      </c>
      <c r="B6036" s="2" t="s">
        <v>6461</v>
      </c>
    </row>
    <row r="6037">
      <c r="A6037" s="2">
        <v>0.0</v>
      </c>
      <c r="B6037" s="2" t="s">
        <v>6462</v>
      </c>
    </row>
    <row r="6038">
      <c r="A6038" s="2">
        <v>0.0</v>
      </c>
      <c r="B6038" s="2" t="s">
        <v>6463</v>
      </c>
    </row>
    <row r="6039">
      <c r="A6039" s="2">
        <v>0.0</v>
      </c>
      <c r="B6039" s="2" t="s">
        <v>6464</v>
      </c>
    </row>
    <row r="6040">
      <c r="A6040" s="2">
        <v>0.0</v>
      </c>
      <c r="B6040" s="2" t="s">
        <v>6465</v>
      </c>
    </row>
    <row r="6041">
      <c r="A6041" s="2">
        <v>0.0</v>
      </c>
      <c r="B6041" s="2" t="s">
        <v>6466</v>
      </c>
    </row>
    <row r="6042">
      <c r="A6042" s="2">
        <v>0.0</v>
      </c>
      <c r="B6042" s="2" t="s">
        <v>6467</v>
      </c>
    </row>
    <row r="6043">
      <c r="A6043" s="2">
        <v>0.0</v>
      </c>
      <c r="B6043" s="2" t="s">
        <v>6468</v>
      </c>
    </row>
    <row r="6044">
      <c r="A6044" s="2">
        <v>0.0</v>
      </c>
      <c r="B6044" s="2" t="s">
        <v>6469</v>
      </c>
    </row>
    <row r="6045">
      <c r="A6045" s="2">
        <v>0.0</v>
      </c>
      <c r="B6045" s="2" t="s">
        <v>6470</v>
      </c>
    </row>
    <row r="6046">
      <c r="A6046" s="2">
        <v>0.0</v>
      </c>
      <c r="B6046" s="2" t="s">
        <v>6471</v>
      </c>
    </row>
    <row r="6047">
      <c r="A6047" s="2">
        <v>0.0</v>
      </c>
      <c r="B6047" s="2" t="s">
        <v>6472</v>
      </c>
    </row>
    <row r="6048">
      <c r="A6048" s="2">
        <v>0.0</v>
      </c>
      <c r="B6048" s="2" t="s">
        <v>6473</v>
      </c>
    </row>
    <row r="6049">
      <c r="A6049" s="2">
        <v>0.0</v>
      </c>
      <c r="B6049" s="2" t="s">
        <v>6474</v>
      </c>
    </row>
    <row r="6050">
      <c r="A6050" s="2">
        <v>0.0</v>
      </c>
      <c r="B6050" s="2" t="s">
        <v>6475</v>
      </c>
    </row>
    <row r="6051">
      <c r="A6051" s="2">
        <v>0.0</v>
      </c>
      <c r="B6051" s="2" t="s">
        <v>6476</v>
      </c>
    </row>
    <row r="6052">
      <c r="A6052" s="2">
        <v>0.0</v>
      </c>
      <c r="B6052" s="2" t="s">
        <v>6477</v>
      </c>
    </row>
    <row r="6053">
      <c r="A6053" s="2">
        <v>0.0</v>
      </c>
      <c r="B6053" s="2" t="s">
        <v>6478</v>
      </c>
    </row>
    <row r="6054">
      <c r="A6054" s="2">
        <v>0.0</v>
      </c>
      <c r="B6054" s="2" t="s">
        <v>6479</v>
      </c>
    </row>
    <row r="6055">
      <c r="A6055" s="2">
        <v>0.0</v>
      </c>
      <c r="B6055" s="2" t="s">
        <v>6480</v>
      </c>
    </row>
    <row r="6056">
      <c r="A6056" s="2">
        <v>0.0</v>
      </c>
      <c r="B6056" s="2" t="s">
        <v>6481</v>
      </c>
    </row>
    <row r="6057">
      <c r="A6057" s="2">
        <v>0.0</v>
      </c>
      <c r="B6057" s="2" t="s">
        <v>6482</v>
      </c>
    </row>
    <row r="6058">
      <c r="A6058" s="2">
        <v>0.0</v>
      </c>
      <c r="B6058" s="2" t="s">
        <v>6483</v>
      </c>
    </row>
    <row r="6059">
      <c r="A6059" s="2">
        <v>0.0</v>
      </c>
      <c r="B6059" s="2" t="s">
        <v>6485</v>
      </c>
    </row>
    <row r="6060">
      <c r="A6060" s="2">
        <v>0.0</v>
      </c>
      <c r="B6060" s="2" t="s">
        <v>6486</v>
      </c>
    </row>
    <row r="6061">
      <c r="A6061" s="2">
        <v>0.0</v>
      </c>
      <c r="B6061" s="2" t="s">
        <v>6487</v>
      </c>
    </row>
    <row r="6062">
      <c r="A6062" s="2">
        <v>0.0</v>
      </c>
      <c r="B6062" s="2" t="s">
        <v>6488</v>
      </c>
      <c r="C6062" s="10"/>
      <c r="D6062" s="10"/>
      <c r="E6062" s="10"/>
    </row>
    <row r="6063">
      <c r="A6063" s="2">
        <v>0.0</v>
      </c>
      <c r="B6063" s="2" t="s">
        <v>6490</v>
      </c>
    </row>
    <row r="6064">
      <c r="A6064" s="2">
        <v>0.0</v>
      </c>
      <c r="B6064" s="2" t="s">
        <v>6491</v>
      </c>
    </row>
    <row r="6065">
      <c r="A6065" s="2">
        <v>0.0</v>
      </c>
      <c r="B6065" s="2" t="s">
        <v>6492</v>
      </c>
    </row>
    <row r="6066">
      <c r="A6066" s="2">
        <v>0.0</v>
      </c>
      <c r="B6066" s="2" t="s">
        <v>6493</v>
      </c>
    </row>
    <row r="6067">
      <c r="A6067" s="2">
        <v>0.0</v>
      </c>
      <c r="B6067" s="2" t="s">
        <v>6494</v>
      </c>
    </row>
    <row r="6068">
      <c r="A6068" s="2">
        <v>0.0</v>
      </c>
      <c r="B6068" s="2" t="s">
        <v>6495</v>
      </c>
    </row>
    <row r="6069">
      <c r="A6069" s="2">
        <v>0.0</v>
      </c>
      <c r="B6069" s="2" t="s">
        <v>6496</v>
      </c>
    </row>
    <row r="6070">
      <c r="A6070" s="2">
        <v>0.0</v>
      </c>
      <c r="B6070" s="2" t="s">
        <v>6497</v>
      </c>
    </row>
    <row r="6071">
      <c r="A6071" s="2">
        <v>0.0</v>
      </c>
      <c r="B6071" s="2" t="s">
        <v>6498</v>
      </c>
    </row>
    <row r="6072">
      <c r="A6072" s="2">
        <v>0.0</v>
      </c>
      <c r="B6072" s="2" t="s">
        <v>6499</v>
      </c>
    </row>
    <row r="6073">
      <c r="A6073" s="2">
        <v>0.0</v>
      </c>
      <c r="B6073" s="2" t="s">
        <v>6500</v>
      </c>
    </row>
    <row r="6074">
      <c r="A6074" s="2">
        <v>0.0</v>
      </c>
      <c r="B6074" s="2" t="s">
        <v>6501</v>
      </c>
    </row>
    <row r="6075">
      <c r="A6075" s="2">
        <v>0.0</v>
      </c>
      <c r="B6075" s="2" t="s">
        <v>6502</v>
      </c>
    </row>
    <row r="6076">
      <c r="A6076" s="2">
        <v>0.0</v>
      </c>
      <c r="B6076" s="2" t="s">
        <v>6503</v>
      </c>
    </row>
    <row r="6077">
      <c r="A6077" s="2">
        <v>0.0</v>
      </c>
      <c r="B6077" s="2" t="s">
        <v>6504</v>
      </c>
    </row>
    <row r="6078">
      <c r="A6078" s="2">
        <v>0.0</v>
      </c>
      <c r="B6078" s="2" t="s">
        <v>6505</v>
      </c>
    </row>
    <row r="6079">
      <c r="A6079" s="2">
        <v>0.0</v>
      </c>
      <c r="B6079" s="2" t="s">
        <v>6506</v>
      </c>
    </row>
    <row r="6080">
      <c r="A6080" s="2">
        <v>0.0</v>
      </c>
      <c r="B6080" s="2" t="s">
        <v>6507</v>
      </c>
    </row>
    <row r="6081">
      <c r="A6081" s="2">
        <v>0.0</v>
      </c>
      <c r="B6081" s="2" t="s">
        <v>6508</v>
      </c>
    </row>
    <row r="6082">
      <c r="A6082" s="2">
        <v>0.0</v>
      </c>
      <c r="B6082" s="2" t="s">
        <v>6509</v>
      </c>
    </row>
    <row r="6083">
      <c r="A6083" s="2">
        <v>0.0</v>
      </c>
      <c r="B6083" s="2" t="s">
        <v>6510</v>
      </c>
    </row>
    <row r="6084">
      <c r="A6084" s="2">
        <v>0.0</v>
      </c>
      <c r="B6084" s="2" t="s">
        <v>6511</v>
      </c>
    </row>
    <row r="6085">
      <c r="A6085" s="2">
        <v>0.0</v>
      </c>
      <c r="B6085" s="2" t="s">
        <v>6512</v>
      </c>
    </row>
    <row r="6086">
      <c r="A6086" s="2">
        <v>0.0</v>
      </c>
      <c r="B6086" s="2" t="s">
        <v>6513</v>
      </c>
    </row>
    <row r="6087">
      <c r="A6087" s="2">
        <v>0.0</v>
      </c>
      <c r="B6087" s="2" t="s">
        <v>5438</v>
      </c>
    </row>
    <row r="6088">
      <c r="A6088" s="2">
        <v>0.0</v>
      </c>
      <c r="B6088" s="2" t="s">
        <v>6514</v>
      </c>
    </row>
    <row r="6089">
      <c r="A6089" s="2">
        <v>0.0</v>
      </c>
      <c r="B6089" s="2" t="s">
        <v>6515</v>
      </c>
    </row>
    <row r="6090">
      <c r="A6090" s="2">
        <v>0.0</v>
      </c>
      <c r="B6090" s="2" t="s">
        <v>6516</v>
      </c>
    </row>
    <row r="6091">
      <c r="A6091" s="2">
        <v>0.0</v>
      </c>
      <c r="B6091" s="2" t="s">
        <v>6517</v>
      </c>
    </row>
    <row r="6092">
      <c r="A6092" s="2">
        <v>0.0</v>
      </c>
      <c r="B6092" s="2" t="s">
        <v>6519</v>
      </c>
    </row>
    <row r="6093">
      <c r="A6093" s="2">
        <v>0.0</v>
      </c>
      <c r="B6093" s="2" t="s">
        <v>6520</v>
      </c>
    </row>
    <row r="6094">
      <c r="A6094" s="2">
        <v>0.0</v>
      </c>
      <c r="B6094" s="2" t="s">
        <v>6521</v>
      </c>
    </row>
    <row r="6095">
      <c r="A6095" s="2">
        <v>0.0</v>
      </c>
      <c r="B6095" s="2" t="s">
        <v>6522</v>
      </c>
    </row>
    <row r="6096">
      <c r="A6096" s="2">
        <v>0.0</v>
      </c>
      <c r="B6096" s="2" t="s">
        <v>6523</v>
      </c>
    </row>
    <row r="6097">
      <c r="A6097" s="2">
        <v>0.0</v>
      </c>
      <c r="B6097" s="2" t="s">
        <v>6524</v>
      </c>
    </row>
    <row r="6098">
      <c r="A6098" s="2">
        <v>0.0</v>
      </c>
      <c r="B6098" s="2" t="s">
        <v>6525</v>
      </c>
    </row>
    <row r="6099">
      <c r="A6099" s="2">
        <v>0.0</v>
      </c>
      <c r="B6099" s="2" t="s">
        <v>6526</v>
      </c>
    </row>
    <row r="6100">
      <c r="A6100" s="2">
        <v>0.0</v>
      </c>
      <c r="B6100" s="2" t="s">
        <v>6527</v>
      </c>
    </row>
    <row r="6101">
      <c r="A6101" s="2">
        <v>0.0</v>
      </c>
      <c r="B6101" s="2" t="s">
        <v>6528</v>
      </c>
    </row>
    <row r="6102">
      <c r="A6102" s="2">
        <v>0.0</v>
      </c>
      <c r="B6102" s="2" t="s">
        <v>6529</v>
      </c>
    </row>
    <row r="6103">
      <c r="A6103" s="2">
        <v>0.0</v>
      </c>
      <c r="B6103" s="2" t="s">
        <v>6530</v>
      </c>
    </row>
    <row r="6104">
      <c r="A6104" s="2">
        <v>0.0</v>
      </c>
      <c r="B6104" s="22" t="s">
        <v>6531</v>
      </c>
    </row>
    <row r="6105">
      <c r="A6105" s="2">
        <v>0.0</v>
      </c>
      <c r="B6105" s="22" t="s">
        <v>6532</v>
      </c>
    </row>
    <row r="6106">
      <c r="A6106" s="2">
        <v>0.0</v>
      </c>
      <c r="B6106" s="2" t="s">
        <v>6533</v>
      </c>
    </row>
    <row r="6107">
      <c r="A6107" s="2">
        <v>0.0</v>
      </c>
      <c r="B6107" s="22" t="s">
        <v>6534</v>
      </c>
    </row>
    <row r="6108">
      <c r="A6108" s="2">
        <v>0.0</v>
      </c>
      <c r="B6108" s="2" t="s">
        <v>6535</v>
      </c>
    </row>
    <row r="6109">
      <c r="A6109" s="2">
        <v>0.0</v>
      </c>
      <c r="B6109" s="22" t="s">
        <v>6536</v>
      </c>
    </row>
    <row r="6110">
      <c r="A6110" s="2">
        <v>0.0</v>
      </c>
      <c r="B6110" s="2" t="s">
        <v>6538</v>
      </c>
    </row>
    <row r="6111">
      <c r="A6111" s="2">
        <v>0.0</v>
      </c>
      <c r="B6111" s="2" t="s">
        <v>6539</v>
      </c>
    </row>
    <row r="6112">
      <c r="A6112" s="2">
        <v>0.0</v>
      </c>
      <c r="B6112" s="2" t="s">
        <v>6540</v>
      </c>
    </row>
    <row r="6113">
      <c r="A6113" s="2">
        <v>0.0</v>
      </c>
      <c r="B6113" s="2" t="s">
        <v>6541</v>
      </c>
    </row>
    <row r="6114">
      <c r="A6114" s="2">
        <v>0.0</v>
      </c>
      <c r="B6114" s="2" t="s">
        <v>6542</v>
      </c>
    </row>
    <row r="6115">
      <c r="A6115" s="2">
        <v>0.0</v>
      </c>
      <c r="B6115" s="2" t="s">
        <v>6543</v>
      </c>
    </row>
    <row r="6116">
      <c r="A6116" s="2">
        <v>0.0</v>
      </c>
      <c r="B6116" s="2" t="s">
        <v>6544</v>
      </c>
    </row>
    <row r="6117">
      <c r="A6117" s="2">
        <v>0.0</v>
      </c>
      <c r="B6117" s="2" t="s">
        <v>6545</v>
      </c>
    </row>
    <row r="6118">
      <c r="A6118" s="2">
        <v>0.0</v>
      </c>
      <c r="B6118" s="60" t="s">
        <v>6546</v>
      </c>
    </row>
    <row r="6119">
      <c r="A6119" s="2">
        <v>0.0</v>
      </c>
      <c r="B6119" s="2" t="s">
        <v>6547</v>
      </c>
    </row>
    <row r="6120">
      <c r="A6120" s="2">
        <v>0.0</v>
      </c>
      <c r="B6120" s="2" t="s">
        <v>6548</v>
      </c>
    </row>
    <row r="6121">
      <c r="A6121" s="2">
        <v>0.0</v>
      </c>
      <c r="B6121" s="2" t="s">
        <v>6549</v>
      </c>
    </row>
    <row r="6122">
      <c r="A6122" s="2">
        <v>0.0</v>
      </c>
      <c r="B6122" s="2" t="s">
        <v>6550</v>
      </c>
    </row>
    <row r="6123">
      <c r="A6123" s="2">
        <v>0.0</v>
      </c>
      <c r="B6123" s="2" t="s">
        <v>6551</v>
      </c>
    </row>
    <row r="6124">
      <c r="A6124" s="2">
        <v>0.0</v>
      </c>
      <c r="B6124" s="22" t="s">
        <v>6552</v>
      </c>
    </row>
    <row r="6125">
      <c r="A6125" s="2">
        <v>0.0</v>
      </c>
      <c r="B6125" s="2" t="s">
        <v>6554</v>
      </c>
    </row>
    <row r="6126">
      <c r="A6126" s="2">
        <v>0.0</v>
      </c>
      <c r="B6126" s="2" t="s">
        <v>6555</v>
      </c>
    </row>
    <row r="6127">
      <c r="A6127" s="2">
        <v>0.0</v>
      </c>
      <c r="B6127" s="2" t="s">
        <v>6557</v>
      </c>
    </row>
    <row r="6128">
      <c r="A6128" s="2">
        <v>0.0</v>
      </c>
      <c r="B6128" s="2" t="s">
        <v>6559</v>
      </c>
    </row>
    <row r="6129">
      <c r="A6129" s="2">
        <v>0.0</v>
      </c>
      <c r="B6129" s="2" t="s">
        <v>6560</v>
      </c>
    </row>
    <row r="6130">
      <c r="A6130" s="2">
        <v>0.0</v>
      </c>
      <c r="B6130" s="2" t="s">
        <v>6561</v>
      </c>
    </row>
    <row r="6131">
      <c r="A6131" s="2">
        <v>0.0</v>
      </c>
      <c r="B6131" s="2" t="s">
        <v>6562</v>
      </c>
    </row>
    <row r="6132">
      <c r="A6132" s="2">
        <v>0.0</v>
      </c>
      <c r="B6132" s="22" t="s">
        <v>6563</v>
      </c>
    </row>
    <row r="6133">
      <c r="A6133" s="2">
        <v>0.0</v>
      </c>
      <c r="B6133" s="22" t="s">
        <v>6564</v>
      </c>
    </row>
    <row r="6134">
      <c r="A6134" s="2">
        <v>0.0</v>
      </c>
      <c r="B6134" s="2" t="s">
        <v>6565</v>
      </c>
    </row>
    <row r="6135">
      <c r="A6135" s="2">
        <v>0.0</v>
      </c>
      <c r="B6135" s="2" t="s">
        <v>6566</v>
      </c>
    </row>
    <row r="6136">
      <c r="A6136" s="2">
        <v>0.0</v>
      </c>
      <c r="B6136" s="2" t="s">
        <v>6567</v>
      </c>
    </row>
    <row r="6137">
      <c r="A6137" s="2">
        <v>0.0</v>
      </c>
      <c r="B6137" s="2" t="s">
        <v>6568</v>
      </c>
    </row>
    <row r="6138">
      <c r="A6138" s="2">
        <v>0.0</v>
      </c>
      <c r="B6138" s="22" t="s">
        <v>6569</v>
      </c>
    </row>
    <row r="6139">
      <c r="A6139" s="2">
        <v>0.0</v>
      </c>
      <c r="B6139" s="2" t="s">
        <v>6570</v>
      </c>
    </row>
    <row r="6140">
      <c r="A6140" s="2">
        <v>0.0</v>
      </c>
      <c r="B6140" s="2" t="s">
        <v>6571</v>
      </c>
    </row>
    <row r="6141">
      <c r="A6141" s="2">
        <v>0.0</v>
      </c>
      <c r="B6141" s="2" t="s">
        <v>6572</v>
      </c>
    </row>
    <row r="6142">
      <c r="A6142" s="2">
        <v>0.0</v>
      </c>
      <c r="B6142" s="2" t="s">
        <v>6573</v>
      </c>
    </row>
    <row r="6143">
      <c r="A6143" s="2">
        <v>0.0</v>
      </c>
      <c r="B6143" s="2" t="s">
        <v>6574</v>
      </c>
    </row>
    <row r="6144">
      <c r="A6144" s="2">
        <v>0.0</v>
      </c>
      <c r="B6144" s="2" t="s">
        <v>6575</v>
      </c>
    </row>
    <row r="6145">
      <c r="A6145" s="2">
        <v>0.0</v>
      </c>
      <c r="B6145" s="2" t="s">
        <v>6576</v>
      </c>
    </row>
    <row r="6146">
      <c r="A6146" s="2">
        <v>0.0</v>
      </c>
      <c r="B6146" s="2" t="s">
        <v>6577</v>
      </c>
    </row>
    <row r="6147">
      <c r="A6147" s="2">
        <v>0.0</v>
      </c>
      <c r="B6147" s="2" t="s">
        <v>6578</v>
      </c>
    </row>
    <row r="6148">
      <c r="A6148" s="2">
        <v>0.0</v>
      </c>
      <c r="B6148" s="2" t="s">
        <v>6579</v>
      </c>
    </row>
    <row r="6149">
      <c r="A6149" s="2">
        <v>0.0</v>
      </c>
      <c r="B6149" s="2" t="s">
        <v>6580</v>
      </c>
    </row>
    <row r="6150">
      <c r="A6150" s="2">
        <v>0.0</v>
      </c>
      <c r="B6150" s="2" t="s">
        <v>6581</v>
      </c>
    </row>
    <row r="6151">
      <c r="A6151" s="2">
        <v>0.0</v>
      </c>
      <c r="B6151" s="2" t="s">
        <v>6582</v>
      </c>
    </row>
    <row r="6152">
      <c r="A6152" s="2">
        <v>0.0</v>
      </c>
      <c r="B6152" s="22" t="s">
        <v>6583</v>
      </c>
    </row>
    <row r="6153">
      <c r="A6153" s="2">
        <v>0.0</v>
      </c>
      <c r="B6153" s="22" t="s">
        <v>6584</v>
      </c>
    </row>
    <row r="6154">
      <c r="A6154" s="2">
        <v>0.0</v>
      </c>
      <c r="B6154" s="2" t="s">
        <v>6585</v>
      </c>
    </row>
    <row r="6155">
      <c r="A6155" s="2">
        <v>0.0</v>
      </c>
      <c r="B6155" s="22" t="s">
        <v>6586</v>
      </c>
    </row>
    <row r="6156">
      <c r="A6156" s="2">
        <v>0.0</v>
      </c>
      <c r="B6156" s="3" t="s">
        <v>6587</v>
      </c>
    </row>
    <row r="6157">
      <c r="A6157" s="2">
        <v>0.0</v>
      </c>
      <c r="B6157" s="3" t="s">
        <v>6588</v>
      </c>
    </row>
    <row r="6158">
      <c r="A6158" s="2">
        <v>0.0</v>
      </c>
      <c r="B6158" s="22" t="s">
        <v>6589</v>
      </c>
    </row>
    <row r="6159">
      <c r="A6159" s="2">
        <v>0.0</v>
      </c>
      <c r="B6159" s="2" t="s">
        <v>6590</v>
      </c>
    </row>
    <row r="6160">
      <c r="A6160" s="2">
        <v>0.0</v>
      </c>
      <c r="B6160" s="2" t="s">
        <v>6591</v>
      </c>
    </row>
    <row r="6161">
      <c r="A6161" s="2">
        <v>0.0</v>
      </c>
      <c r="B6161" s="2" t="s">
        <v>6592</v>
      </c>
    </row>
    <row r="6162">
      <c r="A6162" s="2">
        <v>0.0</v>
      </c>
      <c r="B6162" s="2" t="s">
        <v>6593</v>
      </c>
    </row>
    <row r="6163">
      <c r="A6163" s="2">
        <v>0.0</v>
      </c>
      <c r="B6163" s="2" t="s">
        <v>6530</v>
      </c>
    </row>
    <row r="6164">
      <c r="A6164" s="2">
        <v>0.0</v>
      </c>
      <c r="B6164" s="2" t="s">
        <v>6594</v>
      </c>
    </row>
    <row r="6165">
      <c r="A6165" s="2">
        <v>0.0</v>
      </c>
      <c r="B6165" s="22" t="s">
        <v>6595</v>
      </c>
    </row>
    <row r="6166">
      <c r="A6166" s="2">
        <v>0.0</v>
      </c>
      <c r="B6166" s="3" t="s">
        <v>6597</v>
      </c>
    </row>
    <row r="6167">
      <c r="A6167" s="2">
        <v>0.0</v>
      </c>
      <c r="B6167" s="2" t="s">
        <v>6598</v>
      </c>
    </row>
    <row r="6168">
      <c r="A6168" s="2">
        <v>0.0</v>
      </c>
      <c r="B6168" s="2" t="s">
        <v>6599</v>
      </c>
    </row>
    <row r="6169">
      <c r="A6169" s="2">
        <v>0.0</v>
      </c>
      <c r="B6169" s="22" t="s">
        <v>6600</v>
      </c>
    </row>
    <row r="6170">
      <c r="A6170" s="2">
        <v>0.0</v>
      </c>
      <c r="B6170" s="22" t="s">
        <v>6601</v>
      </c>
    </row>
    <row r="6171">
      <c r="A6171" s="2">
        <v>0.0</v>
      </c>
      <c r="B6171" s="2" t="s">
        <v>6602</v>
      </c>
    </row>
    <row r="6172">
      <c r="A6172" s="2">
        <v>0.0</v>
      </c>
      <c r="B6172" s="2" t="s">
        <v>6603</v>
      </c>
    </row>
    <row r="6173">
      <c r="A6173" s="2">
        <v>0.0</v>
      </c>
      <c r="B6173" s="2" t="s">
        <v>6604</v>
      </c>
    </row>
    <row r="6174">
      <c r="A6174" s="2">
        <v>0.0</v>
      </c>
      <c r="B6174" s="22" t="s">
        <v>6605</v>
      </c>
    </row>
    <row r="6175">
      <c r="A6175" s="2">
        <v>0.0</v>
      </c>
      <c r="B6175" s="2" t="s">
        <v>6606</v>
      </c>
    </row>
    <row r="6176">
      <c r="A6176" s="2">
        <v>0.0</v>
      </c>
      <c r="B6176" s="2" t="s">
        <v>6607</v>
      </c>
    </row>
    <row r="6177">
      <c r="A6177" s="2">
        <v>0.0</v>
      </c>
      <c r="B6177" s="2" t="s">
        <v>6608</v>
      </c>
    </row>
    <row r="6178">
      <c r="A6178" s="2">
        <v>0.0</v>
      </c>
      <c r="B6178" s="2" t="s">
        <v>6609</v>
      </c>
    </row>
    <row r="6179">
      <c r="A6179" s="2">
        <v>0.0</v>
      </c>
      <c r="B6179" s="2" t="s">
        <v>6610</v>
      </c>
    </row>
    <row r="6180">
      <c r="A6180" s="2">
        <v>0.0</v>
      </c>
      <c r="B6180" s="2" t="s">
        <v>6611</v>
      </c>
    </row>
    <row r="6181">
      <c r="A6181" s="2">
        <v>0.0</v>
      </c>
      <c r="B6181" s="2" t="s">
        <v>6612</v>
      </c>
    </row>
    <row r="6182">
      <c r="A6182" s="2">
        <v>0.0</v>
      </c>
      <c r="B6182" s="2" t="s">
        <v>6613</v>
      </c>
    </row>
    <row r="6183">
      <c r="A6183" s="2">
        <v>0.0</v>
      </c>
      <c r="B6183" s="3" t="s">
        <v>6615</v>
      </c>
    </row>
    <row r="6184">
      <c r="A6184" s="2">
        <v>0.0</v>
      </c>
      <c r="B6184" s="2" t="s">
        <v>6616</v>
      </c>
    </row>
    <row r="6185">
      <c r="A6185" s="2">
        <v>0.0</v>
      </c>
      <c r="B6185" s="3" t="s">
        <v>6617</v>
      </c>
    </row>
    <row r="6186">
      <c r="A6186" s="2">
        <v>0.0</v>
      </c>
      <c r="B6186" s="2" t="s">
        <v>6618</v>
      </c>
    </row>
    <row r="6187">
      <c r="A6187" s="2">
        <v>0.0</v>
      </c>
      <c r="B6187" s="2" t="s">
        <v>6619</v>
      </c>
    </row>
    <row r="6188">
      <c r="A6188" s="2">
        <v>0.0</v>
      </c>
      <c r="B6188" s="2" t="s">
        <v>6620</v>
      </c>
    </row>
    <row r="6189">
      <c r="A6189" s="2">
        <v>0.0</v>
      </c>
      <c r="B6189" s="2" t="s">
        <v>6621</v>
      </c>
    </row>
    <row r="6190">
      <c r="A6190" s="2">
        <v>0.0</v>
      </c>
      <c r="B6190" s="22" t="s">
        <v>6622</v>
      </c>
    </row>
    <row r="6191">
      <c r="A6191" s="2">
        <v>0.0</v>
      </c>
      <c r="B6191" s="2" t="s">
        <v>6623</v>
      </c>
    </row>
    <row r="6192">
      <c r="A6192" s="2">
        <v>0.0</v>
      </c>
      <c r="B6192" s="2" t="s">
        <v>6624</v>
      </c>
    </row>
    <row r="6193">
      <c r="A6193" s="2">
        <v>0.0</v>
      </c>
      <c r="B6193" s="3" t="s">
        <v>6625</v>
      </c>
    </row>
    <row r="6194">
      <c r="A6194" s="2">
        <v>0.0</v>
      </c>
      <c r="B6194" s="2" t="s">
        <v>6630</v>
      </c>
    </row>
    <row r="6195">
      <c r="A6195" s="2">
        <v>0.0</v>
      </c>
      <c r="B6195" s="2" t="s">
        <v>6631</v>
      </c>
    </row>
    <row r="6196">
      <c r="A6196" s="2">
        <v>0.0</v>
      </c>
      <c r="B6196" s="3" t="s">
        <v>6632</v>
      </c>
    </row>
    <row r="6197">
      <c r="A6197" s="2">
        <v>0.0</v>
      </c>
      <c r="B6197" s="2" t="s">
        <v>6633</v>
      </c>
    </row>
    <row r="6198">
      <c r="A6198" s="2">
        <v>0.0</v>
      </c>
      <c r="B6198" s="2" t="s">
        <v>6634</v>
      </c>
    </row>
    <row r="6199">
      <c r="A6199" s="2">
        <v>0.0</v>
      </c>
      <c r="B6199" s="2" t="s">
        <v>6635</v>
      </c>
    </row>
    <row r="6200">
      <c r="A6200" s="2">
        <v>0.0</v>
      </c>
      <c r="B6200" s="3" t="s">
        <v>6636</v>
      </c>
    </row>
    <row r="6201">
      <c r="A6201" s="2">
        <v>0.0</v>
      </c>
      <c r="B6201" s="2" t="s">
        <v>6637</v>
      </c>
    </row>
    <row r="6202">
      <c r="A6202" s="2">
        <v>0.0</v>
      </c>
      <c r="B6202" s="2" t="s">
        <v>6638</v>
      </c>
    </row>
    <row r="6203">
      <c r="A6203" s="2">
        <v>0.0</v>
      </c>
      <c r="B6203" s="3" t="s">
        <v>6639</v>
      </c>
    </row>
    <row r="6204">
      <c r="A6204" s="2">
        <v>0.0</v>
      </c>
      <c r="B6204" s="2" t="s">
        <v>6640</v>
      </c>
    </row>
    <row r="6205">
      <c r="A6205" s="2">
        <v>0.0</v>
      </c>
      <c r="B6205" s="3" t="s">
        <v>6641</v>
      </c>
    </row>
    <row r="6206">
      <c r="A6206" s="2">
        <v>0.0</v>
      </c>
      <c r="B6206" s="3" t="s">
        <v>6642</v>
      </c>
    </row>
    <row r="6207">
      <c r="A6207" s="2">
        <v>0.0</v>
      </c>
      <c r="B6207" s="2" t="s">
        <v>6643</v>
      </c>
    </row>
    <row r="6208">
      <c r="A6208" s="2">
        <v>0.0</v>
      </c>
      <c r="B6208" s="2" t="s">
        <v>6644</v>
      </c>
    </row>
    <row r="6209">
      <c r="A6209" s="2">
        <v>0.0</v>
      </c>
      <c r="B6209" s="2" t="s">
        <v>6646</v>
      </c>
    </row>
    <row r="6210">
      <c r="A6210" s="2">
        <v>0.0</v>
      </c>
      <c r="B6210" s="2" t="s">
        <v>6648</v>
      </c>
    </row>
    <row r="6211">
      <c r="A6211" s="2">
        <v>0.0</v>
      </c>
      <c r="B6211" s="2" t="s">
        <v>6649</v>
      </c>
    </row>
    <row r="6212">
      <c r="A6212" s="2">
        <v>0.0</v>
      </c>
      <c r="B6212" s="2" t="s">
        <v>6651</v>
      </c>
    </row>
    <row r="6213">
      <c r="A6213" s="2">
        <v>0.0</v>
      </c>
      <c r="B6213" s="3" t="s">
        <v>6652</v>
      </c>
    </row>
    <row r="6214">
      <c r="A6214" s="2">
        <v>0.0</v>
      </c>
      <c r="B6214" s="3" t="s">
        <v>6654</v>
      </c>
    </row>
    <row r="6215">
      <c r="A6215" s="2">
        <v>0.0</v>
      </c>
      <c r="B6215" s="3" t="s">
        <v>6655</v>
      </c>
    </row>
    <row r="6216">
      <c r="A6216" s="2">
        <v>0.0</v>
      </c>
      <c r="B6216" s="3" t="s">
        <v>6656</v>
      </c>
    </row>
    <row r="6217">
      <c r="A6217" s="2">
        <v>0.0</v>
      </c>
      <c r="B6217" s="3" t="s">
        <v>6657</v>
      </c>
    </row>
    <row r="6218">
      <c r="A6218" s="2">
        <v>0.0</v>
      </c>
      <c r="B6218" s="2" t="s">
        <v>6659</v>
      </c>
    </row>
    <row r="6219">
      <c r="A6219" s="2">
        <v>0.0</v>
      </c>
      <c r="B6219" s="3" t="s">
        <v>6660</v>
      </c>
    </row>
    <row r="6220">
      <c r="A6220" s="2">
        <v>0.0</v>
      </c>
      <c r="B6220" s="2" t="s">
        <v>6661</v>
      </c>
    </row>
    <row r="6221">
      <c r="A6221" s="2">
        <v>0.0</v>
      </c>
      <c r="B6221" s="2" t="s">
        <v>6662</v>
      </c>
    </row>
    <row r="6222">
      <c r="A6222" s="2">
        <v>0.0</v>
      </c>
      <c r="B6222" s="3" t="s">
        <v>6663</v>
      </c>
    </row>
    <row r="6223">
      <c r="A6223" s="2">
        <v>0.0</v>
      </c>
      <c r="B6223" s="3" t="s">
        <v>6664</v>
      </c>
    </row>
    <row r="6224">
      <c r="A6224" s="2">
        <v>0.0</v>
      </c>
      <c r="B6224" s="2" t="s">
        <v>6666</v>
      </c>
    </row>
    <row r="6225">
      <c r="A6225" s="2">
        <v>0.0</v>
      </c>
      <c r="B6225" s="3" t="s">
        <v>6667</v>
      </c>
    </row>
    <row r="6226">
      <c r="A6226" s="2">
        <v>0.0</v>
      </c>
      <c r="B6226" s="3" t="s">
        <v>6668</v>
      </c>
    </row>
    <row r="6227">
      <c r="A6227" s="2">
        <v>0.0</v>
      </c>
      <c r="B6227" s="2" t="s">
        <v>6669</v>
      </c>
    </row>
    <row r="6228">
      <c r="A6228" s="2">
        <v>0.0</v>
      </c>
      <c r="B6228" s="2" t="s">
        <v>6670</v>
      </c>
    </row>
    <row r="6229">
      <c r="A6229" s="2">
        <v>0.0</v>
      </c>
      <c r="B6229" s="3" t="s">
        <v>6694</v>
      </c>
    </row>
    <row r="6230">
      <c r="A6230" s="2">
        <v>0.0</v>
      </c>
      <c r="B6230" s="2" t="s">
        <v>6696</v>
      </c>
    </row>
    <row r="6231">
      <c r="A6231" s="2">
        <v>0.0</v>
      </c>
      <c r="B6231" s="2" t="s">
        <v>6698</v>
      </c>
    </row>
    <row r="6232">
      <c r="A6232" s="2">
        <v>0.0</v>
      </c>
      <c r="B6232" s="2" t="s">
        <v>6699</v>
      </c>
    </row>
    <row r="6233">
      <c r="A6233" s="2">
        <v>0.0</v>
      </c>
      <c r="B6233" s="2" t="s">
        <v>6700</v>
      </c>
    </row>
    <row r="6234">
      <c r="A6234" s="2">
        <v>0.0</v>
      </c>
      <c r="B6234" s="2" t="s">
        <v>6701</v>
      </c>
    </row>
    <row r="6235">
      <c r="A6235" s="2">
        <v>0.0</v>
      </c>
      <c r="B6235" s="2" t="s">
        <v>6702</v>
      </c>
    </row>
    <row r="6236">
      <c r="A6236" s="2">
        <v>0.0</v>
      </c>
      <c r="B6236" s="3" t="s">
        <v>6703</v>
      </c>
    </row>
    <row r="6237">
      <c r="A6237" s="2">
        <v>0.0</v>
      </c>
      <c r="B6237" s="3" t="s">
        <v>6704</v>
      </c>
    </row>
    <row r="6238">
      <c r="A6238" s="2">
        <v>0.0</v>
      </c>
      <c r="B6238" s="2" t="s">
        <v>6705</v>
      </c>
    </row>
    <row r="6239">
      <c r="A6239" s="2">
        <v>0.0</v>
      </c>
      <c r="B6239" s="2" t="s">
        <v>6706</v>
      </c>
    </row>
    <row r="6240">
      <c r="A6240" s="2">
        <v>0.0</v>
      </c>
      <c r="B6240" s="2" t="s">
        <v>6707</v>
      </c>
    </row>
    <row r="6241">
      <c r="A6241" s="2">
        <v>0.0</v>
      </c>
      <c r="B6241" s="2" t="s">
        <v>6708</v>
      </c>
    </row>
    <row r="6242">
      <c r="A6242" s="2">
        <v>0.0</v>
      </c>
      <c r="B6242" s="2" t="s">
        <v>6709</v>
      </c>
    </row>
    <row r="6243">
      <c r="A6243" s="2">
        <v>0.0</v>
      </c>
      <c r="B6243" s="2" t="s">
        <v>6710</v>
      </c>
    </row>
    <row r="6244">
      <c r="A6244" s="2">
        <v>0.0</v>
      </c>
      <c r="B6244" s="2" t="s">
        <v>6711</v>
      </c>
    </row>
    <row r="6245">
      <c r="A6245" s="2">
        <v>0.0</v>
      </c>
      <c r="B6245" s="2" t="s">
        <v>6712</v>
      </c>
    </row>
    <row r="6246">
      <c r="A6246" s="2">
        <v>0.0</v>
      </c>
      <c r="B6246" s="2" t="s">
        <v>6732</v>
      </c>
    </row>
    <row r="6247">
      <c r="A6247" s="2">
        <v>0.0</v>
      </c>
      <c r="B6247" s="3" t="s">
        <v>6733</v>
      </c>
    </row>
    <row r="6248">
      <c r="A6248" s="2">
        <v>0.0</v>
      </c>
      <c r="B6248" s="2" t="s">
        <v>6734</v>
      </c>
    </row>
    <row r="6249">
      <c r="A6249" s="2">
        <v>0.0</v>
      </c>
      <c r="B6249" s="3" t="s">
        <v>6735</v>
      </c>
    </row>
    <row r="6250">
      <c r="A6250" s="2">
        <v>0.0</v>
      </c>
      <c r="B6250" s="2" t="s">
        <v>6736</v>
      </c>
    </row>
    <row r="6251">
      <c r="A6251" s="2">
        <v>0.0</v>
      </c>
      <c r="B6251" s="2" t="s">
        <v>6737</v>
      </c>
    </row>
    <row r="6252">
      <c r="A6252" s="2">
        <v>0.0</v>
      </c>
      <c r="B6252" s="88" t="s">
        <v>6738</v>
      </c>
    </row>
    <row r="6253">
      <c r="A6253" s="2">
        <v>0.0</v>
      </c>
      <c r="B6253" s="2" t="s">
        <v>6739</v>
      </c>
    </row>
    <row r="6254">
      <c r="A6254" s="2">
        <v>0.0</v>
      </c>
      <c r="B6254" s="3" t="s">
        <v>6740</v>
      </c>
    </row>
    <row r="6255">
      <c r="A6255" s="2">
        <v>0.0</v>
      </c>
      <c r="B6255" s="2" t="s">
        <v>6741</v>
      </c>
    </row>
    <row r="6256">
      <c r="A6256" s="2">
        <v>0.0</v>
      </c>
      <c r="B6256" s="3" t="s">
        <v>6742</v>
      </c>
    </row>
    <row r="6257">
      <c r="A6257" s="2">
        <v>0.0</v>
      </c>
      <c r="B6257" s="3" t="s">
        <v>6743</v>
      </c>
    </row>
    <row r="6258">
      <c r="A6258" s="2">
        <v>0.0</v>
      </c>
      <c r="B6258" s="2" t="s">
        <v>6745</v>
      </c>
    </row>
    <row r="6259">
      <c r="A6259" s="2">
        <v>0.0</v>
      </c>
      <c r="B6259" s="2" t="s">
        <v>6746</v>
      </c>
    </row>
    <row r="6260">
      <c r="A6260" s="2">
        <v>0.0</v>
      </c>
      <c r="B6260" s="2" t="s">
        <v>6747</v>
      </c>
    </row>
    <row r="6261">
      <c r="A6261" s="2">
        <v>0.0</v>
      </c>
      <c r="B6261" s="2" t="s">
        <v>6748</v>
      </c>
    </row>
    <row r="6262">
      <c r="A6262" s="2">
        <v>0.0</v>
      </c>
      <c r="B6262" s="2" t="s">
        <v>6749</v>
      </c>
    </row>
    <row r="6263">
      <c r="A6263" s="2">
        <v>0.0</v>
      </c>
      <c r="B6263" s="2" t="s">
        <v>6750</v>
      </c>
    </row>
    <row r="6264">
      <c r="A6264" s="2">
        <v>0.0</v>
      </c>
      <c r="B6264" s="3" t="s">
        <v>6751</v>
      </c>
    </row>
    <row r="6265">
      <c r="A6265" s="2">
        <v>0.0</v>
      </c>
      <c r="B6265" s="2" t="s">
        <v>6752</v>
      </c>
    </row>
    <row r="6266">
      <c r="A6266" s="2">
        <v>0.0</v>
      </c>
      <c r="B6266" s="2" t="s">
        <v>6753</v>
      </c>
    </row>
    <row r="6267">
      <c r="A6267" s="2">
        <v>0.0</v>
      </c>
      <c r="B6267" s="3" t="s">
        <v>6754</v>
      </c>
    </row>
    <row r="6268">
      <c r="A6268" s="2">
        <v>0.0</v>
      </c>
      <c r="B6268" s="3" t="s">
        <v>6755</v>
      </c>
    </row>
    <row r="6269">
      <c r="A6269" s="2">
        <v>0.0</v>
      </c>
      <c r="B6269" s="2" t="s">
        <v>6756</v>
      </c>
    </row>
    <row r="6270">
      <c r="A6270" s="2">
        <v>0.0</v>
      </c>
      <c r="B6270" s="2" t="s">
        <v>6757</v>
      </c>
    </row>
    <row r="6271">
      <c r="A6271" s="2">
        <v>0.0</v>
      </c>
      <c r="B6271" s="3" t="s">
        <v>6758</v>
      </c>
    </row>
    <row r="6272">
      <c r="A6272" s="2">
        <v>0.0</v>
      </c>
      <c r="B6272" s="2" t="s">
        <v>6759</v>
      </c>
    </row>
    <row r="6273">
      <c r="A6273" s="2">
        <v>0.0</v>
      </c>
      <c r="B6273" s="2" t="s">
        <v>6760</v>
      </c>
    </row>
    <row r="6274">
      <c r="A6274" s="2">
        <v>0.0</v>
      </c>
      <c r="B6274" s="3" t="s">
        <v>6761</v>
      </c>
    </row>
    <row r="6275">
      <c r="A6275" s="2">
        <v>0.0</v>
      </c>
      <c r="B6275" s="3" t="s">
        <v>6762</v>
      </c>
    </row>
    <row r="6276">
      <c r="A6276" s="2">
        <v>0.0</v>
      </c>
      <c r="B6276" s="3" t="s">
        <v>6764</v>
      </c>
    </row>
    <row r="6277">
      <c r="A6277" s="2">
        <v>0.0</v>
      </c>
      <c r="B6277" s="3" t="s">
        <v>6765</v>
      </c>
    </row>
    <row r="6278">
      <c r="A6278" s="2">
        <v>0.0</v>
      </c>
      <c r="B6278" s="3" t="s">
        <v>6766</v>
      </c>
    </row>
    <row r="6279">
      <c r="A6279" s="2">
        <v>0.0</v>
      </c>
      <c r="B6279" s="3" t="s">
        <v>6767</v>
      </c>
    </row>
    <row r="6280">
      <c r="A6280" s="2">
        <v>1.0</v>
      </c>
      <c r="B6280" s="2" t="s">
        <v>6768</v>
      </c>
    </row>
    <row r="6281">
      <c r="A6281" s="2">
        <v>1.0</v>
      </c>
      <c r="B6281" s="3" t="s">
        <v>6769</v>
      </c>
    </row>
    <row r="6282">
      <c r="A6282" s="2">
        <v>1.0</v>
      </c>
      <c r="B6282" s="3" t="s">
        <v>6770</v>
      </c>
    </row>
    <row r="6283">
      <c r="A6283" s="2">
        <v>1.0</v>
      </c>
      <c r="B6283" s="82" t="s">
        <v>6771</v>
      </c>
    </row>
    <row r="6284">
      <c r="A6284" s="2">
        <v>1.0</v>
      </c>
      <c r="B6284" s="2" t="s">
        <v>6772</v>
      </c>
    </row>
    <row r="6285">
      <c r="A6285" s="80">
        <v>1.0</v>
      </c>
      <c r="B6285" s="79" t="s">
        <v>5031</v>
      </c>
    </row>
    <row r="6286">
      <c r="A6286" s="2">
        <v>1.0</v>
      </c>
      <c r="B6286" s="2" t="s">
        <v>6676</v>
      </c>
    </row>
    <row r="6287">
      <c r="A6287" s="2">
        <v>1.0</v>
      </c>
      <c r="B6287" s="82" t="s">
        <v>5921</v>
      </c>
    </row>
    <row r="6288">
      <c r="A6288" s="2">
        <v>1.0</v>
      </c>
      <c r="B6288" s="2" t="s">
        <v>6725</v>
      </c>
    </row>
    <row r="6289">
      <c r="A6289" s="2">
        <v>1.0</v>
      </c>
      <c r="B6289" s="2" t="s">
        <v>6728</v>
      </c>
    </row>
    <row r="6290">
      <c r="A6290" s="2">
        <v>1.0</v>
      </c>
      <c r="B6290" s="2" t="s">
        <v>6774</v>
      </c>
    </row>
    <row r="6291">
      <c r="A6291" s="2">
        <v>1.0</v>
      </c>
      <c r="B6291" s="82" t="s">
        <v>5736</v>
      </c>
    </row>
    <row r="6292">
      <c r="A6292" s="2">
        <v>1.0</v>
      </c>
      <c r="B6292" s="2" t="s">
        <v>6776</v>
      </c>
    </row>
    <row r="6293">
      <c r="A6293" s="2">
        <v>1.0</v>
      </c>
      <c r="B6293" s="82" t="s">
        <v>6777</v>
      </c>
    </row>
    <row r="6294">
      <c r="A6294" s="2">
        <v>1.0</v>
      </c>
      <c r="B6294" s="3" t="s">
        <v>6778</v>
      </c>
    </row>
    <row r="6295">
      <c r="A6295" s="2">
        <v>1.0</v>
      </c>
      <c r="B6295" s="2" t="s">
        <v>6779</v>
      </c>
    </row>
    <row r="6296">
      <c r="A6296" s="2">
        <v>1.0</v>
      </c>
      <c r="B6296" s="3" t="s">
        <v>6780</v>
      </c>
    </row>
    <row r="6297">
      <c r="A6297" s="2">
        <v>1.0</v>
      </c>
      <c r="B6297" s="3" t="s">
        <v>6781</v>
      </c>
    </row>
    <row r="6298">
      <c r="A6298" s="2">
        <v>1.0</v>
      </c>
      <c r="B6298" s="3" t="s">
        <v>6782</v>
      </c>
    </row>
    <row r="6299">
      <c r="A6299" s="2">
        <v>1.0</v>
      </c>
      <c r="B6299" s="2" t="s">
        <v>6783</v>
      </c>
    </row>
    <row r="6300">
      <c r="A6300" s="2">
        <v>1.0</v>
      </c>
      <c r="B6300" s="3" t="s">
        <v>6784</v>
      </c>
    </row>
    <row r="6301">
      <c r="A6301" s="2">
        <v>1.0</v>
      </c>
      <c r="B6301" s="3" t="s">
        <v>6785</v>
      </c>
    </row>
    <row r="6302">
      <c r="A6302" s="78">
        <v>1.0</v>
      </c>
      <c r="B6302" s="79" t="s">
        <v>5383</v>
      </c>
    </row>
    <row r="6303">
      <c r="A6303" s="2">
        <v>1.0</v>
      </c>
      <c r="B6303" s="2" t="s">
        <v>6726</v>
      </c>
    </row>
    <row r="6304">
      <c r="A6304" s="2">
        <v>1.0</v>
      </c>
      <c r="B6304" s="2" t="s">
        <v>6730</v>
      </c>
    </row>
    <row r="6305">
      <c r="A6305" s="2">
        <v>1.0</v>
      </c>
      <c r="B6305" s="82" t="s">
        <v>6786</v>
      </c>
    </row>
    <row r="6306">
      <c r="A6306" s="78">
        <v>1.0</v>
      </c>
      <c r="B6306" s="79" t="s">
        <v>5026</v>
      </c>
    </row>
    <row r="6307">
      <c r="A6307" s="78">
        <v>1.0</v>
      </c>
      <c r="B6307" s="79" t="s">
        <v>5029</v>
      </c>
    </row>
    <row r="6308">
      <c r="A6308" s="78">
        <v>1.0</v>
      </c>
      <c r="B6308" s="79" t="s">
        <v>5054</v>
      </c>
    </row>
    <row r="6309">
      <c r="A6309" s="78">
        <v>1.0</v>
      </c>
      <c r="B6309" s="79" t="s">
        <v>5055</v>
      </c>
    </row>
    <row r="6310">
      <c r="A6310" s="78">
        <v>1.0</v>
      </c>
      <c r="B6310" s="79" t="s">
        <v>5072</v>
      </c>
    </row>
    <row r="6311">
      <c r="A6311" s="78">
        <v>1.0</v>
      </c>
      <c r="B6311" s="79" t="s">
        <v>5099</v>
      </c>
    </row>
    <row r="6312">
      <c r="A6312" s="78">
        <v>1.0</v>
      </c>
      <c r="B6312" s="79" t="s">
        <v>5122</v>
      </c>
    </row>
    <row r="6313">
      <c r="A6313" s="78">
        <v>1.0</v>
      </c>
      <c r="B6313" s="79" t="s">
        <v>5281</v>
      </c>
    </row>
    <row r="6314">
      <c r="A6314" s="78">
        <v>1.0</v>
      </c>
      <c r="B6314" s="79" t="s">
        <v>5330</v>
      </c>
    </row>
    <row r="6315">
      <c r="A6315" s="78">
        <v>1.0</v>
      </c>
      <c r="B6315" s="79" t="s">
        <v>5477</v>
      </c>
    </row>
    <row r="6316">
      <c r="A6316" s="78">
        <v>1.0</v>
      </c>
      <c r="B6316" s="79" t="s">
        <v>5495</v>
      </c>
    </row>
    <row r="6317">
      <c r="A6317" s="78">
        <v>1.0</v>
      </c>
      <c r="B6317" s="79" t="s">
        <v>5540</v>
      </c>
    </row>
    <row r="6318">
      <c r="A6318" s="78">
        <v>1.0</v>
      </c>
      <c r="B6318" s="79" t="s">
        <v>5562</v>
      </c>
    </row>
    <row r="6319">
      <c r="A6319" s="78">
        <v>1.0</v>
      </c>
      <c r="B6319" s="79" t="s">
        <v>5603</v>
      </c>
    </row>
    <row r="6320">
      <c r="A6320" s="78">
        <v>1.0</v>
      </c>
      <c r="B6320" s="79" t="s">
        <v>5637</v>
      </c>
    </row>
    <row r="6321">
      <c r="A6321" s="2">
        <v>1.0</v>
      </c>
      <c r="B6321" s="82" t="s">
        <v>5721</v>
      </c>
    </row>
    <row r="6322">
      <c r="A6322" s="2">
        <v>1.0</v>
      </c>
      <c r="B6322" s="82" t="s">
        <v>5809</v>
      </c>
    </row>
    <row r="6323">
      <c r="A6323" s="2">
        <v>1.0</v>
      </c>
      <c r="B6323" s="82" t="s">
        <v>5845</v>
      </c>
    </row>
    <row r="6324">
      <c r="A6324" s="2">
        <v>1.0</v>
      </c>
      <c r="B6324" s="82" t="s">
        <v>6787</v>
      </c>
    </row>
    <row r="6325">
      <c r="A6325" s="2">
        <v>1.0</v>
      </c>
      <c r="B6325" s="82" t="s">
        <v>5896</v>
      </c>
    </row>
    <row r="6326">
      <c r="A6326" s="2">
        <v>1.0</v>
      </c>
      <c r="B6326" s="82" t="s">
        <v>5898</v>
      </c>
    </row>
    <row r="6327">
      <c r="A6327" s="2">
        <v>1.0</v>
      </c>
      <c r="B6327" s="82" t="s">
        <v>5938</v>
      </c>
    </row>
    <row r="6328">
      <c r="A6328" s="2">
        <v>1.0</v>
      </c>
      <c r="B6328" s="82" t="s">
        <v>5987</v>
      </c>
    </row>
    <row r="6329">
      <c r="A6329" s="2">
        <v>1.0</v>
      </c>
      <c r="B6329" s="82" t="s">
        <v>6007</v>
      </c>
    </row>
    <row r="6330">
      <c r="A6330" s="2">
        <v>1.0</v>
      </c>
      <c r="B6330" s="82" t="s">
        <v>6027</v>
      </c>
    </row>
    <row r="6331">
      <c r="A6331" s="2">
        <v>1.0</v>
      </c>
      <c r="B6331" s="82" t="s">
        <v>6028</v>
      </c>
    </row>
    <row r="6332">
      <c r="A6332" s="2">
        <v>1.0</v>
      </c>
      <c r="B6332" s="82" t="s">
        <v>6058</v>
      </c>
    </row>
    <row r="6333">
      <c r="A6333" s="2">
        <v>1.0</v>
      </c>
      <c r="B6333" s="82" t="s">
        <v>6072</v>
      </c>
    </row>
    <row r="6334">
      <c r="A6334" s="2">
        <v>1.0</v>
      </c>
      <c r="B6334" s="82" t="s">
        <v>6079</v>
      </c>
    </row>
    <row r="6335">
      <c r="A6335" s="2">
        <v>1.0</v>
      </c>
      <c r="B6335" s="82" t="s">
        <v>6144</v>
      </c>
    </row>
    <row r="6336">
      <c r="A6336" s="2">
        <v>1.0</v>
      </c>
      <c r="B6336" s="82" t="s">
        <v>6206</v>
      </c>
    </row>
    <row r="6337">
      <c r="A6337" s="2">
        <v>1.0</v>
      </c>
      <c r="B6337" s="82" t="s">
        <v>6226</v>
      </c>
    </row>
    <row r="6338">
      <c r="A6338" s="2">
        <v>1.0</v>
      </c>
      <c r="B6338" s="82" t="s">
        <v>6289</v>
      </c>
    </row>
    <row r="6339">
      <c r="A6339" s="2">
        <v>1.0</v>
      </c>
      <c r="B6339" s="82" t="s">
        <v>6312</v>
      </c>
    </row>
    <row r="6340">
      <c r="A6340" s="2">
        <v>1.0</v>
      </c>
      <c r="B6340" s="2" t="s">
        <v>6409</v>
      </c>
    </row>
    <row r="6341">
      <c r="A6341" s="2">
        <v>1.0</v>
      </c>
      <c r="B6341" s="2" t="s">
        <v>6518</v>
      </c>
    </row>
    <row r="6342">
      <c r="A6342" s="2">
        <v>1.0</v>
      </c>
      <c r="B6342" s="2" t="s">
        <v>1760</v>
      </c>
    </row>
    <row r="6343">
      <c r="A6343" s="2">
        <v>1.0</v>
      </c>
      <c r="B6343" s="2" t="s">
        <v>6553</v>
      </c>
    </row>
    <row r="6344">
      <c r="A6344" s="2">
        <v>1.0</v>
      </c>
      <c r="B6344" s="2" t="s">
        <v>6556</v>
      </c>
    </row>
    <row r="6345">
      <c r="A6345" s="2">
        <v>1.0</v>
      </c>
      <c r="B6345" s="2" t="s">
        <v>6626</v>
      </c>
    </row>
    <row r="6346">
      <c r="A6346" s="2">
        <v>1.0</v>
      </c>
      <c r="B6346" s="2" t="s">
        <v>6627</v>
      </c>
    </row>
    <row r="6347">
      <c r="A6347" s="2">
        <v>1.0</v>
      </c>
      <c r="B6347" s="2" t="s">
        <v>6628</v>
      </c>
    </row>
    <row r="6348">
      <c r="A6348" s="2">
        <v>1.0</v>
      </c>
      <c r="B6348" s="2" t="s">
        <v>6788</v>
      </c>
    </row>
    <row r="6349">
      <c r="A6349" s="2">
        <v>1.0</v>
      </c>
      <c r="B6349" s="2" t="s">
        <v>6679</v>
      </c>
    </row>
    <row r="6350">
      <c r="A6350" s="2">
        <v>1.0</v>
      </c>
      <c r="B6350" s="2" t="s">
        <v>6680</v>
      </c>
    </row>
    <row r="6351">
      <c r="A6351" s="2">
        <v>1.0</v>
      </c>
      <c r="B6351" s="2" t="s">
        <v>6681</v>
      </c>
    </row>
    <row r="6352">
      <c r="A6352" s="2">
        <v>1.0</v>
      </c>
      <c r="B6352" s="2" t="s">
        <v>6683</v>
      </c>
    </row>
    <row r="6353">
      <c r="A6353" s="2">
        <v>1.0</v>
      </c>
      <c r="B6353" s="2" t="s">
        <v>6439</v>
      </c>
    </row>
    <row r="6354">
      <c r="A6354" s="2">
        <v>1.0</v>
      </c>
      <c r="B6354" s="2" t="s">
        <v>6686</v>
      </c>
    </row>
    <row r="6355">
      <c r="A6355" s="2">
        <v>1.0</v>
      </c>
      <c r="B6355" s="2" t="s">
        <v>6688</v>
      </c>
    </row>
    <row r="6356">
      <c r="A6356" s="2">
        <v>1.0</v>
      </c>
      <c r="B6356" s="2" t="s">
        <v>6689</v>
      </c>
    </row>
    <row r="6357">
      <c r="A6357" s="2">
        <v>1.0</v>
      </c>
      <c r="B6357" s="2" t="s">
        <v>6690</v>
      </c>
    </row>
    <row r="6358">
      <c r="A6358" s="2">
        <v>1.0</v>
      </c>
      <c r="B6358" s="2" t="s">
        <v>6692</v>
      </c>
    </row>
    <row r="6359">
      <c r="A6359" s="2">
        <v>1.0</v>
      </c>
      <c r="B6359" s="2" t="s">
        <v>6693</v>
      </c>
    </row>
    <row r="6360">
      <c r="A6360" s="2">
        <v>1.0</v>
      </c>
      <c r="B6360" s="2" t="s">
        <v>6714</v>
      </c>
    </row>
    <row r="6361">
      <c r="A6361" s="2">
        <v>1.0</v>
      </c>
      <c r="B6361" s="2" t="s">
        <v>6718</v>
      </c>
    </row>
    <row r="6362">
      <c r="A6362" s="2">
        <v>1.0</v>
      </c>
      <c r="B6362" s="2" t="s">
        <v>6719</v>
      </c>
    </row>
    <row r="6363">
      <c r="A6363" s="2">
        <v>1.0</v>
      </c>
      <c r="B6363" s="2" t="s">
        <v>6721</v>
      </c>
    </row>
    <row r="6364">
      <c r="A6364" s="2">
        <v>1.0</v>
      </c>
      <c r="B6364" s="2" t="s">
        <v>6723</v>
      </c>
    </row>
    <row r="6365">
      <c r="A6365" s="2">
        <v>1.0</v>
      </c>
      <c r="B6365" s="2" t="s">
        <v>6724</v>
      </c>
    </row>
    <row r="6366">
      <c r="A6366" s="2">
        <v>1.0</v>
      </c>
      <c r="B6366" s="2" t="s">
        <v>6729</v>
      </c>
    </row>
    <row r="6367">
      <c r="A6367" s="2">
        <v>1.0</v>
      </c>
      <c r="B6367" s="2" t="s">
        <v>6775</v>
      </c>
    </row>
    <row r="6368">
      <c r="A6368" s="2">
        <v>1.0</v>
      </c>
      <c r="B6368" s="2" t="s">
        <v>1089</v>
      </c>
    </row>
    <row r="6369">
      <c r="A6369" s="2">
        <v>1.0</v>
      </c>
      <c r="B6369" s="2" t="s">
        <v>6790</v>
      </c>
    </row>
    <row r="6370">
      <c r="A6370" s="2">
        <v>1.0</v>
      </c>
      <c r="B6370" s="2" t="s">
        <v>6791</v>
      </c>
    </row>
    <row r="6371">
      <c r="A6371" s="2">
        <v>1.0</v>
      </c>
      <c r="B6371" s="2" t="s">
        <v>6792</v>
      </c>
    </row>
    <row r="6372">
      <c r="A6372" s="2">
        <v>1.0</v>
      </c>
      <c r="B6372" s="2" t="s">
        <v>6793</v>
      </c>
    </row>
    <row r="6373">
      <c r="A6373" s="2">
        <v>1.0</v>
      </c>
      <c r="B6373" s="2" t="s">
        <v>6794</v>
      </c>
    </row>
    <row r="6374">
      <c r="A6374" s="2">
        <v>1.0</v>
      </c>
      <c r="B6374" s="2" t="s">
        <v>6795</v>
      </c>
    </row>
    <row r="6375">
      <c r="A6375" s="2">
        <v>1.0</v>
      </c>
      <c r="B6375" s="2" t="s">
        <v>6796</v>
      </c>
    </row>
    <row r="6376">
      <c r="A6376" s="2">
        <v>1.0</v>
      </c>
      <c r="B6376" s="2" t="s">
        <v>6797</v>
      </c>
    </row>
    <row r="6377">
      <c r="A6377" s="2">
        <v>1.0</v>
      </c>
      <c r="B6377" s="2" t="s">
        <v>6798</v>
      </c>
    </row>
    <row r="6378">
      <c r="A6378" s="2">
        <v>1.0</v>
      </c>
      <c r="B6378" s="2" t="s">
        <v>6799</v>
      </c>
    </row>
    <row r="6379">
      <c r="A6379" s="2">
        <v>1.0</v>
      </c>
      <c r="B6379" s="2" t="s">
        <v>6800</v>
      </c>
    </row>
    <row r="6380">
      <c r="A6380" s="2">
        <v>1.0</v>
      </c>
      <c r="B6380" s="2" t="s">
        <v>6801</v>
      </c>
    </row>
    <row r="6381">
      <c r="A6381" s="2">
        <v>1.0</v>
      </c>
      <c r="B6381" s="22" t="s">
        <v>6802</v>
      </c>
    </row>
    <row r="6382">
      <c r="A6382" s="2">
        <v>1.0</v>
      </c>
      <c r="B6382" s="2" t="s">
        <v>6803</v>
      </c>
    </row>
    <row r="6383">
      <c r="A6383" s="2">
        <v>1.0</v>
      </c>
      <c r="B6383" s="2" t="s">
        <v>6804</v>
      </c>
    </row>
    <row r="6384">
      <c r="A6384" s="2">
        <v>1.0</v>
      </c>
      <c r="B6384" s="2" t="s">
        <v>6805</v>
      </c>
    </row>
    <row r="6385">
      <c r="A6385" s="2">
        <v>1.0</v>
      </c>
      <c r="B6385" s="2" t="s">
        <v>6806</v>
      </c>
    </row>
    <row r="6386">
      <c r="A6386" s="2">
        <v>1.0</v>
      </c>
      <c r="B6386" s="22" t="s">
        <v>6807</v>
      </c>
    </row>
    <row r="6387">
      <c r="A6387" s="2">
        <v>1.0</v>
      </c>
      <c r="B6387" s="22" t="s">
        <v>6808</v>
      </c>
    </row>
    <row r="6388">
      <c r="A6388" s="2">
        <v>1.0</v>
      </c>
      <c r="B6388" s="3" t="s">
        <v>6809</v>
      </c>
    </row>
    <row r="6389">
      <c r="A6389" s="2">
        <v>1.0</v>
      </c>
      <c r="B6389" s="2" t="s">
        <v>6810</v>
      </c>
    </row>
    <row r="6390">
      <c r="A6390" s="2">
        <v>1.0</v>
      </c>
      <c r="B6390" s="3" t="s">
        <v>6811</v>
      </c>
    </row>
    <row r="6391">
      <c r="A6391" s="2">
        <v>1.0</v>
      </c>
      <c r="B6391" s="3" t="s">
        <v>6812</v>
      </c>
    </row>
    <row r="6392">
      <c r="A6392" s="2">
        <v>1.0</v>
      </c>
      <c r="B6392" s="2" t="s">
        <v>6813</v>
      </c>
    </row>
    <row r="6393">
      <c r="A6393" s="2">
        <v>1.0</v>
      </c>
      <c r="B6393" s="2" t="s">
        <v>6814</v>
      </c>
    </row>
    <row r="6394">
      <c r="A6394" s="2">
        <v>2.0</v>
      </c>
      <c r="B6394" s="2" t="s">
        <v>6731</v>
      </c>
    </row>
    <row r="6395">
      <c r="A6395" s="2">
        <v>2.0</v>
      </c>
      <c r="B6395" s="2" t="s">
        <v>6816</v>
      </c>
    </row>
    <row r="6396">
      <c r="A6396" s="2">
        <v>2.0</v>
      </c>
      <c r="B6396" s="82" t="s">
        <v>6239</v>
      </c>
    </row>
    <row r="6397">
      <c r="A6397" s="2">
        <v>2.0</v>
      </c>
      <c r="B6397" s="82" t="s">
        <v>6817</v>
      </c>
    </row>
    <row r="6398">
      <c r="A6398" s="2">
        <v>2.0</v>
      </c>
      <c r="B6398" s="3" t="s">
        <v>6818</v>
      </c>
    </row>
    <row r="6399">
      <c r="A6399" s="2">
        <v>2.0</v>
      </c>
      <c r="B6399" s="3" t="s">
        <v>6819</v>
      </c>
    </row>
    <row r="6400">
      <c r="A6400" s="2">
        <v>2.0</v>
      </c>
      <c r="B6400" s="82" t="s">
        <v>6820</v>
      </c>
    </row>
    <row r="6401">
      <c r="A6401" s="2">
        <v>2.0</v>
      </c>
      <c r="B6401" s="82" t="s">
        <v>6821</v>
      </c>
    </row>
    <row r="6402">
      <c r="A6402" s="2">
        <v>2.0</v>
      </c>
      <c r="B6402" s="3" t="s">
        <v>6822</v>
      </c>
    </row>
    <row r="6403">
      <c r="A6403" s="2">
        <v>2.0</v>
      </c>
      <c r="B6403" s="2" t="s">
        <v>6823</v>
      </c>
    </row>
    <row r="6404">
      <c r="A6404" s="2">
        <v>2.0</v>
      </c>
      <c r="B6404" s="2" t="s">
        <v>6824</v>
      </c>
    </row>
    <row r="6405">
      <c r="A6405" s="2">
        <v>2.0</v>
      </c>
      <c r="B6405" s="82" t="s">
        <v>6825</v>
      </c>
    </row>
    <row r="6406">
      <c r="A6406" s="2">
        <v>2.0</v>
      </c>
      <c r="B6406" s="3" t="s">
        <v>6826</v>
      </c>
    </row>
    <row r="6407">
      <c r="A6407" s="2">
        <v>2.0</v>
      </c>
      <c r="B6407" s="3" t="s">
        <v>6827</v>
      </c>
    </row>
    <row r="6408">
      <c r="A6408" s="2">
        <v>2.0</v>
      </c>
      <c r="B6408" s="2" t="s">
        <v>4290</v>
      </c>
    </row>
    <row r="6409">
      <c r="A6409" s="2">
        <v>2.0</v>
      </c>
      <c r="B6409" s="2" t="s">
        <v>6715</v>
      </c>
    </row>
    <row r="6410">
      <c r="A6410" s="2">
        <v>2.0</v>
      </c>
      <c r="B6410" s="2" t="s">
        <v>4290</v>
      </c>
    </row>
    <row r="6411">
      <c r="A6411" s="2">
        <v>2.0</v>
      </c>
      <c r="B6411" s="2" t="s">
        <v>6828</v>
      </c>
    </row>
    <row r="6412">
      <c r="A6412" s="78">
        <v>2.0</v>
      </c>
      <c r="B6412" s="79" t="s">
        <v>5025</v>
      </c>
    </row>
    <row r="6413">
      <c r="A6413" s="78">
        <v>2.0</v>
      </c>
      <c r="B6413" s="79" t="s">
        <v>5027</v>
      </c>
    </row>
    <row r="6414">
      <c r="A6414" s="78">
        <v>2.0</v>
      </c>
      <c r="B6414" s="79" t="s">
        <v>5035</v>
      </c>
    </row>
    <row r="6415">
      <c r="A6415" s="78">
        <v>2.0</v>
      </c>
      <c r="B6415" s="79" t="s">
        <v>5037</v>
      </c>
    </row>
    <row r="6416">
      <c r="A6416" s="78">
        <v>2.0</v>
      </c>
      <c r="B6416" s="79" t="s">
        <v>5040</v>
      </c>
    </row>
    <row r="6417">
      <c r="A6417" s="78">
        <v>2.0</v>
      </c>
      <c r="B6417" s="79" t="s">
        <v>5061</v>
      </c>
    </row>
    <row r="6418">
      <c r="A6418" s="78">
        <v>2.0</v>
      </c>
      <c r="B6418" s="79" t="s">
        <v>5074</v>
      </c>
    </row>
    <row r="6419">
      <c r="A6419" s="78">
        <v>2.0</v>
      </c>
      <c r="B6419" s="79" t="s">
        <v>5097</v>
      </c>
    </row>
    <row r="6420">
      <c r="A6420" s="78">
        <v>2.0</v>
      </c>
      <c r="B6420" s="79" t="s">
        <v>5110</v>
      </c>
    </row>
    <row r="6421">
      <c r="A6421" s="78">
        <v>2.0</v>
      </c>
      <c r="B6421" s="79" t="s">
        <v>5127</v>
      </c>
    </row>
    <row r="6422">
      <c r="A6422" s="78">
        <v>2.0</v>
      </c>
      <c r="B6422" s="79" t="s">
        <v>5129</v>
      </c>
    </row>
    <row r="6423">
      <c r="A6423" s="78">
        <v>2.0</v>
      </c>
      <c r="B6423" s="79" t="s">
        <v>5220</v>
      </c>
    </row>
    <row r="6424">
      <c r="A6424" s="78">
        <v>2.0</v>
      </c>
      <c r="B6424" s="79" t="s">
        <v>5413</v>
      </c>
    </row>
    <row r="6425">
      <c r="A6425" s="78">
        <v>2.0</v>
      </c>
      <c r="B6425" s="79" t="s">
        <v>5480</v>
      </c>
    </row>
    <row r="6426">
      <c r="A6426" s="2">
        <v>2.0</v>
      </c>
      <c r="B6426" s="82" t="s">
        <v>5699</v>
      </c>
    </row>
    <row r="6427">
      <c r="A6427" s="2">
        <v>2.0</v>
      </c>
      <c r="B6427" s="82" t="s">
        <v>5730</v>
      </c>
    </row>
    <row r="6428">
      <c r="A6428" s="2">
        <v>2.0</v>
      </c>
      <c r="B6428" s="82" t="s">
        <v>5741</v>
      </c>
    </row>
    <row r="6429">
      <c r="A6429" s="2">
        <v>2.0</v>
      </c>
      <c r="B6429" s="82" t="s">
        <v>5753</v>
      </c>
    </row>
    <row r="6430">
      <c r="A6430" s="2">
        <v>2.0</v>
      </c>
      <c r="B6430" s="82" t="s">
        <v>5762</v>
      </c>
    </row>
    <row r="6431">
      <c r="A6431" s="2">
        <v>2.0</v>
      </c>
      <c r="B6431" s="82" t="s">
        <v>5771</v>
      </c>
    </row>
    <row r="6432">
      <c r="A6432" s="2">
        <v>2.0</v>
      </c>
      <c r="B6432" s="22" t="s">
        <v>5779</v>
      </c>
    </row>
    <row r="6433">
      <c r="A6433" s="2">
        <v>2.0</v>
      </c>
      <c r="B6433" s="82" t="s">
        <v>5798</v>
      </c>
    </row>
    <row r="6434">
      <c r="A6434" s="2">
        <v>2.0</v>
      </c>
      <c r="B6434" s="82" t="s">
        <v>5799</v>
      </c>
    </row>
    <row r="6435">
      <c r="A6435" s="2">
        <v>2.0</v>
      </c>
      <c r="B6435" s="82" t="s">
        <v>5804</v>
      </c>
    </row>
    <row r="6436">
      <c r="A6436" s="2">
        <v>2.0</v>
      </c>
      <c r="B6436" s="82" t="s">
        <v>5834</v>
      </c>
    </row>
    <row r="6437">
      <c r="A6437" s="2">
        <v>2.0</v>
      </c>
      <c r="B6437" s="82" t="s">
        <v>5853</v>
      </c>
    </row>
    <row r="6438">
      <c r="A6438" s="2">
        <v>2.0</v>
      </c>
      <c r="B6438" s="82" t="s">
        <v>5881</v>
      </c>
    </row>
    <row r="6439">
      <c r="A6439" s="2">
        <v>2.0</v>
      </c>
      <c r="B6439" s="82" t="s">
        <v>5943</v>
      </c>
    </row>
    <row r="6440">
      <c r="A6440" s="2">
        <v>2.0</v>
      </c>
      <c r="B6440" s="82" t="s">
        <v>5947</v>
      </c>
    </row>
    <row r="6441">
      <c r="A6441" s="2">
        <v>2.0</v>
      </c>
      <c r="B6441" s="82" t="s">
        <v>5960</v>
      </c>
    </row>
    <row r="6442">
      <c r="A6442" s="2">
        <v>2.0</v>
      </c>
      <c r="B6442" s="82" t="s">
        <v>5963</v>
      </c>
    </row>
    <row r="6443">
      <c r="A6443" s="2">
        <v>2.0</v>
      </c>
      <c r="B6443" s="82" t="s">
        <v>5965</v>
      </c>
    </row>
    <row r="6444">
      <c r="A6444" s="2">
        <v>2.0</v>
      </c>
      <c r="B6444" s="82" t="s">
        <v>5984</v>
      </c>
    </row>
    <row r="6445">
      <c r="A6445" s="2">
        <v>2.0</v>
      </c>
      <c r="B6445" s="82" t="s">
        <v>5985</v>
      </c>
    </row>
    <row r="6446">
      <c r="A6446" s="2">
        <v>2.0</v>
      </c>
      <c r="B6446" s="82" t="s">
        <v>5986</v>
      </c>
    </row>
    <row r="6447">
      <c r="A6447" s="2">
        <v>2.0</v>
      </c>
      <c r="B6447" s="82" t="s">
        <v>5990</v>
      </c>
    </row>
    <row r="6448">
      <c r="A6448" s="2">
        <v>2.0</v>
      </c>
      <c r="B6448" s="82" t="s">
        <v>5994</v>
      </c>
    </row>
    <row r="6449">
      <c r="A6449" s="2">
        <v>2.0</v>
      </c>
      <c r="B6449" s="82" t="s">
        <v>6009</v>
      </c>
    </row>
    <row r="6450">
      <c r="A6450" s="2">
        <v>2.0</v>
      </c>
      <c r="B6450" s="82" t="s">
        <v>6011</v>
      </c>
    </row>
    <row r="6451">
      <c r="A6451" s="2">
        <v>2.0</v>
      </c>
      <c r="B6451" s="82" t="s">
        <v>6034</v>
      </c>
    </row>
    <row r="6452">
      <c r="A6452" s="2">
        <v>2.0</v>
      </c>
      <c r="B6452" s="82" t="s">
        <v>6036</v>
      </c>
    </row>
    <row r="6453">
      <c r="A6453" s="2">
        <v>2.0</v>
      </c>
      <c r="B6453" s="82" t="s">
        <v>6067</v>
      </c>
    </row>
    <row r="6454">
      <c r="A6454" s="2">
        <v>2.0</v>
      </c>
      <c r="B6454" s="82" t="s">
        <v>6069</v>
      </c>
    </row>
    <row r="6455">
      <c r="A6455" s="2">
        <v>2.0</v>
      </c>
      <c r="B6455" s="82" t="s">
        <v>6074</v>
      </c>
    </row>
    <row r="6456">
      <c r="A6456" s="2">
        <v>2.0</v>
      </c>
      <c r="B6456" s="82" t="s">
        <v>6139</v>
      </c>
    </row>
    <row r="6457">
      <c r="A6457" s="2">
        <v>2.0</v>
      </c>
      <c r="B6457" s="82" t="s">
        <v>6141</v>
      </c>
    </row>
    <row r="6458">
      <c r="A6458" s="2">
        <v>2.0</v>
      </c>
      <c r="B6458" s="82" t="s">
        <v>6146</v>
      </c>
    </row>
    <row r="6459">
      <c r="A6459" s="2">
        <v>2.0</v>
      </c>
      <c r="B6459" s="82" t="s">
        <v>6147</v>
      </c>
    </row>
    <row r="6460">
      <c r="A6460" s="2">
        <v>2.0</v>
      </c>
      <c r="B6460" s="82" t="s">
        <v>6159</v>
      </c>
    </row>
    <row r="6461">
      <c r="A6461" s="2">
        <v>2.0</v>
      </c>
      <c r="B6461" s="82" t="s">
        <v>6161</v>
      </c>
    </row>
    <row r="6462">
      <c r="A6462" s="2">
        <v>2.0</v>
      </c>
      <c r="B6462" s="82" t="s">
        <v>6193</v>
      </c>
    </row>
    <row r="6463">
      <c r="A6463" s="2">
        <v>2.0</v>
      </c>
      <c r="B6463" s="82" t="s">
        <v>6195</v>
      </c>
    </row>
    <row r="6464">
      <c r="A6464" s="2">
        <v>2.0</v>
      </c>
      <c r="B6464" s="82" t="s">
        <v>6216</v>
      </c>
    </row>
    <row r="6465">
      <c r="A6465" s="2">
        <v>2.0</v>
      </c>
      <c r="B6465" s="82" t="s">
        <v>6228</v>
      </c>
    </row>
    <row r="6466">
      <c r="A6466" s="2">
        <v>2.0</v>
      </c>
      <c r="B6466" s="82" t="s">
        <v>6230</v>
      </c>
    </row>
    <row r="6467">
      <c r="A6467" s="2">
        <v>2.0</v>
      </c>
      <c r="B6467" s="82" t="s">
        <v>6233</v>
      </c>
    </row>
    <row r="6468">
      <c r="A6468" s="2">
        <v>2.0</v>
      </c>
      <c r="B6468" s="82" t="s">
        <v>6277</v>
      </c>
    </row>
    <row r="6469">
      <c r="A6469" s="2">
        <v>2.0</v>
      </c>
      <c r="B6469" s="82" t="s">
        <v>6297</v>
      </c>
    </row>
    <row r="6470">
      <c r="A6470" s="2">
        <v>2.0</v>
      </c>
      <c r="B6470" s="82" t="s">
        <v>6311</v>
      </c>
    </row>
    <row r="6471">
      <c r="A6471" s="2">
        <v>2.0</v>
      </c>
      <c r="B6471" s="82" t="s">
        <v>6345</v>
      </c>
    </row>
    <row r="6472">
      <c r="A6472" s="2">
        <v>2.0</v>
      </c>
      <c r="B6472" s="2" t="s">
        <v>6439</v>
      </c>
    </row>
    <row r="6473">
      <c r="A6473" s="2">
        <v>2.0</v>
      </c>
      <c r="B6473" s="2" t="s">
        <v>6484</v>
      </c>
    </row>
    <row r="6474">
      <c r="A6474" s="2">
        <v>2.0</v>
      </c>
      <c r="B6474" s="2" t="s">
        <v>6647</v>
      </c>
      <c r="D6474" s="36"/>
    </row>
    <row r="6475">
      <c r="A6475" s="2">
        <v>2.0</v>
      </c>
      <c r="B6475" s="2" t="s">
        <v>6674</v>
      </c>
    </row>
    <row r="6476">
      <c r="A6476" s="2">
        <v>2.0</v>
      </c>
      <c r="B6476" s="2" t="s">
        <v>6677</v>
      </c>
    </row>
    <row r="6477">
      <c r="A6477" s="2">
        <v>2.0</v>
      </c>
      <c r="B6477" s="2" t="s">
        <v>6682</v>
      </c>
    </row>
    <row r="6478">
      <c r="A6478" s="2">
        <v>2.0</v>
      </c>
      <c r="B6478" s="2" t="s">
        <v>6684</v>
      </c>
    </row>
    <row r="6479">
      <c r="A6479" s="2">
        <v>2.0</v>
      </c>
      <c r="B6479" s="2" t="s">
        <v>6722</v>
      </c>
    </row>
    <row r="6480">
      <c r="A6480" s="2">
        <v>2.0</v>
      </c>
      <c r="B6480" s="2" t="s">
        <v>6773</v>
      </c>
    </row>
    <row r="6481">
      <c r="A6481" s="2">
        <v>2.0</v>
      </c>
      <c r="B6481" s="2" t="s">
        <v>6829</v>
      </c>
    </row>
    <row r="6482">
      <c r="A6482" s="2">
        <v>2.0</v>
      </c>
      <c r="B6482" s="2" t="s">
        <v>6832</v>
      </c>
    </row>
    <row r="6483">
      <c r="A6483" s="2">
        <v>2.0</v>
      </c>
      <c r="B6483" s="2" t="s">
        <v>6833</v>
      </c>
    </row>
    <row r="6484">
      <c r="A6484" s="2">
        <v>2.0</v>
      </c>
      <c r="B6484" s="3" t="s">
        <v>6834</v>
      </c>
    </row>
    <row r="6485">
      <c r="A6485" s="2">
        <v>-2.0</v>
      </c>
      <c r="B6485" s="2" t="s">
        <v>6835</v>
      </c>
    </row>
    <row r="6486">
      <c r="A6486" s="2">
        <v>-2.0</v>
      </c>
      <c r="B6486" s="36" t="s">
        <v>6836</v>
      </c>
    </row>
    <row r="6487">
      <c r="A6487" s="2">
        <v>-2.0</v>
      </c>
      <c r="B6487" s="36" t="s">
        <v>6837</v>
      </c>
    </row>
    <row r="6488">
      <c r="A6488" s="2">
        <v>-2.0</v>
      </c>
      <c r="B6488" s="36" t="s">
        <v>6838</v>
      </c>
    </row>
    <row r="6489">
      <c r="A6489" s="2">
        <v>-2.0</v>
      </c>
      <c r="B6489" s="2" t="s">
        <v>6839</v>
      </c>
    </row>
    <row r="6490">
      <c r="A6490" s="2">
        <v>-2.0</v>
      </c>
      <c r="B6490" s="36" t="s">
        <v>6840</v>
      </c>
    </row>
    <row r="6491">
      <c r="A6491" s="2">
        <v>-2.0</v>
      </c>
      <c r="B6491" s="32" t="s">
        <v>6841</v>
      </c>
    </row>
    <row r="6492">
      <c r="A6492" s="2">
        <v>-2.0</v>
      </c>
      <c r="B6492" s="2" t="s">
        <v>6842</v>
      </c>
    </row>
    <row r="6493">
      <c r="A6493" s="2">
        <v>-2.0</v>
      </c>
      <c r="B6493" s="32" t="s">
        <v>6843</v>
      </c>
    </row>
    <row r="6494">
      <c r="A6494" s="2">
        <v>-2.0</v>
      </c>
      <c r="B6494" s="9" t="s">
        <v>6844</v>
      </c>
    </row>
    <row r="6495">
      <c r="A6495" s="2">
        <v>-2.0</v>
      </c>
      <c r="B6495" s="2" t="s">
        <v>6845</v>
      </c>
    </row>
    <row r="6496">
      <c r="A6496" s="2">
        <v>-2.0</v>
      </c>
      <c r="B6496" s="2" t="s">
        <v>6846</v>
      </c>
    </row>
    <row r="6497">
      <c r="A6497" s="2">
        <v>-2.0</v>
      </c>
      <c r="B6497" s="2" t="s">
        <v>6847</v>
      </c>
    </row>
    <row r="6498">
      <c r="A6498" s="2">
        <v>-2.0</v>
      </c>
      <c r="B6498" s="2" t="s">
        <v>6848</v>
      </c>
    </row>
    <row r="6499">
      <c r="A6499" s="2">
        <v>-2.0</v>
      </c>
      <c r="B6499" s="2" t="s">
        <v>6849</v>
      </c>
    </row>
    <row r="6500">
      <c r="A6500" s="2">
        <v>-2.0</v>
      </c>
      <c r="B6500" s="2" t="s">
        <v>6850</v>
      </c>
    </row>
    <row r="6501">
      <c r="A6501" s="2">
        <v>-2.0</v>
      </c>
      <c r="B6501" s="2" t="s">
        <v>6851</v>
      </c>
    </row>
    <row r="6502">
      <c r="A6502" s="2">
        <v>-2.0</v>
      </c>
      <c r="B6502" s="2" t="s">
        <v>6852</v>
      </c>
    </row>
    <row r="6503">
      <c r="A6503" s="2">
        <v>-2.0</v>
      </c>
      <c r="B6503" s="2" t="s">
        <v>6853</v>
      </c>
    </row>
    <row r="6504">
      <c r="A6504" s="2">
        <v>-2.0</v>
      </c>
      <c r="B6504" s="2" t="s">
        <v>6854</v>
      </c>
    </row>
    <row r="6505">
      <c r="A6505" s="2">
        <v>-2.0</v>
      </c>
      <c r="B6505" s="2" t="s">
        <v>6855</v>
      </c>
    </row>
    <row r="6506">
      <c r="A6506" s="2">
        <v>-2.0</v>
      </c>
      <c r="B6506" s="2" t="s">
        <v>6856</v>
      </c>
    </row>
    <row r="6507">
      <c r="A6507" s="2">
        <v>-2.0</v>
      </c>
      <c r="B6507" s="2" t="s">
        <v>6857</v>
      </c>
    </row>
    <row r="6508">
      <c r="A6508" s="2">
        <v>-2.0</v>
      </c>
      <c r="B6508" s="2" t="s">
        <v>6858</v>
      </c>
    </row>
    <row r="6509">
      <c r="A6509" s="2">
        <v>-2.0</v>
      </c>
      <c r="B6509" s="2" t="s">
        <v>6859</v>
      </c>
    </row>
    <row r="6510">
      <c r="A6510" s="2">
        <v>-2.0</v>
      </c>
      <c r="B6510" s="36" t="s">
        <v>6860</v>
      </c>
    </row>
    <row r="6511">
      <c r="A6511" s="2">
        <v>-2.0</v>
      </c>
      <c r="B6511" s="2" t="s">
        <v>6861</v>
      </c>
    </row>
    <row r="6512">
      <c r="A6512" s="2">
        <v>-2.0</v>
      </c>
      <c r="B6512" s="36" t="s">
        <v>6862</v>
      </c>
    </row>
    <row r="6513">
      <c r="A6513" s="2">
        <v>-2.0</v>
      </c>
      <c r="B6513" s="2" t="s">
        <v>6863</v>
      </c>
    </row>
    <row r="6514">
      <c r="A6514" s="2">
        <v>-2.0</v>
      </c>
      <c r="B6514" s="36" t="s">
        <v>6864</v>
      </c>
    </row>
    <row r="6515">
      <c r="A6515" s="2">
        <v>-2.0</v>
      </c>
      <c r="B6515" s="32" t="s">
        <v>6865</v>
      </c>
    </row>
    <row r="6516">
      <c r="A6516" s="2">
        <v>-2.0</v>
      </c>
      <c r="B6516" s="36" t="s">
        <v>6866</v>
      </c>
    </row>
    <row r="6517">
      <c r="A6517" s="2">
        <v>-2.0</v>
      </c>
      <c r="B6517" s="2" t="s">
        <v>6867</v>
      </c>
    </row>
    <row r="6518">
      <c r="A6518" s="2">
        <v>-2.0</v>
      </c>
      <c r="B6518" s="2" t="s">
        <v>6868</v>
      </c>
    </row>
    <row r="6519">
      <c r="A6519" s="2">
        <v>-2.0</v>
      </c>
      <c r="B6519" s="2" t="s">
        <v>6869</v>
      </c>
    </row>
    <row r="6520">
      <c r="A6520" s="2">
        <v>-2.0</v>
      </c>
      <c r="B6520" s="2" t="s">
        <v>6870</v>
      </c>
    </row>
    <row r="6521">
      <c r="A6521" s="2">
        <v>-2.0</v>
      </c>
      <c r="B6521" s="32" t="s">
        <v>6871</v>
      </c>
    </row>
    <row r="6522">
      <c r="A6522" s="2">
        <v>-2.0</v>
      </c>
      <c r="B6522" s="32" t="s">
        <v>6872</v>
      </c>
    </row>
    <row r="6523">
      <c r="A6523" s="2">
        <v>-2.0</v>
      </c>
      <c r="B6523" s="32" t="s">
        <v>6873</v>
      </c>
    </row>
    <row r="6524">
      <c r="A6524" s="2">
        <v>-2.0</v>
      </c>
      <c r="B6524" s="2" t="s">
        <v>6874</v>
      </c>
    </row>
    <row r="6525">
      <c r="A6525" s="2">
        <v>-2.0</v>
      </c>
      <c r="B6525" s="2" t="s">
        <v>6875</v>
      </c>
    </row>
    <row r="6526">
      <c r="A6526" s="2">
        <v>-2.0</v>
      </c>
      <c r="B6526" s="2" t="s">
        <v>6876</v>
      </c>
    </row>
    <row r="6527">
      <c r="A6527" s="2">
        <v>-2.0</v>
      </c>
      <c r="B6527" s="2" t="s">
        <v>6877</v>
      </c>
    </row>
    <row r="6528">
      <c r="A6528" s="2">
        <v>-2.0</v>
      </c>
      <c r="B6528" s="2" t="s">
        <v>6878</v>
      </c>
    </row>
    <row r="6529">
      <c r="A6529" s="2">
        <v>-2.0</v>
      </c>
      <c r="B6529" s="2" t="s">
        <v>6879</v>
      </c>
    </row>
    <row r="6530">
      <c r="A6530" s="2">
        <v>-2.0</v>
      </c>
      <c r="B6530" s="2" t="s">
        <v>2846</v>
      </c>
    </row>
    <row r="6531">
      <c r="A6531" s="2">
        <v>-2.0</v>
      </c>
      <c r="B6531" s="2" t="s">
        <v>6880</v>
      </c>
    </row>
    <row r="6532">
      <c r="A6532" s="2">
        <v>-2.0</v>
      </c>
      <c r="B6532" s="2" t="s">
        <v>3052</v>
      </c>
    </row>
    <row r="6533">
      <c r="A6533" s="2">
        <v>-2.0</v>
      </c>
      <c r="B6533" s="32" t="s">
        <v>6881</v>
      </c>
    </row>
    <row r="6534">
      <c r="A6534" s="2">
        <v>-2.0</v>
      </c>
      <c r="B6534" s="36" t="s">
        <v>6882</v>
      </c>
    </row>
    <row r="6535">
      <c r="A6535" s="2">
        <v>-2.0</v>
      </c>
      <c r="B6535" s="2" t="s">
        <v>6883</v>
      </c>
    </row>
    <row r="6536">
      <c r="A6536" s="2">
        <v>-2.0</v>
      </c>
      <c r="B6536" s="10" t="s">
        <v>6884</v>
      </c>
    </row>
    <row r="6537">
      <c r="A6537" s="2">
        <v>-2.0</v>
      </c>
      <c r="B6537" s="2" t="s">
        <v>6885</v>
      </c>
    </row>
    <row r="6538">
      <c r="A6538" s="2">
        <v>-2.0</v>
      </c>
      <c r="B6538" s="2" t="s">
        <v>6886</v>
      </c>
    </row>
    <row r="6539">
      <c r="A6539" s="2">
        <v>-2.0</v>
      </c>
      <c r="B6539" s="9" t="s">
        <v>6887</v>
      </c>
    </row>
    <row r="6540">
      <c r="A6540" s="2">
        <v>-2.0</v>
      </c>
      <c r="B6540" s="2" t="s">
        <v>6888</v>
      </c>
    </row>
    <row r="6541">
      <c r="A6541" s="2">
        <v>-2.0</v>
      </c>
      <c r="B6541" s="2" t="s">
        <v>6889</v>
      </c>
    </row>
    <row r="6542">
      <c r="A6542" s="2">
        <v>-2.0</v>
      </c>
      <c r="B6542" s="2" t="s">
        <v>6890</v>
      </c>
    </row>
    <row r="6543">
      <c r="A6543" s="2">
        <v>-2.0</v>
      </c>
      <c r="B6543" s="36" t="s">
        <v>6891</v>
      </c>
    </row>
    <row r="6544">
      <c r="A6544" s="2">
        <v>-2.0</v>
      </c>
      <c r="B6544" s="2" t="s">
        <v>6892</v>
      </c>
    </row>
    <row r="6545">
      <c r="A6545" s="2">
        <v>-2.0</v>
      </c>
      <c r="B6545" s="32" t="s">
        <v>6893</v>
      </c>
    </row>
    <row r="6546">
      <c r="A6546" s="2">
        <v>-2.0</v>
      </c>
      <c r="B6546" s="36" t="s">
        <v>6894</v>
      </c>
    </row>
    <row r="6547">
      <c r="A6547" s="2">
        <v>-2.0</v>
      </c>
      <c r="B6547" s="36" t="s">
        <v>6895</v>
      </c>
    </row>
    <row r="6548">
      <c r="A6548" s="2">
        <v>-2.0</v>
      </c>
      <c r="B6548" s="2" t="s">
        <v>6896</v>
      </c>
    </row>
    <row r="6549">
      <c r="A6549" s="2">
        <v>-2.0</v>
      </c>
      <c r="B6549" s="9" t="s">
        <v>6897</v>
      </c>
    </row>
    <row r="6550">
      <c r="A6550" s="2">
        <v>-2.0</v>
      </c>
      <c r="B6550" s="36" t="s">
        <v>6898</v>
      </c>
    </row>
    <row r="6551">
      <c r="A6551" s="2">
        <v>-2.0</v>
      </c>
      <c r="B6551" s="2" t="s">
        <v>6899</v>
      </c>
    </row>
    <row r="6552">
      <c r="A6552" s="2">
        <v>-2.0</v>
      </c>
      <c r="B6552" s="36" t="s">
        <v>6900</v>
      </c>
    </row>
    <row r="6553">
      <c r="A6553" s="2">
        <v>-2.0</v>
      </c>
      <c r="B6553" s="2" t="s">
        <v>6901</v>
      </c>
    </row>
    <row r="6554">
      <c r="A6554" s="2">
        <v>-2.0</v>
      </c>
      <c r="B6554" s="2" t="s">
        <v>6902</v>
      </c>
    </row>
    <row r="6555">
      <c r="A6555" s="2">
        <v>-2.0</v>
      </c>
      <c r="B6555" s="2" t="s">
        <v>6903</v>
      </c>
    </row>
    <row r="6556">
      <c r="A6556" s="2">
        <v>-2.0</v>
      </c>
      <c r="B6556" s="2" t="s">
        <v>6904</v>
      </c>
    </row>
    <row r="6557">
      <c r="A6557" s="2">
        <v>-2.0</v>
      </c>
      <c r="B6557" s="32" t="s">
        <v>6905</v>
      </c>
    </row>
    <row r="6558">
      <c r="A6558" s="2">
        <v>-2.0</v>
      </c>
      <c r="B6558" s="36" t="s">
        <v>6906</v>
      </c>
    </row>
    <row r="6559">
      <c r="A6559" s="2">
        <v>-2.0</v>
      </c>
      <c r="B6559" s="2" t="s">
        <v>6907</v>
      </c>
    </row>
    <row r="6560">
      <c r="A6560" s="2">
        <v>-2.0</v>
      </c>
      <c r="B6560" s="36" t="s">
        <v>6908</v>
      </c>
    </row>
    <row r="6561">
      <c r="A6561" s="2">
        <v>-2.0</v>
      </c>
      <c r="B6561" s="36" t="s">
        <v>6909</v>
      </c>
    </row>
    <row r="6562">
      <c r="A6562" s="2">
        <v>-2.0</v>
      </c>
      <c r="B6562" s="32" t="s">
        <v>6910</v>
      </c>
    </row>
    <row r="6563">
      <c r="A6563" s="2">
        <v>-2.0</v>
      </c>
      <c r="B6563" s="2" t="s">
        <v>6911</v>
      </c>
    </row>
    <row r="6564">
      <c r="A6564" s="2">
        <v>-2.0</v>
      </c>
      <c r="B6564" s="2" t="s">
        <v>6912</v>
      </c>
    </row>
    <row r="6565">
      <c r="A6565" s="2">
        <v>-2.0</v>
      </c>
      <c r="B6565" s="2" t="s">
        <v>6913</v>
      </c>
    </row>
    <row r="6566">
      <c r="A6566" s="2">
        <v>-2.0</v>
      </c>
      <c r="B6566" s="2" t="s">
        <v>6914</v>
      </c>
    </row>
    <row r="6567">
      <c r="A6567" s="2">
        <v>-2.0</v>
      </c>
      <c r="B6567" s="2" t="s">
        <v>6915</v>
      </c>
    </row>
    <row r="6568">
      <c r="A6568" s="2">
        <v>-2.0</v>
      </c>
      <c r="B6568" s="2" t="s">
        <v>6916</v>
      </c>
    </row>
    <row r="6569">
      <c r="A6569" s="2">
        <v>-2.0</v>
      </c>
      <c r="B6569" s="2" t="s">
        <v>6917</v>
      </c>
    </row>
    <row r="6570">
      <c r="A6570" s="2">
        <v>-2.0</v>
      </c>
      <c r="B6570" s="2" t="s">
        <v>6918</v>
      </c>
      <c r="D6570" s="10"/>
      <c r="E6570" s="10"/>
    </row>
    <row r="6571">
      <c r="A6571" s="2">
        <v>-2.0</v>
      </c>
      <c r="B6571" s="2" t="s">
        <v>6919</v>
      </c>
    </row>
    <row r="6572">
      <c r="A6572" s="2">
        <v>-2.0</v>
      </c>
      <c r="B6572" s="2" t="s">
        <v>6920</v>
      </c>
    </row>
    <row r="6573">
      <c r="A6573" s="2">
        <v>-2.0</v>
      </c>
      <c r="B6573" s="2" t="s">
        <v>6921</v>
      </c>
    </row>
    <row r="6574">
      <c r="A6574" s="2">
        <v>-2.0</v>
      </c>
      <c r="B6574" s="2" t="s">
        <v>6923</v>
      </c>
    </row>
    <row r="6575">
      <c r="A6575" s="2">
        <v>-2.0</v>
      </c>
      <c r="B6575" s="2" t="s">
        <v>6924</v>
      </c>
    </row>
    <row r="6576">
      <c r="A6576" s="2">
        <v>-2.0</v>
      </c>
      <c r="B6576" s="2" t="s">
        <v>6925</v>
      </c>
    </row>
    <row r="6577">
      <c r="A6577" s="2">
        <v>-2.0</v>
      </c>
      <c r="B6577" s="2" t="s">
        <v>6926</v>
      </c>
    </row>
    <row r="6578">
      <c r="A6578" s="2">
        <v>-2.0</v>
      </c>
      <c r="B6578" s="2" t="s">
        <v>6927</v>
      </c>
    </row>
    <row r="6579">
      <c r="A6579" s="2">
        <v>-2.0</v>
      </c>
      <c r="B6579" s="2" t="s">
        <v>6928</v>
      </c>
    </row>
    <row r="6580">
      <c r="A6580" s="2">
        <v>-2.0</v>
      </c>
      <c r="B6580" s="2" t="s">
        <v>6930</v>
      </c>
    </row>
    <row r="6581">
      <c r="A6581" s="2">
        <v>-2.0</v>
      </c>
      <c r="B6581" s="2" t="s">
        <v>6931</v>
      </c>
    </row>
    <row r="6582">
      <c r="A6582" s="2">
        <v>-2.0</v>
      </c>
      <c r="B6582" s="2" t="s">
        <v>6932</v>
      </c>
    </row>
    <row r="6583">
      <c r="A6583" s="2">
        <v>-2.0</v>
      </c>
      <c r="B6583" s="2" t="s">
        <v>6933</v>
      </c>
    </row>
    <row r="6584">
      <c r="A6584" s="2">
        <v>-2.0</v>
      </c>
      <c r="B6584" s="2" t="s">
        <v>6934</v>
      </c>
    </row>
    <row r="6585">
      <c r="A6585" s="2">
        <v>-2.0</v>
      </c>
      <c r="B6585" s="2" t="s">
        <v>6935</v>
      </c>
    </row>
    <row r="6586">
      <c r="A6586" s="2">
        <v>-2.0</v>
      </c>
      <c r="B6586" s="2" t="s">
        <v>6936</v>
      </c>
    </row>
    <row r="6587">
      <c r="A6587" s="2">
        <v>-2.0</v>
      </c>
      <c r="B6587" s="2" t="s">
        <v>6937</v>
      </c>
    </row>
    <row r="6588">
      <c r="A6588" s="2">
        <v>-2.0</v>
      </c>
      <c r="B6588" s="2" t="s">
        <v>6938</v>
      </c>
      <c r="D6588" s="36"/>
    </row>
    <row r="6589">
      <c r="A6589" s="2">
        <v>-2.0</v>
      </c>
      <c r="B6589" s="2" t="s">
        <v>6939</v>
      </c>
    </row>
    <row r="6590">
      <c r="A6590" s="2">
        <v>-2.0</v>
      </c>
      <c r="B6590" s="2" t="s">
        <v>6940</v>
      </c>
    </row>
    <row r="6591">
      <c r="A6591" s="2">
        <v>-2.0</v>
      </c>
      <c r="B6591" s="2" t="s">
        <v>6941</v>
      </c>
    </row>
    <row r="6592">
      <c r="A6592" s="2">
        <v>-2.0</v>
      </c>
      <c r="B6592" s="2" t="s">
        <v>6942</v>
      </c>
    </row>
    <row r="6593">
      <c r="A6593" s="2">
        <v>-2.0</v>
      </c>
      <c r="B6593" s="2" t="s">
        <v>6943</v>
      </c>
    </row>
    <row r="6594">
      <c r="A6594" s="2">
        <v>-2.0</v>
      </c>
      <c r="B6594" s="2" t="s">
        <v>6944</v>
      </c>
    </row>
    <row r="6595">
      <c r="A6595" s="2">
        <v>-2.0</v>
      </c>
      <c r="B6595" s="2" t="s">
        <v>6945</v>
      </c>
    </row>
    <row r="6596">
      <c r="A6596" s="2">
        <v>-2.0</v>
      </c>
      <c r="B6596" s="2" t="s">
        <v>6946</v>
      </c>
    </row>
    <row r="6597">
      <c r="A6597" s="2">
        <v>-2.0</v>
      </c>
      <c r="B6597" s="2" t="s">
        <v>6947</v>
      </c>
    </row>
    <row r="6598">
      <c r="A6598" s="2">
        <v>-2.0</v>
      </c>
      <c r="B6598" s="2" t="s">
        <v>6948</v>
      </c>
    </row>
    <row r="6599">
      <c r="A6599" s="2">
        <v>-2.0</v>
      </c>
      <c r="B6599" s="2" t="s">
        <v>6949</v>
      </c>
    </row>
    <row r="6600">
      <c r="A6600" s="2">
        <v>-2.0</v>
      </c>
      <c r="B6600" s="2" t="s">
        <v>6950</v>
      </c>
    </row>
    <row r="6601">
      <c r="A6601" s="2">
        <v>-2.0</v>
      </c>
      <c r="B6601" s="2" t="s">
        <v>6951</v>
      </c>
    </row>
    <row r="6602">
      <c r="A6602" s="2">
        <v>-2.0</v>
      </c>
      <c r="B6602" s="89" t="s">
        <v>6952</v>
      </c>
    </row>
    <row r="6603">
      <c r="A6603" s="2">
        <v>-2.0</v>
      </c>
      <c r="B6603" s="2" t="s">
        <v>6955</v>
      </c>
    </row>
    <row r="6604">
      <c r="A6604" s="2">
        <v>-2.0</v>
      </c>
      <c r="B6604" s="2" t="s">
        <v>6956</v>
      </c>
    </row>
    <row r="6605">
      <c r="A6605" s="2">
        <v>-2.0</v>
      </c>
      <c r="B6605" s="9" t="s">
        <v>6957</v>
      </c>
    </row>
    <row r="6606">
      <c r="A6606" s="2">
        <v>-2.0</v>
      </c>
      <c r="B6606" s="2" t="s">
        <v>6958</v>
      </c>
    </row>
    <row r="6607">
      <c r="A6607" s="2">
        <v>-2.0</v>
      </c>
      <c r="B6607" s="2" t="s">
        <v>6959</v>
      </c>
    </row>
    <row r="6608">
      <c r="A6608" s="2">
        <v>-2.0</v>
      </c>
      <c r="B6608" s="9" t="s">
        <v>6960</v>
      </c>
    </row>
    <row r="6609">
      <c r="A6609" s="2">
        <v>-2.0</v>
      </c>
      <c r="B6609" s="9" t="s">
        <v>6961</v>
      </c>
    </row>
    <row r="6610">
      <c r="A6610" s="2">
        <v>-2.0</v>
      </c>
      <c r="B6610" s="2" t="s">
        <v>6962</v>
      </c>
    </row>
    <row r="6611">
      <c r="A6611" s="2">
        <v>-2.0</v>
      </c>
      <c r="B6611" s="2" t="s">
        <v>6963</v>
      </c>
    </row>
    <row r="6612">
      <c r="A6612" s="2">
        <v>-2.0</v>
      </c>
      <c r="B6612" s="2" t="s">
        <v>6964</v>
      </c>
    </row>
    <row r="6613">
      <c r="A6613" s="2">
        <v>-2.0</v>
      </c>
      <c r="B6613" s="2" t="s">
        <v>6965</v>
      </c>
    </row>
    <row r="6614">
      <c r="A6614" s="2">
        <v>-2.0</v>
      </c>
      <c r="B6614" s="2" t="s">
        <v>6966</v>
      </c>
    </row>
    <row r="6615">
      <c r="A6615" s="2">
        <v>-2.0</v>
      </c>
      <c r="B6615" s="2" t="s">
        <v>6967</v>
      </c>
    </row>
    <row r="6616">
      <c r="A6616" s="2">
        <v>-2.0</v>
      </c>
      <c r="B6616" s="2" t="s">
        <v>6968</v>
      </c>
    </row>
    <row r="6617">
      <c r="A6617" s="2">
        <v>-2.0</v>
      </c>
      <c r="B6617" s="2" t="s">
        <v>6969</v>
      </c>
    </row>
    <row r="6618">
      <c r="A6618" s="2">
        <v>-2.0</v>
      </c>
      <c r="B6618" s="2" t="s">
        <v>6970</v>
      </c>
    </row>
    <row r="6619">
      <c r="A6619" s="2">
        <v>-2.0</v>
      </c>
      <c r="B6619" s="2" t="s">
        <v>2846</v>
      </c>
    </row>
    <row r="6620">
      <c r="A6620" s="2">
        <v>-2.0</v>
      </c>
      <c r="B6620" s="2" t="s">
        <v>6971</v>
      </c>
    </row>
    <row r="6621">
      <c r="A6621" s="2">
        <v>-2.0</v>
      </c>
      <c r="B6621" s="2" t="s">
        <v>6972</v>
      </c>
    </row>
    <row r="6622">
      <c r="A6622" s="2">
        <v>-2.0</v>
      </c>
      <c r="B6622" s="2" t="s">
        <v>6973</v>
      </c>
    </row>
    <row r="6623">
      <c r="A6623" s="2">
        <v>-2.0</v>
      </c>
      <c r="B6623" s="2" t="s">
        <v>6974</v>
      </c>
    </row>
    <row r="6624">
      <c r="A6624" s="2">
        <v>-2.0</v>
      </c>
      <c r="B6624" s="9" t="s">
        <v>6975</v>
      </c>
    </row>
    <row r="6625">
      <c r="A6625" s="2">
        <v>-2.0</v>
      </c>
      <c r="B6625" s="2" t="s">
        <v>6976</v>
      </c>
    </row>
    <row r="6626">
      <c r="A6626" s="2">
        <v>-2.0</v>
      </c>
      <c r="B6626" s="2" t="s">
        <v>6977</v>
      </c>
    </row>
    <row r="6627">
      <c r="A6627" s="2">
        <v>-2.0</v>
      </c>
      <c r="B6627" s="2" t="s">
        <v>6978</v>
      </c>
    </row>
    <row r="6628">
      <c r="A6628" s="2">
        <v>-2.0</v>
      </c>
      <c r="B6628" s="2" t="s">
        <v>6979</v>
      </c>
    </row>
    <row r="6629">
      <c r="A6629" s="2">
        <v>-2.0</v>
      </c>
      <c r="B6629" s="2" t="s">
        <v>6980</v>
      </c>
    </row>
    <row r="6630">
      <c r="A6630" s="2">
        <v>-2.0</v>
      </c>
      <c r="B6630" s="2" t="s">
        <v>6981</v>
      </c>
    </row>
    <row r="6631">
      <c r="A6631" s="2">
        <v>-2.0</v>
      </c>
      <c r="B6631" s="2" t="s">
        <v>6982</v>
      </c>
    </row>
    <row r="6632">
      <c r="A6632" s="2">
        <v>-2.0</v>
      </c>
      <c r="B6632" s="2" t="s">
        <v>6983</v>
      </c>
    </row>
    <row r="6633">
      <c r="A6633" s="2">
        <v>-2.0</v>
      </c>
      <c r="B6633" s="2" t="s">
        <v>6984</v>
      </c>
    </row>
    <row r="6634">
      <c r="A6634" s="2">
        <v>-2.0</v>
      </c>
      <c r="B6634" s="2" t="s">
        <v>6985</v>
      </c>
    </row>
    <row r="6635">
      <c r="A6635" s="2">
        <v>-2.0</v>
      </c>
      <c r="B6635" s="2" t="s">
        <v>6986</v>
      </c>
    </row>
    <row r="6636">
      <c r="A6636" s="2">
        <v>-2.0</v>
      </c>
      <c r="B6636" s="2" t="s">
        <v>6987</v>
      </c>
    </row>
    <row r="6637">
      <c r="A6637" s="2">
        <v>-2.0</v>
      </c>
      <c r="B6637" s="9" t="s">
        <v>6988</v>
      </c>
    </row>
    <row r="6638">
      <c r="A6638" s="2">
        <v>-2.0</v>
      </c>
      <c r="B6638" s="2" t="s">
        <v>6989</v>
      </c>
    </row>
    <row r="6639">
      <c r="A6639" s="2">
        <v>-2.0</v>
      </c>
      <c r="B6639" s="2" t="s">
        <v>6990</v>
      </c>
    </row>
    <row r="6640">
      <c r="A6640" s="2">
        <v>-2.0</v>
      </c>
      <c r="B6640" s="2" t="s">
        <v>6991</v>
      </c>
    </row>
    <row r="6641">
      <c r="A6641" s="2">
        <v>-2.0</v>
      </c>
      <c r="B6641" s="2" t="s">
        <v>6992</v>
      </c>
    </row>
    <row r="6642">
      <c r="A6642" s="2">
        <v>-2.0</v>
      </c>
      <c r="B6642" s="2" t="s">
        <v>6993</v>
      </c>
    </row>
    <row r="6643">
      <c r="A6643" s="2">
        <v>-2.0</v>
      </c>
      <c r="B6643" s="2" t="s">
        <v>6994</v>
      </c>
    </row>
    <row r="6644">
      <c r="A6644" s="2">
        <v>-2.0</v>
      </c>
      <c r="B6644" s="2" t="s">
        <v>6995</v>
      </c>
    </row>
    <row r="6645">
      <c r="A6645" s="2">
        <v>-2.0</v>
      </c>
      <c r="B6645" s="2" t="s">
        <v>6996</v>
      </c>
    </row>
    <row r="6646">
      <c r="A6646" s="2">
        <v>-2.0</v>
      </c>
      <c r="B6646" s="2" t="s">
        <v>6997</v>
      </c>
    </row>
    <row r="6647">
      <c r="A6647" s="2">
        <v>-2.0</v>
      </c>
      <c r="B6647" s="2" t="s">
        <v>6998</v>
      </c>
    </row>
    <row r="6648">
      <c r="A6648" s="2">
        <v>-2.0</v>
      </c>
      <c r="B6648" s="2" t="s">
        <v>7159</v>
      </c>
    </row>
    <row r="6649">
      <c r="A6649" s="2">
        <v>-2.0</v>
      </c>
      <c r="B6649" s="2" t="s">
        <v>7160</v>
      </c>
    </row>
    <row r="6650">
      <c r="A6650" s="2">
        <v>-2.0</v>
      </c>
      <c r="B6650" s="2" t="s">
        <v>7162</v>
      </c>
    </row>
    <row r="6651">
      <c r="A6651" s="2">
        <v>-2.0</v>
      </c>
      <c r="B6651" s="2" t="s">
        <v>7164</v>
      </c>
    </row>
    <row r="6652">
      <c r="A6652" s="2">
        <v>-2.0</v>
      </c>
      <c r="B6652" s="2" t="s">
        <v>7165</v>
      </c>
    </row>
    <row r="6653">
      <c r="A6653" s="2">
        <v>-2.0</v>
      </c>
      <c r="B6653" s="2" t="s">
        <v>7167</v>
      </c>
    </row>
    <row r="6654">
      <c r="A6654" s="2">
        <v>-2.0</v>
      </c>
      <c r="B6654" s="2" t="s">
        <v>7168</v>
      </c>
    </row>
    <row r="6655">
      <c r="A6655" s="2">
        <v>-2.0</v>
      </c>
      <c r="B6655" s="2" t="s">
        <v>7169</v>
      </c>
    </row>
    <row r="6656">
      <c r="A6656" s="2">
        <v>-2.0</v>
      </c>
      <c r="B6656" s="2" t="s">
        <v>7170</v>
      </c>
    </row>
    <row r="6657">
      <c r="A6657" s="2">
        <v>-2.0</v>
      </c>
      <c r="B6657" s="2" t="s">
        <v>7171</v>
      </c>
      <c r="D6657" s="10"/>
      <c r="E6657" s="10"/>
    </row>
    <row r="6658">
      <c r="A6658" s="2">
        <v>-2.0</v>
      </c>
      <c r="B6658" s="2" t="s">
        <v>7172</v>
      </c>
    </row>
    <row r="6659">
      <c r="A6659" s="2">
        <v>-2.0</v>
      </c>
      <c r="B6659" s="2" t="s">
        <v>7173</v>
      </c>
    </row>
    <row r="6660">
      <c r="A6660" s="2">
        <v>-2.0</v>
      </c>
      <c r="B6660" s="2" t="s">
        <v>7174</v>
      </c>
    </row>
    <row r="6661">
      <c r="A6661" s="2">
        <v>-2.0</v>
      </c>
      <c r="B6661" s="2" t="s">
        <v>7175</v>
      </c>
    </row>
    <row r="6662">
      <c r="A6662" s="2">
        <v>-2.0</v>
      </c>
      <c r="B6662" s="2" t="s">
        <v>7177</v>
      </c>
    </row>
    <row r="6663">
      <c r="A6663" s="2">
        <v>-2.0</v>
      </c>
      <c r="B6663" s="2" t="s">
        <v>7178</v>
      </c>
    </row>
    <row r="6664">
      <c r="A6664" s="2">
        <v>-2.0</v>
      </c>
      <c r="B6664" s="2" t="s">
        <v>7179</v>
      </c>
    </row>
    <row r="6665">
      <c r="A6665" s="2">
        <v>-2.0</v>
      </c>
      <c r="B6665" s="2" t="s">
        <v>7181</v>
      </c>
    </row>
    <row r="6666">
      <c r="A6666" s="2">
        <v>-2.0</v>
      </c>
      <c r="B6666" s="2" t="s">
        <v>7184</v>
      </c>
    </row>
    <row r="6667">
      <c r="A6667" s="2">
        <v>-2.0</v>
      </c>
      <c r="B6667" s="2" t="s">
        <v>7186</v>
      </c>
    </row>
    <row r="6668">
      <c r="A6668" s="2">
        <v>-2.0</v>
      </c>
      <c r="B6668" s="2" t="s">
        <v>7188</v>
      </c>
    </row>
    <row r="6669">
      <c r="A6669" s="2">
        <v>-2.0</v>
      </c>
      <c r="B6669" s="2" t="s">
        <v>7189</v>
      </c>
    </row>
    <row r="6670">
      <c r="A6670" s="2">
        <v>-2.0</v>
      </c>
      <c r="B6670" s="2" t="s">
        <v>7191</v>
      </c>
    </row>
    <row r="6671">
      <c r="A6671" s="2">
        <v>-2.0</v>
      </c>
      <c r="B6671" s="2" t="s">
        <v>7193</v>
      </c>
    </row>
    <row r="6672">
      <c r="A6672" s="2">
        <v>-2.0</v>
      </c>
      <c r="B6672" s="2" t="s">
        <v>7194</v>
      </c>
    </row>
    <row r="6673">
      <c r="A6673" s="2">
        <v>-2.0</v>
      </c>
      <c r="B6673" s="2" t="s">
        <v>7195</v>
      </c>
    </row>
    <row r="6674">
      <c r="A6674" s="2">
        <v>-2.0</v>
      </c>
      <c r="B6674" s="2" t="s">
        <v>7196</v>
      </c>
    </row>
    <row r="6675">
      <c r="A6675" s="2">
        <v>-2.0</v>
      </c>
      <c r="B6675" s="2" t="s">
        <v>7198</v>
      </c>
    </row>
    <row r="6676">
      <c r="A6676" s="2">
        <v>-2.0</v>
      </c>
      <c r="B6676" s="2" t="s">
        <v>7200</v>
      </c>
    </row>
    <row r="6677">
      <c r="A6677" s="2">
        <v>-2.0</v>
      </c>
      <c r="B6677" s="2" t="s">
        <v>7202</v>
      </c>
    </row>
    <row r="6678">
      <c r="A6678" s="2">
        <v>-2.0</v>
      </c>
      <c r="B6678" s="2" t="s">
        <v>7204</v>
      </c>
    </row>
    <row r="6679">
      <c r="A6679" s="2">
        <v>-2.0</v>
      </c>
      <c r="B6679" s="2" t="s">
        <v>7206</v>
      </c>
    </row>
    <row r="6680">
      <c r="A6680" s="2">
        <v>-2.0</v>
      </c>
      <c r="B6680" s="2" t="s">
        <v>7208</v>
      </c>
    </row>
    <row r="6681">
      <c r="A6681" s="2">
        <v>-2.0</v>
      </c>
      <c r="B6681" s="2" t="s">
        <v>7210</v>
      </c>
    </row>
    <row r="6682">
      <c r="A6682" s="2">
        <v>-2.0</v>
      </c>
      <c r="B6682" s="2" t="s">
        <v>7211</v>
      </c>
    </row>
    <row r="6683">
      <c r="A6683" s="2">
        <v>-2.0</v>
      </c>
      <c r="B6683" s="2" t="s">
        <v>7213</v>
      </c>
    </row>
    <row r="6684">
      <c r="A6684" s="2">
        <v>-2.0</v>
      </c>
      <c r="B6684" s="2" t="s">
        <v>7215</v>
      </c>
    </row>
    <row r="6685">
      <c r="A6685" s="2">
        <v>-2.0</v>
      </c>
      <c r="B6685" s="2" t="s">
        <v>7216</v>
      </c>
    </row>
    <row r="6686">
      <c r="A6686" s="2">
        <v>-2.0</v>
      </c>
      <c r="B6686" s="2" t="s">
        <v>7218</v>
      </c>
    </row>
    <row r="6687">
      <c r="A6687" s="2">
        <v>-2.0</v>
      </c>
      <c r="B6687" s="2" t="s">
        <v>7221</v>
      </c>
    </row>
    <row r="6688">
      <c r="A6688" s="2">
        <v>-2.0</v>
      </c>
      <c r="B6688" s="2" t="s">
        <v>7222</v>
      </c>
    </row>
    <row r="6689">
      <c r="A6689" s="2">
        <v>-2.0</v>
      </c>
      <c r="B6689" s="2" t="s">
        <v>7223</v>
      </c>
    </row>
    <row r="6690">
      <c r="A6690" s="2">
        <v>-2.0</v>
      </c>
      <c r="B6690" s="2" t="s">
        <v>7224</v>
      </c>
    </row>
    <row r="6691">
      <c r="A6691" s="2">
        <v>-2.0</v>
      </c>
      <c r="B6691" s="2" t="s">
        <v>7225</v>
      </c>
    </row>
    <row r="6692">
      <c r="A6692" s="2">
        <v>-2.0</v>
      </c>
      <c r="B6692" s="2" t="s">
        <v>7226</v>
      </c>
    </row>
    <row r="6693">
      <c r="A6693" s="2">
        <v>-2.0</v>
      </c>
      <c r="B6693" s="2" t="s">
        <v>7227</v>
      </c>
    </row>
    <row r="6694">
      <c r="A6694" s="2">
        <v>-2.0</v>
      </c>
      <c r="B6694" s="2" t="s">
        <v>7228</v>
      </c>
    </row>
    <row r="6695">
      <c r="A6695" s="2">
        <v>-2.0</v>
      </c>
      <c r="B6695" s="2" t="s">
        <v>7229</v>
      </c>
    </row>
    <row r="6696">
      <c r="A6696" s="2">
        <v>-2.0</v>
      </c>
      <c r="B6696" s="2" t="s">
        <v>7230</v>
      </c>
    </row>
    <row r="6697">
      <c r="A6697" s="2">
        <v>-2.0</v>
      </c>
      <c r="B6697" s="2" t="s">
        <v>7231</v>
      </c>
    </row>
    <row r="6698">
      <c r="A6698" s="2">
        <v>-2.0</v>
      </c>
      <c r="B6698" s="2" t="s">
        <v>7232</v>
      </c>
    </row>
    <row r="6699">
      <c r="A6699" s="2">
        <v>-2.0</v>
      </c>
      <c r="B6699" s="2" t="s">
        <v>7233</v>
      </c>
    </row>
    <row r="6700">
      <c r="A6700" s="2">
        <v>-2.0</v>
      </c>
      <c r="B6700" s="2" t="s">
        <v>7234</v>
      </c>
    </row>
    <row r="6701">
      <c r="A6701" s="2">
        <v>-2.0</v>
      </c>
      <c r="B6701" s="2" t="s">
        <v>7235</v>
      </c>
    </row>
    <row r="6702">
      <c r="A6702" s="2">
        <v>-2.0</v>
      </c>
      <c r="B6702" s="2" t="s">
        <v>7236</v>
      </c>
    </row>
    <row r="6703">
      <c r="A6703" s="2">
        <v>-2.0</v>
      </c>
      <c r="B6703" s="2" t="s">
        <v>7237</v>
      </c>
    </row>
    <row r="6704">
      <c r="A6704" s="2">
        <v>-2.0</v>
      </c>
      <c r="B6704" s="2" t="s">
        <v>7238</v>
      </c>
    </row>
    <row r="6705">
      <c r="A6705" s="2">
        <v>-2.0</v>
      </c>
      <c r="B6705" s="2" t="s">
        <v>7239</v>
      </c>
    </row>
    <row r="6706">
      <c r="A6706" s="2">
        <v>-2.0</v>
      </c>
      <c r="B6706" s="2" t="s">
        <v>7240</v>
      </c>
    </row>
    <row r="6707">
      <c r="A6707" s="2">
        <v>-2.0</v>
      </c>
      <c r="B6707" s="2" t="s">
        <v>7241</v>
      </c>
    </row>
    <row r="6708">
      <c r="A6708" s="2">
        <v>-2.0</v>
      </c>
      <c r="B6708" s="2" t="s">
        <v>7242</v>
      </c>
    </row>
    <row r="6709">
      <c r="A6709" s="2">
        <v>-2.0</v>
      </c>
      <c r="B6709" s="2" t="s">
        <v>7243</v>
      </c>
    </row>
    <row r="6710">
      <c r="A6710" s="2">
        <v>-2.0</v>
      </c>
      <c r="B6710" s="2" t="s">
        <v>7244</v>
      </c>
    </row>
    <row r="6711">
      <c r="A6711" s="2">
        <v>-2.0</v>
      </c>
      <c r="B6711" s="2" t="s">
        <v>7245</v>
      </c>
    </row>
    <row r="6712">
      <c r="A6712" s="2">
        <v>-2.0</v>
      </c>
      <c r="B6712" s="2" t="s">
        <v>7246</v>
      </c>
    </row>
    <row r="6713">
      <c r="A6713" s="2">
        <v>-2.0</v>
      </c>
      <c r="B6713" s="2" t="s">
        <v>7247</v>
      </c>
    </row>
    <row r="6714">
      <c r="A6714" s="2">
        <v>-2.0</v>
      </c>
      <c r="B6714" s="2" t="s">
        <v>7248</v>
      </c>
    </row>
    <row r="6715">
      <c r="A6715" s="2">
        <v>-2.0</v>
      </c>
      <c r="B6715" s="2" t="s">
        <v>7249</v>
      </c>
    </row>
    <row r="6716">
      <c r="A6716" s="2">
        <v>-2.0</v>
      </c>
      <c r="B6716" s="2" t="s">
        <v>7250</v>
      </c>
    </row>
    <row r="6717">
      <c r="A6717" s="2">
        <v>-2.0</v>
      </c>
      <c r="B6717" s="2" t="s">
        <v>7251</v>
      </c>
    </row>
    <row r="6718">
      <c r="A6718" s="2">
        <v>-2.0</v>
      </c>
      <c r="B6718" s="2" t="s">
        <v>7252</v>
      </c>
    </row>
    <row r="6719">
      <c r="A6719" s="2">
        <v>-2.0</v>
      </c>
      <c r="B6719" s="2" t="s">
        <v>7253</v>
      </c>
    </row>
    <row r="6720">
      <c r="A6720" s="2">
        <v>-2.0</v>
      </c>
      <c r="B6720" s="2" t="s">
        <v>7254</v>
      </c>
    </row>
    <row r="6721">
      <c r="A6721" s="2">
        <v>-2.0</v>
      </c>
      <c r="B6721" s="2" t="s">
        <v>7255</v>
      </c>
    </row>
    <row r="6722">
      <c r="A6722" s="2">
        <v>-2.0</v>
      </c>
      <c r="B6722" s="2" t="s">
        <v>7256</v>
      </c>
    </row>
    <row r="6723">
      <c r="A6723" s="2">
        <v>-2.0</v>
      </c>
      <c r="B6723" s="2" t="s">
        <v>7257</v>
      </c>
    </row>
    <row r="6724">
      <c r="A6724" s="2">
        <v>-2.0</v>
      </c>
      <c r="B6724" s="2" t="s">
        <v>7258</v>
      </c>
    </row>
    <row r="6725">
      <c r="A6725" s="2">
        <v>-2.0</v>
      </c>
      <c r="B6725" s="2" t="s">
        <v>7259</v>
      </c>
    </row>
    <row r="6726">
      <c r="A6726" s="2">
        <v>-2.0</v>
      </c>
      <c r="B6726" s="2" t="s">
        <v>7260</v>
      </c>
    </row>
    <row r="6727">
      <c r="A6727" s="2">
        <v>-2.0</v>
      </c>
      <c r="B6727" s="2" t="s">
        <v>7261</v>
      </c>
    </row>
    <row r="6728">
      <c r="A6728" s="2">
        <v>-2.0</v>
      </c>
      <c r="B6728" s="2" t="s">
        <v>7262</v>
      </c>
    </row>
    <row r="6729">
      <c r="A6729" s="2">
        <v>-2.0</v>
      </c>
      <c r="B6729" s="2" t="s">
        <v>7263</v>
      </c>
    </row>
    <row r="6730">
      <c r="A6730" s="2">
        <v>-2.0</v>
      </c>
      <c r="B6730" s="2" t="s">
        <v>7264</v>
      </c>
    </row>
    <row r="6731">
      <c r="A6731" s="2">
        <v>-2.0</v>
      </c>
      <c r="B6731" s="2" t="s">
        <v>7265</v>
      </c>
    </row>
    <row r="6732">
      <c r="A6732" s="2">
        <v>-2.0</v>
      </c>
      <c r="B6732" s="2" t="s">
        <v>7266</v>
      </c>
    </row>
    <row r="6733">
      <c r="A6733" s="2">
        <v>-2.0</v>
      </c>
      <c r="B6733" s="2" t="s">
        <v>7267</v>
      </c>
    </row>
    <row r="6734">
      <c r="A6734" s="2">
        <v>-2.0</v>
      </c>
      <c r="B6734" s="2" t="s">
        <v>7268</v>
      </c>
    </row>
    <row r="6735">
      <c r="A6735" s="2">
        <v>-2.0</v>
      </c>
      <c r="B6735" s="2" t="s">
        <v>7270</v>
      </c>
    </row>
    <row r="6736">
      <c r="A6736" s="2">
        <v>-2.0</v>
      </c>
      <c r="B6736" s="2" t="s">
        <v>7271</v>
      </c>
    </row>
    <row r="6737">
      <c r="A6737" s="2">
        <v>-2.0</v>
      </c>
      <c r="B6737" s="2" t="s">
        <v>7273</v>
      </c>
    </row>
    <row r="6738">
      <c r="A6738" s="2">
        <v>-2.0</v>
      </c>
      <c r="B6738" s="2" t="s">
        <v>7274</v>
      </c>
    </row>
    <row r="6739">
      <c r="A6739" s="2">
        <v>-2.0</v>
      </c>
      <c r="B6739" s="2" t="s">
        <v>7276</v>
      </c>
    </row>
    <row r="6740">
      <c r="A6740" s="2">
        <v>-2.0</v>
      </c>
      <c r="B6740" s="2" t="s">
        <v>7277</v>
      </c>
    </row>
    <row r="6741">
      <c r="A6741" s="2">
        <v>-2.0</v>
      </c>
      <c r="B6741" s="2" t="s">
        <v>7279</v>
      </c>
    </row>
    <row r="6742">
      <c r="A6742" s="2">
        <v>-2.0</v>
      </c>
      <c r="B6742" s="2" t="s">
        <v>7281</v>
      </c>
    </row>
    <row r="6743">
      <c r="A6743" s="2">
        <v>-2.0</v>
      </c>
      <c r="B6743" s="2" t="s">
        <v>7282</v>
      </c>
    </row>
    <row r="6744">
      <c r="A6744" s="2">
        <v>-2.0</v>
      </c>
      <c r="B6744" s="2" t="s">
        <v>7284</v>
      </c>
    </row>
    <row r="6745">
      <c r="A6745" s="2">
        <v>-2.0</v>
      </c>
      <c r="B6745" s="2" t="s">
        <v>7286</v>
      </c>
    </row>
    <row r="6746">
      <c r="A6746" s="2">
        <v>-2.0</v>
      </c>
      <c r="B6746" s="2" t="s">
        <v>7288</v>
      </c>
    </row>
    <row r="6747">
      <c r="A6747" s="2">
        <v>-2.0</v>
      </c>
      <c r="B6747" s="2" t="s">
        <v>7289</v>
      </c>
    </row>
    <row r="6748">
      <c r="A6748" s="2">
        <v>-2.0</v>
      </c>
      <c r="B6748" s="2" t="s">
        <v>7291</v>
      </c>
    </row>
    <row r="6749">
      <c r="A6749" s="2">
        <v>-2.0</v>
      </c>
      <c r="B6749" s="2" t="s">
        <v>7292</v>
      </c>
    </row>
    <row r="6750">
      <c r="A6750" s="2">
        <v>-2.0</v>
      </c>
      <c r="B6750" s="2" t="s">
        <v>7294</v>
      </c>
    </row>
    <row r="6751">
      <c r="A6751" s="2">
        <v>-2.0</v>
      </c>
      <c r="B6751" s="2" t="s">
        <v>7296</v>
      </c>
    </row>
    <row r="6752">
      <c r="A6752" s="2">
        <v>-2.0</v>
      </c>
      <c r="B6752" s="2" t="s">
        <v>7297</v>
      </c>
    </row>
    <row r="6753">
      <c r="A6753" s="2">
        <v>-2.0</v>
      </c>
      <c r="B6753" s="2" t="s">
        <v>7299</v>
      </c>
    </row>
    <row r="6754">
      <c r="A6754" s="2">
        <v>-2.0</v>
      </c>
      <c r="B6754" s="2" t="s">
        <v>7301</v>
      </c>
    </row>
    <row r="6755">
      <c r="A6755" s="2">
        <v>-2.0</v>
      </c>
      <c r="B6755" s="2" t="s">
        <v>7302</v>
      </c>
    </row>
    <row r="6756">
      <c r="A6756" s="2">
        <v>-2.0</v>
      </c>
      <c r="B6756" s="2" t="s">
        <v>7306</v>
      </c>
    </row>
    <row r="6757">
      <c r="A6757" s="2">
        <v>-2.0</v>
      </c>
      <c r="B6757" s="2" t="s">
        <v>7307</v>
      </c>
    </row>
    <row r="6758">
      <c r="A6758" s="2">
        <v>-2.0</v>
      </c>
      <c r="B6758" s="2" t="s">
        <v>7309</v>
      </c>
    </row>
    <row r="6759">
      <c r="A6759" s="2">
        <v>-2.0</v>
      </c>
      <c r="B6759" s="2" t="s">
        <v>7311</v>
      </c>
    </row>
    <row r="6760">
      <c r="A6760" s="2">
        <v>-2.0</v>
      </c>
      <c r="B6760" s="2" t="s">
        <v>7313</v>
      </c>
    </row>
    <row r="6761">
      <c r="A6761" s="2">
        <v>-2.0</v>
      </c>
      <c r="B6761" s="2" t="s">
        <v>7314</v>
      </c>
    </row>
    <row r="6762">
      <c r="A6762" s="2">
        <v>-2.0</v>
      </c>
      <c r="B6762" s="2" t="s">
        <v>7316</v>
      </c>
    </row>
    <row r="6763">
      <c r="A6763" s="2">
        <v>-2.0</v>
      </c>
      <c r="B6763" s="2" t="s">
        <v>7323</v>
      </c>
    </row>
    <row r="6764">
      <c r="A6764" s="2">
        <v>-2.0</v>
      </c>
      <c r="B6764" s="2" t="s">
        <v>7324</v>
      </c>
    </row>
    <row r="6765">
      <c r="A6765" s="2">
        <v>-2.0</v>
      </c>
      <c r="B6765" s="2" t="s">
        <v>7325</v>
      </c>
    </row>
    <row r="6766">
      <c r="A6766" s="2">
        <v>-2.0</v>
      </c>
      <c r="B6766" s="2" t="s">
        <v>6951</v>
      </c>
    </row>
    <row r="6767">
      <c r="A6767" s="2">
        <v>-2.0</v>
      </c>
      <c r="B6767" s="2" t="s">
        <v>7326</v>
      </c>
    </row>
    <row r="6768">
      <c r="A6768" s="2">
        <v>-2.0</v>
      </c>
      <c r="B6768" s="2" t="s">
        <v>7327</v>
      </c>
    </row>
    <row r="6769">
      <c r="A6769" s="2">
        <v>-2.0</v>
      </c>
      <c r="B6769" s="2" t="s">
        <v>7328</v>
      </c>
    </row>
    <row r="6770">
      <c r="A6770" s="2">
        <v>-2.0</v>
      </c>
      <c r="B6770" s="2" t="s">
        <v>7329</v>
      </c>
    </row>
    <row r="6771">
      <c r="A6771" s="2">
        <v>-2.0</v>
      </c>
      <c r="B6771" s="2" t="s">
        <v>7330</v>
      </c>
    </row>
    <row r="6772">
      <c r="A6772" s="2">
        <v>-2.0</v>
      </c>
      <c r="B6772" s="2" t="s">
        <v>7331</v>
      </c>
    </row>
    <row r="6773">
      <c r="A6773" s="2">
        <v>-2.0</v>
      </c>
      <c r="B6773" s="2" t="s">
        <v>7332</v>
      </c>
    </row>
    <row r="6774">
      <c r="A6774" s="2">
        <v>-2.0</v>
      </c>
      <c r="B6774" s="2" t="s">
        <v>7333</v>
      </c>
    </row>
    <row r="6775">
      <c r="A6775" s="2">
        <v>-2.0</v>
      </c>
      <c r="B6775" s="2" t="s">
        <v>7334</v>
      </c>
    </row>
    <row r="6776">
      <c r="A6776" s="2">
        <v>-1.0</v>
      </c>
      <c r="B6776" s="2" t="s">
        <v>7013</v>
      </c>
    </row>
    <row r="6777">
      <c r="A6777" s="2">
        <v>-1.0</v>
      </c>
      <c r="B6777" s="2" t="s">
        <v>7020</v>
      </c>
    </row>
    <row r="6778">
      <c r="A6778" s="2">
        <v>-1.0</v>
      </c>
      <c r="B6778" s="2" t="s">
        <v>7021</v>
      </c>
    </row>
    <row r="6779">
      <c r="A6779" s="2">
        <v>-1.0</v>
      </c>
      <c r="B6779" s="2" t="s">
        <v>7026</v>
      </c>
    </row>
    <row r="6780">
      <c r="A6780" s="2">
        <v>-1.0</v>
      </c>
      <c r="B6780" s="10" t="s">
        <v>7029</v>
      </c>
    </row>
    <row r="6781">
      <c r="A6781" s="2">
        <v>-1.0</v>
      </c>
      <c r="B6781" s="2" t="s">
        <v>7030</v>
      </c>
    </row>
    <row r="6782">
      <c r="A6782" s="2">
        <v>-1.0</v>
      </c>
      <c r="B6782" s="36" t="s">
        <v>7037</v>
      </c>
    </row>
    <row r="6783">
      <c r="A6783" s="2">
        <v>-1.0</v>
      </c>
      <c r="B6783" s="36" t="s">
        <v>7039</v>
      </c>
    </row>
    <row r="6784">
      <c r="A6784" s="2">
        <v>-1.0</v>
      </c>
      <c r="B6784" s="2" t="s">
        <v>7044</v>
      </c>
    </row>
    <row r="6785">
      <c r="A6785" s="2">
        <v>-1.0</v>
      </c>
      <c r="B6785" s="2" t="s">
        <v>7053</v>
      </c>
    </row>
    <row r="6786">
      <c r="A6786" s="2">
        <v>-1.0</v>
      </c>
      <c r="B6786" s="36" t="s">
        <v>7060</v>
      </c>
    </row>
    <row r="6787">
      <c r="A6787" s="2">
        <v>-1.0</v>
      </c>
      <c r="B6787" s="2" t="s">
        <v>7061</v>
      </c>
    </row>
    <row r="6788">
      <c r="A6788" s="2">
        <v>-1.0</v>
      </c>
      <c r="B6788" s="2" t="s">
        <v>7064</v>
      </c>
    </row>
    <row r="6789">
      <c r="A6789" s="2">
        <v>-1.0</v>
      </c>
      <c r="B6789" s="36" t="s">
        <v>7070</v>
      </c>
    </row>
    <row r="6790">
      <c r="A6790" s="2">
        <v>-1.0</v>
      </c>
      <c r="B6790" s="2" t="s">
        <v>7071</v>
      </c>
    </row>
    <row r="6791">
      <c r="A6791" s="2">
        <v>-1.0</v>
      </c>
      <c r="B6791" s="2" t="s">
        <v>7072</v>
      </c>
    </row>
    <row r="6792">
      <c r="A6792" s="2">
        <v>-1.0</v>
      </c>
      <c r="B6792" s="2" t="s">
        <v>7073</v>
      </c>
    </row>
    <row r="6793">
      <c r="A6793" s="2">
        <v>-1.0</v>
      </c>
      <c r="B6793" s="32" t="s">
        <v>7078</v>
      </c>
    </row>
    <row r="6794">
      <c r="A6794" s="2">
        <v>-1.0</v>
      </c>
      <c r="B6794" s="2" t="s">
        <v>7079</v>
      </c>
    </row>
    <row r="6795">
      <c r="A6795" s="2">
        <v>-1.0</v>
      </c>
      <c r="B6795" s="2" t="s">
        <v>7083</v>
      </c>
    </row>
    <row r="6796">
      <c r="A6796" s="2">
        <v>-1.0</v>
      </c>
      <c r="B6796" s="2" t="s">
        <v>7084</v>
      </c>
    </row>
    <row r="6797">
      <c r="A6797" s="2">
        <v>-1.0</v>
      </c>
      <c r="B6797" s="2" t="s">
        <v>7085</v>
      </c>
    </row>
    <row r="6798">
      <c r="A6798" s="2">
        <v>-1.0</v>
      </c>
      <c r="B6798" s="2" t="s">
        <v>7086</v>
      </c>
    </row>
    <row r="6799">
      <c r="A6799" s="2">
        <v>-1.0</v>
      </c>
      <c r="B6799" s="36" t="s">
        <v>7087</v>
      </c>
    </row>
    <row r="6800">
      <c r="A6800" s="2">
        <v>-1.0</v>
      </c>
      <c r="B6800" s="36" t="s">
        <v>7088</v>
      </c>
    </row>
    <row r="6801">
      <c r="A6801" s="2">
        <v>-1.0</v>
      </c>
      <c r="B6801" s="2" t="s">
        <v>7097</v>
      </c>
    </row>
    <row r="6802">
      <c r="A6802" s="2">
        <v>-1.0</v>
      </c>
      <c r="B6802" s="36" t="s">
        <v>7099</v>
      </c>
    </row>
    <row r="6803">
      <c r="A6803" s="2">
        <v>-1.0</v>
      </c>
      <c r="B6803" s="2" t="s">
        <v>7102</v>
      </c>
    </row>
    <row r="6804">
      <c r="A6804" s="2">
        <v>-1.0</v>
      </c>
      <c r="B6804" s="2" t="s">
        <v>7103</v>
      </c>
    </row>
    <row r="6805">
      <c r="A6805" s="2">
        <v>-1.0</v>
      </c>
      <c r="B6805" s="2" t="s">
        <v>7110</v>
      </c>
    </row>
    <row r="6806">
      <c r="A6806" s="2">
        <v>-1.0</v>
      </c>
      <c r="B6806" s="2" t="s">
        <v>7111</v>
      </c>
    </row>
    <row r="6807">
      <c r="A6807" s="2">
        <v>-1.0</v>
      </c>
      <c r="B6807" s="2" t="s">
        <v>7112</v>
      </c>
    </row>
    <row r="6808">
      <c r="A6808" s="2">
        <v>-1.0</v>
      </c>
      <c r="B6808" s="2" t="s">
        <v>7117</v>
      </c>
    </row>
    <row r="6809">
      <c r="A6809" s="2">
        <v>-1.0</v>
      </c>
      <c r="B6809" s="2" t="s">
        <v>7118</v>
      </c>
    </row>
    <row r="6810">
      <c r="A6810" s="2">
        <v>-1.0</v>
      </c>
      <c r="B6810" s="36" t="s">
        <v>7120</v>
      </c>
    </row>
    <row r="6811">
      <c r="A6811" s="2">
        <v>-1.0</v>
      </c>
      <c r="B6811" s="2" t="s">
        <v>7121</v>
      </c>
    </row>
    <row r="6812">
      <c r="A6812" s="2">
        <v>-1.0</v>
      </c>
      <c r="B6812" s="36" t="s">
        <v>7123</v>
      </c>
    </row>
    <row r="6813">
      <c r="A6813" s="2">
        <v>-1.0</v>
      </c>
      <c r="B6813" s="2" t="s">
        <v>7124</v>
      </c>
    </row>
    <row r="6814">
      <c r="A6814" s="2">
        <v>-1.0</v>
      </c>
      <c r="B6814" s="2" t="s">
        <v>7125</v>
      </c>
    </row>
    <row r="6815">
      <c r="A6815" s="2">
        <v>-1.0</v>
      </c>
      <c r="B6815" s="2" t="s">
        <v>7126</v>
      </c>
    </row>
    <row r="6816">
      <c r="A6816" s="2">
        <v>-1.0</v>
      </c>
      <c r="B6816" s="2" t="s">
        <v>7127</v>
      </c>
    </row>
    <row r="6817">
      <c r="A6817" s="2">
        <v>-1.0</v>
      </c>
      <c r="B6817" s="2" t="s">
        <v>7128</v>
      </c>
    </row>
    <row r="6818">
      <c r="A6818" s="2">
        <v>-1.0</v>
      </c>
      <c r="B6818" s="2" t="s">
        <v>7129</v>
      </c>
    </row>
    <row r="6819">
      <c r="A6819" s="2">
        <v>-1.0</v>
      </c>
      <c r="B6819" s="36" t="s">
        <v>7130</v>
      </c>
    </row>
    <row r="6820">
      <c r="A6820" s="2">
        <v>-1.0</v>
      </c>
      <c r="B6820" s="2" t="s">
        <v>7131</v>
      </c>
    </row>
    <row r="6821">
      <c r="A6821" s="2">
        <v>-1.0</v>
      </c>
      <c r="B6821" s="2" t="s">
        <v>7134</v>
      </c>
    </row>
    <row r="6822">
      <c r="A6822" s="2">
        <v>-1.0</v>
      </c>
      <c r="B6822" s="2" t="s">
        <v>7135</v>
      </c>
    </row>
    <row r="6823">
      <c r="A6823" s="2">
        <v>-1.0</v>
      </c>
      <c r="B6823" s="2" t="s">
        <v>7137</v>
      </c>
    </row>
    <row r="6824">
      <c r="A6824" s="2">
        <v>-1.0</v>
      </c>
      <c r="B6824" s="2" t="s">
        <v>7138</v>
      </c>
    </row>
    <row r="6825">
      <c r="A6825" s="2">
        <v>-1.0</v>
      </c>
      <c r="B6825" s="2" t="s">
        <v>7139</v>
      </c>
    </row>
    <row r="6826">
      <c r="A6826" s="2">
        <v>-1.0</v>
      </c>
      <c r="B6826" s="32" t="s">
        <v>7140</v>
      </c>
    </row>
    <row r="6827">
      <c r="A6827" s="2">
        <v>-1.0</v>
      </c>
      <c r="B6827" s="2" t="s">
        <v>7141</v>
      </c>
    </row>
    <row r="6828">
      <c r="A6828" s="2">
        <v>-1.0</v>
      </c>
      <c r="B6828" s="2" t="s">
        <v>7142</v>
      </c>
    </row>
    <row r="6829">
      <c r="A6829" s="2">
        <v>-1.0</v>
      </c>
      <c r="B6829" s="36" t="s">
        <v>7143</v>
      </c>
    </row>
    <row r="6830">
      <c r="A6830" s="2">
        <v>-1.0</v>
      </c>
      <c r="B6830" s="2" t="s">
        <v>7145</v>
      </c>
    </row>
    <row r="6831">
      <c r="A6831" s="2">
        <v>-1.0</v>
      </c>
      <c r="B6831" s="2" t="s">
        <v>7151</v>
      </c>
    </row>
    <row r="6832">
      <c r="A6832" s="2">
        <v>-1.0</v>
      </c>
      <c r="B6832" s="2" t="s">
        <v>7152</v>
      </c>
    </row>
    <row r="6833">
      <c r="A6833" s="2">
        <v>-1.0</v>
      </c>
      <c r="B6833" s="2" t="s">
        <v>7154</v>
      </c>
    </row>
    <row r="6834">
      <c r="A6834" s="2">
        <v>-1.0</v>
      </c>
      <c r="B6834" s="32" t="s">
        <v>7155</v>
      </c>
    </row>
    <row r="6835">
      <c r="A6835" s="2">
        <v>-1.0</v>
      </c>
      <c r="B6835" s="2" t="s">
        <v>7156</v>
      </c>
    </row>
    <row r="6836">
      <c r="A6836" s="2">
        <v>-1.0</v>
      </c>
      <c r="B6836" s="2" t="s">
        <v>7157</v>
      </c>
      <c r="D6836" s="10"/>
      <c r="E6836" s="10"/>
    </row>
    <row r="6837">
      <c r="A6837" s="2">
        <v>-1.0</v>
      </c>
      <c r="B6837" s="2" t="s">
        <v>7158</v>
      </c>
    </row>
    <row r="6838">
      <c r="A6838" s="2">
        <v>-1.0</v>
      </c>
      <c r="B6838" s="10" t="s">
        <v>7161</v>
      </c>
    </row>
    <row r="6839">
      <c r="A6839" s="2">
        <v>-1.0</v>
      </c>
      <c r="B6839" s="2" t="s">
        <v>7176</v>
      </c>
    </row>
    <row r="6840">
      <c r="A6840" s="2">
        <v>-1.0</v>
      </c>
      <c r="B6840" s="2" t="s">
        <v>7185</v>
      </c>
    </row>
    <row r="6841">
      <c r="A6841" s="2">
        <v>-1.0</v>
      </c>
      <c r="B6841" s="2" t="s">
        <v>7199</v>
      </c>
    </row>
    <row r="6842">
      <c r="A6842" s="2">
        <v>-1.0</v>
      </c>
      <c r="B6842" s="2" t="s">
        <v>7209</v>
      </c>
    </row>
    <row r="6843">
      <c r="A6843" s="2">
        <v>-1.0</v>
      </c>
      <c r="B6843" s="32" t="s">
        <v>7212</v>
      </c>
    </row>
    <row r="6844">
      <c r="A6844" s="2">
        <v>-1.0</v>
      </c>
      <c r="B6844" s="2" t="s">
        <v>7214</v>
      </c>
    </row>
    <row r="6845">
      <c r="A6845" s="2">
        <v>-1.0</v>
      </c>
      <c r="B6845" s="2" t="s">
        <v>7217</v>
      </c>
    </row>
    <row r="6846">
      <c r="A6846" s="2">
        <v>-1.0</v>
      </c>
      <c r="B6846" s="36" t="s">
        <v>7275</v>
      </c>
    </row>
    <row r="6847">
      <c r="A6847" s="2">
        <v>-1.0</v>
      </c>
      <c r="B6847" s="2" t="s">
        <v>7278</v>
      </c>
    </row>
    <row r="6848">
      <c r="A6848" s="2">
        <v>-1.0</v>
      </c>
      <c r="B6848" s="2" t="s">
        <v>7280</v>
      </c>
    </row>
    <row r="6849">
      <c r="A6849" s="2">
        <v>-1.0</v>
      </c>
      <c r="B6849" s="2" t="s">
        <v>7283</v>
      </c>
    </row>
    <row r="6850">
      <c r="A6850" s="2">
        <v>-1.0</v>
      </c>
      <c r="B6850" s="2" t="s">
        <v>7285</v>
      </c>
    </row>
    <row r="6851">
      <c r="A6851" s="2">
        <v>-1.0</v>
      </c>
      <c r="B6851" s="32" t="s">
        <v>7287</v>
      </c>
      <c r="D6851" s="10"/>
      <c r="E6851" s="10"/>
    </row>
    <row r="6852">
      <c r="A6852" s="2">
        <v>-1.0</v>
      </c>
      <c r="B6852" s="2" t="s">
        <v>7290</v>
      </c>
    </row>
    <row r="6853">
      <c r="A6853" s="2">
        <v>-1.0</v>
      </c>
      <c r="B6853" s="36" t="s">
        <v>7293</v>
      </c>
    </row>
    <row r="6854">
      <c r="A6854" s="2">
        <v>-1.0</v>
      </c>
      <c r="B6854" s="2" t="s">
        <v>7295</v>
      </c>
    </row>
    <row r="6855">
      <c r="A6855" s="2">
        <v>-1.0</v>
      </c>
      <c r="B6855" s="36" t="s">
        <v>7300</v>
      </c>
    </row>
    <row r="6856">
      <c r="A6856" s="2">
        <v>-1.0</v>
      </c>
      <c r="B6856" s="2" t="s">
        <v>7305</v>
      </c>
    </row>
    <row r="6857">
      <c r="A6857" s="2">
        <v>-1.0</v>
      </c>
      <c r="B6857" s="9" t="s">
        <v>7310</v>
      </c>
    </row>
    <row r="6858">
      <c r="A6858" s="2">
        <v>-1.0</v>
      </c>
      <c r="B6858" s="2" t="s">
        <v>7315</v>
      </c>
    </row>
    <row r="6859">
      <c r="A6859" s="2">
        <v>-1.0</v>
      </c>
      <c r="B6859" s="2" t="s">
        <v>7322</v>
      </c>
    </row>
    <row r="6860">
      <c r="A6860" s="2">
        <v>-1.0</v>
      </c>
      <c r="B6860" s="36" t="s">
        <v>7335</v>
      </c>
    </row>
    <row r="6861">
      <c r="A6861" s="2">
        <v>-1.0</v>
      </c>
      <c r="B6861" s="2" t="s">
        <v>7339</v>
      </c>
    </row>
    <row r="6862">
      <c r="A6862" s="2">
        <v>-1.0</v>
      </c>
      <c r="B6862" s="2" t="s">
        <v>7343</v>
      </c>
    </row>
    <row r="6863">
      <c r="A6863" s="2">
        <v>-1.0</v>
      </c>
      <c r="B6863" s="2" t="s">
        <v>7344</v>
      </c>
    </row>
    <row r="6864">
      <c r="A6864" s="2">
        <v>-1.0</v>
      </c>
      <c r="B6864" s="36" t="s">
        <v>7345</v>
      </c>
    </row>
    <row r="6865">
      <c r="A6865" s="2">
        <v>-1.0</v>
      </c>
      <c r="B6865" s="36" t="s">
        <v>7346</v>
      </c>
    </row>
    <row r="6866">
      <c r="A6866" s="2">
        <v>-1.0</v>
      </c>
      <c r="B6866" s="36" t="s">
        <v>7351</v>
      </c>
    </row>
    <row r="6867">
      <c r="A6867" s="2">
        <v>-1.0</v>
      </c>
      <c r="B6867" s="2" t="s">
        <v>7352</v>
      </c>
    </row>
    <row r="6868">
      <c r="A6868" s="2">
        <v>-1.0</v>
      </c>
      <c r="B6868" s="2" t="s">
        <v>7361</v>
      </c>
    </row>
    <row r="6869">
      <c r="A6869" s="2">
        <v>-1.0</v>
      </c>
      <c r="B6869" s="2" t="s">
        <v>7364</v>
      </c>
    </row>
    <row r="6870">
      <c r="A6870" s="2">
        <v>-1.0</v>
      </c>
      <c r="B6870" s="36" t="s">
        <v>7365</v>
      </c>
    </row>
    <row r="6871">
      <c r="A6871" s="2">
        <v>-1.0</v>
      </c>
      <c r="B6871" s="36" t="s">
        <v>7366</v>
      </c>
    </row>
    <row r="6872">
      <c r="A6872" s="2">
        <v>-1.0</v>
      </c>
      <c r="B6872" s="36" t="s">
        <v>7367</v>
      </c>
    </row>
    <row r="6873">
      <c r="A6873" s="2">
        <v>-1.0</v>
      </c>
      <c r="B6873" s="36" t="s">
        <v>7369</v>
      </c>
    </row>
    <row r="6874">
      <c r="A6874" s="2">
        <v>-1.0</v>
      </c>
      <c r="B6874" s="10" t="s">
        <v>7370</v>
      </c>
    </row>
    <row r="6875">
      <c r="A6875" s="2">
        <v>-1.0</v>
      </c>
      <c r="B6875" s="36" t="s">
        <v>7371</v>
      </c>
    </row>
    <row r="6876">
      <c r="A6876" s="2">
        <v>-1.0</v>
      </c>
      <c r="B6876" s="36" t="s">
        <v>7372</v>
      </c>
      <c r="D6876" s="36"/>
    </row>
    <row r="6877">
      <c r="A6877" s="2">
        <v>-1.0</v>
      </c>
      <c r="B6877" s="2" t="s">
        <v>7373</v>
      </c>
    </row>
    <row r="6878">
      <c r="A6878" s="2">
        <v>-1.0</v>
      </c>
      <c r="B6878" s="32" t="s">
        <v>7374</v>
      </c>
    </row>
    <row r="6879">
      <c r="A6879" s="2">
        <v>-1.0</v>
      </c>
      <c r="B6879" s="2" t="s">
        <v>7375</v>
      </c>
    </row>
    <row r="6880">
      <c r="A6880" s="2">
        <v>-1.0</v>
      </c>
      <c r="B6880" s="2" t="s">
        <v>7376</v>
      </c>
    </row>
    <row r="6881">
      <c r="A6881" s="2">
        <v>-1.0</v>
      </c>
      <c r="B6881" s="2" t="s">
        <v>7377</v>
      </c>
    </row>
    <row r="6882">
      <c r="A6882" s="2">
        <v>-1.0</v>
      </c>
      <c r="B6882" s="2" t="s">
        <v>7378</v>
      </c>
    </row>
    <row r="6883">
      <c r="A6883" s="2">
        <v>-1.0</v>
      </c>
      <c r="B6883" s="2" t="s">
        <v>7379</v>
      </c>
    </row>
    <row r="6884">
      <c r="A6884" s="2">
        <v>-1.0</v>
      </c>
      <c r="B6884" s="2" t="s">
        <v>7380</v>
      </c>
    </row>
    <row r="6885">
      <c r="A6885" s="2">
        <v>-1.0</v>
      </c>
      <c r="B6885" s="2" t="s">
        <v>7381</v>
      </c>
    </row>
    <row r="6886">
      <c r="A6886" s="2">
        <v>-1.0</v>
      </c>
      <c r="B6886" s="2" t="s">
        <v>7382</v>
      </c>
    </row>
    <row r="6887">
      <c r="A6887" s="2">
        <v>-1.0</v>
      </c>
      <c r="B6887" s="36" t="s">
        <v>7383</v>
      </c>
    </row>
    <row r="6888">
      <c r="A6888" s="2">
        <v>-1.0</v>
      </c>
      <c r="B6888" s="2" t="s">
        <v>7384</v>
      </c>
    </row>
    <row r="6889">
      <c r="A6889" s="2">
        <v>-1.0</v>
      </c>
      <c r="B6889" s="2" t="s">
        <v>7385</v>
      </c>
    </row>
    <row r="6890">
      <c r="A6890" s="2">
        <v>-1.0</v>
      </c>
      <c r="B6890" s="2" t="s">
        <v>7386</v>
      </c>
    </row>
    <row r="6891">
      <c r="A6891" s="2">
        <v>-1.0</v>
      </c>
      <c r="B6891" s="2" t="s">
        <v>7387</v>
      </c>
    </row>
    <row r="6892">
      <c r="A6892" s="2">
        <v>-1.0</v>
      </c>
      <c r="B6892" s="2" t="s">
        <v>7388</v>
      </c>
    </row>
    <row r="6893">
      <c r="A6893" s="2">
        <v>-1.0</v>
      </c>
      <c r="B6893" s="36" t="s">
        <v>7389</v>
      </c>
    </row>
    <row r="6894">
      <c r="A6894" s="2">
        <v>-1.0</v>
      </c>
      <c r="B6894" s="36" t="s">
        <v>7390</v>
      </c>
    </row>
    <row r="6895">
      <c r="A6895" s="2">
        <v>-1.0</v>
      </c>
      <c r="B6895" s="2" t="s">
        <v>7391</v>
      </c>
    </row>
    <row r="6896">
      <c r="A6896" s="2">
        <v>-1.0</v>
      </c>
      <c r="B6896" s="2" t="s">
        <v>7392</v>
      </c>
    </row>
    <row r="6897">
      <c r="A6897" s="2">
        <v>-1.0</v>
      </c>
      <c r="B6897" s="2" t="s">
        <v>7393</v>
      </c>
    </row>
    <row r="6898">
      <c r="A6898" s="2">
        <v>-1.0</v>
      </c>
      <c r="B6898" s="2" t="s">
        <v>7394</v>
      </c>
    </row>
    <row r="6899">
      <c r="A6899" s="2">
        <v>-1.0</v>
      </c>
      <c r="B6899" s="2" t="s">
        <v>7395</v>
      </c>
    </row>
    <row r="6900">
      <c r="A6900" s="2">
        <v>-1.0</v>
      </c>
      <c r="B6900" s="32" t="s">
        <v>7396</v>
      </c>
    </row>
    <row r="6901">
      <c r="A6901" s="2">
        <v>-1.0</v>
      </c>
      <c r="B6901" s="2" t="s">
        <v>7397</v>
      </c>
    </row>
    <row r="6902">
      <c r="A6902" s="2">
        <v>-1.0</v>
      </c>
      <c r="B6902" s="36" t="s">
        <v>7398</v>
      </c>
    </row>
    <row r="6903">
      <c r="A6903" s="2">
        <v>-1.0</v>
      </c>
      <c r="B6903" s="36" t="s">
        <v>7399</v>
      </c>
    </row>
    <row r="6904">
      <c r="A6904" s="2">
        <v>-1.0</v>
      </c>
      <c r="B6904" s="32" t="s">
        <v>7400</v>
      </c>
    </row>
    <row r="6905">
      <c r="A6905" s="2">
        <v>-1.0</v>
      </c>
      <c r="B6905" s="32" t="s">
        <v>7401</v>
      </c>
    </row>
    <row r="6906">
      <c r="A6906" s="2">
        <v>-1.0</v>
      </c>
      <c r="B6906" s="2" t="s">
        <v>7402</v>
      </c>
    </row>
    <row r="6907">
      <c r="A6907" s="2">
        <v>-1.0</v>
      </c>
      <c r="B6907" s="2" t="s">
        <v>7403</v>
      </c>
    </row>
    <row r="6908">
      <c r="A6908" s="2">
        <v>-1.0</v>
      </c>
      <c r="B6908" s="2" t="s">
        <v>7404</v>
      </c>
    </row>
    <row r="6909">
      <c r="A6909" s="2">
        <v>-1.0</v>
      </c>
      <c r="B6909" s="2" t="s">
        <v>7405</v>
      </c>
    </row>
    <row r="6910">
      <c r="A6910" s="2">
        <v>-1.0</v>
      </c>
      <c r="B6910" s="36" t="s">
        <v>7406</v>
      </c>
    </row>
    <row r="6911">
      <c r="A6911" s="2">
        <v>-1.0</v>
      </c>
      <c r="B6911" s="2" t="s">
        <v>7407</v>
      </c>
    </row>
    <row r="6912">
      <c r="A6912" s="2">
        <v>-1.0</v>
      </c>
      <c r="B6912" s="36" t="s">
        <v>7408</v>
      </c>
    </row>
    <row r="6913">
      <c r="A6913" s="2">
        <v>-1.0</v>
      </c>
      <c r="B6913" s="2" t="s">
        <v>7409</v>
      </c>
    </row>
    <row r="6914">
      <c r="A6914" s="2">
        <v>-1.0</v>
      </c>
      <c r="B6914" s="2" t="s">
        <v>7410</v>
      </c>
    </row>
    <row r="6915">
      <c r="A6915" s="2">
        <v>-1.0</v>
      </c>
      <c r="B6915" s="2" t="s">
        <v>7411</v>
      </c>
    </row>
    <row r="6916">
      <c r="A6916" s="2">
        <v>-1.0</v>
      </c>
      <c r="B6916" s="2" t="s">
        <v>7412</v>
      </c>
    </row>
    <row r="6917">
      <c r="A6917" s="2">
        <v>-1.0</v>
      </c>
      <c r="B6917" s="36" t="s">
        <v>7413</v>
      </c>
    </row>
    <row r="6918">
      <c r="A6918" s="2">
        <v>-1.0</v>
      </c>
      <c r="B6918" s="2" t="s">
        <v>7414</v>
      </c>
    </row>
    <row r="6919">
      <c r="A6919" s="2">
        <v>-1.0</v>
      </c>
      <c r="B6919" s="2" t="s">
        <v>7415</v>
      </c>
    </row>
    <row r="6920">
      <c r="A6920" s="2">
        <v>-1.0</v>
      </c>
      <c r="B6920" s="2" t="s">
        <v>7416</v>
      </c>
    </row>
    <row r="6921">
      <c r="A6921" s="2">
        <v>-1.0</v>
      </c>
      <c r="B6921" s="10" t="s">
        <v>7417</v>
      </c>
    </row>
    <row r="6922">
      <c r="A6922" s="2">
        <v>-1.0</v>
      </c>
      <c r="B6922" s="2" t="s">
        <v>7418</v>
      </c>
    </row>
    <row r="6923">
      <c r="A6923" s="2">
        <v>-1.0</v>
      </c>
      <c r="B6923" s="2" t="s">
        <v>7419</v>
      </c>
    </row>
    <row r="6924">
      <c r="A6924" s="2">
        <v>-1.0</v>
      </c>
      <c r="B6924" s="2" t="s">
        <v>7420</v>
      </c>
    </row>
    <row r="6925">
      <c r="A6925" s="2">
        <v>-1.0</v>
      </c>
      <c r="B6925" s="2" t="s">
        <v>7421</v>
      </c>
    </row>
    <row r="6926">
      <c r="A6926" s="2">
        <v>-1.0</v>
      </c>
      <c r="B6926" s="9" t="s">
        <v>7422</v>
      </c>
    </row>
    <row r="6927">
      <c r="A6927" s="2">
        <v>-1.0</v>
      </c>
      <c r="B6927" s="2" t="s">
        <v>7423</v>
      </c>
    </row>
    <row r="6928">
      <c r="A6928" s="2">
        <v>-1.0</v>
      </c>
      <c r="B6928" s="36" t="s">
        <v>7424</v>
      </c>
    </row>
    <row r="6929">
      <c r="A6929" s="2">
        <v>-1.0</v>
      </c>
      <c r="B6929" s="2" t="s">
        <v>7425</v>
      </c>
    </row>
    <row r="6930">
      <c r="A6930" s="2">
        <v>-1.0</v>
      </c>
      <c r="B6930" s="2" t="s">
        <v>7426</v>
      </c>
    </row>
    <row r="6931">
      <c r="A6931" s="2">
        <v>-1.0</v>
      </c>
      <c r="B6931" s="2" t="s">
        <v>7427</v>
      </c>
    </row>
    <row r="6932">
      <c r="A6932" s="2">
        <v>-1.0</v>
      </c>
      <c r="B6932" s="2" t="s">
        <v>7428</v>
      </c>
    </row>
    <row r="6933">
      <c r="A6933" s="2">
        <v>-1.0</v>
      </c>
      <c r="B6933" s="2" t="s">
        <v>7429</v>
      </c>
    </row>
    <row r="6934">
      <c r="A6934" s="2">
        <v>-1.0</v>
      </c>
      <c r="B6934" s="2" t="s">
        <v>7430</v>
      </c>
    </row>
    <row r="6935">
      <c r="A6935" s="2">
        <v>-1.0</v>
      </c>
      <c r="B6935" s="36" t="s">
        <v>7431</v>
      </c>
    </row>
    <row r="6936">
      <c r="A6936" s="2">
        <v>-1.0</v>
      </c>
      <c r="B6936" s="2" t="s">
        <v>7432</v>
      </c>
    </row>
    <row r="6937">
      <c r="A6937" s="2">
        <v>-1.0</v>
      </c>
      <c r="B6937" s="2" t="s">
        <v>7433</v>
      </c>
    </row>
    <row r="6938">
      <c r="A6938" s="2">
        <v>-1.0</v>
      </c>
      <c r="B6938" s="36" t="s">
        <v>7434</v>
      </c>
    </row>
    <row r="6939">
      <c r="A6939" s="2">
        <v>-1.0</v>
      </c>
      <c r="B6939" s="32" t="s">
        <v>7435</v>
      </c>
    </row>
    <row r="6940">
      <c r="A6940" s="2">
        <v>-1.0</v>
      </c>
      <c r="B6940" s="32" t="s">
        <v>7436</v>
      </c>
    </row>
    <row r="6941">
      <c r="A6941" s="2">
        <v>-1.0</v>
      </c>
      <c r="B6941" s="2" t="s">
        <v>7437</v>
      </c>
    </row>
    <row r="6942">
      <c r="A6942" s="2">
        <v>-1.0</v>
      </c>
      <c r="B6942" s="32" t="s">
        <v>7438</v>
      </c>
    </row>
    <row r="6943">
      <c r="A6943" s="2">
        <v>-1.0</v>
      </c>
      <c r="B6943" s="32" t="s">
        <v>7439</v>
      </c>
    </row>
    <row r="6944">
      <c r="A6944" s="2">
        <v>-1.0</v>
      </c>
      <c r="B6944" s="2" t="s">
        <v>7440</v>
      </c>
    </row>
    <row r="6945">
      <c r="A6945" s="2">
        <v>-1.0</v>
      </c>
      <c r="B6945" s="2" t="s">
        <v>7441</v>
      </c>
    </row>
    <row r="6946">
      <c r="A6946" s="2">
        <v>-1.0</v>
      </c>
      <c r="B6946" s="2" t="s">
        <v>7442</v>
      </c>
    </row>
    <row r="6947">
      <c r="A6947" s="2">
        <v>-1.0</v>
      </c>
      <c r="B6947" s="2" t="s">
        <v>7443</v>
      </c>
    </row>
    <row r="6948">
      <c r="A6948" s="2">
        <v>-1.0</v>
      </c>
      <c r="B6948" s="36" t="s">
        <v>7444</v>
      </c>
    </row>
    <row r="6949">
      <c r="A6949" s="2">
        <v>-1.0</v>
      </c>
      <c r="B6949" s="2" t="s">
        <v>7445</v>
      </c>
    </row>
    <row r="6950">
      <c r="A6950" s="2">
        <v>-1.0</v>
      </c>
      <c r="B6950" s="2" t="s">
        <v>7446</v>
      </c>
    </row>
    <row r="6951">
      <c r="A6951" s="2">
        <v>-1.0</v>
      </c>
      <c r="B6951" s="2" t="s">
        <v>7447</v>
      </c>
    </row>
    <row r="6952">
      <c r="A6952" s="2">
        <v>-1.0</v>
      </c>
      <c r="B6952" s="2" t="s">
        <v>7448</v>
      </c>
    </row>
    <row r="6953">
      <c r="A6953" s="2">
        <v>-1.0</v>
      </c>
      <c r="B6953" s="2" t="s">
        <v>7449</v>
      </c>
    </row>
    <row r="6954">
      <c r="A6954" s="2">
        <v>-1.0</v>
      </c>
      <c r="B6954" s="10" t="s">
        <v>7450</v>
      </c>
    </row>
    <row r="6955">
      <c r="A6955" s="2">
        <v>-1.0</v>
      </c>
      <c r="B6955" s="32" t="s">
        <v>7451</v>
      </c>
    </row>
    <row r="6956">
      <c r="A6956" s="2">
        <v>-1.0</v>
      </c>
      <c r="B6956" s="2" t="s">
        <v>7452</v>
      </c>
    </row>
    <row r="6957">
      <c r="A6957" s="2">
        <v>-1.0</v>
      </c>
      <c r="B6957" s="32" t="s">
        <v>7453</v>
      </c>
    </row>
    <row r="6958">
      <c r="A6958" s="2">
        <v>-1.0</v>
      </c>
      <c r="B6958" s="36" t="s">
        <v>7454</v>
      </c>
    </row>
    <row r="6959">
      <c r="A6959" s="2">
        <v>-1.0</v>
      </c>
      <c r="B6959" s="2" t="s">
        <v>7455</v>
      </c>
    </row>
    <row r="6960">
      <c r="A6960" s="2">
        <v>-1.0</v>
      </c>
      <c r="B6960" s="36" t="s">
        <v>7456</v>
      </c>
    </row>
    <row r="6961">
      <c r="A6961" s="2">
        <v>-1.0</v>
      </c>
      <c r="B6961" s="32" t="s">
        <v>7457</v>
      </c>
    </row>
    <row r="6962">
      <c r="A6962" s="2">
        <v>-1.0</v>
      </c>
      <c r="B6962" s="36" t="s">
        <v>7458</v>
      </c>
    </row>
    <row r="6963">
      <c r="A6963" s="2">
        <v>-1.0</v>
      </c>
      <c r="B6963" s="2" t="s">
        <v>7459</v>
      </c>
    </row>
    <row r="6964">
      <c r="A6964" s="2">
        <v>-1.0</v>
      </c>
      <c r="B6964" s="2" t="s">
        <v>7460</v>
      </c>
    </row>
    <row r="6965">
      <c r="A6965" s="2">
        <v>-1.0</v>
      </c>
      <c r="B6965" s="36" t="s">
        <v>7461</v>
      </c>
    </row>
    <row r="6966">
      <c r="A6966" s="2">
        <v>-1.0</v>
      </c>
      <c r="B6966" s="32" t="s">
        <v>7462</v>
      </c>
    </row>
    <row r="6967">
      <c r="A6967" s="2">
        <v>-1.0</v>
      </c>
      <c r="B6967" s="2" t="s">
        <v>7463</v>
      </c>
    </row>
    <row r="6968">
      <c r="A6968" s="2">
        <v>-1.0</v>
      </c>
      <c r="B6968" s="2" t="s">
        <v>7464</v>
      </c>
    </row>
    <row r="6969">
      <c r="A6969" s="2">
        <v>-1.0</v>
      </c>
      <c r="B6969" s="32" t="s">
        <v>7465</v>
      </c>
    </row>
    <row r="6970">
      <c r="A6970" s="2">
        <v>-1.0</v>
      </c>
      <c r="B6970" s="2" t="s">
        <v>7466</v>
      </c>
    </row>
    <row r="6971">
      <c r="A6971" s="2">
        <v>-1.0</v>
      </c>
      <c r="B6971" s="2" t="s">
        <v>7467</v>
      </c>
    </row>
    <row r="6972">
      <c r="A6972" s="2">
        <v>-1.0</v>
      </c>
      <c r="B6972" s="2" t="s">
        <v>7468</v>
      </c>
    </row>
    <row r="6973">
      <c r="A6973" s="2">
        <v>-1.0</v>
      </c>
      <c r="B6973" s="2" t="s">
        <v>7469</v>
      </c>
    </row>
    <row r="6974">
      <c r="A6974" s="2">
        <v>-1.0</v>
      </c>
      <c r="B6974" s="32" t="s">
        <v>7470</v>
      </c>
    </row>
    <row r="6975">
      <c r="A6975" s="2">
        <v>-1.0</v>
      </c>
      <c r="B6975" s="32" t="s">
        <v>7471</v>
      </c>
    </row>
    <row r="6976">
      <c r="A6976" s="2">
        <v>-1.0</v>
      </c>
      <c r="B6976" s="10" t="s">
        <v>7472</v>
      </c>
    </row>
    <row r="6977">
      <c r="A6977" s="2">
        <v>-1.0</v>
      </c>
      <c r="B6977" s="2" t="s">
        <v>7473</v>
      </c>
    </row>
    <row r="6978">
      <c r="A6978" s="2">
        <v>-1.0</v>
      </c>
      <c r="B6978" s="32" t="s">
        <v>7474</v>
      </c>
    </row>
    <row r="6979">
      <c r="A6979" s="2">
        <v>-1.0</v>
      </c>
      <c r="B6979" s="2" t="s">
        <v>7475</v>
      </c>
    </row>
    <row r="6980">
      <c r="A6980" s="2">
        <v>-1.0</v>
      </c>
      <c r="B6980" s="2" t="s">
        <v>7476</v>
      </c>
    </row>
    <row r="6981">
      <c r="A6981" s="2">
        <v>-1.0</v>
      </c>
      <c r="B6981" s="2" t="s">
        <v>7477</v>
      </c>
    </row>
    <row r="6982">
      <c r="A6982" s="2">
        <v>-1.0</v>
      </c>
      <c r="B6982" s="2" t="s">
        <v>7478</v>
      </c>
    </row>
    <row r="6983">
      <c r="A6983" s="2">
        <v>-1.0</v>
      </c>
      <c r="B6983" s="2" t="s">
        <v>7479</v>
      </c>
      <c r="D6983" s="10"/>
      <c r="E6983" s="10"/>
    </row>
    <row r="6984">
      <c r="A6984" s="2">
        <v>-1.0</v>
      </c>
      <c r="B6984" s="2" t="s">
        <v>7480</v>
      </c>
    </row>
    <row r="6985">
      <c r="A6985" s="2">
        <v>-1.0</v>
      </c>
      <c r="B6985" s="2" t="s">
        <v>7481</v>
      </c>
    </row>
    <row r="6986">
      <c r="A6986" s="2">
        <v>0.0</v>
      </c>
      <c r="B6986" s="2" t="s">
        <v>7482</v>
      </c>
    </row>
    <row r="6987">
      <c r="A6987" s="2">
        <v>-1.0</v>
      </c>
      <c r="B6987" s="2" t="s">
        <v>7483</v>
      </c>
    </row>
    <row r="6988">
      <c r="A6988" s="2">
        <v>-1.0</v>
      </c>
      <c r="B6988" s="2" t="s">
        <v>7484</v>
      </c>
    </row>
    <row r="6989">
      <c r="A6989" s="2">
        <v>-1.0</v>
      </c>
      <c r="B6989" s="2" t="s">
        <v>7485</v>
      </c>
    </row>
    <row r="6990">
      <c r="A6990" s="2">
        <v>-1.0</v>
      </c>
      <c r="B6990" s="2" t="s">
        <v>7486</v>
      </c>
    </row>
    <row r="6991">
      <c r="A6991" s="2">
        <v>-1.0</v>
      </c>
      <c r="B6991" s="2" t="s">
        <v>7487</v>
      </c>
      <c r="D6991" s="36"/>
    </row>
    <row r="6992">
      <c r="A6992" s="2">
        <v>-1.0</v>
      </c>
      <c r="B6992" s="2" t="s">
        <v>7488</v>
      </c>
    </row>
    <row r="6993">
      <c r="A6993" s="2">
        <v>-1.0</v>
      </c>
      <c r="B6993" s="2" t="s">
        <v>7489</v>
      </c>
    </row>
    <row r="6994">
      <c r="A6994" s="2">
        <v>-1.0</v>
      </c>
      <c r="B6994" s="2" t="s">
        <v>7490</v>
      </c>
    </row>
    <row r="6995">
      <c r="A6995" s="2">
        <v>-1.0</v>
      </c>
      <c r="B6995" s="2" t="s">
        <v>7491</v>
      </c>
    </row>
    <row r="6996">
      <c r="A6996" s="2">
        <v>-1.0</v>
      </c>
      <c r="B6996" s="2" t="s">
        <v>7492</v>
      </c>
    </row>
    <row r="6997">
      <c r="A6997" s="2">
        <v>-1.0</v>
      </c>
      <c r="B6997" s="2" t="s">
        <v>7493</v>
      </c>
    </row>
    <row r="6998">
      <c r="A6998" s="2">
        <v>-1.0</v>
      </c>
      <c r="B6998" s="2" t="s">
        <v>7494</v>
      </c>
    </row>
    <row r="6999">
      <c r="A6999" s="2">
        <v>-1.0</v>
      </c>
      <c r="B6999" s="2" t="s">
        <v>7495</v>
      </c>
    </row>
    <row r="7000">
      <c r="A7000" s="2">
        <v>-1.0</v>
      </c>
      <c r="B7000" s="2" t="s">
        <v>7496</v>
      </c>
    </row>
    <row r="7001">
      <c r="A7001" s="2">
        <v>-1.0</v>
      </c>
      <c r="B7001" s="2" t="s">
        <v>7497</v>
      </c>
    </row>
    <row r="7002">
      <c r="A7002" s="2">
        <v>-1.0</v>
      </c>
      <c r="B7002" s="2" t="s">
        <v>7498</v>
      </c>
    </row>
    <row r="7003">
      <c r="A7003" s="2">
        <v>-1.0</v>
      </c>
      <c r="B7003" s="2" t="s">
        <v>7499</v>
      </c>
    </row>
    <row r="7004">
      <c r="A7004" s="2">
        <v>-1.0</v>
      </c>
      <c r="B7004" s="2" t="s">
        <v>7500</v>
      </c>
    </row>
    <row r="7005">
      <c r="A7005" s="2">
        <v>-1.0</v>
      </c>
      <c r="B7005" s="2" t="s">
        <v>7501</v>
      </c>
    </row>
    <row r="7006">
      <c r="A7006" s="2">
        <v>-1.0</v>
      </c>
      <c r="B7006" s="2" t="s">
        <v>7502</v>
      </c>
    </row>
    <row r="7007">
      <c r="A7007" s="2">
        <v>-1.0</v>
      </c>
      <c r="B7007" s="2" t="s">
        <v>7503</v>
      </c>
    </row>
    <row r="7008">
      <c r="A7008" s="2">
        <v>-1.0</v>
      </c>
      <c r="B7008" s="9" t="s">
        <v>7504</v>
      </c>
    </row>
    <row r="7009">
      <c r="A7009" s="2">
        <v>-1.0</v>
      </c>
      <c r="B7009" s="2" t="s">
        <v>7505</v>
      </c>
    </row>
    <row r="7010">
      <c r="A7010" s="2">
        <v>-1.0</v>
      </c>
      <c r="B7010" s="2" t="s">
        <v>7506</v>
      </c>
    </row>
    <row r="7011">
      <c r="A7011" s="2">
        <v>-1.0</v>
      </c>
      <c r="B7011" s="2" t="s">
        <v>7507</v>
      </c>
    </row>
    <row r="7012">
      <c r="A7012" s="2">
        <v>-1.0</v>
      </c>
      <c r="B7012" s="2" t="s">
        <v>7508</v>
      </c>
    </row>
    <row r="7013">
      <c r="A7013" s="2">
        <v>-1.0</v>
      </c>
      <c r="B7013" s="2" t="s">
        <v>7509</v>
      </c>
    </row>
    <row r="7014">
      <c r="A7014" s="2">
        <v>-1.0</v>
      </c>
      <c r="B7014" s="2" t="s">
        <v>7510</v>
      </c>
    </row>
    <row r="7015">
      <c r="A7015" s="2">
        <v>-1.0</v>
      </c>
      <c r="B7015" s="2" t="s">
        <v>7511</v>
      </c>
    </row>
    <row r="7016">
      <c r="A7016" s="2">
        <v>-1.0</v>
      </c>
      <c r="B7016" s="2" t="s">
        <v>7512</v>
      </c>
    </row>
    <row r="7017">
      <c r="A7017" s="2">
        <v>-1.0</v>
      </c>
      <c r="B7017" s="2" t="s">
        <v>7513</v>
      </c>
    </row>
    <row r="7018">
      <c r="A7018" s="2">
        <v>-1.0</v>
      </c>
      <c r="B7018" s="2" t="s">
        <v>7514</v>
      </c>
    </row>
    <row r="7019">
      <c r="A7019" s="2">
        <v>-1.0</v>
      </c>
      <c r="B7019" s="2" t="s">
        <v>7515</v>
      </c>
    </row>
    <row r="7020">
      <c r="A7020" s="2">
        <v>-1.0</v>
      </c>
      <c r="B7020" s="2" t="s">
        <v>7516</v>
      </c>
    </row>
    <row r="7021">
      <c r="A7021" s="2">
        <v>-1.0</v>
      </c>
      <c r="B7021" s="2" t="s">
        <v>7517</v>
      </c>
    </row>
    <row r="7022">
      <c r="A7022" s="2">
        <v>-1.0</v>
      </c>
      <c r="B7022" s="2" t="s">
        <v>7518</v>
      </c>
    </row>
    <row r="7023">
      <c r="A7023" s="2">
        <v>-1.0</v>
      </c>
      <c r="B7023" s="2" t="s">
        <v>7519</v>
      </c>
    </row>
    <row r="7024">
      <c r="A7024" s="2">
        <v>-1.0</v>
      </c>
      <c r="B7024" s="2" t="s">
        <v>7520</v>
      </c>
    </row>
    <row r="7025">
      <c r="A7025" s="2">
        <v>-1.0</v>
      </c>
      <c r="B7025" s="2" t="s">
        <v>7521</v>
      </c>
    </row>
    <row r="7026">
      <c r="A7026" s="2">
        <v>-1.0</v>
      </c>
      <c r="B7026" s="2" t="s">
        <v>7522</v>
      </c>
    </row>
    <row r="7027">
      <c r="A7027" s="2">
        <v>-1.0</v>
      </c>
      <c r="B7027" s="2" t="s">
        <v>7523</v>
      </c>
    </row>
    <row r="7028">
      <c r="A7028" s="2">
        <v>-1.0</v>
      </c>
      <c r="B7028" s="2" t="s">
        <v>7524</v>
      </c>
    </row>
    <row r="7029">
      <c r="A7029" s="2">
        <v>-1.0</v>
      </c>
      <c r="B7029" s="2" t="s">
        <v>7525</v>
      </c>
    </row>
    <row r="7030">
      <c r="A7030" s="2">
        <v>-1.0</v>
      </c>
      <c r="B7030" s="2" t="s">
        <v>7526</v>
      </c>
    </row>
    <row r="7031">
      <c r="A7031" s="2">
        <v>0.0</v>
      </c>
      <c r="B7031" s="2" t="s">
        <v>7527</v>
      </c>
    </row>
    <row r="7032">
      <c r="A7032" s="2">
        <v>-1.0</v>
      </c>
      <c r="B7032" s="2" t="s">
        <v>7528</v>
      </c>
    </row>
    <row r="7033">
      <c r="A7033" s="2">
        <v>-1.0</v>
      </c>
      <c r="B7033" s="2" t="s">
        <v>7529</v>
      </c>
    </row>
    <row r="7034">
      <c r="A7034" s="2">
        <v>-1.0</v>
      </c>
      <c r="B7034" s="2" t="s">
        <v>7530</v>
      </c>
    </row>
    <row r="7035">
      <c r="A7035" s="2">
        <v>-1.0</v>
      </c>
      <c r="B7035" s="2" t="s">
        <v>7531</v>
      </c>
    </row>
    <row r="7036">
      <c r="A7036" s="2">
        <v>-1.0</v>
      </c>
      <c r="B7036" s="2" t="s">
        <v>7532</v>
      </c>
    </row>
    <row r="7037">
      <c r="A7037" s="2">
        <v>-1.0</v>
      </c>
      <c r="B7037" s="2" t="s">
        <v>7533</v>
      </c>
    </row>
    <row r="7038">
      <c r="A7038" s="2">
        <v>-1.0</v>
      </c>
      <c r="B7038" s="2" t="s">
        <v>7534</v>
      </c>
    </row>
    <row r="7039">
      <c r="A7039" s="2">
        <v>-1.0</v>
      </c>
      <c r="B7039" s="2" t="s">
        <v>7535</v>
      </c>
    </row>
    <row r="7040">
      <c r="A7040" s="2">
        <v>-1.0</v>
      </c>
      <c r="B7040" s="2" t="s">
        <v>7536</v>
      </c>
    </row>
    <row r="7041">
      <c r="A7041" s="2">
        <v>-1.0</v>
      </c>
      <c r="B7041" s="2" t="s">
        <v>7537</v>
      </c>
    </row>
    <row r="7042">
      <c r="A7042" s="2">
        <v>-1.0</v>
      </c>
      <c r="B7042" s="2" t="s">
        <v>7538</v>
      </c>
    </row>
    <row r="7043">
      <c r="A7043" s="2">
        <v>-1.0</v>
      </c>
      <c r="B7043" s="2" t="s">
        <v>7539</v>
      </c>
    </row>
    <row r="7044">
      <c r="A7044" s="2">
        <v>-1.0</v>
      </c>
      <c r="B7044" s="36" t="s">
        <v>7540</v>
      </c>
    </row>
    <row r="7045">
      <c r="A7045" s="2">
        <v>-1.0</v>
      </c>
      <c r="B7045" s="9" t="s">
        <v>7541</v>
      </c>
    </row>
    <row r="7046">
      <c r="A7046" s="2">
        <v>-1.0</v>
      </c>
      <c r="B7046" s="2" t="s">
        <v>7542</v>
      </c>
    </row>
    <row r="7047">
      <c r="A7047" s="2">
        <v>-1.0</v>
      </c>
      <c r="B7047" s="9" t="s">
        <v>7543</v>
      </c>
    </row>
    <row r="7048">
      <c r="A7048" s="2">
        <v>-1.0</v>
      </c>
      <c r="B7048" s="2" t="s">
        <v>7544</v>
      </c>
    </row>
    <row r="7049">
      <c r="A7049" s="2">
        <v>-1.0</v>
      </c>
      <c r="B7049" s="2" t="s">
        <v>7545</v>
      </c>
    </row>
    <row r="7050">
      <c r="A7050" s="2">
        <v>-1.0</v>
      </c>
      <c r="B7050" s="2" t="s">
        <v>7546</v>
      </c>
    </row>
    <row r="7051">
      <c r="A7051" s="2">
        <v>-1.0</v>
      </c>
      <c r="B7051" s="89" t="s">
        <v>7547</v>
      </c>
    </row>
    <row r="7052">
      <c r="A7052" s="2">
        <v>-1.0</v>
      </c>
      <c r="B7052" s="2" t="s">
        <v>7548</v>
      </c>
    </row>
    <row r="7053">
      <c r="A7053" s="2">
        <v>-1.0</v>
      </c>
      <c r="B7053" s="9" t="s">
        <v>7549</v>
      </c>
    </row>
    <row r="7054">
      <c r="A7054" s="2">
        <v>-1.0</v>
      </c>
      <c r="B7054" s="9" t="s">
        <v>7550</v>
      </c>
    </row>
    <row r="7055">
      <c r="A7055" s="2">
        <v>-1.0</v>
      </c>
      <c r="B7055" s="91" t="s">
        <v>7551</v>
      </c>
    </row>
    <row r="7056">
      <c r="A7056" s="2">
        <v>-1.0</v>
      </c>
      <c r="B7056" s="2" t="s">
        <v>7552</v>
      </c>
    </row>
    <row r="7057">
      <c r="A7057" s="2">
        <v>-1.0</v>
      </c>
      <c r="B7057" s="2" t="s">
        <v>7553</v>
      </c>
    </row>
    <row r="7058">
      <c r="A7058" s="2">
        <v>-1.0</v>
      </c>
      <c r="B7058" s="2" t="s">
        <v>7554</v>
      </c>
    </row>
    <row r="7059">
      <c r="A7059" s="2">
        <v>-1.0</v>
      </c>
      <c r="B7059" s="2" t="s">
        <v>7555</v>
      </c>
    </row>
    <row r="7060">
      <c r="A7060" s="2">
        <v>-1.0</v>
      </c>
      <c r="B7060" s="2" t="s">
        <v>7556</v>
      </c>
    </row>
    <row r="7061">
      <c r="A7061" s="2">
        <v>-1.0</v>
      </c>
      <c r="B7061" s="2" t="s">
        <v>7557</v>
      </c>
    </row>
    <row r="7062">
      <c r="A7062" s="2">
        <v>-1.0</v>
      </c>
      <c r="B7062" s="2" t="s">
        <v>7558</v>
      </c>
    </row>
    <row r="7063">
      <c r="A7063" s="2">
        <v>-1.0</v>
      </c>
      <c r="B7063" s="2" t="s">
        <v>7559</v>
      </c>
    </row>
    <row r="7064">
      <c r="A7064" s="2">
        <v>-1.0</v>
      </c>
      <c r="B7064" s="2" t="s">
        <v>7560</v>
      </c>
    </row>
    <row r="7065">
      <c r="A7065" s="2">
        <v>-1.0</v>
      </c>
      <c r="B7065" s="2" t="s">
        <v>7561</v>
      </c>
    </row>
    <row r="7066">
      <c r="A7066" s="2">
        <v>-1.0</v>
      </c>
      <c r="B7066" s="2" t="s">
        <v>7562</v>
      </c>
    </row>
    <row r="7067">
      <c r="A7067" s="2">
        <v>-1.0</v>
      </c>
      <c r="B7067" s="2" t="s">
        <v>7563</v>
      </c>
    </row>
    <row r="7068">
      <c r="A7068" s="2">
        <v>-1.0</v>
      </c>
      <c r="B7068" s="2" t="s">
        <v>7564</v>
      </c>
    </row>
    <row r="7069">
      <c r="A7069" s="2">
        <v>-1.0</v>
      </c>
      <c r="B7069" s="2" t="s">
        <v>7565</v>
      </c>
    </row>
    <row r="7070">
      <c r="A7070" s="2">
        <v>-1.0</v>
      </c>
      <c r="B7070" s="2" t="s">
        <v>7566</v>
      </c>
    </row>
    <row r="7071">
      <c r="A7071" s="2">
        <v>-1.0</v>
      </c>
      <c r="B7071" s="2" t="s">
        <v>7567</v>
      </c>
    </row>
    <row r="7072">
      <c r="A7072" s="2">
        <v>-1.0</v>
      </c>
      <c r="B7072" s="2" t="s">
        <v>7568</v>
      </c>
    </row>
    <row r="7073">
      <c r="A7073" s="2">
        <v>-1.0</v>
      </c>
      <c r="B7073" s="2" t="s">
        <v>7569</v>
      </c>
    </row>
    <row r="7074">
      <c r="A7074" s="2">
        <v>-1.0</v>
      </c>
      <c r="B7074" s="2" t="s">
        <v>7570</v>
      </c>
    </row>
    <row r="7075">
      <c r="A7075" s="2">
        <v>-1.0</v>
      </c>
      <c r="B7075" s="2" t="s">
        <v>7571</v>
      </c>
    </row>
    <row r="7076">
      <c r="A7076" s="2">
        <v>-1.0</v>
      </c>
      <c r="B7076" s="2" t="s">
        <v>7572</v>
      </c>
    </row>
    <row r="7077">
      <c r="A7077" s="2">
        <v>-1.0</v>
      </c>
      <c r="B7077" s="2" t="s">
        <v>7573</v>
      </c>
    </row>
    <row r="7078">
      <c r="A7078" s="2">
        <v>-1.0</v>
      </c>
      <c r="B7078" s="9" t="s">
        <v>7574</v>
      </c>
    </row>
    <row r="7079">
      <c r="A7079" s="2">
        <v>-1.0</v>
      </c>
      <c r="B7079" s="2" t="s">
        <v>7575</v>
      </c>
    </row>
    <row r="7080">
      <c r="A7080" s="2">
        <v>-1.0</v>
      </c>
      <c r="B7080" s="2" t="s">
        <v>7576</v>
      </c>
    </row>
    <row r="7081">
      <c r="A7081" s="2">
        <v>-1.0</v>
      </c>
      <c r="B7081" s="9" t="s">
        <v>7577</v>
      </c>
    </row>
    <row r="7082">
      <c r="A7082" s="2">
        <v>-1.0</v>
      </c>
      <c r="B7082" s="2" t="s">
        <v>7578</v>
      </c>
    </row>
    <row r="7083">
      <c r="A7083" s="2">
        <v>-1.0</v>
      </c>
      <c r="B7083" s="2" t="s">
        <v>7579</v>
      </c>
    </row>
    <row r="7084">
      <c r="A7084" s="2">
        <v>-1.0</v>
      </c>
      <c r="B7084" s="2" t="s">
        <v>7580</v>
      </c>
    </row>
    <row r="7085">
      <c r="A7085" s="2">
        <v>-1.0</v>
      </c>
      <c r="B7085" s="2" t="s">
        <v>7581</v>
      </c>
    </row>
    <row r="7086">
      <c r="A7086" s="2">
        <v>-1.0</v>
      </c>
      <c r="B7086" s="2" t="s">
        <v>7582</v>
      </c>
    </row>
    <row r="7087">
      <c r="A7087" s="2">
        <v>-1.0</v>
      </c>
      <c r="B7087" s="2" t="s">
        <v>7583</v>
      </c>
    </row>
    <row r="7088">
      <c r="A7088" s="2">
        <v>-1.0</v>
      </c>
      <c r="B7088" s="2" t="s">
        <v>7584</v>
      </c>
    </row>
    <row r="7089">
      <c r="A7089" s="2">
        <v>-1.0</v>
      </c>
      <c r="B7089" s="2" t="s">
        <v>7585</v>
      </c>
    </row>
    <row r="7090">
      <c r="A7090" s="2">
        <v>-1.0</v>
      </c>
      <c r="B7090" s="2" t="s">
        <v>7586</v>
      </c>
    </row>
    <row r="7091">
      <c r="A7091" s="2">
        <v>-1.0</v>
      </c>
      <c r="B7091" s="2" t="s">
        <v>7587</v>
      </c>
    </row>
    <row r="7092">
      <c r="A7092" s="2">
        <v>-1.0</v>
      </c>
      <c r="B7092" s="2" t="s">
        <v>7588</v>
      </c>
    </row>
    <row r="7093">
      <c r="A7093" s="2">
        <v>-1.0</v>
      </c>
      <c r="B7093" s="2" t="s">
        <v>7589</v>
      </c>
    </row>
    <row r="7094">
      <c r="A7094" s="2">
        <v>-1.0</v>
      </c>
      <c r="B7094" s="2" t="s">
        <v>7590</v>
      </c>
    </row>
    <row r="7095">
      <c r="A7095" s="2">
        <v>-1.0</v>
      </c>
      <c r="B7095" s="2" t="s">
        <v>7591</v>
      </c>
    </row>
    <row r="7096">
      <c r="A7096" s="2">
        <v>-1.0</v>
      </c>
      <c r="B7096" s="2" t="s">
        <v>7592</v>
      </c>
    </row>
    <row r="7097">
      <c r="A7097" s="2">
        <v>-1.0</v>
      </c>
      <c r="B7097" s="2" t="s">
        <v>7593</v>
      </c>
    </row>
    <row r="7098">
      <c r="A7098" s="2">
        <v>-1.0</v>
      </c>
      <c r="B7098" s="9" t="s">
        <v>7594</v>
      </c>
    </row>
    <row r="7099">
      <c r="A7099" s="2">
        <v>-1.0</v>
      </c>
      <c r="B7099" s="89" t="s">
        <v>7595</v>
      </c>
    </row>
    <row r="7100">
      <c r="A7100" s="2">
        <v>-1.0</v>
      </c>
      <c r="B7100" s="2" t="s">
        <v>7596</v>
      </c>
    </row>
    <row r="7101">
      <c r="A7101" s="2">
        <v>-1.0</v>
      </c>
      <c r="B7101" s="2" t="s">
        <v>7597</v>
      </c>
    </row>
    <row r="7102">
      <c r="A7102" s="2">
        <v>-1.0</v>
      </c>
      <c r="B7102" s="2" t="s">
        <v>7598</v>
      </c>
    </row>
    <row r="7103">
      <c r="A7103" s="2">
        <v>-1.0</v>
      </c>
      <c r="B7103" s="2" t="s">
        <v>7599</v>
      </c>
    </row>
    <row r="7104">
      <c r="A7104" s="2">
        <v>-1.0</v>
      </c>
      <c r="B7104" s="2" t="s">
        <v>7600</v>
      </c>
    </row>
    <row r="7105">
      <c r="A7105" s="2">
        <v>-1.0</v>
      </c>
      <c r="B7105" s="2" t="s">
        <v>7601</v>
      </c>
    </row>
    <row r="7106">
      <c r="A7106" s="2">
        <v>-1.0</v>
      </c>
      <c r="B7106" s="2" t="s">
        <v>7602</v>
      </c>
    </row>
    <row r="7107">
      <c r="A7107" s="2">
        <v>-1.0</v>
      </c>
      <c r="B7107" s="2" t="s">
        <v>7603</v>
      </c>
    </row>
    <row r="7108">
      <c r="A7108" s="2">
        <v>-1.0</v>
      </c>
      <c r="B7108" s="2" t="s">
        <v>7610</v>
      </c>
    </row>
    <row r="7109">
      <c r="A7109" s="2">
        <v>-1.0</v>
      </c>
      <c r="B7109" s="2" t="s">
        <v>7611</v>
      </c>
    </row>
    <row r="7110">
      <c r="A7110" s="2">
        <v>-1.0</v>
      </c>
      <c r="B7110" s="2" t="s">
        <v>7612</v>
      </c>
    </row>
    <row r="7111">
      <c r="A7111" s="2">
        <v>-1.0</v>
      </c>
      <c r="B7111" s="2" t="s">
        <v>7613</v>
      </c>
    </row>
    <row r="7112">
      <c r="A7112" s="2">
        <v>-1.0</v>
      </c>
      <c r="B7112" s="2" t="s">
        <v>7614</v>
      </c>
    </row>
    <row r="7113">
      <c r="A7113" s="2">
        <v>-1.0</v>
      </c>
      <c r="B7113" s="2" t="s">
        <v>7615</v>
      </c>
    </row>
    <row r="7114">
      <c r="A7114" s="2">
        <v>-1.0</v>
      </c>
      <c r="B7114" s="2" t="s">
        <v>7616</v>
      </c>
    </row>
    <row r="7115">
      <c r="A7115" s="2">
        <v>-1.0</v>
      </c>
      <c r="B7115" s="2" t="s">
        <v>7617</v>
      </c>
    </row>
    <row r="7116">
      <c r="A7116" s="2">
        <v>-1.0</v>
      </c>
      <c r="B7116" s="2" t="s">
        <v>7618</v>
      </c>
    </row>
    <row r="7117">
      <c r="A7117" s="2">
        <v>-1.0</v>
      </c>
      <c r="B7117" s="2" t="s">
        <v>7619</v>
      </c>
    </row>
    <row r="7118">
      <c r="A7118" s="2">
        <v>-1.0</v>
      </c>
      <c r="B7118" s="2" t="s">
        <v>7621</v>
      </c>
    </row>
    <row r="7119">
      <c r="A7119" s="2">
        <v>-1.0</v>
      </c>
      <c r="B7119" s="32" t="s">
        <v>7622</v>
      </c>
    </row>
    <row r="7120">
      <c r="A7120" s="2">
        <v>-1.0</v>
      </c>
      <c r="B7120" s="32" t="s">
        <v>7624</v>
      </c>
    </row>
    <row r="7121">
      <c r="A7121" s="2">
        <v>-1.0</v>
      </c>
      <c r="B7121" s="2" t="s">
        <v>7625</v>
      </c>
    </row>
    <row r="7122">
      <c r="A7122" s="2">
        <v>-1.0</v>
      </c>
      <c r="B7122" s="2" t="s">
        <v>7627</v>
      </c>
      <c r="D7122" s="36"/>
    </row>
    <row r="7123">
      <c r="A7123" s="2">
        <v>-1.0</v>
      </c>
      <c r="B7123" s="2" t="s">
        <v>7628</v>
      </c>
    </row>
    <row r="7124">
      <c r="A7124" s="2">
        <v>-1.0</v>
      </c>
      <c r="B7124" s="2" t="s">
        <v>7629</v>
      </c>
    </row>
    <row r="7125">
      <c r="A7125" s="2">
        <v>-1.0</v>
      </c>
      <c r="B7125" s="2" t="s">
        <v>7631</v>
      </c>
    </row>
    <row r="7126">
      <c r="A7126" s="2">
        <v>-1.0</v>
      </c>
      <c r="B7126" s="2" t="s">
        <v>7632</v>
      </c>
    </row>
    <row r="7127">
      <c r="A7127" s="2">
        <v>-1.0</v>
      </c>
      <c r="B7127" s="2" t="s">
        <v>7633</v>
      </c>
    </row>
    <row r="7128">
      <c r="A7128" s="2">
        <v>-1.0</v>
      </c>
      <c r="B7128" s="2" t="s">
        <v>7634</v>
      </c>
    </row>
    <row r="7129">
      <c r="A7129" s="2">
        <v>-1.0</v>
      </c>
      <c r="B7129" s="2" t="s">
        <v>7636</v>
      </c>
    </row>
    <row r="7130">
      <c r="A7130" s="2">
        <v>-1.0</v>
      </c>
      <c r="B7130" s="2" t="s">
        <v>7638</v>
      </c>
    </row>
    <row r="7131">
      <c r="A7131" s="2">
        <v>-1.0</v>
      </c>
      <c r="B7131" s="2" t="s">
        <v>7639</v>
      </c>
    </row>
    <row r="7132">
      <c r="A7132" s="2">
        <v>-1.0</v>
      </c>
      <c r="B7132" s="2" t="s">
        <v>7641</v>
      </c>
    </row>
    <row r="7133">
      <c r="A7133" s="2">
        <v>-1.0</v>
      </c>
      <c r="B7133" s="2" t="s">
        <v>7642</v>
      </c>
    </row>
    <row r="7134">
      <c r="A7134" s="2">
        <v>-1.0</v>
      </c>
      <c r="B7134" s="2" t="s">
        <v>7644</v>
      </c>
    </row>
    <row r="7135">
      <c r="A7135" s="2">
        <v>-1.0</v>
      </c>
      <c r="B7135" s="2" t="s">
        <v>7646</v>
      </c>
    </row>
    <row r="7136">
      <c r="A7136" s="2">
        <v>-1.0</v>
      </c>
      <c r="B7136" s="2" t="s">
        <v>7648</v>
      </c>
    </row>
    <row r="7137">
      <c r="A7137" s="2">
        <v>-1.0</v>
      </c>
      <c r="B7137" s="2" t="s">
        <v>7649</v>
      </c>
    </row>
    <row r="7138">
      <c r="A7138" s="2">
        <v>-1.0</v>
      </c>
      <c r="B7138" s="2" t="s">
        <v>7651</v>
      </c>
    </row>
    <row r="7139">
      <c r="A7139" s="2">
        <v>-1.0</v>
      </c>
      <c r="B7139" s="2" t="s">
        <v>7020</v>
      </c>
    </row>
    <row r="7140">
      <c r="A7140" s="2">
        <v>-1.0</v>
      </c>
      <c r="B7140" s="2" t="s">
        <v>7653</v>
      </c>
    </row>
    <row r="7141">
      <c r="A7141" s="2">
        <v>-1.0</v>
      </c>
      <c r="B7141" s="2" t="s">
        <v>7655</v>
      </c>
    </row>
    <row r="7142">
      <c r="A7142" s="2">
        <v>-1.0</v>
      </c>
      <c r="B7142" s="2" t="s">
        <v>7657</v>
      </c>
    </row>
    <row r="7143">
      <c r="A7143" s="2">
        <v>-1.0</v>
      </c>
      <c r="B7143" s="2" t="s">
        <v>7658</v>
      </c>
    </row>
    <row r="7144">
      <c r="A7144" s="2">
        <v>-1.0</v>
      </c>
      <c r="B7144" s="2" t="s">
        <v>7659</v>
      </c>
    </row>
    <row r="7145">
      <c r="A7145" s="2">
        <v>-1.0</v>
      </c>
      <c r="B7145" s="2" t="s">
        <v>7660</v>
      </c>
    </row>
    <row r="7146">
      <c r="A7146" s="2">
        <v>-1.0</v>
      </c>
      <c r="B7146" s="2" t="s">
        <v>7661</v>
      </c>
    </row>
    <row r="7147">
      <c r="A7147" s="2">
        <v>-1.0</v>
      </c>
      <c r="B7147" s="2" t="s">
        <v>7663</v>
      </c>
    </row>
    <row r="7148">
      <c r="A7148" s="2">
        <v>-1.0</v>
      </c>
      <c r="B7148" s="2" t="s">
        <v>7665</v>
      </c>
    </row>
    <row r="7149">
      <c r="A7149" s="2">
        <v>-1.0</v>
      </c>
      <c r="B7149" s="2" t="s">
        <v>7667</v>
      </c>
    </row>
    <row r="7150">
      <c r="A7150" s="2">
        <v>-1.0</v>
      </c>
      <c r="B7150" s="2" t="s">
        <v>7668</v>
      </c>
    </row>
    <row r="7151">
      <c r="A7151" s="2">
        <v>-1.0</v>
      </c>
      <c r="B7151" s="2" t="s">
        <v>7669</v>
      </c>
    </row>
    <row r="7152">
      <c r="A7152" s="2">
        <v>-1.0</v>
      </c>
      <c r="B7152" s="2" t="s">
        <v>7670</v>
      </c>
    </row>
    <row r="7153">
      <c r="A7153" s="2">
        <v>-1.0</v>
      </c>
      <c r="B7153" s="2" t="s">
        <v>7672</v>
      </c>
    </row>
    <row r="7154">
      <c r="A7154" s="2">
        <v>-1.0</v>
      </c>
      <c r="B7154" s="2" t="s">
        <v>7673</v>
      </c>
    </row>
    <row r="7155">
      <c r="A7155" s="2">
        <v>-1.0</v>
      </c>
      <c r="B7155" s="2" t="s">
        <v>7675</v>
      </c>
    </row>
    <row r="7156">
      <c r="A7156" s="2">
        <v>-1.0</v>
      </c>
      <c r="B7156" s="2" t="s">
        <v>7676</v>
      </c>
    </row>
    <row r="7157">
      <c r="A7157" s="2">
        <v>-1.0</v>
      </c>
      <c r="B7157" s="2" t="s">
        <v>7678</v>
      </c>
    </row>
    <row r="7158">
      <c r="A7158" s="2">
        <v>-1.0</v>
      </c>
      <c r="B7158" s="2" t="s">
        <v>7679</v>
      </c>
    </row>
    <row r="7159">
      <c r="A7159" s="2">
        <v>-1.0</v>
      </c>
      <c r="B7159" s="2" t="s">
        <v>7680</v>
      </c>
    </row>
    <row r="7160">
      <c r="A7160" s="2">
        <v>-1.0</v>
      </c>
      <c r="B7160" s="2" t="s">
        <v>7682</v>
      </c>
    </row>
    <row r="7161">
      <c r="A7161" s="2">
        <v>-1.0</v>
      </c>
      <c r="B7161" s="2" t="s">
        <v>7684</v>
      </c>
    </row>
    <row r="7162">
      <c r="A7162" s="2">
        <v>-1.0</v>
      </c>
      <c r="B7162" s="2" t="s">
        <v>7685</v>
      </c>
    </row>
    <row r="7163">
      <c r="A7163" s="2">
        <v>-1.0</v>
      </c>
      <c r="B7163" s="2" t="s">
        <v>7687</v>
      </c>
    </row>
    <row r="7164">
      <c r="A7164" s="2">
        <v>-1.0</v>
      </c>
      <c r="B7164" s="2" t="s">
        <v>7688</v>
      </c>
    </row>
    <row r="7165">
      <c r="A7165" s="2">
        <v>-1.0</v>
      </c>
      <c r="B7165" s="2" t="s">
        <v>7689</v>
      </c>
    </row>
    <row r="7166">
      <c r="A7166" s="2">
        <v>-1.0</v>
      </c>
      <c r="B7166" s="2" t="s">
        <v>7690</v>
      </c>
    </row>
    <row r="7167">
      <c r="A7167" s="2">
        <v>-1.0</v>
      </c>
      <c r="B7167" s="2" t="s">
        <v>7692</v>
      </c>
    </row>
    <row r="7168">
      <c r="A7168" s="2">
        <v>-1.0</v>
      </c>
      <c r="B7168" s="2" t="s">
        <v>7693</v>
      </c>
    </row>
    <row r="7169">
      <c r="A7169" s="2">
        <v>-1.0</v>
      </c>
      <c r="B7169" s="2" t="s">
        <v>7694</v>
      </c>
    </row>
    <row r="7170">
      <c r="A7170" s="2">
        <v>-1.0</v>
      </c>
      <c r="B7170" s="2" t="s">
        <v>7696</v>
      </c>
    </row>
    <row r="7171">
      <c r="A7171" s="2">
        <v>-1.0</v>
      </c>
      <c r="B7171" s="2" t="s">
        <v>7698</v>
      </c>
    </row>
    <row r="7172">
      <c r="A7172" s="2">
        <v>-1.0</v>
      </c>
      <c r="B7172" s="2" t="s">
        <v>7725</v>
      </c>
    </row>
    <row r="7173">
      <c r="A7173" s="2">
        <v>-1.0</v>
      </c>
      <c r="B7173" s="2" t="s">
        <v>7726</v>
      </c>
    </row>
    <row r="7174">
      <c r="A7174" s="2">
        <v>-1.0</v>
      </c>
      <c r="B7174" s="2" t="s">
        <v>7727</v>
      </c>
    </row>
    <row r="7175">
      <c r="A7175" s="2">
        <v>-1.0</v>
      </c>
      <c r="B7175" s="2" t="s">
        <v>7728</v>
      </c>
    </row>
    <row r="7176">
      <c r="A7176" s="2">
        <v>-1.0</v>
      </c>
      <c r="B7176" s="2" t="s">
        <v>7729</v>
      </c>
    </row>
    <row r="7177">
      <c r="A7177" s="2">
        <v>-1.0</v>
      </c>
      <c r="B7177" s="2" t="s">
        <v>7730</v>
      </c>
    </row>
    <row r="7178">
      <c r="A7178" s="2">
        <v>-1.0</v>
      </c>
      <c r="B7178" s="2" t="s">
        <v>7731</v>
      </c>
    </row>
    <row r="7179">
      <c r="A7179" s="2">
        <v>-1.0</v>
      </c>
      <c r="B7179" s="2" t="s">
        <v>7744</v>
      </c>
    </row>
    <row r="7180">
      <c r="A7180" s="2">
        <v>-1.0</v>
      </c>
      <c r="B7180" s="2" t="s">
        <v>7745</v>
      </c>
    </row>
    <row r="7181">
      <c r="A7181" s="2">
        <v>-1.0</v>
      </c>
      <c r="B7181" s="2" t="s">
        <v>7747</v>
      </c>
    </row>
    <row r="7182">
      <c r="A7182" s="2">
        <v>-1.0</v>
      </c>
      <c r="B7182" s="2" t="s">
        <v>7749</v>
      </c>
    </row>
    <row r="7183">
      <c r="A7183" s="2">
        <v>-1.0</v>
      </c>
      <c r="B7183" s="2" t="s">
        <v>7750</v>
      </c>
    </row>
    <row r="7184">
      <c r="A7184" s="2">
        <v>-1.0</v>
      </c>
      <c r="B7184" s="2" t="s">
        <v>7751</v>
      </c>
    </row>
    <row r="7185">
      <c r="A7185" s="2">
        <v>-1.0</v>
      </c>
      <c r="B7185" s="2" t="s">
        <v>7752</v>
      </c>
    </row>
    <row r="7186">
      <c r="A7186" s="2">
        <v>-1.0</v>
      </c>
      <c r="B7186" s="2" t="s">
        <v>7754</v>
      </c>
    </row>
    <row r="7187">
      <c r="A7187" s="2">
        <v>-1.0</v>
      </c>
      <c r="B7187" s="2" t="s">
        <v>7756</v>
      </c>
    </row>
    <row r="7188">
      <c r="A7188" s="2">
        <v>-1.0</v>
      </c>
      <c r="B7188" s="2" t="s">
        <v>7757</v>
      </c>
    </row>
    <row r="7189">
      <c r="A7189" s="2">
        <v>-1.0</v>
      </c>
      <c r="B7189" s="2" t="s">
        <v>7758</v>
      </c>
    </row>
    <row r="7190">
      <c r="A7190" s="2">
        <v>-1.0</v>
      </c>
      <c r="B7190" s="2" t="s">
        <v>7760</v>
      </c>
    </row>
    <row r="7191">
      <c r="A7191" s="2">
        <v>-1.0</v>
      </c>
      <c r="B7191" s="2" t="s">
        <v>7761</v>
      </c>
    </row>
    <row r="7192">
      <c r="A7192" s="2">
        <v>-1.0</v>
      </c>
      <c r="B7192" s="2" t="s">
        <v>7762</v>
      </c>
    </row>
    <row r="7193">
      <c r="A7193" s="2">
        <v>-1.0</v>
      </c>
      <c r="B7193" s="2" t="s">
        <v>7763</v>
      </c>
    </row>
    <row r="7194">
      <c r="A7194" s="2">
        <v>-1.0</v>
      </c>
      <c r="B7194" s="2" t="s">
        <v>7764</v>
      </c>
    </row>
    <row r="7195">
      <c r="A7195" s="2">
        <v>-1.0</v>
      </c>
      <c r="B7195" s="2" t="s">
        <v>7766</v>
      </c>
    </row>
    <row r="7196">
      <c r="A7196" s="2">
        <v>-1.0</v>
      </c>
      <c r="B7196" s="2" t="s">
        <v>7768</v>
      </c>
    </row>
    <row r="7197">
      <c r="A7197" s="2">
        <v>-1.0</v>
      </c>
      <c r="B7197" s="2" t="s">
        <v>7769</v>
      </c>
    </row>
    <row r="7198">
      <c r="A7198" s="2">
        <v>-1.0</v>
      </c>
      <c r="B7198" s="2" t="s">
        <v>7770</v>
      </c>
    </row>
    <row r="7199">
      <c r="A7199" s="2">
        <v>-1.0</v>
      </c>
      <c r="B7199" s="2" t="s">
        <v>7771</v>
      </c>
    </row>
    <row r="7200">
      <c r="A7200" s="2">
        <v>-1.0</v>
      </c>
      <c r="B7200" s="2" t="s">
        <v>7773</v>
      </c>
    </row>
    <row r="7201">
      <c r="A7201" s="2">
        <v>-1.0</v>
      </c>
      <c r="B7201" s="2" t="s">
        <v>7774</v>
      </c>
    </row>
    <row r="7202">
      <c r="A7202" s="2">
        <v>-1.0</v>
      </c>
      <c r="B7202" s="2" t="s">
        <v>7775</v>
      </c>
    </row>
    <row r="7203">
      <c r="A7203" s="2">
        <v>-1.0</v>
      </c>
      <c r="B7203" s="2" t="s">
        <v>7776</v>
      </c>
    </row>
    <row r="7204">
      <c r="A7204" s="2">
        <v>-1.0</v>
      </c>
      <c r="B7204" s="2" t="s">
        <v>7779</v>
      </c>
    </row>
    <row r="7205">
      <c r="A7205" s="2">
        <v>-1.0</v>
      </c>
      <c r="B7205" s="2" t="s">
        <v>7781</v>
      </c>
    </row>
    <row r="7206">
      <c r="A7206" s="2">
        <v>-1.0</v>
      </c>
      <c r="B7206" s="2" t="s">
        <v>7783</v>
      </c>
    </row>
    <row r="7207">
      <c r="A7207" s="2">
        <v>-1.0</v>
      </c>
      <c r="B7207" s="2" t="s">
        <v>7784</v>
      </c>
    </row>
    <row r="7208">
      <c r="A7208" s="2">
        <v>-1.0</v>
      </c>
      <c r="B7208" s="2" t="s">
        <v>7786</v>
      </c>
    </row>
    <row r="7209">
      <c r="A7209" s="2">
        <v>-1.0</v>
      </c>
      <c r="B7209" s="2" t="s">
        <v>7787</v>
      </c>
    </row>
    <row r="7210">
      <c r="A7210" s="2">
        <v>-1.0</v>
      </c>
      <c r="B7210" s="2" t="s">
        <v>7788</v>
      </c>
    </row>
    <row r="7211">
      <c r="A7211" s="2">
        <v>-1.0</v>
      </c>
      <c r="B7211" s="2" t="s">
        <v>7790</v>
      </c>
    </row>
    <row r="7212">
      <c r="A7212" s="2">
        <v>-1.0</v>
      </c>
      <c r="B7212" s="2" t="s">
        <v>7792</v>
      </c>
    </row>
    <row r="7213">
      <c r="A7213" s="2">
        <v>-1.0</v>
      </c>
      <c r="B7213" s="2" t="s">
        <v>7793</v>
      </c>
    </row>
    <row r="7214">
      <c r="A7214" s="2">
        <v>-1.0</v>
      </c>
      <c r="B7214" s="2" t="s">
        <v>7795</v>
      </c>
    </row>
    <row r="7215">
      <c r="A7215" s="2">
        <v>-1.0</v>
      </c>
      <c r="B7215" s="2" t="s">
        <v>7796</v>
      </c>
    </row>
    <row r="7216">
      <c r="A7216" s="2">
        <v>-1.0</v>
      </c>
      <c r="B7216" s="2" t="s">
        <v>7797</v>
      </c>
    </row>
    <row r="7217">
      <c r="A7217" s="2">
        <v>-1.0</v>
      </c>
      <c r="B7217" s="2" t="s">
        <v>7798</v>
      </c>
    </row>
    <row r="7218">
      <c r="A7218" s="2">
        <v>-1.0</v>
      </c>
      <c r="B7218" s="2" t="s">
        <v>7799</v>
      </c>
    </row>
    <row r="7219">
      <c r="A7219" s="2">
        <v>-1.0</v>
      </c>
      <c r="B7219" s="2" t="s">
        <v>7800</v>
      </c>
    </row>
    <row r="7220">
      <c r="A7220" s="2">
        <v>-1.0</v>
      </c>
      <c r="B7220" s="2" t="s">
        <v>7802</v>
      </c>
    </row>
    <row r="7221">
      <c r="A7221" s="2">
        <v>-1.0</v>
      </c>
      <c r="B7221" s="2" t="s">
        <v>7804</v>
      </c>
    </row>
    <row r="7222">
      <c r="A7222" s="2">
        <v>-1.0</v>
      </c>
      <c r="B7222" s="2" t="s">
        <v>7805</v>
      </c>
    </row>
    <row r="7223">
      <c r="A7223" s="2">
        <v>-1.0</v>
      </c>
      <c r="B7223" s="2" t="s">
        <v>7806</v>
      </c>
    </row>
    <row r="7224">
      <c r="A7224" s="2">
        <v>-1.0</v>
      </c>
      <c r="B7224" s="2" t="s">
        <v>7808</v>
      </c>
    </row>
    <row r="7225">
      <c r="A7225" s="2">
        <v>-1.0</v>
      </c>
      <c r="B7225" s="2" t="s">
        <v>7811</v>
      </c>
    </row>
    <row r="7226">
      <c r="A7226" s="2">
        <v>-1.0</v>
      </c>
      <c r="B7226" s="2" t="s">
        <v>7812</v>
      </c>
    </row>
    <row r="7227">
      <c r="A7227" s="2">
        <v>-1.0</v>
      </c>
      <c r="B7227" s="2" t="s">
        <v>7843</v>
      </c>
    </row>
    <row r="7228">
      <c r="A7228" s="2">
        <v>-1.0</v>
      </c>
      <c r="B7228" s="2" t="s">
        <v>7844</v>
      </c>
    </row>
    <row r="7229">
      <c r="A7229" s="2">
        <v>-1.0</v>
      </c>
      <c r="B7229" s="2" t="s">
        <v>7845</v>
      </c>
    </row>
    <row r="7230">
      <c r="A7230" s="2">
        <v>-1.0</v>
      </c>
      <c r="B7230" s="2" t="s">
        <v>7846</v>
      </c>
    </row>
    <row r="7231">
      <c r="A7231" s="2">
        <v>-1.0</v>
      </c>
      <c r="B7231" s="2" t="s">
        <v>7847</v>
      </c>
    </row>
    <row r="7232">
      <c r="A7232" s="2">
        <v>-1.0</v>
      </c>
      <c r="B7232" s="2" t="s">
        <v>7848</v>
      </c>
    </row>
    <row r="7233">
      <c r="A7233" s="2">
        <v>-1.0</v>
      </c>
      <c r="B7233" s="2" t="s">
        <v>7849</v>
      </c>
    </row>
    <row r="7234">
      <c r="A7234" s="2">
        <v>-1.0</v>
      </c>
      <c r="B7234" s="2" t="s">
        <v>7850</v>
      </c>
    </row>
    <row r="7235">
      <c r="A7235" s="2">
        <v>-1.0</v>
      </c>
      <c r="B7235" s="2" t="s">
        <v>7851</v>
      </c>
    </row>
    <row r="7236">
      <c r="A7236" s="2">
        <v>-1.0</v>
      </c>
      <c r="B7236" s="2" t="s">
        <v>7852</v>
      </c>
    </row>
    <row r="7237">
      <c r="A7237" s="2">
        <v>-1.0</v>
      </c>
      <c r="B7237" s="2" t="s">
        <v>7853</v>
      </c>
    </row>
    <row r="7238">
      <c r="A7238" s="2">
        <v>-1.0</v>
      </c>
      <c r="B7238" s="2" t="s">
        <v>7854</v>
      </c>
    </row>
    <row r="7239">
      <c r="A7239" s="2">
        <v>-1.0</v>
      </c>
      <c r="B7239" s="2" t="s">
        <v>7855</v>
      </c>
    </row>
    <row r="7240">
      <c r="A7240" s="2">
        <v>-1.0</v>
      </c>
      <c r="B7240" s="2" t="s">
        <v>7856</v>
      </c>
    </row>
    <row r="7241">
      <c r="A7241" s="2">
        <v>-1.0</v>
      </c>
      <c r="B7241" s="2" t="s">
        <v>7857</v>
      </c>
    </row>
    <row r="7242">
      <c r="A7242" s="2">
        <v>-1.0</v>
      </c>
      <c r="B7242" s="2" t="s">
        <v>7858</v>
      </c>
    </row>
    <row r="7243">
      <c r="A7243" s="2">
        <v>-1.0</v>
      </c>
      <c r="B7243" s="2" t="s">
        <v>7859</v>
      </c>
      <c r="D7243" s="10"/>
      <c r="E7243" s="10"/>
    </row>
    <row r="7244">
      <c r="A7244" s="2">
        <v>-1.0</v>
      </c>
      <c r="B7244" s="2" t="s">
        <v>7860</v>
      </c>
    </row>
    <row r="7245">
      <c r="A7245" s="2">
        <v>-1.0</v>
      </c>
      <c r="B7245" s="2" t="s">
        <v>7861</v>
      </c>
    </row>
    <row r="7246">
      <c r="A7246" s="2">
        <v>-1.0</v>
      </c>
      <c r="B7246" s="2" t="s">
        <v>7862</v>
      </c>
    </row>
    <row r="7247">
      <c r="A7247" s="2">
        <v>-1.0</v>
      </c>
      <c r="B7247" s="2" t="s">
        <v>7864</v>
      </c>
    </row>
    <row r="7248">
      <c r="A7248" s="2">
        <v>-1.0</v>
      </c>
      <c r="B7248" s="2" t="s">
        <v>7866</v>
      </c>
      <c r="D7248" s="36"/>
    </row>
    <row r="7249">
      <c r="A7249" s="2">
        <v>-1.0</v>
      </c>
      <c r="B7249" s="2" t="s">
        <v>7867</v>
      </c>
    </row>
    <row r="7250">
      <c r="A7250" s="2">
        <v>-1.0</v>
      </c>
      <c r="B7250" s="2" t="s">
        <v>7868</v>
      </c>
    </row>
    <row r="7251">
      <c r="A7251" s="2">
        <v>-1.0</v>
      </c>
      <c r="B7251" s="2" t="s">
        <v>7869</v>
      </c>
    </row>
    <row r="7252">
      <c r="A7252" s="2">
        <v>-1.0</v>
      </c>
      <c r="B7252" s="2" t="s">
        <v>7870</v>
      </c>
    </row>
    <row r="7253">
      <c r="A7253" s="2">
        <v>-1.0</v>
      </c>
      <c r="B7253" s="2" t="s">
        <v>7871</v>
      </c>
    </row>
    <row r="7254">
      <c r="A7254" s="2">
        <v>-1.0</v>
      </c>
      <c r="B7254" s="2" t="s">
        <v>7873</v>
      </c>
    </row>
    <row r="7255">
      <c r="A7255" s="2">
        <v>-1.0</v>
      </c>
      <c r="B7255" s="2" t="s">
        <v>7874</v>
      </c>
    </row>
    <row r="7256">
      <c r="A7256" s="2">
        <v>-1.0</v>
      </c>
      <c r="B7256" s="2" t="s">
        <v>7875</v>
      </c>
    </row>
    <row r="7257">
      <c r="A7257" s="2">
        <v>-1.0</v>
      </c>
      <c r="B7257" s="2" t="s">
        <v>7876</v>
      </c>
    </row>
    <row r="7258">
      <c r="A7258" s="2">
        <v>-1.0</v>
      </c>
      <c r="B7258" s="2" t="s">
        <v>7877</v>
      </c>
    </row>
    <row r="7259">
      <c r="A7259" s="2">
        <v>-1.0</v>
      </c>
      <c r="B7259" s="2" t="s">
        <v>7878</v>
      </c>
    </row>
    <row r="7260">
      <c r="A7260" s="2">
        <v>-1.0</v>
      </c>
      <c r="B7260" s="2" t="s">
        <v>7879</v>
      </c>
    </row>
    <row r="7261">
      <c r="A7261" s="2">
        <v>-1.0</v>
      </c>
      <c r="B7261" s="2" t="s">
        <v>7880</v>
      </c>
    </row>
    <row r="7262">
      <c r="A7262" s="2">
        <v>-1.0</v>
      </c>
      <c r="B7262" s="2" t="s">
        <v>7881</v>
      </c>
    </row>
    <row r="7263">
      <c r="A7263" s="2">
        <v>-1.0</v>
      </c>
      <c r="B7263" s="2" t="s">
        <v>7882</v>
      </c>
    </row>
    <row r="7264">
      <c r="A7264" s="2">
        <v>-1.0</v>
      </c>
      <c r="B7264" s="2" t="s">
        <v>7883</v>
      </c>
    </row>
    <row r="7265">
      <c r="A7265" s="2">
        <v>-1.0</v>
      </c>
      <c r="B7265" s="2" t="s">
        <v>7885</v>
      </c>
    </row>
    <row r="7266">
      <c r="A7266" s="2">
        <v>-1.0</v>
      </c>
      <c r="B7266" s="2" t="s">
        <v>7886</v>
      </c>
    </row>
    <row r="7267">
      <c r="A7267" s="2">
        <v>-1.0</v>
      </c>
      <c r="B7267" s="2" t="s">
        <v>7889</v>
      </c>
    </row>
    <row r="7268">
      <c r="A7268" s="2">
        <v>-1.0</v>
      </c>
      <c r="B7268" s="2" t="s">
        <v>7890</v>
      </c>
    </row>
    <row r="7269">
      <c r="A7269" s="2">
        <v>-1.0</v>
      </c>
      <c r="B7269" s="2" t="s">
        <v>7892</v>
      </c>
    </row>
    <row r="7270">
      <c r="A7270" s="2">
        <v>-1.0</v>
      </c>
      <c r="B7270" s="2" t="s">
        <v>7894</v>
      </c>
    </row>
    <row r="7271">
      <c r="A7271" s="2">
        <v>-1.0</v>
      </c>
      <c r="B7271" s="2" t="s">
        <v>7895</v>
      </c>
    </row>
    <row r="7272">
      <c r="A7272" s="2">
        <v>-1.0</v>
      </c>
      <c r="B7272" s="2" t="s">
        <v>7897</v>
      </c>
    </row>
    <row r="7273">
      <c r="A7273" s="2">
        <v>-1.0</v>
      </c>
      <c r="B7273" s="2" t="s">
        <v>7899</v>
      </c>
    </row>
    <row r="7274">
      <c r="A7274" s="2">
        <v>-1.0</v>
      </c>
      <c r="B7274" s="2" t="s">
        <v>7900</v>
      </c>
    </row>
    <row r="7275">
      <c r="A7275" s="2">
        <v>-1.0</v>
      </c>
      <c r="B7275" s="2" t="s">
        <v>7903</v>
      </c>
    </row>
    <row r="7276">
      <c r="A7276" s="2">
        <v>-1.0</v>
      </c>
      <c r="B7276" s="2" t="s">
        <v>7905</v>
      </c>
    </row>
    <row r="7277">
      <c r="A7277" s="2">
        <v>-1.0</v>
      </c>
      <c r="B7277" s="2" t="s">
        <v>7907</v>
      </c>
    </row>
    <row r="7278">
      <c r="A7278" s="2">
        <v>-1.0</v>
      </c>
      <c r="B7278" s="2" t="s">
        <v>7908</v>
      </c>
    </row>
    <row r="7279">
      <c r="A7279" s="2">
        <v>-1.0</v>
      </c>
      <c r="B7279" s="2" t="s">
        <v>7910</v>
      </c>
    </row>
    <row r="7280">
      <c r="A7280" s="2">
        <v>-1.0</v>
      </c>
      <c r="B7280" s="2" t="s">
        <v>7912</v>
      </c>
    </row>
    <row r="7281">
      <c r="A7281" s="2">
        <v>-1.0</v>
      </c>
      <c r="B7281" s="2" t="s">
        <v>7913</v>
      </c>
    </row>
    <row r="7282">
      <c r="A7282" s="2">
        <v>-1.0</v>
      </c>
      <c r="B7282" s="2" t="s">
        <v>7914</v>
      </c>
    </row>
    <row r="7283">
      <c r="A7283" s="2">
        <v>-1.0</v>
      </c>
      <c r="B7283" s="2" t="s">
        <v>7915</v>
      </c>
    </row>
    <row r="7284">
      <c r="A7284" s="2">
        <v>-1.0</v>
      </c>
      <c r="B7284" s="2" t="s">
        <v>7916</v>
      </c>
    </row>
    <row r="7285">
      <c r="A7285" s="2">
        <v>-1.0</v>
      </c>
      <c r="B7285" s="2" t="s">
        <v>7917</v>
      </c>
    </row>
    <row r="7286">
      <c r="A7286" s="2">
        <v>-1.0</v>
      </c>
      <c r="B7286" s="2" t="s">
        <v>7918</v>
      </c>
    </row>
    <row r="7287">
      <c r="A7287" s="2">
        <v>-1.0</v>
      </c>
      <c r="B7287" s="2" t="s">
        <v>7919</v>
      </c>
    </row>
    <row r="7288">
      <c r="A7288" s="2">
        <v>-1.0</v>
      </c>
      <c r="B7288" s="2" t="s">
        <v>7920</v>
      </c>
    </row>
    <row r="7289">
      <c r="A7289" s="2">
        <v>-1.0</v>
      </c>
      <c r="B7289" s="2" t="s">
        <v>7921</v>
      </c>
    </row>
    <row r="7290">
      <c r="A7290" s="2">
        <v>-1.0</v>
      </c>
      <c r="B7290" s="2" t="s">
        <v>7922</v>
      </c>
    </row>
    <row r="7291">
      <c r="A7291" s="2">
        <v>-1.0</v>
      </c>
      <c r="B7291" s="2" t="s">
        <v>7923</v>
      </c>
    </row>
    <row r="7292">
      <c r="A7292" s="2">
        <v>-1.0</v>
      </c>
      <c r="B7292" s="2" t="s">
        <v>7924</v>
      </c>
    </row>
    <row r="7293">
      <c r="A7293" s="2">
        <v>-1.0</v>
      </c>
      <c r="B7293" s="2" t="s">
        <v>7925</v>
      </c>
    </row>
    <row r="7294">
      <c r="A7294" s="2">
        <v>-1.0</v>
      </c>
      <c r="B7294" s="2" t="s">
        <v>7926</v>
      </c>
      <c r="D7294" s="36"/>
    </row>
    <row r="7295">
      <c r="A7295" s="2">
        <v>-1.0</v>
      </c>
      <c r="B7295" s="2" t="s">
        <v>7927</v>
      </c>
    </row>
    <row r="7296">
      <c r="A7296" s="2">
        <v>-1.0</v>
      </c>
      <c r="B7296" s="2" t="s">
        <v>7928</v>
      </c>
    </row>
    <row r="7297">
      <c r="A7297" s="2">
        <v>-1.0</v>
      </c>
      <c r="B7297" s="2" t="s">
        <v>7929</v>
      </c>
    </row>
    <row r="7298">
      <c r="A7298" s="2">
        <v>-1.0</v>
      </c>
      <c r="B7298" s="2" t="s">
        <v>7930</v>
      </c>
    </row>
    <row r="7299">
      <c r="A7299" s="2">
        <v>-1.0</v>
      </c>
      <c r="B7299" s="2" t="s">
        <v>7931</v>
      </c>
    </row>
    <row r="7300">
      <c r="A7300" s="2">
        <v>-1.0</v>
      </c>
      <c r="B7300" s="2" t="s">
        <v>7932</v>
      </c>
    </row>
    <row r="7301">
      <c r="A7301" s="2">
        <v>-1.0</v>
      </c>
      <c r="B7301" s="2" t="s">
        <v>7934</v>
      </c>
    </row>
    <row r="7302">
      <c r="A7302" s="2">
        <v>-1.0</v>
      </c>
      <c r="B7302" s="2" t="s">
        <v>7935</v>
      </c>
    </row>
    <row r="7303">
      <c r="A7303" s="2">
        <v>-1.0</v>
      </c>
      <c r="B7303" s="2" t="s">
        <v>7936</v>
      </c>
    </row>
    <row r="7304">
      <c r="A7304" s="2">
        <v>-1.0</v>
      </c>
      <c r="B7304" s="2" t="s">
        <v>7937</v>
      </c>
    </row>
    <row r="7305">
      <c r="A7305" s="2">
        <v>-1.0</v>
      </c>
      <c r="B7305" s="2" t="s">
        <v>7938</v>
      </c>
    </row>
    <row r="7306">
      <c r="A7306" s="2">
        <v>-1.0</v>
      </c>
      <c r="B7306" s="2" t="s">
        <v>7939</v>
      </c>
    </row>
    <row r="7307">
      <c r="A7307" s="2">
        <v>-1.0</v>
      </c>
      <c r="B7307" s="2" t="s">
        <v>7940</v>
      </c>
    </row>
    <row r="7308">
      <c r="A7308" s="2">
        <v>-1.0</v>
      </c>
      <c r="B7308" s="2" t="s">
        <v>7941</v>
      </c>
    </row>
    <row r="7309">
      <c r="A7309" s="2">
        <v>-1.0</v>
      </c>
      <c r="B7309" s="2" t="s">
        <v>7942</v>
      </c>
    </row>
    <row r="7310">
      <c r="A7310" s="2">
        <v>-1.0</v>
      </c>
      <c r="B7310" s="2" t="s">
        <v>7943</v>
      </c>
    </row>
    <row r="7311">
      <c r="A7311" s="2">
        <v>-1.0</v>
      </c>
      <c r="B7311" s="2" t="s">
        <v>7944</v>
      </c>
    </row>
    <row r="7312">
      <c r="A7312" s="2">
        <v>-1.0</v>
      </c>
      <c r="B7312" s="2" t="s">
        <v>7945</v>
      </c>
    </row>
    <row r="7313">
      <c r="A7313" s="2">
        <v>-1.0</v>
      </c>
      <c r="B7313" s="2" t="s">
        <v>7946</v>
      </c>
    </row>
    <row r="7314">
      <c r="A7314" s="2">
        <v>-1.0</v>
      </c>
      <c r="B7314" s="2" t="s">
        <v>7947</v>
      </c>
    </row>
    <row r="7315">
      <c r="A7315" s="2">
        <v>-1.0</v>
      </c>
      <c r="B7315" s="2" t="s">
        <v>7948</v>
      </c>
    </row>
    <row r="7316">
      <c r="A7316" s="2">
        <v>-1.0</v>
      </c>
      <c r="B7316" s="2" t="s">
        <v>7949</v>
      </c>
    </row>
    <row r="7317">
      <c r="A7317" s="2">
        <v>-1.0</v>
      </c>
      <c r="B7317" s="2" t="s">
        <v>7950</v>
      </c>
    </row>
    <row r="7318">
      <c r="A7318" s="2">
        <v>-1.0</v>
      </c>
      <c r="B7318" s="2" t="s">
        <v>7951</v>
      </c>
    </row>
    <row r="7319">
      <c r="A7319" s="2">
        <v>-1.0</v>
      </c>
      <c r="B7319" s="2" t="s">
        <v>7952</v>
      </c>
    </row>
    <row r="7320">
      <c r="A7320" s="2">
        <v>-1.0</v>
      </c>
      <c r="B7320" s="2" t="s">
        <v>7953</v>
      </c>
    </row>
    <row r="7321">
      <c r="A7321" s="2">
        <v>-1.0</v>
      </c>
      <c r="B7321" s="2" t="s">
        <v>7954</v>
      </c>
    </row>
    <row r="7322">
      <c r="A7322" s="2">
        <v>-1.0</v>
      </c>
      <c r="B7322" s="2" t="s">
        <v>7955</v>
      </c>
    </row>
    <row r="7323">
      <c r="A7323" s="2">
        <v>-1.0</v>
      </c>
      <c r="B7323" s="2" t="s">
        <v>7956</v>
      </c>
    </row>
    <row r="7324">
      <c r="A7324" s="2">
        <v>-1.0</v>
      </c>
      <c r="B7324" s="2" t="s">
        <v>7957</v>
      </c>
    </row>
    <row r="7325">
      <c r="A7325" s="2">
        <v>-1.0</v>
      </c>
      <c r="B7325" s="2" t="s">
        <v>7958</v>
      </c>
    </row>
    <row r="7326">
      <c r="A7326" s="2">
        <v>-1.0</v>
      </c>
      <c r="B7326" s="2" t="s">
        <v>7959</v>
      </c>
    </row>
    <row r="7327">
      <c r="A7327" s="2">
        <v>-1.0</v>
      </c>
      <c r="B7327" s="2" t="s">
        <v>7960</v>
      </c>
    </row>
    <row r="7328">
      <c r="A7328" s="2">
        <v>-1.0</v>
      </c>
      <c r="B7328" s="2" t="s">
        <v>7961</v>
      </c>
    </row>
    <row r="7329">
      <c r="A7329" s="2">
        <v>-1.0</v>
      </c>
      <c r="B7329" s="2" t="s">
        <v>7962</v>
      </c>
    </row>
    <row r="7330">
      <c r="A7330" s="2">
        <v>-1.0</v>
      </c>
      <c r="B7330" s="2" t="s">
        <v>7963</v>
      </c>
    </row>
    <row r="7331">
      <c r="A7331" s="2">
        <v>-1.0</v>
      </c>
      <c r="B7331" s="2" t="s">
        <v>7964</v>
      </c>
    </row>
    <row r="7332">
      <c r="A7332" s="2">
        <v>-1.0</v>
      </c>
      <c r="B7332" s="2" t="s">
        <v>7965</v>
      </c>
    </row>
    <row r="7333">
      <c r="A7333" s="2">
        <v>-1.0</v>
      </c>
      <c r="B7333" s="2" t="s">
        <v>7966</v>
      </c>
    </row>
    <row r="7334">
      <c r="A7334" s="2">
        <v>0.0</v>
      </c>
      <c r="B7334" s="2" t="s">
        <v>7967</v>
      </c>
    </row>
    <row r="7335">
      <c r="A7335" s="2">
        <v>-1.0</v>
      </c>
      <c r="B7335" s="2" t="s">
        <v>7968</v>
      </c>
    </row>
    <row r="7336">
      <c r="A7336" s="2">
        <v>-1.0</v>
      </c>
      <c r="B7336" s="2" t="s">
        <v>7969</v>
      </c>
    </row>
    <row r="7337">
      <c r="A7337" s="2">
        <v>-1.0</v>
      </c>
      <c r="B7337" s="2" t="s">
        <v>7970</v>
      </c>
    </row>
    <row r="7338">
      <c r="A7338" s="2">
        <v>-1.0</v>
      </c>
      <c r="B7338" s="2" t="s">
        <v>7971</v>
      </c>
    </row>
    <row r="7339">
      <c r="A7339" s="2">
        <v>-1.0</v>
      </c>
      <c r="B7339" s="2" t="s">
        <v>7972</v>
      </c>
    </row>
    <row r="7340">
      <c r="A7340" s="2">
        <v>-1.0</v>
      </c>
      <c r="B7340" s="2" t="s">
        <v>7973</v>
      </c>
    </row>
    <row r="7341">
      <c r="A7341" s="2">
        <v>-1.0</v>
      </c>
      <c r="B7341" s="2" t="s">
        <v>7974</v>
      </c>
    </row>
    <row r="7342">
      <c r="A7342" s="2">
        <v>-1.0</v>
      </c>
      <c r="B7342" s="2" t="s">
        <v>7975</v>
      </c>
    </row>
    <row r="7343">
      <c r="A7343" s="2">
        <v>-1.0</v>
      </c>
      <c r="B7343" s="2" t="s">
        <v>7976</v>
      </c>
    </row>
    <row r="7344">
      <c r="A7344" s="2">
        <v>-1.0</v>
      </c>
      <c r="B7344" s="2" t="s">
        <v>7977</v>
      </c>
    </row>
    <row r="7345">
      <c r="A7345" s="2">
        <v>-1.0</v>
      </c>
      <c r="B7345" s="2" t="s">
        <v>7978</v>
      </c>
    </row>
    <row r="7346">
      <c r="A7346" s="2">
        <v>-1.0</v>
      </c>
      <c r="B7346" s="2" t="s">
        <v>7979</v>
      </c>
    </row>
    <row r="7347">
      <c r="A7347" s="2">
        <v>-1.0</v>
      </c>
      <c r="B7347" s="2" t="s">
        <v>7980</v>
      </c>
    </row>
    <row r="7348">
      <c r="A7348" s="2">
        <v>-1.0</v>
      </c>
      <c r="B7348" s="2" t="s">
        <v>7981</v>
      </c>
    </row>
    <row r="7349">
      <c r="A7349" s="2">
        <v>-1.0</v>
      </c>
      <c r="B7349" s="2" t="s">
        <v>7982</v>
      </c>
    </row>
    <row r="7350">
      <c r="A7350" s="2">
        <v>-1.0</v>
      </c>
      <c r="B7350" s="2" t="s">
        <v>7983</v>
      </c>
    </row>
    <row r="7351">
      <c r="A7351" s="2">
        <v>-1.0</v>
      </c>
      <c r="B7351" s="2" t="s">
        <v>7984</v>
      </c>
    </row>
    <row r="7352">
      <c r="A7352" s="2">
        <v>-1.0</v>
      </c>
      <c r="B7352" s="2" t="s">
        <v>7985</v>
      </c>
    </row>
    <row r="7353">
      <c r="A7353" s="2">
        <v>-1.0</v>
      </c>
      <c r="B7353" s="2" t="s">
        <v>7986</v>
      </c>
    </row>
    <row r="7354">
      <c r="A7354" s="2">
        <v>-1.0</v>
      </c>
      <c r="B7354" s="2" t="s">
        <v>7987</v>
      </c>
    </row>
    <row r="7355">
      <c r="A7355" s="2">
        <v>-1.0</v>
      </c>
      <c r="B7355" s="2" t="s">
        <v>7988</v>
      </c>
    </row>
    <row r="7356">
      <c r="A7356" s="2">
        <v>-1.0</v>
      </c>
      <c r="B7356" s="2" t="s">
        <v>7989</v>
      </c>
    </row>
    <row r="7357">
      <c r="A7357" s="2">
        <v>-1.0</v>
      </c>
      <c r="B7357" s="2" t="s">
        <v>7990</v>
      </c>
    </row>
    <row r="7358">
      <c r="A7358" s="2">
        <v>-1.0</v>
      </c>
      <c r="B7358" s="2" t="s">
        <v>7991</v>
      </c>
    </row>
    <row r="7359">
      <c r="A7359" s="2">
        <v>0.0</v>
      </c>
      <c r="B7359" s="2" t="s">
        <v>7992</v>
      </c>
    </row>
    <row r="7360">
      <c r="A7360" s="2">
        <v>-1.0</v>
      </c>
      <c r="B7360" s="2" t="s">
        <v>7993</v>
      </c>
    </row>
    <row r="7361">
      <c r="A7361" s="2">
        <v>-1.0</v>
      </c>
      <c r="B7361" s="2" t="s">
        <v>7994</v>
      </c>
    </row>
    <row r="7362">
      <c r="A7362" s="2">
        <v>-1.0</v>
      </c>
      <c r="B7362" s="2" t="s">
        <v>7995</v>
      </c>
    </row>
    <row r="7363">
      <c r="A7363" s="2">
        <v>-1.0</v>
      </c>
      <c r="B7363" s="2" t="s">
        <v>7996</v>
      </c>
    </row>
    <row r="7364">
      <c r="A7364" s="2">
        <v>-1.0</v>
      </c>
      <c r="B7364" s="2" t="s">
        <v>7997</v>
      </c>
    </row>
    <row r="7365">
      <c r="A7365" s="2">
        <v>-1.0</v>
      </c>
      <c r="B7365" s="32" t="s">
        <v>7998</v>
      </c>
    </row>
    <row r="7366">
      <c r="A7366" s="2">
        <v>-1.0</v>
      </c>
      <c r="B7366" s="2" t="s">
        <v>7999</v>
      </c>
    </row>
    <row r="7367">
      <c r="A7367" s="2">
        <v>-1.0</v>
      </c>
      <c r="B7367" s="2" t="s">
        <v>8000</v>
      </c>
    </row>
    <row r="7368">
      <c r="A7368" s="2">
        <v>-1.0</v>
      </c>
      <c r="B7368" s="2" t="s">
        <v>8001</v>
      </c>
    </row>
    <row r="7369">
      <c r="A7369" s="2">
        <v>-1.0</v>
      </c>
      <c r="B7369" s="2" t="s">
        <v>8002</v>
      </c>
      <c r="D7369" s="10"/>
      <c r="E7369" s="10"/>
    </row>
    <row r="7370">
      <c r="A7370" s="2">
        <v>-1.0</v>
      </c>
      <c r="B7370" s="2" t="s">
        <v>8003</v>
      </c>
    </row>
    <row r="7371">
      <c r="A7371" s="2">
        <v>-1.0</v>
      </c>
      <c r="B7371" s="2" t="s">
        <v>8004</v>
      </c>
    </row>
    <row r="7372">
      <c r="A7372" s="2">
        <v>-1.0</v>
      </c>
      <c r="B7372" s="2" t="s">
        <v>8005</v>
      </c>
    </row>
    <row r="7373">
      <c r="A7373" s="2">
        <v>-1.0</v>
      </c>
      <c r="B7373" s="2" t="s">
        <v>8006</v>
      </c>
    </row>
    <row r="7374">
      <c r="A7374" s="2">
        <v>-1.0</v>
      </c>
      <c r="B7374" s="2" t="s">
        <v>8007</v>
      </c>
    </row>
    <row r="7375">
      <c r="A7375" s="2">
        <v>-1.0</v>
      </c>
      <c r="B7375" s="2" t="s">
        <v>8008</v>
      </c>
    </row>
    <row r="7376">
      <c r="A7376" s="2">
        <v>-1.0</v>
      </c>
      <c r="B7376" s="2" t="s">
        <v>8009</v>
      </c>
    </row>
    <row r="7377">
      <c r="A7377" s="2">
        <v>-1.0</v>
      </c>
      <c r="B7377" s="2" t="s">
        <v>8010</v>
      </c>
    </row>
    <row r="7378">
      <c r="A7378" s="2">
        <v>-1.0</v>
      </c>
      <c r="B7378" s="2" t="s">
        <v>8011</v>
      </c>
    </row>
    <row r="7379">
      <c r="A7379" s="2">
        <v>-1.0</v>
      </c>
      <c r="B7379" s="2" t="s">
        <v>8012</v>
      </c>
    </row>
    <row r="7380">
      <c r="A7380" s="2">
        <v>-1.0</v>
      </c>
      <c r="B7380" s="2" t="s">
        <v>8013</v>
      </c>
    </row>
    <row r="7381">
      <c r="A7381" s="2">
        <v>-1.0</v>
      </c>
      <c r="B7381" s="2" t="s">
        <v>8014</v>
      </c>
    </row>
    <row r="7382">
      <c r="A7382" s="2">
        <v>-1.0</v>
      </c>
      <c r="B7382" s="2" t="s">
        <v>8015</v>
      </c>
    </row>
    <row r="7383">
      <c r="A7383" s="2">
        <v>-1.0</v>
      </c>
      <c r="B7383" s="2" t="s">
        <v>8016</v>
      </c>
    </row>
    <row r="7384">
      <c r="A7384" s="2">
        <v>-1.0</v>
      </c>
      <c r="B7384" s="2" t="s">
        <v>8017</v>
      </c>
    </row>
    <row r="7385">
      <c r="A7385" s="2">
        <v>-1.0</v>
      </c>
      <c r="B7385" s="2" t="s">
        <v>8018</v>
      </c>
    </row>
    <row r="7386">
      <c r="A7386" s="2">
        <v>-1.0</v>
      </c>
      <c r="B7386" s="2" t="s">
        <v>8019</v>
      </c>
    </row>
    <row r="7387">
      <c r="A7387" s="2">
        <v>-1.0</v>
      </c>
      <c r="B7387" s="2" t="s">
        <v>8020</v>
      </c>
    </row>
    <row r="7388">
      <c r="A7388" s="2">
        <v>-1.0</v>
      </c>
      <c r="B7388" s="2" t="s">
        <v>8021</v>
      </c>
    </row>
    <row r="7389">
      <c r="A7389" s="2">
        <v>-1.0</v>
      </c>
      <c r="B7389" s="2" t="s">
        <v>8022</v>
      </c>
    </row>
    <row r="7390">
      <c r="A7390" s="2">
        <v>-1.0</v>
      </c>
      <c r="B7390" s="2" t="s">
        <v>8023</v>
      </c>
    </row>
    <row r="7391">
      <c r="A7391" s="2">
        <v>-1.0</v>
      </c>
      <c r="B7391" s="2" t="s">
        <v>8024</v>
      </c>
    </row>
    <row r="7392">
      <c r="A7392" s="2">
        <v>-1.0</v>
      </c>
      <c r="B7392" s="2" t="s">
        <v>8025</v>
      </c>
    </row>
    <row r="7393">
      <c r="A7393" s="2">
        <v>-1.0</v>
      </c>
      <c r="B7393" s="2" t="s">
        <v>8026</v>
      </c>
    </row>
    <row r="7394">
      <c r="A7394" s="2">
        <v>-1.0</v>
      </c>
      <c r="B7394" s="2" t="s">
        <v>8027</v>
      </c>
    </row>
    <row r="7395">
      <c r="A7395" s="2">
        <v>-1.0</v>
      </c>
      <c r="B7395" s="2" t="s">
        <v>8028</v>
      </c>
    </row>
    <row r="7396">
      <c r="A7396" s="2">
        <v>-1.0</v>
      </c>
      <c r="B7396" s="2" t="s">
        <v>8029</v>
      </c>
    </row>
    <row r="7397">
      <c r="A7397" s="2">
        <v>-1.0</v>
      </c>
      <c r="B7397" s="2" t="s">
        <v>8030</v>
      </c>
    </row>
    <row r="7398">
      <c r="A7398" s="2">
        <v>-1.0</v>
      </c>
      <c r="B7398" s="2" t="s">
        <v>8031</v>
      </c>
    </row>
    <row r="7399">
      <c r="A7399" s="2">
        <v>-1.0</v>
      </c>
      <c r="B7399" s="2" t="s">
        <v>8032</v>
      </c>
    </row>
    <row r="7400">
      <c r="A7400" s="2">
        <v>-1.0</v>
      </c>
      <c r="B7400" s="2" t="s">
        <v>8033</v>
      </c>
    </row>
    <row r="7401">
      <c r="A7401" s="2">
        <v>-1.0</v>
      </c>
      <c r="B7401" s="2" t="s">
        <v>8034</v>
      </c>
    </row>
    <row r="7402">
      <c r="A7402" s="2">
        <v>-1.0</v>
      </c>
      <c r="B7402" s="2" t="s">
        <v>8035</v>
      </c>
    </row>
    <row r="7403">
      <c r="A7403" s="2">
        <v>-1.0</v>
      </c>
      <c r="B7403" s="2" t="s">
        <v>8036</v>
      </c>
    </row>
    <row r="7404">
      <c r="A7404" s="2">
        <v>-1.0</v>
      </c>
      <c r="B7404" s="2" t="s">
        <v>8037</v>
      </c>
    </row>
    <row r="7405">
      <c r="A7405" s="2">
        <v>-1.0</v>
      </c>
      <c r="B7405" s="2" t="s">
        <v>8038</v>
      </c>
    </row>
    <row r="7406">
      <c r="A7406" s="2">
        <v>-1.0</v>
      </c>
      <c r="B7406" s="2" t="s">
        <v>8039</v>
      </c>
    </row>
    <row r="7407">
      <c r="A7407" s="2">
        <v>-1.0</v>
      </c>
      <c r="B7407" s="2" t="s">
        <v>8040</v>
      </c>
    </row>
    <row r="7408">
      <c r="A7408" s="2">
        <v>-1.0</v>
      </c>
      <c r="B7408" s="2" t="s">
        <v>8041</v>
      </c>
    </row>
    <row r="7409">
      <c r="A7409" s="2">
        <v>-1.0</v>
      </c>
      <c r="B7409" s="2" t="s">
        <v>8042</v>
      </c>
    </row>
    <row r="7410">
      <c r="A7410" s="2">
        <v>-1.0</v>
      </c>
      <c r="B7410" s="2" t="s">
        <v>8043</v>
      </c>
    </row>
    <row r="7411">
      <c r="A7411" s="2">
        <v>-1.0</v>
      </c>
      <c r="B7411" s="2" t="s">
        <v>8044</v>
      </c>
    </row>
    <row r="7412">
      <c r="A7412" s="2">
        <v>-1.0</v>
      </c>
      <c r="B7412" s="2" t="s">
        <v>8045</v>
      </c>
    </row>
    <row r="7413">
      <c r="A7413" s="2">
        <v>-1.0</v>
      </c>
      <c r="B7413" s="2" t="s">
        <v>8046</v>
      </c>
    </row>
    <row r="7414">
      <c r="A7414" s="2">
        <v>-1.0</v>
      </c>
      <c r="B7414" s="2" t="s">
        <v>8047</v>
      </c>
    </row>
    <row r="7415">
      <c r="A7415" s="2">
        <v>-1.0</v>
      </c>
      <c r="B7415" s="2" t="s">
        <v>8048</v>
      </c>
    </row>
    <row r="7416">
      <c r="A7416" s="2">
        <v>-1.0</v>
      </c>
      <c r="B7416" s="2" t="s">
        <v>8049</v>
      </c>
    </row>
    <row r="7417">
      <c r="A7417" s="2">
        <v>-1.0</v>
      </c>
      <c r="B7417" s="2" t="s">
        <v>8050</v>
      </c>
    </row>
    <row r="7418">
      <c r="A7418" s="2">
        <v>-1.0</v>
      </c>
      <c r="B7418" s="2" t="s">
        <v>8051</v>
      </c>
    </row>
    <row r="7419">
      <c r="A7419" s="2">
        <v>-1.0</v>
      </c>
      <c r="B7419" s="2" t="s">
        <v>8052</v>
      </c>
    </row>
    <row r="7420">
      <c r="A7420" s="2">
        <v>-1.0</v>
      </c>
      <c r="B7420" s="2" t="s">
        <v>8053</v>
      </c>
    </row>
    <row r="7421">
      <c r="A7421" s="2">
        <v>-1.0</v>
      </c>
      <c r="B7421" s="2" t="s">
        <v>8054</v>
      </c>
    </row>
    <row r="7422">
      <c r="A7422" s="2">
        <v>-1.0</v>
      </c>
      <c r="B7422" s="2" t="s">
        <v>8055</v>
      </c>
    </row>
    <row r="7423">
      <c r="A7423" s="2">
        <v>-1.0</v>
      </c>
      <c r="B7423" s="2" t="s">
        <v>8056</v>
      </c>
    </row>
    <row r="7424">
      <c r="A7424" s="2">
        <v>-1.0</v>
      </c>
      <c r="B7424" s="2" t="s">
        <v>8057</v>
      </c>
    </row>
    <row r="7425">
      <c r="A7425" s="2">
        <v>-1.0</v>
      </c>
      <c r="B7425" s="2" t="s">
        <v>8058</v>
      </c>
    </row>
    <row r="7426">
      <c r="A7426" s="2">
        <v>-1.0</v>
      </c>
      <c r="B7426" s="2" t="s">
        <v>8059</v>
      </c>
    </row>
    <row r="7427">
      <c r="A7427" s="2">
        <v>-1.0</v>
      </c>
      <c r="B7427" s="2" t="s">
        <v>8060</v>
      </c>
    </row>
    <row r="7428">
      <c r="A7428" s="2">
        <v>-1.0</v>
      </c>
      <c r="B7428" s="2" t="s">
        <v>8061</v>
      </c>
    </row>
    <row r="7429">
      <c r="A7429" s="2">
        <v>-1.0</v>
      </c>
      <c r="B7429" s="2" t="s">
        <v>8062</v>
      </c>
    </row>
    <row r="7430">
      <c r="A7430" s="2">
        <v>-1.0</v>
      </c>
      <c r="B7430" s="2" t="s">
        <v>8063</v>
      </c>
    </row>
    <row r="7431">
      <c r="A7431" s="2">
        <v>-1.0</v>
      </c>
      <c r="B7431" s="2" t="s">
        <v>8064</v>
      </c>
    </row>
    <row r="7432">
      <c r="A7432" s="2">
        <v>-1.0</v>
      </c>
      <c r="B7432" s="2" t="s">
        <v>8065</v>
      </c>
    </row>
    <row r="7433">
      <c r="A7433" s="2">
        <v>-1.0</v>
      </c>
      <c r="B7433" s="2" t="s">
        <v>4951</v>
      </c>
    </row>
    <row r="7434">
      <c r="A7434" s="2">
        <v>-1.0</v>
      </c>
      <c r="B7434" s="2" t="s">
        <v>8066</v>
      </c>
    </row>
    <row r="7435">
      <c r="A7435" s="2">
        <v>-1.0</v>
      </c>
      <c r="B7435" s="2" t="s">
        <v>8067</v>
      </c>
    </row>
    <row r="7436">
      <c r="A7436" s="2">
        <v>-1.0</v>
      </c>
      <c r="B7436" s="2" t="s">
        <v>8068</v>
      </c>
    </row>
    <row r="7437">
      <c r="A7437" s="2">
        <v>-1.0</v>
      </c>
      <c r="B7437" s="2" t="s">
        <v>8069</v>
      </c>
    </row>
    <row r="7438">
      <c r="A7438" s="2">
        <v>-1.0</v>
      </c>
      <c r="B7438" s="2" t="s">
        <v>8070</v>
      </c>
    </row>
    <row r="7439">
      <c r="A7439" s="2">
        <v>-1.0</v>
      </c>
      <c r="B7439" s="2" t="s">
        <v>8071</v>
      </c>
    </row>
    <row r="7440">
      <c r="A7440" s="2">
        <v>-1.0</v>
      </c>
      <c r="B7440" s="2" t="s">
        <v>8072</v>
      </c>
    </row>
    <row r="7441">
      <c r="A7441" s="2">
        <v>-1.0</v>
      </c>
      <c r="B7441" s="2" t="s">
        <v>8073</v>
      </c>
    </row>
    <row r="7442">
      <c r="A7442" s="2">
        <v>-1.0</v>
      </c>
      <c r="B7442" s="2" t="s">
        <v>8074</v>
      </c>
      <c r="D7442" s="36"/>
    </row>
    <row r="7443">
      <c r="A7443" s="2">
        <v>-1.0</v>
      </c>
      <c r="B7443" s="2" t="s">
        <v>8075</v>
      </c>
    </row>
    <row r="7444">
      <c r="A7444" s="2">
        <v>-1.0</v>
      </c>
      <c r="B7444" s="2" t="s">
        <v>8076</v>
      </c>
    </row>
    <row r="7445">
      <c r="A7445" s="2">
        <v>-1.0</v>
      </c>
      <c r="B7445" s="2" t="s">
        <v>8077</v>
      </c>
    </row>
    <row r="7446">
      <c r="A7446" s="2">
        <v>-1.0</v>
      </c>
      <c r="B7446" s="2" t="s">
        <v>8078</v>
      </c>
    </row>
    <row r="7447">
      <c r="A7447" s="2">
        <v>-1.0</v>
      </c>
      <c r="B7447" s="2" t="s">
        <v>8079</v>
      </c>
    </row>
    <row r="7448">
      <c r="A7448" s="2">
        <v>-1.0</v>
      </c>
      <c r="B7448" s="2" t="s">
        <v>8080</v>
      </c>
    </row>
    <row r="7449">
      <c r="A7449" s="2">
        <v>-1.0</v>
      </c>
      <c r="B7449" s="2" t="s">
        <v>8081</v>
      </c>
    </row>
    <row r="7450">
      <c r="A7450" s="2">
        <v>-1.0</v>
      </c>
      <c r="B7450" s="2" t="s">
        <v>8082</v>
      </c>
    </row>
    <row r="7451">
      <c r="A7451" s="2">
        <v>-1.0</v>
      </c>
      <c r="B7451" s="2" t="s">
        <v>8083</v>
      </c>
    </row>
    <row r="7452">
      <c r="A7452" s="2">
        <v>-1.0</v>
      </c>
      <c r="B7452" s="2" t="s">
        <v>8084</v>
      </c>
    </row>
    <row r="7453">
      <c r="A7453" s="2">
        <v>-1.0</v>
      </c>
      <c r="B7453" s="2" t="s">
        <v>8085</v>
      </c>
    </row>
    <row r="7454">
      <c r="A7454" s="2">
        <v>-1.0</v>
      </c>
      <c r="B7454" s="2" t="s">
        <v>8086</v>
      </c>
    </row>
    <row r="7455">
      <c r="A7455" s="2">
        <v>-1.0</v>
      </c>
      <c r="B7455" s="2" t="s">
        <v>8087</v>
      </c>
    </row>
    <row r="7456">
      <c r="A7456" s="2">
        <v>-1.0</v>
      </c>
      <c r="B7456" s="2" t="s">
        <v>8088</v>
      </c>
    </row>
    <row r="7457">
      <c r="A7457" s="2">
        <v>-1.0</v>
      </c>
      <c r="B7457" s="2" t="s">
        <v>8089</v>
      </c>
    </row>
    <row r="7458">
      <c r="A7458" s="2">
        <v>-1.0</v>
      </c>
      <c r="B7458" s="2" t="s">
        <v>8090</v>
      </c>
    </row>
    <row r="7459">
      <c r="A7459" s="2">
        <v>-1.0</v>
      </c>
      <c r="B7459" s="2" t="s">
        <v>8091</v>
      </c>
    </row>
    <row r="7460">
      <c r="A7460" s="2">
        <v>-1.0</v>
      </c>
      <c r="B7460" s="2" t="s">
        <v>8092</v>
      </c>
    </row>
    <row r="7461">
      <c r="A7461" s="2">
        <v>-1.0</v>
      </c>
      <c r="B7461" s="2" t="s">
        <v>8093</v>
      </c>
    </row>
    <row r="7462">
      <c r="A7462" s="2">
        <v>-1.0</v>
      </c>
      <c r="B7462" s="2" t="s">
        <v>8094</v>
      </c>
    </row>
    <row r="7463">
      <c r="A7463" s="2">
        <v>0.0</v>
      </c>
      <c r="B7463" s="2" t="s">
        <v>7012</v>
      </c>
    </row>
    <row r="7464">
      <c r="A7464" s="2">
        <v>0.0</v>
      </c>
      <c r="B7464" s="2" t="s">
        <v>7015</v>
      </c>
    </row>
    <row r="7465">
      <c r="A7465" s="2">
        <v>0.0</v>
      </c>
      <c r="B7465" s="2" t="s">
        <v>7016</v>
      </c>
    </row>
    <row r="7466">
      <c r="A7466" s="2">
        <v>0.0</v>
      </c>
      <c r="B7466" s="2" t="s">
        <v>7017</v>
      </c>
    </row>
    <row r="7467">
      <c r="A7467" s="2">
        <v>0.0</v>
      </c>
      <c r="B7467" s="2" t="s">
        <v>7018</v>
      </c>
    </row>
    <row r="7468">
      <c r="A7468" s="2">
        <v>0.0</v>
      </c>
      <c r="B7468" s="32" t="s">
        <v>7019</v>
      </c>
    </row>
    <row r="7469">
      <c r="A7469" s="2">
        <v>0.0</v>
      </c>
      <c r="B7469" s="2" t="s">
        <v>7022</v>
      </c>
    </row>
    <row r="7470">
      <c r="A7470" s="2">
        <v>0.0</v>
      </c>
      <c r="B7470" s="2" t="s">
        <v>7023</v>
      </c>
    </row>
    <row r="7471">
      <c r="A7471" s="2">
        <v>0.0</v>
      </c>
      <c r="B7471" s="2" t="s">
        <v>7027</v>
      </c>
    </row>
    <row r="7472">
      <c r="A7472" s="2">
        <v>0.0</v>
      </c>
      <c r="B7472" s="2" t="s">
        <v>7028</v>
      </c>
      <c r="D7472" s="10"/>
      <c r="E7472" s="10"/>
    </row>
    <row r="7473">
      <c r="A7473" s="2">
        <v>0.0</v>
      </c>
      <c r="B7473" s="36" t="s">
        <v>7031</v>
      </c>
    </row>
    <row r="7474">
      <c r="A7474" s="2">
        <v>0.0</v>
      </c>
      <c r="B7474" s="2" t="s">
        <v>7032</v>
      </c>
    </row>
    <row r="7475">
      <c r="A7475" s="2">
        <v>0.0</v>
      </c>
      <c r="B7475" s="36" t="s">
        <v>7033</v>
      </c>
    </row>
    <row r="7476">
      <c r="A7476" s="2">
        <v>0.0</v>
      </c>
      <c r="B7476" s="36" t="s">
        <v>7034</v>
      </c>
    </row>
    <row r="7477">
      <c r="A7477" s="2">
        <v>0.0</v>
      </c>
      <c r="B7477" s="36" t="s">
        <v>7035</v>
      </c>
    </row>
    <row r="7478">
      <c r="A7478" s="2">
        <v>0.0</v>
      </c>
      <c r="B7478" s="36" t="s">
        <v>7036</v>
      </c>
    </row>
    <row r="7479">
      <c r="A7479" s="2">
        <v>0.0</v>
      </c>
      <c r="B7479" s="36" t="s">
        <v>7038</v>
      </c>
    </row>
    <row r="7480">
      <c r="A7480" s="2">
        <v>0.0</v>
      </c>
      <c r="B7480" s="2" t="s">
        <v>7040</v>
      </c>
    </row>
    <row r="7481">
      <c r="A7481" s="2">
        <v>0.0</v>
      </c>
      <c r="B7481" s="36" t="s">
        <v>7041</v>
      </c>
    </row>
    <row r="7482">
      <c r="A7482" s="2">
        <v>0.0</v>
      </c>
      <c r="B7482" s="2" t="s">
        <v>7042</v>
      </c>
    </row>
    <row r="7483">
      <c r="A7483" s="2">
        <v>0.0</v>
      </c>
      <c r="B7483" s="36" t="s">
        <v>7043</v>
      </c>
    </row>
    <row r="7484">
      <c r="A7484" s="2">
        <v>0.0</v>
      </c>
      <c r="B7484" s="2" t="s">
        <v>5553</v>
      </c>
    </row>
    <row r="7485">
      <c r="A7485" s="2">
        <v>0.0</v>
      </c>
      <c r="B7485" s="2" t="s">
        <v>7046</v>
      </c>
    </row>
    <row r="7486">
      <c r="A7486" s="2">
        <v>0.0</v>
      </c>
      <c r="B7486" s="2" t="s">
        <v>7047</v>
      </c>
    </row>
    <row r="7487">
      <c r="A7487" s="2">
        <v>0.0</v>
      </c>
      <c r="B7487" s="2" t="s">
        <v>7052</v>
      </c>
    </row>
    <row r="7488">
      <c r="A7488" s="2">
        <v>0.0</v>
      </c>
      <c r="B7488" s="2" t="s">
        <v>7054</v>
      </c>
    </row>
    <row r="7489">
      <c r="A7489" s="2">
        <v>0.0</v>
      </c>
      <c r="B7489" s="2" t="s">
        <v>7055</v>
      </c>
    </row>
    <row r="7490">
      <c r="A7490" s="2">
        <v>0.0</v>
      </c>
      <c r="B7490" s="2" t="s">
        <v>7056</v>
      </c>
    </row>
    <row r="7491">
      <c r="A7491" s="2">
        <v>0.0</v>
      </c>
      <c r="B7491" s="2" t="s">
        <v>7057</v>
      </c>
    </row>
    <row r="7492">
      <c r="A7492" s="2">
        <v>0.0</v>
      </c>
      <c r="B7492" s="2" t="s">
        <v>7058</v>
      </c>
    </row>
    <row r="7493">
      <c r="A7493" s="2">
        <v>0.0</v>
      </c>
      <c r="B7493" s="2" t="s">
        <v>7062</v>
      </c>
    </row>
    <row r="7494">
      <c r="A7494" s="2">
        <v>0.0</v>
      </c>
      <c r="B7494" s="2" t="s">
        <v>7063</v>
      </c>
    </row>
    <row r="7495">
      <c r="A7495" s="2">
        <v>0.0</v>
      </c>
      <c r="B7495" s="36" t="s">
        <v>7066</v>
      </c>
    </row>
    <row r="7496">
      <c r="A7496" s="2">
        <v>0.0</v>
      </c>
      <c r="B7496" s="2" t="s">
        <v>7067</v>
      </c>
    </row>
    <row r="7497">
      <c r="A7497" s="2">
        <v>0.0</v>
      </c>
      <c r="B7497" s="2" t="s">
        <v>7068</v>
      </c>
    </row>
    <row r="7498">
      <c r="A7498" s="2">
        <v>0.0</v>
      </c>
      <c r="B7498" s="2" t="s">
        <v>7069</v>
      </c>
    </row>
    <row r="7499">
      <c r="A7499" s="2">
        <v>0.0</v>
      </c>
      <c r="B7499" s="32" t="s">
        <v>7074</v>
      </c>
    </row>
    <row r="7500">
      <c r="A7500" s="2">
        <v>0.0</v>
      </c>
      <c r="B7500" s="2" t="s">
        <v>7075</v>
      </c>
    </row>
    <row r="7501">
      <c r="A7501" s="2">
        <v>0.0</v>
      </c>
      <c r="B7501" s="2" t="s">
        <v>7076</v>
      </c>
    </row>
    <row r="7502">
      <c r="A7502" s="2">
        <v>0.0</v>
      </c>
      <c r="B7502" s="2" t="s">
        <v>7077</v>
      </c>
    </row>
    <row r="7503">
      <c r="A7503" s="2">
        <v>0.0</v>
      </c>
      <c r="B7503" s="2" t="s">
        <v>7080</v>
      </c>
    </row>
    <row r="7504">
      <c r="A7504" s="2">
        <v>0.0</v>
      </c>
      <c r="B7504" s="2" t="s">
        <v>7081</v>
      </c>
    </row>
    <row r="7505">
      <c r="A7505" s="2">
        <v>0.0</v>
      </c>
      <c r="B7505" s="32" t="s">
        <v>7082</v>
      </c>
    </row>
    <row r="7506">
      <c r="A7506" s="2">
        <v>0.0</v>
      </c>
      <c r="B7506" s="2" t="s">
        <v>7090</v>
      </c>
    </row>
    <row r="7507">
      <c r="A7507" s="2">
        <v>0.0</v>
      </c>
      <c r="B7507" s="2" t="s">
        <v>7091</v>
      </c>
    </row>
    <row r="7508">
      <c r="A7508" s="2">
        <v>0.0</v>
      </c>
      <c r="B7508" s="2" t="s">
        <v>7092</v>
      </c>
    </row>
    <row r="7509">
      <c r="A7509" s="2">
        <v>0.0</v>
      </c>
      <c r="B7509" s="2" t="s">
        <v>7094</v>
      </c>
    </row>
    <row r="7510">
      <c r="A7510" s="2">
        <v>0.0</v>
      </c>
      <c r="B7510" s="36" t="s">
        <v>7096</v>
      </c>
    </row>
    <row r="7511">
      <c r="A7511" s="2">
        <v>0.0</v>
      </c>
      <c r="B7511" s="2" t="s">
        <v>7098</v>
      </c>
    </row>
    <row r="7512">
      <c r="A7512" s="2">
        <v>0.0</v>
      </c>
      <c r="B7512" s="2" t="s">
        <v>7100</v>
      </c>
    </row>
    <row r="7513">
      <c r="A7513" s="2">
        <v>0.0</v>
      </c>
      <c r="B7513" s="2" t="s">
        <v>7101</v>
      </c>
    </row>
    <row r="7514">
      <c r="A7514" s="2">
        <v>0.0</v>
      </c>
      <c r="B7514" s="36" t="s">
        <v>7104</v>
      </c>
    </row>
    <row r="7515">
      <c r="A7515" s="2">
        <v>0.0</v>
      </c>
      <c r="B7515" s="2" t="s">
        <v>7105</v>
      </c>
    </row>
    <row r="7516">
      <c r="A7516" s="2">
        <v>0.0</v>
      </c>
      <c r="B7516" s="2" t="s">
        <v>7106</v>
      </c>
    </row>
    <row r="7517">
      <c r="A7517" s="2">
        <v>0.0</v>
      </c>
      <c r="B7517" s="2" t="s">
        <v>7107</v>
      </c>
    </row>
    <row r="7518">
      <c r="A7518" s="2">
        <v>0.0</v>
      </c>
      <c r="B7518" s="2" t="s">
        <v>7108</v>
      </c>
    </row>
    <row r="7519">
      <c r="A7519" s="2">
        <v>0.0</v>
      </c>
      <c r="B7519" s="2" t="s">
        <v>7113</v>
      </c>
    </row>
    <row r="7520">
      <c r="A7520" s="2">
        <v>0.0</v>
      </c>
      <c r="B7520" s="2" t="s">
        <v>7114</v>
      </c>
    </row>
    <row r="7521">
      <c r="A7521" s="2">
        <v>0.0</v>
      </c>
      <c r="B7521" s="2" t="s">
        <v>7116</v>
      </c>
    </row>
    <row r="7522">
      <c r="A7522" s="2">
        <v>0.0</v>
      </c>
      <c r="B7522" s="2" t="s">
        <v>7122</v>
      </c>
    </row>
    <row r="7523">
      <c r="A7523" s="2">
        <v>0.0</v>
      </c>
      <c r="B7523" s="2" t="s">
        <v>7132</v>
      </c>
    </row>
    <row r="7524">
      <c r="A7524" s="2">
        <v>0.0</v>
      </c>
      <c r="B7524" s="2" t="s">
        <v>7136</v>
      </c>
    </row>
    <row r="7525">
      <c r="A7525" s="2">
        <v>0.0</v>
      </c>
      <c r="B7525" s="36" t="s">
        <v>7144</v>
      </c>
    </row>
    <row r="7526">
      <c r="A7526" s="2">
        <v>0.0</v>
      </c>
      <c r="B7526" s="32" t="s">
        <v>7147</v>
      </c>
    </row>
    <row r="7527">
      <c r="A7527" s="2">
        <v>0.0</v>
      </c>
      <c r="B7527" s="2" t="s">
        <v>7148</v>
      </c>
    </row>
    <row r="7528">
      <c r="A7528" s="2">
        <v>0.0</v>
      </c>
      <c r="B7528" s="2" t="s">
        <v>7149</v>
      </c>
    </row>
    <row r="7529">
      <c r="A7529" s="2">
        <v>0.0</v>
      </c>
      <c r="B7529" s="2" t="s">
        <v>7150</v>
      </c>
    </row>
    <row r="7530">
      <c r="A7530" s="2">
        <v>0.0</v>
      </c>
      <c r="B7530" s="2" t="s">
        <v>7166</v>
      </c>
    </row>
    <row r="7531">
      <c r="A7531" s="2">
        <v>0.0</v>
      </c>
      <c r="B7531" s="2" t="s">
        <v>7180</v>
      </c>
    </row>
    <row r="7532">
      <c r="A7532" s="2">
        <v>0.0</v>
      </c>
      <c r="B7532" s="32" t="s">
        <v>7183</v>
      </c>
    </row>
    <row r="7533">
      <c r="A7533" s="2">
        <v>0.0</v>
      </c>
      <c r="B7533" s="2" t="s">
        <v>7190</v>
      </c>
    </row>
    <row r="7534">
      <c r="A7534" s="2">
        <v>0.0</v>
      </c>
      <c r="B7534" s="2" t="s">
        <v>7197</v>
      </c>
    </row>
    <row r="7535">
      <c r="A7535" s="2">
        <v>0.0</v>
      </c>
      <c r="B7535" s="36" t="s">
        <v>7201</v>
      </c>
    </row>
    <row r="7536">
      <c r="A7536" s="2">
        <v>0.0</v>
      </c>
      <c r="B7536" s="36" t="s">
        <v>7203</v>
      </c>
    </row>
    <row r="7537">
      <c r="A7537" s="2">
        <v>0.0</v>
      </c>
      <c r="B7537" s="2" t="s">
        <v>7205</v>
      </c>
    </row>
    <row r="7538">
      <c r="A7538" s="2">
        <v>0.0</v>
      </c>
      <c r="B7538" s="2" t="s">
        <v>7207</v>
      </c>
    </row>
    <row r="7539">
      <c r="A7539" s="2">
        <v>0.0</v>
      </c>
      <c r="B7539" s="2" t="s">
        <v>7219</v>
      </c>
    </row>
    <row r="7540">
      <c r="A7540" s="2">
        <v>0.0</v>
      </c>
      <c r="B7540" s="2" t="s">
        <v>7220</v>
      </c>
    </row>
    <row r="7541">
      <c r="A7541" s="2">
        <v>0.0</v>
      </c>
      <c r="B7541" s="2" t="s">
        <v>7269</v>
      </c>
    </row>
    <row r="7542">
      <c r="A7542" s="2">
        <v>0.0</v>
      </c>
      <c r="B7542" s="2" t="s">
        <v>7272</v>
      </c>
    </row>
    <row r="7543">
      <c r="A7543" s="2">
        <v>0.0</v>
      </c>
      <c r="B7543" s="2" t="s">
        <v>7303</v>
      </c>
    </row>
    <row r="7544">
      <c r="A7544" s="2">
        <v>0.0</v>
      </c>
      <c r="B7544" s="2" t="s">
        <v>7304</v>
      </c>
    </row>
    <row r="7545">
      <c r="A7545" s="2">
        <v>0.0</v>
      </c>
      <c r="B7545" s="2" t="s">
        <v>7308</v>
      </c>
    </row>
    <row r="7546">
      <c r="A7546" s="2">
        <v>0.0</v>
      </c>
      <c r="B7546" s="2" t="s">
        <v>7312</v>
      </c>
    </row>
    <row r="7547">
      <c r="A7547" s="2">
        <v>0.0</v>
      </c>
      <c r="B7547" s="2" t="s">
        <v>7317</v>
      </c>
    </row>
    <row r="7548">
      <c r="A7548" s="2">
        <v>0.0</v>
      </c>
      <c r="B7548" s="2" t="s">
        <v>7319</v>
      </c>
    </row>
    <row r="7549">
      <c r="A7549" s="2">
        <v>0.0</v>
      </c>
      <c r="B7549" s="2" t="s">
        <v>7321</v>
      </c>
    </row>
    <row r="7550">
      <c r="A7550" s="2">
        <v>0.0</v>
      </c>
      <c r="B7550" s="2" t="s">
        <v>7336</v>
      </c>
    </row>
    <row r="7551">
      <c r="A7551" s="2">
        <v>0.0</v>
      </c>
      <c r="B7551" s="2" t="s">
        <v>7337</v>
      </c>
    </row>
    <row r="7552">
      <c r="A7552" s="2">
        <v>0.0</v>
      </c>
      <c r="B7552" s="2" t="s">
        <v>7338</v>
      </c>
    </row>
    <row r="7553">
      <c r="A7553" s="2">
        <v>0.0</v>
      </c>
      <c r="B7553" s="2" t="s">
        <v>7340</v>
      </c>
    </row>
    <row r="7554">
      <c r="A7554" s="2">
        <v>0.0</v>
      </c>
      <c r="B7554" s="2" t="s">
        <v>7341</v>
      </c>
    </row>
    <row r="7555">
      <c r="A7555" s="2">
        <v>0.0</v>
      </c>
      <c r="B7555" s="2" t="s">
        <v>7342</v>
      </c>
    </row>
    <row r="7556">
      <c r="A7556" s="2">
        <v>0.0</v>
      </c>
      <c r="B7556" s="2" t="s">
        <v>7347</v>
      </c>
    </row>
    <row r="7557">
      <c r="A7557" s="2">
        <v>0.0</v>
      </c>
      <c r="B7557" s="36" t="s">
        <v>7349</v>
      </c>
    </row>
    <row r="7558">
      <c r="A7558" s="2">
        <v>0.0</v>
      </c>
      <c r="B7558" s="36" t="s">
        <v>7353</v>
      </c>
    </row>
    <row r="7559">
      <c r="A7559" s="2">
        <v>0.0</v>
      </c>
      <c r="B7559" s="32" t="s">
        <v>7354</v>
      </c>
    </row>
    <row r="7560">
      <c r="A7560" s="2">
        <v>0.0</v>
      </c>
      <c r="B7560" s="2" t="s">
        <v>7355</v>
      </c>
    </row>
    <row r="7561">
      <c r="A7561" s="2">
        <v>0.0</v>
      </c>
      <c r="B7561" s="2" t="s">
        <v>7356</v>
      </c>
    </row>
    <row r="7562">
      <c r="A7562" s="2">
        <v>0.0</v>
      </c>
      <c r="B7562" s="2" t="s">
        <v>7358</v>
      </c>
    </row>
    <row r="7563">
      <c r="A7563" s="2">
        <v>0.0</v>
      </c>
      <c r="B7563" s="2" t="s">
        <v>7362</v>
      </c>
    </row>
    <row r="7564">
      <c r="A7564" s="2">
        <v>0.0</v>
      </c>
      <c r="B7564" s="2" t="s">
        <v>7363</v>
      </c>
    </row>
    <row r="7565">
      <c r="A7565" s="2">
        <v>0.0</v>
      </c>
      <c r="B7565" s="38" t="s">
        <v>7368</v>
      </c>
    </row>
    <row r="7566">
      <c r="A7566" s="2">
        <v>0.0</v>
      </c>
      <c r="B7566" s="38" t="s">
        <v>7607</v>
      </c>
    </row>
    <row r="7567">
      <c r="A7567" s="2">
        <v>0.0</v>
      </c>
      <c r="B7567" s="38" t="s">
        <v>7609</v>
      </c>
    </row>
    <row r="7568">
      <c r="A7568" s="2">
        <v>0.0</v>
      </c>
      <c r="B7568" s="2" t="s">
        <v>7620</v>
      </c>
    </row>
    <row r="7569">
      <c r="A7569" s="2">
        <v>0.0</v>
      </c>
      <c r="B7569" s="2" t="s">
        <v>7635</v>
      </c>
    </row>
    <row r="7570">
      <c r="A7570" s="2">
        <v>0.0</v>
      </c>
      <c r="B7570" s="32" t="s">
        <v>7637</v>
      </c>
    </row>
    <row r="7571">
      <c r="A7571" s="2">
        <v>0.0</v>
      </c>
      <c r="B7571" s="2" t="s">
        <v>7640</v>
      </c>
    </row>
    <row r="7572">
      <c r="A7572" s="2">
        <v>0.0</v>
      </c>
      <c r="B7572" s="2" t="s">
        <v>7643</v>
      </c>
    </row>
    <row r="7573">
      <c r="A7573" s="2">
        <v>0.0</v>
      </c>
      <c r="B7573" s="2" t="s">
        <v>7645</v>
      </c>
    </row>
    <row r="7574">
      <c r="A7574" s="2">
        <v>0.0</v>
      </c>
      <c r="B7574" s="2" t="s">
        <v>7647</v>
      </c>
    </row>
    <row r="7575">
      <c r="A7575" s="2">
        <v>0.0</v>
      </c>
      <c r="B7575" s="2" t="s">
        <v>7650</v>
      </c>
    </row>
    <row r="7576">
      <c r="A7576" s="2">
        <v>0.0</v>
      </c>
      <c r="B7576" s="2" t="s">
        <v>7652</v>
      </c>
    </row>
    <row r="7577">
      <c r="A7577" s="2">
        <v>0.0</v>
      </c>
      <c r="B7577" s="2" t="s">
        <v>7654</v>
      </c>
    </row>
    <row r="7578">
      <c r="A7578" s="2">
        <v>0.0</v>
      </c>
      <c r="B7578" s="36" t="s">
        <v>7656</v>
      </c>
    </row>
    <row r="7579">
      <c r="A7579" s="2">
        <v>0.0</v>
      </c>
      <c r="B7579" s="2" t="s">
        <v>7662</v>
      </c>
    </row>
    <row r="7580">
      <c r="A7580" s="2">
        <v>0.0</v>
      </c>
      <c r="B7580" s="32" t="s">
        <v>7664</v>
      </c>
    </row>
    <row r="7581">
      <c r="A7581" s="2">
        <v>0.0</v>
      </c>
      <c r="B7581" s="2" t="s">
        <v>7666</v>
      </c>
    </row>
    <row r="7582">
      <c r="A7582" s="2">
        <v>0.0</v>
      </c>
      <c r="B7582" s="2" t="s">
        <v>7671</v>
      </c>
    </row>
    <row r="7583">
      <c r="A7583" s="2">
        <v>0.0</v>
      </c>
      <c r="B7583" s="2" t="s">
        <v>7674</v>
      </c>
    </row>
    <row r="7584">
      <c r="A7584" s="2">
        <v>0.0</v>
      </c>
      <c r="B7584" s="2" t="s">
        <v>7677</v>
      </c>
    </row>
    <row r="7585">
      <c r="A7585" s="2">
        <v>0.0</v>
      </c>
      <c r="B7585" s="2" t="s">
        <v>7681</v>
      </c>
    </row>
    <row r="7586">
      <c r="A7586" s="2">
        <v>0.0</v>
      </c>
      <c r="B7586" s="2" t="s">
        <v>7686</v>
      </c>
    </row>
    <row r="7587">
      <c r="A7587" s="2">
        <v>0.0</v>
      </c>
      <c r="B7587" s="2" t="s">
        <v>7695</v>
      </c>
    </row>
    <row r="7588">
      <c r="A7588" s="2">
        <v>0.0</v>
      </c>
      <c r="B7588" s="2" t="s">
        <v>7697</v>
      </c>
    </row>
    <row r="7589">
      <c r="A7589" s="2">
        <v>0.0</v>
      </c>
      <c r="B7589" s="2" t="s">
        <v>7699</v>
      </c>
    </row>
    <row r="7590">
      <c r="A7590" s="2">
        <v>0.0</v>
      </c>
      <c r="B7590" s="2" t="s">
        <v>7700</v>
      </c>
    </row>
    <row r="7591">
      <c r="A7591" s="2">
        <v>0.0</v>
      </c>
      <c r="B7591" s="2" t="s">
        <v>7703</v>
      </c>
    </row>
    <row r="7592">
      <c r="A7592" s="2">
        <v>0.0</v>
      </c>
      <c r="B7592" s="2" t="s">
        <v>7704</v>
      </c>
    </row>
    <row r="7593">
      <c r="A7593" s="2">
        <v>0.0</v>
      </c>
      <c r="B7593" s="2" t="s">
        <v>7705</v>
      </c>
    </row>
    <row r="7594">
      <c r="A7594" s="2">
        <v>0.0</v>
      </c>
      <c r="B7594" s="2" t="s">
        <v>7706</v>
      </c>
    </row>
    <row r="7595">
      <c r="A7595" s="2">
        <v>0.0</v>
      </c>
      <c r="B7595" s="2" t="s">
        <v>7707</v>
      </c>
    </row>
    <row r="7596">
      <c r="A7596" s="2">
        <v>0.0</v>
      </c>
      <c r="B7596" s="2" t="s">
        <v>7709</v>
      </c>
    </row>
    <row r="7597">
      <c r="A7597" s="2">
        <v>0.0</v>
      </c>
      <c r="B7597" s="2" t="s">
        <v>7710</v>
      </c>
    </row>
    <row r="7598">
      <c r="A7598" s="2">
        <v>0.0</v>
      </c>
      <c r="B7598" s="2" t="s">
        <v>7712</v>
      </c>
    </row>
    <row r="7599">
      <c r="A7599" s="2">
        <v>0.0</v>
      </c>
      <c r="B7599" s="2" t="s">
        <v>7721</v>
      </c>
    </row>
    <row r="7600">
      <c r="A7600" s="2">
        <v>0.0</v>
      </c>
      <c r="B7600" s="92" t="s">
        <v>7723</v>
      </c>
    </row>
    <row r="7601">
      <c r="A7601" s="2">
        <v>0.0</v>
      </c>
      <c r="B7601" s="36" t="s">
        <v>7733</v>
      </c>
    </row>
    <row r="7602">
      <c r="A7602" s="2">
        <v>0.0</v>
      </c>
      <c r="B7602" s="32" t="s">
        <v>7734</v>
      </c>
    </row>
    <row r="7603">
      <c r="A7603" s="2">
        <v>0.0</v>
      </c>
      <c r="B7603" s="2" t="s">
        <v>7735</v>
      </c>
    </row>
    <row r="7604">
      <c r="A7604" s="2">
        <v>0.0</v>
      </c>
      <c r="B7604" s="2" t="s">
        <v>7736</v>
      </c>
    </row>
    <row r="7605">
      <c r="A7605" s="2">
        <v>0.0</v>
      </c>
      <c r="B7605" s="2" t="s">
        <v>7737</v>
      </c>
    </row>
    <row r="7606">
      <c r="A7606" s="2">
        <v>0.0</v>
      </c>
      <c r="B7606" s="2" t="s">
        <v>7738</v>
      </c>
    </row>
    <row r="7607">
      <c r="A7607" s="2">
        <v>0.0</v>
      </c>
      <c r="B7607" s="2" t="s">
        <v>7739</v>
      </c>
    </row>
    <row r="7608">
      <c r="A7608" s="2">
        <v>0.0</v>
      </c>
      <c r="B7608" s="36" t="s">
        <v>7742</v>
      </c>
    </row>
    <row r="7609">
      <c r="A7609" s="2">
        <v>0.0</v>
      </c>
      <c r="B7609" s="2" t="s">
        <v>7746</v>
      </c>
    </row>
    <row r="7610">
      <c r="A7610" s="2">
        <v>0.0</v>
      </c>
      <c r="B7610" s="2" t="s">
        <v>7753</v>
      </c>
    </row>
    <row r="7611">
      <c r="A7611" s="2">
        <v>0.0</v>
      </c>
      <c r="B7611" s="36" t="s">
        <v>7755</v>
      </c>
    </row>
    <row r="7612">
      <c r="A7612" s="2">
        <v>0.0</v>
      </c>
      <c r="B7612" s="36" t="s">
        <v>7759</v>
      </c>
    </row>
    <row r="7613">
      <c r="A7613" s="2">
        <v>0.0</v>
      </c>
      <c r="B7613" s="2" t="s">
        <v>7765</v>
      </c>
    </row>
    <row r="7614">
      <c r="A7614" s="2">
        <v>0.0</v>
      </c>
      <c r="B7614" s="2" t="s">
        <v>7772</v>
      </c>
    </row>
    <row r="7615">
      <c r="A7615" s="2">
        <v>0.0</v>
      </c>
      <c r="B7615" s="2" t="s">
        <v>7777</v>
      </c>
    </row>
    <row r="7616">
      <c r="A7616" s="2">
        <v>0.0</v>
      </c>
      <c r="B7616" s="2" t="s">
        <v>7778</v>
      </c>
    </row>
    <row r="7617">
      <c r="A7617" s="2">
        <v>0.0</v>
      </c>
      <c r="B7617" s="2" t="s">
        <v>7780</v>
      </c>
    </row>
    <row r="7618">
      <c r="A7618" s="2">
        <v>0.0</v>
      </c>
      <c r="B7618" s="2" t="s">
        <v>7782</v>
      </c>
    </row>
    <row r="7619">
      <c r="A7619" s="2">
        <v>0.0</v>
      </c>
      <c r="B7619" s="2" t="s">
        <v>7785</v>
      </c>
    </row>
    <row r="7620">
      <c r="A7620" s="2">
        <v>0.0</v>
      </c>
      <c r="B7620" s="2" t="s">
        <v>7794</v>
      </c>
    </row>
    <row r="7621">
      <c r="A7621" s="2">
        <v>0.0</v>
      </c>
      <c r="B7621" s="2" t="s">
        <v>7801</v>
      </c>
    </row>
    <row r="7622">
      <c r="A7622" s="2">
        <v>0.0</v>
      </c>
      <c r="B7622" s="2" t="s">
        <v>7803</v>
      </c>
    </row>
    <row r="7623">
      <c r="A7623" s="2">
        <v>0.0</v>
      </c>
      <c r="B7623" s="2" t="s">
        <v>7807</v>
      </c>
    </row>
    <row r="7624">
      <c r="A7624" s="2">
        <v>0.0</v>
      </c>
      <c r="B7624" s="32" t="s">
        <v>7809</v>
      </c>
    </row>
    <row r="7625">
      <c r="A7625" s="2">
        <v>0.0</v>
      </c>
      <c r="B7625" s="2" t="s">
        <v>7810</v>
      </c>
    </row>
    <row r="7626">
      <c r="A7626" s="2">
        <v>0.0</v>
      </c>
      <c r="B7626" s="2" t="s">
        <v>7813</v>
      </c>
    </row>
    <row r="7627">
      <c r="A7627" s="2">
        <v>0.0</v>
      </c>
      <c r="B7627" s="2" t="s">
        <v>7814</v>
      </c>
    </row>
    <row r="7628">
      <c r="A7628" s="2">
        <v>0.0</v>
      </c>
      <c r="B7628" s="36" t="s">
        <v>7815</v>
      </c>
    </row>
    <row r="7629">
      <c r="A7629" s="2">
        <v>0.0</v>
      </c>
      <c r="B7629" s="2" t="s">
        <v>7816</v>
      </c>
    </row>
    <row r="7630">
      <c r="A7630" s="2">
        <v>0.0</v>
      </c>
      <c r="B7630" s="2" t="s">
        <v>7817</v>
      </c>
    </row>
    <row r="7631">
      <c r="A7631" s="2">
        <v>0.0</v>
      </c>
      <c r="B7631" s="2" t="s">
        <v>7818</v>
      </c>
    </row>
    <row r="7632">
      <c r="A7632" s="2">
        <v>0.0</v>
      </c>
      <c r="B7632" s="2" t="s">
        <v>7819</v>
      </c>
    </row>
    <row r="7633">
      <c r="A7633" s="2">
        <v>0.0</v>
      </c>
      <c r="B7633" s="2" t="s">
        <v>7820</v>
      </c>
    </row>
    <row r="7634">
      <c r="A7634" s="2">
        <v>0.0</v>
      </c>
      <c r="B7634" s="2" t="s">
        <v>7823</v>
      </c>
    </row>
    <row r="7635">
      <c r="A7635" s="2">
        <v>0.0</v>
      </c>
      <c r="B7635" s="2" t="s">
        <v>7824</v>
      </c>
    </row>
    <row r="7636">
      <c r="A7636" s="2">
        <v>0.0</v>
      </c>
      <c r="B7636" s="2" t="s">
        <v>7825</v>
      </c>
    </row>
    <row r="7637">
      <c r="A7637" s="2">
        <v>0.0</v>
      </c>
      <c r="B7637" s="2" t="s">
        <v>7826</v>
      </c>
    </row>
    <row r="7638">
      <c r="A7638" s="2">
        <v>0.0</v>
      </c>
      <c r="B7638" s="36" t="s">
        <v>7827</v>
      </c>
    </row>
    <row r="7639">
      <c r="A7639" s="2">
        <v>0.0</v>
      </c>
      <c r="B7639" s="2" t="s">
        <v>7828</v>
      </c>
    </row>
    <row r="7640">
      <c r="A7640" s="2">
        <v>0.0</v>
      </c>
      <c r="B7640" s="2" t="s">
        <v>7830</v>
      </c>
    </row>
    <row r="7641">
      <c r="A7641" s="2">
        <v>0.0</v>
      </c>
      <c r="B7641" s="2" t="s">
        <v>7831</v>
      </c>
    </row>
    <row r="7642">
      <c r="A7642" s="2">
        <v>0.0</v>
      </c>
      <c r="B7642" s="2" t="s">
        <v>7832</v>
      </c>
    </row>
    <row r="7643">
      <c r="A7643" s="2">
        <v>0.0</v>
      </c>
      <c r="B7643" s="32" t="s">
        <v>7833</v>
      </c>
    </row>
    <row r="7644">
      <c r="A7644" s="2">
        <v>0.0</v>
      </c>
      <c r="B7644" s="2" t="s">
        <v>7834</v>
      </c>
    </row>
    <row r="7645">
      <c r="A7645" s="2">
        <v>0.0</v>
      </c>
      <c r="B7645" s="2" t="s">
        <v>7835</v>
      </c>
    </row>
    <row r="7646">
      <c r="A7646" s="2">
        <v>0.0</v>
      </c>
      <c r="B7646" s="2" t="s">
        <v>7836</v>
      </c>
    </row>
    <row r="7647">
      <c r="A7647" s="2">
        <v>0.0</v>
      </c>
      <c r="B7647" s="2" t="s">
        <v>7837</v>
      </c>
    </row>
    <row r="7648">
      <c r="A7648" s="2">
        <v>0.0</v>
      </c>
      <c r="B7648" s="2" t="s">
        <v>7838</v>
      </c>
    </row>
    <row r="7649">
      <c r="A7649" s="2">
        <v>0.0</v>
      </c>
      <c r="B7649" s="2" t="s">
        <v>7839</v>
      </c>
    </row>
    <row r="7650">
      <c r="A7650" s="2">
        <v>0.0</v>
      </c>
      <c r="B7650" s="2" t="s">
        <v>7840</v>
      </c>
    </row>
    <row r="7651">
      <c r="A7651" s="2">
        <v>0.0</v>
      </c>
      <c r="B7651" s="2" t="s">
        <v>7841</v>
      </c>
    </row>
    <row r="7652">
      <c r="A7652" s="2">
        <v>0.0</v>
      </c>
      <c r="B7652" s="2" t="s">
        <v>7842</v>
      </c>
    </row>
    <row r="7653">
      <c r="A7653" s="2">
        <v>0.0</v>
      </c>
      <c r="B7653" s="2" t="s">
        <v>7863</v>
      </c>
    </row>
    <row r="7654">
      <c r="A7654" s="2">
        <v>0.0</v>
      </c>
      <c r="B7654" s="2" t="s">
        <v>7865</v>
      </c>
    </row>
    <row r="7655">
      <c r="A7655" s="2">
        <v>0.0</v>
      </c>
      <c r="B7655" s="2" t="s">
        <v>7872</v>
      </c>
    </row>
    <row r="7656">
      <c r="A7656" s="2">
        <v>0.0</v>
      </c>
      <c r="B7656" s="2" t="s">
        <v>7884</v>
      </c>
    </row>
    <row r="7657">
      <c r="A7657" s="2">
        <v>0.0</v>
      </c>
      <c r="B7657" s="2" t="s">
        <v>7887</v>
      </c>
    </row>
    <row r="7658">
      <c r="A7658" s="2">
        <v>0.0</v>
      </c>
      <c r="B7658" s="2" t="s">
        <v>7888</v>
      </c>
    </row>
    <row r="7659">
      <c r="A7659" s="2">
        <v>0.0</v>
      </c>
      <c r="B7659" s="2" t="s">
        <v>7891</v>
      </c>
    </row>
    <row r="7660">
      <c r="A7660" s="2">
        <v>0.0</v>
      </c>
      <c r="B7660" s="2" t="s">
        <v>7893</v>
      </c>
    </row>
    <row r="7661">
      <c r="A7661" s="2">
        <v>0.0</v>
      </c>
      <c r="B7661" s="2" t="s">
        <v>7896</v>
      </c>
    </row>
    <row r="7662">
      <c r="A7662" s="2">
        <v>0.0</v>
      </c>
      <c r="B7662" s="2" t="s">
        <v>7901</v>
      </c>
    </row>
    <row r="7663">
      <c r="A7663" s="2">
        <v>0.0</v>
      </c>
      <c r="B7663" s="2" t="s">
        <v>7904</v>
      </c>
    </row>
    <row r="7664">
      <c r="A7664" s="2">
        <v>0.0</v>
      </c>
      <c r="B7664" s="2" t="s">
        <v>7906</v>
      </c>
    </row>
    <row r="7665">
      <c r="A7665" s="2">
        <v>0.0</v>
      </c>
      <c r="B7665" s="2" t="s">
        <v>7911</v>
      </c>
    </row>
    <row r="7666">
      <c r="A7666" s="2">
        <v>0.0</v>
      </c>
      <c r="B7666" s="2" t="s">
        <v>7933</v>
      </c>
    </row>
    <row r="7667">
      <c r="A7667" s="2">
        <v>0.0</v>
      </c>
      <c r="B7667" s="2" t="s">
        <v>8097</v>
      </c>
    </row>
    <row r="7668">
      <c r="A7668" s="2">
        <v>0.0</v>
      </c>
      <c r="B7668" s="36" t="s">
        <v>8098</v>
      </c>
    </row>
    <row r="7669">
      <c r="A7669" s="2">
        <v>0.0</v>
      </c>
      <c r="B7669" s="2" t="s">
        <v>8099</v>
      </c>
    </row>
    <row r="7670">
      <c r="A7670" s="2">
        <v>0.0</v>
      </c>
      <c r="B7670" s="36" t="s">
        <v>8100</v>
      </c>
    </row>
    <row r="7671">
      <c r="A7671" s="2">
        <v>0.0</v>
      </c>
      <c r="B7671" s="2" t="s">
        <v>8101</v>
      </c>
    </row>
    <row r="7672">
      <c r="A7672" s="2">
        <v>0.0</v>
      </c>
      <c r="B7672" s="32" t="s">
        <v>8102</v>
      </c>
    </row>
    <row r="7673">
      <c r="A7673" s="2">
        <v>0.0</v>
      </c>
      <c r="B7673" s="2" t="s">
        <v>8103</v>
      </c>
    </row>
    <row r="7674">
      <c r="A7674" s="2">
        <v>0.0</v>
      </c>
      <c r="B7674" s="2" t="s">
        <v>8104</v>
      </c>
    </row>
    <row r="7675">
      <c r="A7675" s="2">
        <v>0.0</v>
      </c>
      <c r="B7675" s="2" t="s">
        <v>8105</v>
      </c>
    </row>
    <row r="7676">
      <c r="A7676" s="2">
        <v>0.0</v>
      </c>
      <c r="B7676" s="32" t="s">
        <v>8107</v>
      </c>
    </row>
    <row r="7677">
      <c r="A7677" s="2">
        <v>0.0</v>
      </c>
      <c r="B7677" s="2" t="s">
        <v>8108</v>
      </c>
    </row>
    <row r="7678">
      <c r="A7678" s="2">
        <v>0.0</v>
      </c>
      <c r="B7678" s="2" t="s">
        <v>8109</v>
      </c>
    </row>
    <row r="7679">
      <c r="A7679" s="2">
        <v>0.0</v>
      </c>
      <c r="B7679" s="2" t="s">
        <v>8111</v>
      </c>
    </row>
    <row r="7680">
      <c r="A7680" s="2">
        <v>0.0</v>
      </c>
      <c r="B7680" s="2" t="s">
        <v>8112</v>
      </c>
    </row>
    <row r="7681">
      <c r="A7681" s="2">
        <v>0.0</v>
      </c>
      <c r="B7681" s="36" t="s">
        <v>8113</v>
      </c>
    </row>
    <row r="7682">
      <c r="A7682" s="2">
        <v>0.0</v>
      </c>
      <c r="B7682" s="2" t="s">
        <v>8114</v>
      </c>
    </row>
    <row r="7683">
      <c r="A7683" s="2">
        <v>0.0</v>
      </c>
      <c r="B7683" s="32" t="s">
        <v>8115</v>
      </c>
    </row>
    <row r="7684">
      <c r="A7684" s="2">
        <v>0.0</v>
      </c>
      <c r="B7684" s="2" t="s">
        <v>8116</v>
      </c>
    </row>
    <row r="7685">
      <c r="A7685" s="2">
        <v>0.0</v>
      </c>
      <c r="B7685" s="2" t="s">
        <v>8117</v>
      </c>
    </row>
    <row r="7686">
      <c r="A7686" s="2">
        <v>0.0</v>
      </c>
      <c r="B7686" s="2" t="s">
        <v>8118</v>
      </c>
    </row>
    <row r="7687">
      <c r="A7687" s="2">
        <v>0.0</v>
      </c>
      <c r="B7687" s="2" t="s">
        <v>8119</v>
      </c>
    </row>
    <row r="7688">
      <c r="A7688" s="2">
        <v>0.0</v>
      </c>
      <c r="B7688" s="2" t="s">
        <v>8120</v>
      </c>
    </row>
    <row r="7689">
      <c r="A7689" s="2">
        <v>0.0</v>
      </c>
      <c r="B7689" s="36" t="s">
        <v>8121</v>
      </c>
    </row>
    <row r="7690">
      <c r="A7690" s="2">
        <v>0.0</v>
      </c>
      <c r="B7690" s="2" t="s">
        <v>8122</v>
      </c>
    </row>
    <row r="7691">
      <c r="A7691" s="2">
        <v>0.0</v>
      </c>
      <c r="B7691" s="36" t="s">
        <v>8123</v>
      </c>
    </row>
    <row r="7692">
      <c r="A7692" s="2">
        <v>0.0</v>
      </c>
      <c r="B7692" s="36" t="s">
        <v>8124</v>
      </c>
    </row>
    <row r="7693">
      <c r="A7693" s="2">
        <v>0.0</v>
      </c>
      <c r="B7693" s="32" t="s">
        <v>8125</v>
      </c>
    </row>
    <row r="7694">
      <c r="A7694" s="2">
        <v>0.0</v>
      </c>
      <c r="B7694" s="2" t="s">
        <v>8126</v>
      </c>
    </row>
    <row r="7695">
      <c r="A7695" s="2">
        <v>0.0</v>
      </c>
      <c r="B7695" s="2" t="s">
        <v>8127</v>
      </c>
    </row>
    <row r="7696">
      <c r="A7696" s="2">
        <v>0.0</v>
      </c>
      <c r="B7696" s="2" t="s">
        <v>8128</v>
      </c>
    </row>
    <row r="7697">
      <c r="A7697" s="2">
        <v>0.0</v>
      </c>
      <c r="B7697" s="32" t="s">
        <v>8131</v>
      </c>
    </row>
    <row r="7698">
      <c r="A7698" s="2">
        <v>0.0</v>
      </c>
      <c r="B7698" s="36" t="s">
        <v>8132</v>
      </c>
    </row>
    <row r="7699">
      <c r="A7699" s="2">
        <v>0.0</v>
      </c>
      <c r="B7699" s="2" t="s">
        <v>8134</v>
      </c>
    </row>
    <row r="7700">
      <c r="A7700" s="2">
        <v>0.0</v>
      </c>
      <c r="B7700" s="2" t="s">
        <v>8135</v>
      </c>
    </row>
    <row r="7701">
      <c r="A7701" s="2">
        <v>0.0</v>
      </c>
      <c r="B7701" s="2" t="s">
        <v>8136</v>
      </c>
    </row>
    <row r="7702">
      <c r="A7702" s="2">
        <v>0.0</v>
      </c>
      <c r="B7702" s="2" t="s">
        <v>8138</v>
      </c>
    </row>
    <row r="7703">
      <c r="A7703" s="2">
        <v>0.0</v>
      </c>
      <c r="B7703" s="2" t="s">
        <v>8145</v>
      </c>
    </row>
    <row r="7704">
      <c r="A7704" s="2">
        <v>0.0</v>
      </c>
      <c r="B7704" s="2" t="s">
        <v>8148</v>
      </c>
    </row>
    <row r="7705">
      <c r="A7705" s="2">
        <v>0.0</v>
      </c>
      <c r="B7705" s="2" t="s">
        <v>8149</v>
      </c>
    </row>
    <row r="7706">
      <c r="A7706" s="2">
        <v>0.0</v>
      </c>
      <c r="B7706" s="2" t="s">
        <v>8150</v>
      </c>
    </row>
    <row r="7707">
      <c r="A7707" s="2">
        <v>0.0</v>
      </c>
      <c r="B7707" s="2" t="s">
        <v>8153</v>
      </c>
    </row>
    <row r="7708">
      <c r="A7708" s="2">
        <v>0.0</v>
      </c>
      <c r="B7708" s="2" t="s">
        <v>8154</v>
      </c>
    </row>
    <row r="7709">
      <c r="A7709" s="2">
        <v>0.0</v>
      </c>
      <c r="B7709" s="2" t="s">
        <v>8155</v>
      </c>
    </row>
    <row r="7710">
      <c r="A7710" s="2">
        <v>0.0</v>
      </c>
      <c r="B7710" s="2" t="s">
        <v>8156</v>
      </c>
    </row>
    <row r="7711">
      <c r="A7711" s="2">
        <v>0.0</v>
      </c>
      <c r="B7711" s="2" t="s">
        <v>8157</v>
      </c>
    </row>
    <row r="7712">
      <c r="A7712" s="2">
        <v>0.0</v>
      </c>
      <c r="B7712" s="2" t="s">
        <v>8159</v>
      </c>
    </row>
    <row r="7713">
      <c r="A7713" s="2">
        <v>0.0</v>
      </c>
      <c r="B7713" s="2" t="s">
        <v>8160</v>
      </c>
    </row>
    <row r="7714">
      <c r="A7714" s="2">
        <v>0.0</v>
      </c>
      <c r="B7714" s="2" t="s">
        <v>8161</v>
      </c>
    </row>
    <row r="7715">
      <c r="A7715" s="2">
        <v>0.0</v>
      </c>
      <c r="B7715" s="2" t="s">
        <v>8162</v>
      </c>
    </row>
    <row r="7716">
      <c r="A7716" s="2">
        <v>0.0</v>
      </c>
      <c r="B7716" s="2" t="s">
        <v>8163</v>
      </c>
    </row>
    <row r="7717">
      <c r="A7717" s="2">
        <v>0.0</v>
      </c>
      <c r="B7717" s="2" t="s">
        <v>8164</v>
      </c>
    </row>
    <row r="7718">
      <c r="A7718" s="2">
        <v>0.0</v>
      </c>
      <c r="B7718" s="2" t="s">
        <v>8165</v>
      </c>
    </row>
    <row r="7719">
      <c r="A7719" s="2">
        <v>0.0</v>
      </c>
      <c r="B7719" s="2" t="s">
        <v>8166</v>
      </c>
    </row>
    <row r="7720">
      <c r="A7720" s="2">
        <v>0.0</v>
      </c>
      <c r="B7720" s="2" t="s">
        <v>8170</v>
      </c>
    </row>
    <row r="7721">
      <c r="A7721" s="2">
        <v>0.0</v>
      </c>
      <c r="B7721" s="2" t="s">
        <v>8171</v>
      </c>
    </row>
    <row r="7722">
      <c r="A7722" s="2">
        <v>0.0</v>
      </c>
      <c r="B7722" s="2" t="s">
        <v>8176</v>
      </c>
    </row>
    <row r="7723">
      <c r="A7723" s="2">
        <v>0.0</v>
      </c>
      <c r="B7723" s="2" t="s">
        <v>8179</v>
      </c>
    </row>
    <row r="7724">
      <c r="A7724" s="2">
        <v>0.0</v>
      </c>
      <c r="B7724" s="2" t="s">
        <v>8180</v>
      </c>
    </row>
    <row r="7725">
      <c r="A7725" s="2">
        <v>0.0</v>
      </c>
      <c r="B7725" s="2" t="s">
        <v>8186</v>
      </c>
    </row>
    <row r="7726">
      <c r="A7726" s="2">
        <v>0.0</v>
      </c>
      <c r="B7726" s="2" t="s">
        <v>8191</v>
      </c>
    </row>
    <row r="7727">
      <c r="A7727" s="2">
        <v>0.0</v>
      </c>
      <c r="B7727" s="2" t="s">
        <v>8192</v>
      </c>
    </row>
    <row r="7728">
      <c r="A7728" s="2">
        <v>0.0</v>
      </c>
      <c r="B7728" s="2" t="s">
        <v>8193</v>
      </c>
    </row>
    <row r="7729">
      <c r="A7729" s="2">
        <v>0.0</v>
      </c>
      <c r="B7729" s="2" t="s">
        <v>8194</v>
      </c>
    </row>
    <row r="7730">
      <c r="A7730" s="2">
        <v>0.0</v>
      </c>
      <c r="B7730" s="2" t="s">
        <v>8195</v>
      </c>
    </row>
    <row r="7731">
      <c r="A7731" s="2">
        <v>0.0</v>
      </c>
      <c r="B7731" s="2" t="s">
        <v>8196</v>
      </c>
    </row>
    <row r="7732">
      <c r="A7732" s="2">
        <v>0.0</v>
      </c>
      <c r="B7732" s="2" t="s">
        <v>8197</v>
      </c>
    </row>
    <row r="7733">
      <c r="A7733" s="2">
        <v>0.0</v>
      </c>
      <c r="B7733" s="2" t="s">
        <v>8198</v>
      </c>
    </row>
    <row r="7734">
      <c r="A7734" s="2">
        <v>0.0</v>
      </c>
      <c r="B7734" s="2" t="s">
        <v>8199</v>
      </c>
    </row>
    <row r="7735">
      <c r="A7735" s="2">
        <v>0.0</v>
      </c>
      <c r="B7735" s="2" t="s">
        <v>8200</v>
      </c>
    </row>
    <row r="7736">
      <c r="A7736" s="2">
        <v>0.0</v>
      </c>
      <c r="B7736" s="2" t="s">
        <v>8201</v>
      </c>
    </row>
    <row r="7737">
      <c r="A7737" s="2">
        <v>0.0</v>
      </c>
      <c r="B7737" s="2" t="s">
        <v>8202</v>
      </c>
    </row>
    <row r="7738">
      <c r="A7738" s="2">
        <v>0.0</v>
      </c>
      <c r="B7738" s="2" t="s">
        <v>8204</v>
      </c>
    </row>
    <row r="7739">
      <c r="A7739" s="2">
        <v>0.0</v>
      </c>
      <c r="B7739" s="2" t="s">
        <v>8205</v>
      </c>
    </row>
    <row r="7740">
      <c r="A7740" s="2">
        <v>0.0</v>
      </c>
      <c r="B7740" s="2" t="s">
        <v>8207</v>
      </c>
    </row>
    <row r="7741">
      <c r="A7741" s="2">
        <v>0.0</v>
      </c>
      <c r="B7741" s="2" t="s">
        <v>8208</v>
      </c>
    </row>
    <row r="7742">
      <c r="A7742" s="2">
        <v>0.0</v>
      </c>
      <c r="B7742" s="2" t="s">
        <v>8209</v>
      </c>
    </row>
    <row r="7743">
      <c r="A7743" s="2">
        <v>0.0</v>
      </c>
      <c r="B7743" s="2" t="s">
        <v>8210</v>
      </c>
    </row>
    <row r="7744">
      <c r="A7744" s="2">
        <v>0.0</v>
      </c>
      <c r="B7744" s="2" t="s">
        <v>8211</v>
      </c>
    </row>
    <row r="7745">
      <c r="A7745" s="2">
        <v>0.0</v>
      </c>
      <c r="B7745" s="2" t="s">
        <v>8212</v>
      </c>
    </row>
    <row r="7746">
      <c r="A7746" s="2">
        <v>0.0</v>
      </c>
      <c r="B7746" s="2" t="s">
        <v>8214</v>
      </c>
    </row>
    <row r="7747">
      <c r="A7747" s="2">
        <v>0.0</v>
      </c>
      <c r="B7747" s="2" t="s">
        <v>8215</v>
      </c>
    </row>
    <row r="7748">
      <c r="A7748" s="2">
        <v>0.0</v>
      </c>
      <c r="B7748" s="2" t="s">
        <v>8216</v>
      </c>
    </row>
    <row r="7749">
      <c r="A7749" s="2">
        <v>0.0</v>
      </c>
      <c r="B7749" s="2" t="s">
        <v>8217</v>
      </c>
    </row>
    <row r="7750">
      <c r="A7750" s="2">
        <v>0.0</v>
      </c>
      <c r="B7750" s="38" t="s">
        <v>8219</v>
      </c>
    </row>
    <row r="7751">
      <c r="A7751" s="2">
        <v>0.0</v>
      </c>
      <c r="B7751" s="2" t="s">
        <v>8221</v>
      </c>
    </row>
    <row r="7752">
      <c r="A7752" s="2">
        <v>0.0</v>
      </c>
      <c r="B7752" s="2" t="s">
        <v>8222</v>
      </c>
    </row>
    <row r="7753">
      <c r="A7753" s="2">
        <v>0.0</v>
      </c>
      <c r="B7753" s="2" t="s">
        <v>8223</v>
      </c>
    </row>
    <row r="7754">
      <c r="A7754" s="2">
        <v>0.0</v>
      </c>
      <c r="B7754" s="2" t="s">
        <v>8224</v>
      </c>
    </row>
    <row r="7755">
      <c r="A7755" s="2">
        <v>0.0</v>
      </c>
      <c r="B7755" s="2" t="s">
        <v>8225</v>
      </c>
    </row>
    <row r="7756">
      <c r="A7756" s="2">
        <v>0.0</v>
      </c>
      <c r="B7756" s="2" t="s">
        <v>8226</v>
      </c>
    </row>
    <row r="7757">
      <c r="A7757" s="2">
        <v>0.0</v>
      </c>
      <c r="B7757" s="2" t="s">
        <v>8228</v>
      </c>
    </row>
    <row r="7758">
      <c r="A7758" s="2">
        <v>0.0</v>
      </c>
      <c r="B7758" s="2" t="s">
        <v>8232</v>
      </c>
    </row>
    <row r="7759">
      <c r="A7759" s="2">
        <v>0.0</v>
      </c>
      <c r="B7759" s="2" t="s">
        <v>8235</v>
      </c>
    </row>
    <row r="7760">
      <c r="A7760" s="2">
        <v>0.0</v>
      </c>
      <c r="B7760" s="2" t="s">
        <v>8236</v>
      </c>
    </row>
    <row r="7761">
      <c r="A7761" s="2">
        <v>0.0</v>
      </c>
      <c r="B7761" s="2" t="s">
        <v>8237</v>
      </c>
    </row>
    <row r="7762">
      <c r="A7762" s="2">
        <v>0.0</v>
      </c>
      <c r="B7762" s="36" t="s">
        <v>8240</v>
      </c>
    </row>
    <row r="7763">
      <c r="A7763" s="2">
        <v>0.0</v>
      </c>
      <c r="B7763" s="2" t="s">
        <v>8249</v>
      </c>
    </row>
    <row r="7764">
      <c r="A7764" s="2">
        <v>0.0</v>
      </c>
      <c r="B7764" s="2" t="s">
        <v>8250</v>
      </c>
    </row>
    <row r="7765">
      <c r="A7765" s="2">
        <v>0.0</v>
      </c>
      <c r="B7765" s="2" t="s">
        <v>8251</v>
      </c>
    </row>
    <row r="7766">
      <c r="A7766" s="2">
        <v>0.0</v>
      </c>
      <c r="B7766" s="2" t="s">
        <v>8252</v>
      </c>
    </row>
    <row r="7767">
      <c r="A7767" s="2">
        <v>0.0</v>
      </c>
      <c r="B7767" s="2" t="s">
        <v>8253</v>
      </c>
    </row>
    <row r="7768">
      <c r="A7768" s="2">
        <v>0.0</v>
      </c>
      <c r="B7768" s="2" t="s">
        <v>8254</v>
      </c>
    </row>
    <row r="7769">
      <c r="A7769" s="2">
        <v>0.0</v>
      </c>
      <c r="B7769" s="2" t="s">
        <v>8255</v>
      </c>
    </row>
    <row r="7770">
      <c r="A7770" s="2">
        <v>0.0</v>
      </c>
      <c r="B7770" s="2" t="s">
        <v>8256</v>
      </c>
    </row>
    <row r="7771">
      <c r="A7771" s="2">
        <v>0.0</v>
      </c>
      <c r="B7771" s="2" t="s">
        <v>8257</v>
      </c>
    </row>
    <row r="7772">
      <c r="A7772" s="2">
        <v>0.0</v>
      </c>
      <c r="B7772" s="2" t="s">
        <v>8258</v>
      </c>
    </row>
    <row r="7773">
      <c r="A7773" s="2">
        <v>0.0</v>
      </c>
      <c r="B7773" s="2" t="s">
        <v>8259</v>
      </c>
    </row>
    <row r="7774">
      <c r="A7774" s="2">
        <v>0.0</v>
      </c>
      <c r="B7774" s="2" t="s">
        <v>8260</v>
      </c>
    </row>
    <row r="7775">
      <c r="A7775" s="2">
        <v>0.0</v>
      </c>
      <c r="B7775" s="2" t="s">
        <v>8261</v>
      </c>
    </row>
    <row r="7776">
      <c r="A7776" s="2">
        <v>0.0</v>
      </c>
      <c r="B7776" s="2" t="s">
        <v>8262</v>
      </c>
    </row>
    <row r="7777">
      <c r="A7777" s="2">
        <v>0.0</v>
      </c>
      <c r="B7777" s="2" t="s">
        <v>8263</v>
      </c>
    </row>
    <row r="7778">
      <c r="A7778" s="2">
        <v>0.0</v>
      </c>
      <c r="B7778" s="2" t="s">
        <v>8264</v>
      </c>
    </row>
    <row r="7779">
      <c r="A7779" s="2">
        <v>0.0</v>
      </c>
      <c r="B7779" s="2" t="s">
        <v>8265</v>
      </c>
    </row>
    <row r="7780">
      <c r="A7780" s="2">
        <v>0.0</v>
      </c>
      <c r="B7780" s="2" t="s">
        <v>8266</v>
      </c>
    </row>
    <row r="7781">
      <c r="A7781" s="2">
        <v>0.0</v>
      </c>
      <c r="B7781" s="2" t="s">
        <v>8267</v>
      </c>
    </row>
    <row r="7782">
      <c r="A7782" s="2">
        <v>0.0</v>
      </c>
      <c r="B7782" s="2" t="s">
        <v>8268</v>
      </c>
    </row>
    <row r="7783">
      <c r="A7783" s="2">
        <v>0.0</v>
      </c>
      <c r="B7783" s="2" t="s">
        <v>8269</v>
      </c>
    </row>
    <row r="7784">
      <c r="A7784" s="2">
        <v>0.0</v>
      </c>
      <c r="B7784" s="2" t="s">
        <v>8270</v>
      </c>
    </row>
    <row r="7785">
      <c r="A7785" s="2">
        <v>0.0</v>
      </c>
      <c r="B7785" s="10" t="s">
        <v>8271</v>
      </c>
    </row>
    <row r="7786">
      <c r="A7786" s="2">
        <v>0.0</v>
      </c>
      <c r="B7786" s="2" t="s">
        <v>8272</v>
      </c>
    </row>
    <row r="7787">
      <c r="A7787" s="2">
        <v>0.0</v>
      </c>
      <c r="B7787" s="2" t="s">
        <v>8273</v>
      </c>
    </row>
    <row r="7788">
      <c r="A7788" s="2">
        <v>0.0</v>
      </c>
      <c r="B7788" s="36" t="s">
        <v>8274</v>
      </c>
    </row>
    <row r="7789">
      <c r="A7789" s="2">
        <v>0.0</v>
      </c>
      <c r="B7789" s="2" t="s">
        <v>8275</v>
      </c>
    </row>
    <row r="7790">
      <c r="A7790" s="2">
        <v>0.0</v>
      </c>
      <c r="B7790" s="36" t="s">
        <v>8276</v>
      </c>
    </row>
    <row r="7791">
      <c r="A7791" s="2">
        <v>0.0</v>
      </c>
      <c r="B7791" s="36" t="s">
        <v>8277</v>
      </c>
    </row>
    <row r="7792">
      <c r="A7792" s="2">
        <v>0.0</v>
      </c>
      <c r="B7792" s="36" t="s">
        <v>8278</v>
      </c>
    </row>
    <row r="7793">
      <c r="A7793" s="2">
        <v>0.0</v>
      </c>
      <c r="B7793" s="2" t="s">
        <v>8279</v>
      </c>
    </row>
    <row r="7794">
      <c r="A7794" s="2">
        <v>0.0</v>
      </c>
      <c r="B7794" s="2" t="s">
        <v>8280</v>
      </c>
    </row>
    <row r="7795">
      <c r="A7795" s="2">
        <v>0.0</v>
      </c>
      <c r="B7795" s="2" t="s">
        <v>8281</v>
      </c>
    </row>
    <row r="7796">
      <c r="A7796" s="2">
        <v>0.0</v>
      </c>
      <c r="B7796" s="2" t="s">
        <v>8282</v>
      </c>
    </row>
    <row r="7797">
      <c r="A7797" s="2">
        <v>0.0</v>
      </c>
      <c r="B7797" s="2" t="s">
        <v>8284</v>
      </c>
    </row>
    <row r="7798">
      <c r="A7798" s="2">
        <v>0.0</v>
      </c>
      <c r="B7798" s="2" t="s">
        <v>8287</v>
      </c>
    </row>
    <row r="7799">
      <c r="A7799" s="2">
        <v>0.0</v>
      </c>
      <c r="B7799" s="2" t="s">
        <v>8288</v>
      </c>
    </row>
    <row r="7800">
      <c r="A7800" s="2">
        <v>0.0</v>
      </c>
      <c r="B7800" s="2" t="s">
        <v>8289</v>
      </c>
    </row>
    <row r="7801">
      <c r="A7801" s="2">
        <v>0.0</v>
      </c>
      <c r="B7801" s="2" t="s">
        <v>8290</v>
      </c>
    </row>
    <row r="7802">
      <c r="A7802" s="2">
        <v>0.0</v>
      </c>
      <c r="B7802" s="2" t="s">
        <v>8291</v>
      </c>
    </row>
    <row r="7803">
      <c r="A7803" s="2">
        <v>0.0</v>
      </c>
      <c r="B7803" s="2" t="s">
        <v>8292</v>
      </c>
    </row>
    <row r="7804">
      <c r="A7804" s="2">
        <v>0.0</v>
      </c>
      <c r="B7804" s="2" t="s">
        <v>8293</v>
      </c>
    </row>
    <row r="7805">
      <c r="A7805" s="2">
        <v>0.0</v>
      </c>
      <c r="B7805" s="2" t="s">
        <v>8294</v>
      </c>
    </row>
    <row r="7806">
      <c r="A7806" s="2">
        <v>0.0</v>
      </c>
      <c r="B7806" s="2" t="s">
        <v>8296</v>
      </c>
    </row>
    <row r="7807">
      <c r="A7807" s="2">
        <v>0.0</v>
      </c>
      <c r="B7807" s="2" t="s">
        <v>8297</v>
      </c>
    </row>
    <row r="7808">
      <c r="A7808" s="2">
        <v>0.0</v>
      </c>
      <c r="B7808" s="2" t="s">
        <v>8298</v>
      </c>
    </row>
    <row r="7809">
      <c r="A7809" s="2">
        <v>0.0</v>
      </c>
      <c r="B7809" s="2" t="s">
        <v>8301</v>
      </c>
    </row>
    <row r="7810">
      <c r="A7810" s="2">
        <v>0.0</v>
      </c>
      <c r="B7810" s="2" t="s">
        <v>8302</v>
      </c>
    </row>
    <row r="7811">
      <c r="A7811" s="2">
        <v>0.0</v>
      </c>
      <c r="B7811" s="2" t="s">
        <v>8303</v>
      </c>
    </row>
    <row r="7812">
      <c r="A7812" s="2">
        <v>0.0</v>
      </c>
      <c r="B7812" s="2" t="s">
        <v>8304</v>
      </c>
    </row>
    <row r="7813">
      <c r="A7813" s="2">
        <v>0.0</v>
      </c>
      <c r="B7813" s="2" t="s">
        <v>8305</v>
      </c>
    </row>
    <row r="7814">
      <c r="A7814" s="2">
        <v>0.0</v>
      </c>
      <c r="B7814" s="2" t="s">
        <v>8306</v>
      </c>
    </row>
    <row r="7815">
      <c r="A7815" s="2">
        <v>0.0</v>
      </c>
      <c r="B7815" s="9" t="s">
        <v>8307</v>
      </c>
    </row>
    <row r="7816">
      <c r="A7816" s="2">
        <v>0.0</v>
      </c>
      <c r="B7816" s="2" t="s">
        <v>8308</v>
      </c>
    </row>
    <row r="7817">
      <c r="A7817" s="2">
        <v>0.0</v>
      </c>
      <c r="B7817" s="2" t="s">
        <v>8309</v>
      </c>
    </row>
    <row r="7818">
      <c r="A7818" s="2">
        <v>0.0</v>
      </c>
      <c r="B7818" s="2" t="s">
        <v>8310</v>
      </c>
    </row>
    <row r="7819">
      <c r="A7819" s="2">
        <v>0.0</v>
      </c>
      <c r="B7819" s="2" t="s">
        <v>8313</v>
      </c>
    </row>
    <row r="7820">
      <c r="A7820" s="2">
        <v>0.0</v>
      </c>
      <c r="B7820" s="2" t="s">
        <v>8314</v>
      </c>
    </row>
    <row r="7821">
      <c r="A7821" s="2">
        <v>0.0</v>
      </c>
      <c r="B7821" s="2" t="s">
        <v>8315</v>
      </c>
    </row>
    <row r="7822">
      <c r="A7822" s="2">
        <v>0.0</v>
      </c>
      <c r="B7822" s="2" t="s">
        <v>8316</v>
      </c>
    </row>
    <row r="7823">
      <c r="A7823" s="2">
        <v>0.0</v>
      </c>
      <c r="B7823" s="2" t="s">
        <v>8317</v>
      </c>
    </row>
    <row r="7824">
      <c r="A7824" s="2">
        <v>0.0</v>
      </c>
      <c r="B7824" s="2" t="s">
        <v>8318</v>
      </c>
    </row>
    <row r="7825">
      <c r="A7825" s="2">
        <v>0.0</v>
      </c>
      <c r="B7825" s="2" t="s">
        <v>8319</v>
      </c>
    </row>
    <row r="7826">
      <c r="A7826" s="2">
        <v>0.0</v>
      </c>
      <c r="B7826" s="2" t="s">
        <v>8321</v>
      </c>
    </row>
    <row r="7827">
      <c r="A7827" s="2">
        <v>0.0</v>
      </c>
      <c r="B7827" s="36" t="s">
        <v>8322</v>
      </c>
    </row>
    <row r="7828">
      <c r="A7828" s="2">
        <v>0.0</v>
      </c>
      <c r="B7828" s="36" t="s">
        <v>8323</v>
      </c>
    </row>
    <row r="7829">
      <c r="A7829" s="2">
        <v>0.0</v>
      </c>
      <c r="B7829" s="2" t="s">
        <v>8324</v>
      </c>
    </row>
    <row r="7830">
      <c r="A7830" s="2">
        <v>0.0</v>
      </c>
      <c r="B7830" s="2" t="s">
        <v>8325</v>
      </c>
    </row>
    <row r="7831">
      <c r="A7831" s="2">
        <v>0.0</v>
      </c>
      <c r="B7831" s="9" t="s">
        <v>8326</v>
      </c>
    </row>
    <row r="7832">
      <c r="A7832" s="2">
        <v>0.0</v>
      </c>
      <c r="B7832" s="2" t="s">
        <v>8327</v>
      </c>
    </row>
    <row r="7833">
      <c r="A7833" s="2">
        <v>0.0</v>
      </c>
      <c r="B7833" s="2" t="s">
        <v>8328</v>
      </c>
    </row>
    <row r="7834">
      <c r="A7834" s="2">
        <v>0.0</v>
      </c>
      <c r="B7834" s="2" t="s">
        <v>8329</v>
      </c>
    </row>
    <row r="7835">
      <c r="A7835" s="2">
        <v>0.0</v>
      </c>
      <c r="B7835" s="2" t="s">
        <v>8330</v>
      </c>
    </row>
    <row r="7836">
      <c r="A7836" s="2">
        <v>0.0</v>
      </c>
      <c r="B7836" s="2" t="s">
        <v>8331</v>
      </c>
    </row>
    <row r="7837">
      <c r="A7837" s="2">
        <v>0.0</v>
      </c>
      <c r="B7837" s="2" t="s">
        <v>8332</v>
      </c>
    </row>
    <row r="7838">
      <c r="A7838" s="2">
        <v>0.0</v>
      </c>
      <c r="B7838" s="2" t="s">
        <v>8333</v>
      </c>
    </row>
    <row r="7839">
      <c r="A7839" s="2">
        <v>0.0</v>
      </c>
      <c r="B7839" s="2" t="s">
        <v>8334</v>
      </c>
    </row>
    <row r="7840">
      <c r="A7840" s="2">
        <v>0.0</v>
      </c>
      <c r="B7840" s="2" t="s">
        <v>8335</v>
      </c>
    </row>
    <row r="7841">
      <c r="A7841" s="2">
        <v>0.0</v>
      </c>
      <c r="B7841" s="2" t="s">
        <v>8336</v>
      </c>
    </row>
    <row r="7842">
      <c r="A7842" s="2">
        <v>0.0</v>
      </c>
      <c r="B7842" s="2" t="s">
        <v>8337</v>
      </c>
    </row>
    <row r="7843">
      <c r="A7843" s="2">
        <v>0.0</v>
      </c>
      <c r="B7843" s="2" t="s">
        <v>8338</v>
      </c>
    </row>
    <row r="7844">
      <c r="A7844" s="2">
        <v>0.0</v>
      </c>
      <c r="B7844" s="2" t="s">
        <v>8339</v>
      </c>
    </row>
    <row r="7845">
      <c r="A7845" s="2">
        <v>0.0</v>
      </c>
      <c r="B7845" s="2" t="s">
        <v>8340</v>
      </c>
    </row>
    <row r="7846">
      <c r="A7846" s="2">
        <v>0.0</v>
      </c>
      <c r="B7846" s="2" t="s">
        <v>8341</v>
      </c>
    </row>
    <row r="7847">
      <c r="A7847" s="2">
        <v>0.0</v>
      </c>
      <c r="B7847" s="2" t="s">
        <v>8342</v>
      </c>
    </row>
    <row r="7848">
      <c r="A7848" s="2">
        <v>0.0</v>
      </c>
      <c r="B7848" s="2" t="s">
        <v>8343</v>
      </c>
    </row>
    <row r="7849">
      <c r="A7849" s="2">
        <v>0.0</v>
      </c>
      <c r="B7849" s="2" t="s">
        <v>8344</v>
      </c>
    </row>
    <row r="7850">
      <c r="A7850" s="2">
        <v>0.0</v>
      </c>
      <c r="B7850" s="2" t="s">
        <v>8345</v>
      </c>
    </row>
    <row r="7851">
      <c r="A7851" s="2">
        <v>0.0</v>
      </c>
      <c r="B7851" s="2" t="s">
        <v>8346</v>
      </c>
    </row>
    <row r="7852">
      <c r="A7852" s="2">
        <v>0.0</v>
      </c>
      <c r="B7852" s="2" t="s">
        <v>8347</v>
      </c>
    </row>
    <row r="7853">
      <c r="A7853" s="2">
        <v>0.0</v>
      </c>
      <c r="B7853" s="2" t="s">
        <v>8348</v>
      </c>
    </row>
    <row r="7854">
      <c r="A7854" s="2">
        <v>0.0</v>
      </c>
      <c r="B7854" s="2" t="s">
        <v>8349</v>
      </c>
    </row>
    <row r="7855">
      <c r="A7855" s="2">
        <v>0.0</v>
      </c>
      <c r="B7855" s="2" t="s">
        <v>8350</v>
      </c>
    </row>
    <row r="7856">
      <c r="A7856" s="2">
        <v>0.0</v>
      </c>
      <c r="B7856" s="2" t="s">
        <v>8351</v>
      </c>
    </row>
    <row r="7857">
      <c r="A7857" s="2">
        <v>0.0</v>
      </c>
      <c r="B7857" s="9" t="s">
        <v>8352</v>
      </c>
    </row>
    <row r="7858">
      <c r="A7858" s="2">
        <v>0.0</v>
      </c>
      <c r="B7858" s="2" t="s">
        <v>8353</v>
      </c>
    </row>
    <row r="7859">
      <c r="A7859" s="2">
        <v>0.0</v>
      </c>
      <c r="B7859" s="2" t="s">
        <v>8354</v>
      </c>
    </row>
    <row r="7860">
      <c r="A7860" s="2">
        <v>0.0</v>
      </c>
      <c r="B7860" s="2" t="s">
        <v>8355</v>
      </c>
    </row>
    <row r="7861">
      <c r="A7861" s="2">
        <v>0.0</v>
      </c>
      <c r="B7861" s="2" t="s">
        <v>8357</v>
      </c>
    </row>
    <row r="7862">
      <c r="A7862" s="2">
        <v>0.0</v>
      </c>
      <c r="B7862" s="2" t="s">
        <v>8358</v>
      </c>
    </row>
    <row r="7863">
      <c r="A7863" s="2">
        <v>0.0</v>
      </c>
      <c r="B7863" s="2" t="s">
        <v>8359</v>
      </c>
    </row>
    <row r="7864">
      <c r="A7864" s="2">
        <v>0.0</v>
      </c>
      <c r="B7864" s="2" t="s">
        <v>8360</v>
      </c>
    </row>
    <row r="7865">
      <c r="A7865" s="2">
        <v>0.0</v>
      </c>
      <c r="B7865" s="2" t="s">
        <v>8361</v>
      </c>
    </row>
    <row r="7866">
      <c r="A7866" s="2">
        <v>0.0</v>
      </c>
      <c r="B7866" s="2" t="s">
        <v>8362</v>
      </c>
    </row>
    <row r="7867">
      <c r="A7867" s="2">
        <v>0.0</v>
      </c>
      <c r="B7867" s="2" t="s">
        <v>8363</v>
      </c>
    </row>
    <row r="7868">
      <c r="A7868" s="2">
        <v>0.0</v>
      </c>
      <c r="B7868" s="2" t="s">
        <v>8364</v>
      </c>
    </row>
    <row r="7869">
      <c r="A7869" s="2">
        <v>0.0</v>
      </c>
      <c r="B7869" s="2" t="s">
        <v>8365</v>
      </c>
    </row>
    <row r="7870">
      <c r="A7870" s="2">
        <v>0.0</v>
      </c>
      <c r="B7870" s="2" t="s">
        <v>8366</v>
      </c>
    </row>
    <row r="7871">
      <c r="A7871" s="2">
        <v>0.0</v>
      </c>
      <c r="B7871" s="2" t="s">
        <v>8367</v>
      </c>
    </row>
    <row r="7872">
      <c r="A7872" s="2">
        <v>0.0</v>
      </c>
      <c r="B7872" s="2" t="s">
        <v>8368</v>
      </c>
    </row>
    <row r="7873">
      <c r="A7873" s="2">
        <v>0.0</v>
      </c>
      <c r="B7873" s="2" t="s">
        <v>8369</v>
      </c>
    </row>
    <row r="7874">
      <c r="A7874" s="2">
        <v>0.0</v>
      </c>
      <c r="B7874" s="2" t="s">
        <v>8370</v>
      </c>
    </row>
    <row r="7875">
      <c r="A7875" s="2">
        <v>0.0</v>
      </c>
      <c r="B7875" s="2" t="s">
        <v>8371</v>
      </c>
    </row>
    <row r="7876">
      <c r="A7876" s="2">
        <v>0.0</v>
      </c>
      <c r="B7876" s="2" t="s">
        <v>8372</v>
      </c>
    </row>
    <row r="7877">
      <c r="A7877" s="2">
        <v>0.0</v>
      </c>
      <c r="B7877" s="2" t="s">
        <v>8373</v>
      </c>
    </row>
    <row r="7878">
      <c r="A7878" s="2">
        <v>0.0</v>
      </c>
      <c r="B7878" s="2" t="s">
        <v>8374</v>
      </c>
    </row>
    <row r="7879">
      <c r="A7879" s="2">
        <v>0.0</v>
      </c>
      <c r="B7879" s="2" t="s">
        <v>8376</v>
      </c>
    </row>
    <row r="7880">
      <c r="A7880" s="2">
        <v>0.0</v>
      </c>
      <c r="B7880" s="2" t="s">
        <v>8377</v>
      </c>
    </row>
    <row r="7881">
      <c r="A7881" s="2">
        <v>0.0</v>
      </c>
      <c r="B7881" s="2" t="s">
        <v>8378</v>
      </c>
    </row>
    <row r="7882">
      <c r="A7882" s="2">
        <v>0.0</v>
      </c>
      <c r="B7882" s="2" t="s">
        <v>8379</v>
      </c>
    </row>
    <row r="7883">
      <c r="A7883" s="2">
        <v>0.0</v>
      </c>
      <c r="B7883" s="2" t="s">
        <v>8380</v>
      </c>
    </row>
    <row r="7884">
      <c r="A7884" s="2">
        <v>0.0</v>
      </c>
      <c r="B7884" s="2" t="s">
        <v>8381</v>
      </c>
    </row>
    <row r="7885">
      <c r="A7885" s="2">
        <v>0.0</v>
      </c>
      <c r="B7885" s="38" t="s">
        <v>8382</v>
      </c>
    </row>
    <row r="7886">
      <c r="A7886" s="2">
        <v>0.0</v>
      </c>
      <c r="B7886" s="2" t="s">
        <v>8383</v>
      </c>
    </row>
    <row r="7887">
      <c r="A7887" s="2">
        <v>0.0</v>
      </c>
      <c r="B7887" s="2" t="s">
        <v>8384</v>
      </c>
    </row>
    <row r="7888">
      <c r="A7888" s="2">
        <v>0.0</v>
      </c>
      <c r="B7888" s="2" t="s">
        <v>8385</v>
      </c>
    </row>
    <row r="7889">
      <c r="A7889" s="2">
        <v>0.0</v>
      </c>
      <c r="B7889" s="2" t="s">
        <v>8386</v>
      </c>
    </row>
    <row r="7890">
      <c r="A7890" s="2">
        <v>0.0</v>
      </c>
      <c r="B7890" s="2" t="s">
        <v>8388</v>
      </c>
    </row>
    <row r="7891">
      <c r="A7891" s="2">
        <v>0.0</v>
      </c>
      <c r="B7891" s="2" t="s">
        <v>8389</v>
      </c>
    </row>
    <row r="7892">
      <c r="A7892" s="2">
        <v>0.0</v>
      </c>
      <c r="B7892" s="2" t="s">
        <v>8390</v>
      </c>
    </row>
    <row r="7893">
      <c r="A7893" s="2">
        <v>0.0</v>
      </c>
      <c r="B7893" s="2" t="s">
        <v>6445</v>
      </c>
    </row>
    <row r="7894">
      <c r="A7894" s="2">
        <v>0.0</v>
      </c>
      <c r="B7894" s="2" t="s">
        <v>8391</v>
      </c>
    </row>
    <row r="7895">
      <c r="A7895" s="2">
        <v>0.0</v>
      </c>
      <c r="B7895" s="2" t="s">
        <v>8392</v>
      </c>
    </row>
    <row r="7896">
      <c r="A7896" s="2">
        <v>0.0</v>
      </c>
      <c r="B7896" s="2" t="s">
        <v>8393</v>
      </c>
    </row>
    <row r="7897">
      <c r="A7897" s="2">
        <v>0.0</v>
      </c>
      <c r="B7897" s="2" t="s">
        <v>8394</v>
      </c>
    </row>
    <row r="7898">
      <c r="A7898" s="2">
        <v>0.0</v>
      </c>
      <c r="B7898" s="2" t="s">
        <v>8395</v>
      </c>
    </row>
    <row r="7899">
      <c r="A7899" s="2">
        <v>0.0</v>
      </c>
      <c r="B7899" s="2" t="s">
        <v>8397</v>
      </c>
    </row>
    <row r="7900">
      <c r="A7900" s="2">
        <v>0.0</v>
      </c>
      <c r="B7900" s="32" t="s">
        <v>8399</v>
      </c>
    </row>
    <row r="7901">
      <c r="A7901" s="2">
        <v>0.0</v>
      </c>
      <c r="B7901" s="32" t="s">
        <v>8401</v>
      </c>
    </row>
    <row r="7902">
      <c r="A7902" s="2">
        <v>0.0</v>
      </c>
      <c r="B7902" s="32" t="s">
        <v>8402</v>
      </c>
    </row>
    <row r="7903">
      <c r="A7903" s="2">
        <v>0.0</v>
      </c>
      <c r="B7903" s="32" t="s">
        <v>8403</v>
      </c>
    </row>
    <row r="7904">
      <c r="A7904" s="2">
        <v>0.0</v>
      </c>
      <c r="B7904" s="2" t="s">
        <v>8404</v>
      </c>
    </row>
    <row r="7905">
      <c r="A7905" s="2">
        <v>0.0</v>
      </c>
      <c r="B7905" s="2" t="s">
        <v>8407</v>
      </c>
    </row>
    <row r="7906">
      <c r="A7906" s="2">
        <v>0.0</v>
      </c>
      <c r="B7906" s="2" t="s">
        <v>8410</v>
      </c>
    </row>
    <row r="7907">
      <c r="A7907" s="2">
        <v>0.0</v>
      </c>
      <c r="B7907" s="2" t="s">
        <v>8411</v>
      </c>
    </row>
    <row r="7908">
      <c r="A7908" s="2">
        <v>0.0</v>
      </c>
      <c r="B7908" s="2" t="s">
        <v>8412</v>
      </c>
    </row>
    <row r="7909">
      <c r="A7909" s="2">
        <v>0.0</v>
      </c>
      <c r="B7909" s="2" t="s">
        <v>8414</v>
      </c>
    </row>
    <row r="7910">
      <c r="A7910" s="2">
        <v>0.0</v>
      </c>
      <c r="B7910" s="2" t="s">
        <v>8415</v>
      </c>
    </row>
    <row r="7911">
      <c r="A7911" s="2">
        <v>0.0</v>
      </c>
      <c r="B7911" s="2" t="s">
        <v>8418</v>
      </c>
    </row>
    <row r="7912">
      <c r="A7912" s="2">
        <v>0.0</v>
      </c>
      <c r="B7912" s="2" t="s">
        <v>8419</v>
      </c>
    </row>
    <row r="7913">
      <c r="A7913" s="2">
        <v>0.0</v>
      </c>
      <c r="B7913" s="2" t="s">
        <v>8420</v>
      </c>
    </row>
    <row r="7914">
      <c r="A7914" s="2">
        <v>0.0</v>
      </c>
      <c r="B7914" s="32" t="s">
        <v>8423</v>
      </c>
    </row>
    <row r="7915">
      <c r="A7915" s="2">
        <v>0.0</v>
      </c>
      <c r="B7915" s="2" t="s">
        <v>8424</v>
      </c>
    </row>
    <row r="7916">
      <c r="A7916" s="2">
        <v>0.0</v>
      </c>
      <c r="B7916" s="2" t="s">
        <v>8425</v>
      </c>
    </row>
    <row r="7917">
      <c r="A7917" s="2">
        <v>0.0</v>
      </c>
      <c r="B7917" s="2" t="s">
        <v>8426</v>
      </c>
    </row>
    <row r="7918">
      <c r="A7918" s="2">
        <v>0.0</v>
      </c>
      <c r="B7918" s="2" t="s">
        <v>8427</v>
      </c>
    </row>
    <row r="7919">
      <c r="A7919" s="2">
        <v>0.0</v>
      </c>
      <c r="B7919" s="2" t="s">
        <v>8428</v>
      </c>
    </row>
    <row r="7920">
      <c r="A7920" s="2">
        <v>0.0</v>
      </c>
      <c r="B7920" s="2" t="s">
        <v>8430</v>
      </c>
    </row>
    <row r="7921">
      <c r="A7921" s="2">
        <v>0.0</v>
      </c>
      <c r="B7921" s="2" t="s">
        <v>8431</v>
      </c>
    </row>
    <row r="7922">
      <c r="A7922" s="2">
        <v>0.0</v>
      </c>
      <c r="B7922" s="2" t="s">
        <v>8434</v>
      </c>
    </row>
    <row r="7923">
      <c r="A7923" s="2">
        <v>0.0</v>
      </c>
      <c r="B7923" s="2" t="s">
        <v>8435</v>
      </c>
    </row>
    <row r="7924">
      <c r="A7924" s="2">
        <v>0.0</v>
      </c>
      <c r="B7924" s="2" t="s">
        <v>8436</v>
      </c>
    </row>
    <row r="7925">
      <c r="A7925" s="2">
        <v>0.0</v>
      </c>
      <c r="B7925" s="2" t="s">
        <v>8439</v>
      </c>
    </row>
    <row r="7926">
      <c r="A7926" s="2">
        <v>0.0</v>
      </c>
      <c r="B7926" s="2" t="s">
        <v>8440</v>
      </c>
    </row>
    <row r="7927">
      <c r="A7927" s="2">
        <v>0.0</v>
      </c>
      <c r="B7927" s="2" t="s">
        <v>8442</v>
      </c>
    </row>
    <row r="7928">
      <c r="A7928" s="2">
        <v>0.0</v>
      </c>
      <c r="B7928" s="2" t="s">
        <v>8443</v>
      </c>
    </row>
    <row r="7929">
      <c r="A7929" s="2">
        <v>0.0</v>
      </c>
      <c r="B7929" s="2" t="s">
        <v>8445</v>
      </c>
    </row>
    <row r="7930">
      <c r="A7930" s="2">
        <v>0.0</v>
      </c>
      <c r="B7930" s="2" t="s">
        <v>8446</v>
      </c>
    </row>
    <row r="7931">
      <c r="A7931" s="2">
        <v>0.0</v>
      </c>
      <c r="B7931" s="2" t="s">
        <v>8449</v>
      </c>
    </row>
    <row r="7932">
      <c r="A7932" s="2">
        <v>0.0</v>
      </c>
      <c r="B7932" s="2" t="s">
        <v>8451</v>
      </c>
    </row>
    <row r="7933">
      <c r="A7933" s="2">
        <v>0.0</v>
      </c>
      <c r="B7933" s="2" t="s">
        <v>8452</v>
      </c>
    </row>
    <row r="7934">
      <c r="A7934" s="2">
        <v>0.0</v>
      </c>
      <c r="B7934" s="2" t="s">
        <v>8453</v>
      </c>
    </row>
    <row r="7935">
      <c r="A7935" s="2">
        <v>0.0</v>
      </c>
      <c r="B7935" s="2" t="s">
        <v>8454</v>
      </c>
    </row>
    <row r="7936">
      <c r="A7936" s="2">
        <v>0.0</v>
      </c>
      <c r="B7936" s="2" t="s">
        <v>8455</v>
      </c>
    </row>
    <row r="7937">
      <c r="A7937" s="2">
        <v>0.0</v>
      </c>
      <c r="B7937" s="2" t="s">
        <v>8456</v>
      </c>
    </row>
    <row r="7938">
      <c r="A7938" s="2">
        <v>0.0</v>
      </c>
      <c r="B7938" s="2" t="s">
        <v>8458</v>
      </c>
    </row>
    <row r="7939">
      <c r="A7939" s="2">
        <v>0.0</v>
      </c>
      <c r="B7939" s="2" t="s">
        <v>8459</v>
      </c>
    </row>
    <row r="7940">
      <c r="A7940" s="2">
        <v>0.0</v>
      </c>
      <c r="B7940" s="2" t="s">
        <v>8462</v>
      </c>
    </row>
    <row r="7941">
      <c r="A7941" s="2">
        <v>0.0</v>
      </c>
      <c r="B7941" s="2" t="s">
        <v>8463</v>
      </c>
    </row>
    <row r="7942">
      <c r="A7942" s="2">
        <v>0.0</v>
      </c>
      <c r="B7942" s="2" t="s">
        <v>8465</v>
      </c>
    </row>
    <row r="7943">
      <c r="A7943" s="2">
        <v>0.0</v>
      </c>
      <c r="B7943" s="2" t="s">
        <v>8466</v>
      </c>
    </row>
    <row r="7944">
      <c r="A7944" s="2">
        <v>0.0</v>
      </c>
      <c r="B7944" s="2" t="s">
        <v>8467</v>
      </c>
    </row>
    <row r="7945">
      <c r="A7945" s="2">
        <v>0.0</v>
      </c>
      <c r="B7945" s="2" t="s">
        <v>8468</v>
      </c>
    </row>
    <row r="7946">
      <c r="A7946" s="2">
        <v>0.0</v>
      </c>
      <c r="B7946" s="2" t="s">
        <v>8469</v>
      </c>
    </row>
    <row r="7947">
      <c r="A7947" s="2">
        <v>0.0</v>
      </c>
      <c r="B7947" s="2" t="s">
        <v>8470</v>
      </c>
    </row>
    <row r="7948">
      <c r="A7948" s="2">
        <v>0.0</v>
      </c>
      <c r="B7948" s="2" t="s">
        <v>8472</v>
      </c>
    </row>
    <row r="7949">
      <c r="A7949" s="2">
        <v>0.0</v>
      </c>
      <c r="B7949" s="2" t="s">
        <v>8474</v>
      </c>
    </row>
    <row r="7950">
      <c r="A7950" s="2">
        <v>0.0</v>
      </c>
      <c r="B7950" s="2" t="s">
        <v>8448</v>
      </c>
    </row>
    <row r="7951">
      <c r="A7951" s="2">
        <v>0.0</v>
      </c>
      <c r="B7951" s="2" t="s">
        <v>8479</v>
      </c>
    </row>
    <row r="7952">
      <c r="A7952" s="2">
        <v>0.0</v>
      </c>
      <c r="B7952" s="2" t="s">
        <v>8480</v>
      </c>
    </row>
    <row r="7953">
      <c r="A7953" s="2">
        <v>0.0</v>
      </c>
      <c r="B7953" s="2" t="s">
        <v>8481</v>
      </c>
    </row>
    <row r="7954">
      <c r="A7954" s="2">
        <v>0.0</v>
      </c>
      <c r="B7954" s="2" t="s">
        <v>8483</v>
      </c>
    </row>
    <row r="7955">
      <c r="A7955" s="2">
        <v>0.0</v>
      </c>
      <c r="B7955" s="2" t="s">
        <v>8485</v>
      </c>
    </row>
    <row r="7956">
      <c r="A7956" s="2">
        <v>0.0</v>
      </c>
      <c r="B7956" s="2" t="s">
        <v>8486</v>
      </c>
    </row>
    <row r="7957">
      <c r="A7957" s="2">
        <v>0.0</v>
      </c>
      <c r="B7957" s="2" t="s">
        <v>8487</v>
      </c>
    </row>
    <row r="7958">
      <c r="A7958" s="2">
        <v>0.0</v>
      </c>
      <c r="B7958" s="2" t="s">
        <v>8490</v>
      </c>
    </row>
    <row r="7959">
      <c r="A7959" s="2">
        <v>0.0</v>
      </c>
      <c r="B7959" s="2" t="s">
        <v>8491</v>
      </c>
    </row>
    <row r="7960">
      <c r="A7960" s="2">
        <v>0.0</v>
      </c>
      <c r="B7960" s="2" t="s">
        <v>5979</v>
      </c>
    </row>
    <row r="7961">
      <c r="A7961" s="2">
        <v>0.0</v>
      </c>
      <c r="B7961" s="2" t="s">
        <v>8492</v>
      </c>
    </row>
    <row r="7962">
      <c r="A7962" s="2">
        <v>0.0</v>
      </c>
      <c r="B7962" s="2" t="s">
        <v>8494</v>
      </c>
    </row>
    <row r="7963">
      <c r="A7963" s="2">
        <v>0.0</v>
      </c>
      <c r="B7963" s="2" t="s">
        <v>8495</v>
      </c>
    </row>
    <row r="7964">
      <c r="A7964" s="2">
        <v>0.0</v>
      </c>
      <c r="B7964" s="2" t="s">
        <v>8496</v>
      </c>
    </row>
    <row r="7965">
      <c r="A7965" s="2">
        <v>0.0</v>
      </c>
      <c r="B7965" s="2" t="s">
        <v>8497</v>
      </c>
    </row>
    <row r="7966">
      <c r="A7966" s="2">
        <v>0.0</v>
      </c>
      <c r="B7966" s="2" t="s">
        <v>8498</v>
      </c>
    </row>
    <row r="7967">
      <c r="A7967" s="2">
        <v>0.0</v>
      </c>
      <c r="B7967" s="2" t="s">
        <v>8499</v>
      </c>
    </row>
    <row r="7968">
      <c r="A7968" s="2">
        <v>0.0</v>
      </c>
      <c r="B7968" s="2" t="s">
        <v>8500</v>
      </c>
    </row>
    <row r="7969">
      <c r="A7969" s="2">
        <v>0.0</v>
      </c>
      <c r="B7969" s="2" t="s">
        <v>8501</v>
      </c>
    </row>
    <row r="7970">
      <c r="A7970" s="2">
        <v>0.0</v>
      </c>
      <c r="B7970" s="2" t="s">
        <v>8502</v>
      </c>
    </row>
    <row r="7971">
      <c r="A7971" s="2">
        <v>0.0</v>
      </c>
      <c r="B7971" s="2" t="s">
        <v>8503</v>
      </c>
    </row>
    <row r="7972">
      <c r="A7972" s="2">
        <v>0.0</v>
      </c>
      <c r="B7972" s="2" t="s">
        <v>8504</v>
      </c>
    </row>
    <row r="7973">
      <c r="A7973" s="2">
        <v>0.0</v>
      </c>
      <c r="B7973" s="2" t="s">
        <v>8506</v>
      </c>
    </row>
    <row r="7974">
      <c r="A7974" s="2">
        <v>0.0</v>
      </c>
      <c r="B7974" s="2" t="s">
        <v>8507</v>
      </c>
    </row>
    <row r="7975">
      <c r="A7975" s="2">
        <v>0.0</v>
      </c>
      <c r="B7975" s="2" t="s">
        <v>8508</v>
      </c>
    </row>
    <row r="7976">
      <c r="A7976" s="2">
        <v>0.0</v>
      </c>
      <c r="B7976" s="2" t="s">
        <v>8509</v>
      </c>
    </row>
    <row r="7977">
      <c r="A7977" s="2">
        <v>0.0</v>
      </c>
      <c r="B7977" s="2" t="s">
        <v>8511</v>
      </c>
    </row>
    <row r="7978">
      <c r="A7978" s="2">
        <v>0.0</v>
      </c>
      <c r="B7978" s="2" t="s">
        <v>8513</v>
      </c>
    </row>
    <row r="7979">
      <c r="A7979" s="2">
        <v>0.0</v>
      </c>
      <c r="B7979" s="2" t="s">
        <v>8515</v>
      </c>
    </row>
    <row r="7980">
      <c r="A7980" s="2">
        <v>0.0</v>
      </c>
      <c r="B7980" s="2" t="s">
        <v>8519</v>
      </c>
    </row>
    <row r="7981">
      <c r="A7981" s="2">
        <v>0.0</v>
      </c>
      <c r="B7981" s="2" t="s">
        <v>8520</v>
      </c>
    </row>
    <row r="7982">
      <c r="A7982" s="2">
        <v>0.0</v>
      </c>
      <c r="B7982" s="2" t="s">
        <v>8521</v>
      </c>
    </row>
    <row r="7983">
      <c r="A7983" s="2">
        <v>0.0</v>
      </c>
      <c r="B7983" s="2" t="s">
        <v>8522</v>
      </c>
    </row>
    <row r="7984">
      <c r="A7984" s="2">
        <v>0.0</v>
      </c>
      <c r="B7984" s="2" t="s">
        <v>8523</v>
      </c>
    </row>
    <row r="7985">
      <c r="A7985" s="2">
        <v>0.0</v>
      </c>
      <c r="B7985" s="2" t="s">
        <v>8524</v>
      </c>
    </row>
    <row r="7986">
      <c r="A7986" s="2">
        <v>0.0</v>
      </c>
      <c r="B7986" s="2" t="s">
        <v>8525</v>
      </c>
    </row>
    <row r="7987">
      <c r="A7987" s="2">
        <v>0.0</v>
      </c>
      <c r="B7987" s="2" t="s">
        <v>8527</v>
      </c>
    </row>
    <row r="7988">
      <c r="A7988" s="2">
        <v>0.0</v>
      </c>
      <c r="B7988" s="2" t="s">
        <v>8528</v>
      </c>
    </row>
    <row r="7989">
      <c r="A7989" s="2">
        <v>0.0</v>
      </c>
      <c r="B7989" s="2" t="s">
        <v>8529</v>
      </c>
    </row>
    <row r="7990">
      <c r="A7990" s="2">
        <v>0.0</v>
      </c>
      <c r="B7990" s="2" t="s">
        <v>8530</v>
      </c>
    </row>
    <row r="7991">
      <c r="A7991" s="2">
        <v>0.0</v>
      </c>
      <c r="B7991" s="2" t="s">
        <v>8531</v>
      </c>
    </row>
    <row r="7992">
      <c r="A7992" s="2">
        <v>0.0</v>
      </c>
      <c r="B7992" s="2" t="s">
        <v>8532</v>
      </c>
    </row>
    <row r="7993">
      <c r="A7993" s="2">
        <v>0.0</v>
      </c>
      <c r="B7993" s="2" t="s">
        <v>8533</v>
      </c>
    </row>
    <row r="7994">
      <c r="A7994" s="2">
        <v>0.0</v>
      </c>
      <c r="B7994" s="2" t="s">
        <v>8534</v>
      </c>
    </row>
    <row r="7995">
      <c r="A7995" s="2">
        <v>0.0</v>
      </c>
      <c r="B7995" s="2" t="s">
        <v>8535</v>
      </c>
    </row>
    <row r="7996">
      <c r="A7996" s="2">
        <v>0.0</v>
      </c>
      <c r="B7996" s="2" t="s">
        <v>8536</v>
      </c>
    </row>
    <row r="7997">
      <c r="A7997" s="2">
        <v>0.0</v>
      </c>
      <c r="B7997" s="2" t="s">
        <v>8537</v>
      </c>
    </row>
    <row r="7998">
      <c r="A7998" s="2">
        <v>0.0</v>
      </c>
      <c r="B7998" s="2" t="s">
        <v>8538</v>
      </c>
    </row>
    <row r="7999">
      <c r="A7999" s="2">
        <v>0.0</v>
      </c>
      <c r="B7999" s="2" t="s">
        <v>8539</v>
      </c>
    </row>
    <row r="8000">
      <c r="A8000" s="2">
        <v>0.0</v>
      </c>
      <c r="B8000" s="2" t="s">
        <v>8540</v>
      </c>
    </row>
    <row r="8001">
      <c r="A8001" s="2">
        <v>0.0</v>
      </c>
      <c r="B8001" s="2" t="s">
        <v>8542</v>
      </c>
    </row>
    <row r="8002">
      <c r="A8002" s="2">
        <v>0.0</v>
      </c>
      <c r="B8002" s="2" t="s">
        <v>8544</v>
      </c>
    </row>
    <row r="8003">
      <c r="A8003" s="2">
        <v>0.0</v>
      </c>
      <c r="B8003" s="2" t="s">
        <v>8545</v>
      </c>
    </row>
    <row r="8004">
      <c r="A8004" s="2">
        <v>0.0</v>
      </c>
      <c r="B8004" s="2" t="s">
        <v>8548</v>
      </c>
    </row>
    <row r="8005">
      <c r="A8005" s="2">
        <v>0.0</v>
      </c>
      <c r="B8005" s="2" t="s">
        <v>8549</v>
      </c>
    </row>
    <row r="8006">
      <c r="A8006" s="2">
        <v>0.0</v>
      </c>
      <c r="B8006" s="2" t="s">
        <v>8551</v>
      </c>
    </row>
    <row r="8007">
      <c r="A8007" s="2">
        <v>0.0</v>
      </c>
      <c r="B8007" s="2" t="s">
        <v>8553</v>
      </c>
    </row>
    <row r="8008">
      <c r="A8008" s="2">
        <v>0.0</v>
      </c>
      <c r="B8008" s="2" t="s">
        <v>8554</v>
      </c>
    </row>
    <row r="8009">
      <c r="A8009" s="2">
        <v>0.0</v>
      </c>
      <c r="B8009" s="2" t="s">
        <v>8555</v>
      </c>
    </row>
    <row r="8010">
      <c r="A8010" s="2">
        <v>0.0</v>
      </c>
      <c r="B8010" s="2" t="s">
        <v>8556</v>
      </c>
    </row>
    <row r="8011">
      <c r="A8011" s="2">
        <v>0.0</v>
      </c>
      <c r="B8011" s="2" t="s">
        <v>8557</v>
      </c>
    </row>
    <row r="8012">
      <c r="A8012" s="2">
        <v>0.0</v>
      </c>
      <c r="B8012" s="2" t="s">
        <v>8558</v>
      </c>
    </row>
    <row r="8013">
      <c r="A8013" s="2">
        <v>0.0</v>
      </c>
      <c r="B8013" s="2" t="s">
        <v>8559</v>
      </c>
    </row>
    <row r="8014">
      <c r="A8014" s="2">
        <v>0.0</v>
      </c>
      <c r="B8014" s="2" t="s">
        <v>8561</v>
      </c>
    </row>
    <row r="8015">
      <c r="A8015" s="2">
        <v>0.0</v>
      </c>
      <c r="B8015" s="2" t="s">
        <v>8563</v>
      </c>
    </row>
    <row r="8016">
      <c r="A8016" s="2">
        <v>0.0</v>
      </c>
      <c r="B8016" s="2" t="s">
        <v>8566</v>
      </c>
    </row>
    <row r="8017">
      <c r="A8017" s="2">
        <v>0.0</v>
      </c>
      <c r="B8017" s="2" t="s">
        <v>8567</v>
      </c>
    </row>
    <row r="8018">
      <c r="A8018" s="2">
        <v>0.0</v>
      </c>
      <c r="B8018" s="2" t="s">
        <v>8568</v>
      </c>
    </row>
    <row r="8019">
      <c r="A8019" s="2">
        <v>0.0</v>
      </c>
      <c r="B8019" s="2" t="s">
        <v>8569</v>
      </c>
    </row>
    <row r="8020">
      <c r="A8020" s="2">
        <v>0.0</v>
      </c>
      <c r="B8020" s="2" t="s">
        <v>8570</v>
      </c>
    </row>
    <row r="8021">
      <c r="A8021" s="2">
        <v>0.0</v>
      </c>
      <c r="B8021" s="2" t="s">
        <v>8571</v>
      </c>
    </row>
    <row r="8022">
      <c r="A8022" s="2">
        <v>0.0</v>
      </c>
      <c r="B8022" s="2" t="s">
        <v>8572</v>
      </c>
    </row>
    <row r="8023">
      <c r="A8023" s="2">
        <v>0.0</v>
      </c>
      <c r="B8023" s="2" t="s">
        <v>8573</v>
      </c>
    </row>
    <row r="8024">
      <c r="A8024" s="2">
        <v>0.0</v>
      </c>
      <c r="B8024" s="2" t="s">
        <v>8574</v>
      </c>
    </row>
    <row r="8025">
      <c r="A8025" s="2">
        <v>0.0</v>
      </c>
      <c r="B8025" s="2" t="s">
        <v>8575</v>
      </c>
    </row>
    <row r="8026">
      <c r="A8026" s="2">
        <v>0.0</v>
      </c>
      <c r="B8026" s="2" t="s">
        <v>8576</v>
      </c>
    </row>
    <row r="8027">
      <c r="A8027" s="2">
        <v>0.0</v>
      </c>
      <c r="B8027" s="2" t="s">
        <v>8577</v>
      </c>
    </row>
    <row r="8028">
      <c r="A8028" s="2">
        <v>0.0</v>
      </c>
      <c r="B8028" s="2" t="s">
        <v>8578</v>
      </c>
    </row>
    <row r="8029">
      <c r="A8029" s="2">
        <v>0.0</v>
      </c>
      <c r="B8029" s="2" t="s">
        <v>8579</v>
      </c>
    </row>
    <row r="8030">
      <c r="A8030" s="2">
        <v>0.0</v>
      </c>
      <c r="B8030" s="2" t="s">
        <v>8581</v>
      </c>
    </row>
    <row r="8031">
      <c r="A8031" s="2">
        <v>0.0</v>
      </c>
      <c r="B8031" s="2" t="s">
        <v>8582</v>
      </c>
    </row>
    <row r="8032">
      <c r="A8032" s="2">
        <v>0.0</v>
      </c>
      <c r="B8032" s="2" t="s">
        <v>8583</v>
      </c>
    </row>
    <row r="8033">
      <c r="A8033" s="2">
        <v>0.0</v>
      </c>
      <c r="B8033" s="2" t="s">
        <v>8584</v>
      </c>
    </row>
    <row r="8034">
      <c r="A8034" s="2">
        <v>0.0</v>
      </c>
      <c r="B8034" s="2" t="s">
        <v>8585</v>
      </c>
    </row>
    <row r="8035">
      <c r="A8035" s="2">
        <v>0.0</v>
      </c>
      <c r="B8035" s="2" t="s">
        <v>8587</v>
      </c>
    </row>
    <row r="8036">
      <c r="A8036" s="2">
        <v>0.0</v>
      </c>
      <c r="B8036" s="2" t="s">
        <v>8588</v>
      </c>
    </row>
    <row r="8037">
      <c r="A8037" s="2">
        <v>0.0</v>
      </c>
      <c r="B8037" s="2" t="s">
        <v>8589</v>
      </c>
    </row>
    <row r="8038">
      <c r="A8038" s="2">
        <v>0.0</v>
      </c>
      <c r="B8038" s="2" t="s">
        <v>8590</v>
      </c>
    </row>
    <row r="8039">
      <c r="A8039" s="2">
        <v>0.0</v>
      </c>
      <c r="B8039" s="2" t="s">
        <v>8591</v>
      </c>
    </row>
    <row r="8040">
      <c r="A8040" s="2">
        <v>0.0</v>
      </c>
      <c r="B8040" s="2" t="s">
        <v>8593</v>
      </c>
    </row>
    <row r="8041">
      <c r="A8041" s="2">
        <v>0.0</v>
      </c>
      <c r="B8041" s="2" t="s">
        <v>8594</v>
      </c>
    </row>
    <row r="8042">
      <c r="A8042" s="2">
        <v>0.0</v>
      </c>
      <c r="B8042" s="2" t="s">
        <v>8596</v>
      </c>
    </row>
    <row r="8043">
      <c r="A8043" s="2">
        <v>0.0</v>
      </c>
      <c r="B8043" s="2" t="s">
        <v>8597</v>
      </c>
    </row>
    <row r="8044">
      <c r="A8044" s="2">
        <v>0.0</v>
      </c>
      <c r="B8044" s="2" t="s">
        <v>8599</v>
      </c>
    </row>
    <row r="8045">
      <c r="A8045" s="2">
        <v>0.0</v>
      </c>
      <c r="B8045" s="2" t="s">
        <v>8601</v>
      </c>
    </row>
    <row r="8046">
      <c r="A8046" s="2">
        <v>0.0</v>
      </c>
      <c r="B8046" s="2" t="s">
        <v>8603</v>
      </c>
    </row>
    <row r="8047">
      <c r="A8047" s="2">
        <v>0.0</v>
      </c>
      <c r="B8047" s="2" t="s">
        <v>8604</v>
      </c>
    </row>
    <row r="8048">
      <c r="A8048" s="2">
        <v>0.0</v>
      </c>
      <c r="B8048" s="2" t="s">
        <v>8605</v>
      </c>
    </row>
    <row r="8049">
      <c r="A8049" s="2">
        <v>0.0</v>
      </c>
      <c r="B8049" s="2" t="s">
        <v>8606</v>
      </c>
    </row>
    <row r="8050">
      <c r="A8050" s="2">
        <v>0.0</v>
      </c>
      <c r="B8050" s="2" t="s">
        <v>8607</v>
      </c>
    </row>
    <row r="8051">
      <c r="A8051" s="2">
        <v>0.0</v>
      </c>
      <c r="B8051" s="2" t="s">
        <v>8609</v>
      </c>
    </row>
    <row r="8052">
      <c r="A8052" s="2">
        <v>0.0</v>
      </c>
      <c r="B8052" s="2" t="s">
        <v>8610</v>
      </c>
    </row>
    <row r="8053">
      <c r="A8053" s="2">
        <v>0.0</v>
      </c>
      <c r="B8053" s="2" t="s">
        <v>8611</v>
      </c>
    </row>
    <row r="8054">
      <c r="A8054" s="2">
        <v>0.0</v>
      </c>
      <c r="B8054" s="2" t="s">
        <v>8614</v>
      </c>
    </row>
    <row r="8055">
      <c r="A8055" s="2">
        <v>0.0</v>
      </c>
      <c r="B8055" s="2" t="s">
        <v>8615</v>
      </c>
    </row>
    <row r="8056">
      <c r="A8056" s="2">
        <v>0.0</v>
      </c>
      <c r="B8056" s="2" t="s">
        <v>8616</v>
      </c>
    </row>
    <row r="8057">
      <c r="A8057" s="2">
        <v>0.0</v>
      </c>
      <c r="B8057" s="2" t="s">
        <v>8617</v>
      </c>
    </row>
    <row r="8058">
      <c r="A8058" s="2">
        <v>0.0</v>
      </c>
      <c r="B8058" s="2" t="s">
        <v>8618</v>
      </c>
    </row>
    <row r="8059">
      <c r="A8059" s="2">
        <v>0.0</v>
      </c>
      <c r="B8059" s="2" t="s">
        <v>8619</v>
      </c>
    </row>
    <row r="8060">
      <c r="A8060" s="2">
        <v>0.0</v>
      </c>
      <c r="B8060" s="2" t="s">
        <v>8620</v>
      </c>
    </row>
    <row r="8061">
      <c r="A8061" s="2">
        <v>0.0</v>
      </c>
      <c r="B8061" s="2" t="s">
        <v>8622</v>
      </c>
    </row>
    <row r="8062">
      <c r="A8062" s="2">
        <v>0.0</v>
      </c>
      <c r="B8062" s="2" t="s">
        <v>8623</v>
      </c>
    </row>
    <row r="8063">
      <c r="A8063" s="2">
        <v>0.0</v>
      </c>
      <c r="B8063" s="2" t="s">
        <v>8626</v>
      </c>
    </row>
    <row r="8064">
      <c r="A8064" s="2">
        <v>0.0</v>
      </c>
      <c r="B8064" s="2" t="s">
        <v>8627</v>
      </c>
    </row>
    <row r="8065">
      <c r="A8065" s="2">
        <v>0.0</v>
      </c>
      <c r="B8065" s="2" t="s">
        <v>8628</v>
      </c>
    </row>
    <row r="8066">
      <c r="A8066" s="2">
        <v>0.0</v>
      </c>
      <c r="B8066" s="2" t="s">
        <v>8629</v>
      </c>
    </row>
    <row r="8067">
      <c r="A8067" s="2">
        <v>0.0</v>
      </c>
      <c r="B8067" s="2" t="s">
        <v>8632</v>
      </c>
    </row>
    <row r="8068">
      <c r="A8068" s="2">
        <v>0.0</v>
      </c>
      <c r="B8068" s="2" t="s">
        <v>8633</v>
      </c>
    </row>
    <row r="8069">
      <c r="A8069" s="2">
        <v>0.0</v>
      </c>
      <c r="B8069" s="2" t="s">
        <v>8634</v>
      </c>
    </row>
    <row r="8070">
      <c r="A8070" s="2">
        <v>0.0</v>
      </c>
      <c r="B8070" s="2" t="s">
        <v>8635</v>
      </c>
    </row>
    <row r="8071">
      <c r="A8071" s="2">
        <v>0.0</v>
      </c>
      <c r="B8071" s="2" t="s">
        <v>8636</v>
      </c>
    </row>
    <row r="8072">
      <c r="A8072" s="2">
        <v>0.0</v>
      </c>
      <c r="B8072" s="2" t="s">
        <v>8640</v>
      </c>
    </row>
    <row r="8073">
      <c r="A8073" s="2">
        <v>0.0</v>
      </c>
      <c r="B8073" s="2" t="s">
        <v>8642</v>
      </c>
    </row>
    <row r="8074">
      <c r="A8074" s="2">
        <v>0.0</v>
      </c>
      <c r="B8074" s="2" t="s">
        <v>8643</v>
      </c>
    </row>
    <row r="8075">
      <c r="A8075" s="2">
        <v>0.0</v>
      </c>
      <c r="B8075" s="2" t="s">
        <v>8644</v>
      </c>
    </row>
    <row r="8076">
      <c r="A8076" s="2">
        <v>0.0</v>
      </c>
      <c r="B8076" s="2" t="s">
        <v>8645</v>
      </c>
    </row>
    <row r="8077">
      <c r="A8077" s="2">
        <v>0.0</v>
      </c>
      <c r="B8077" s="2" t="s">
        <v>8646</v>
      </c>
    </row>
    <row r="8078">
      <c r="A8078" s="2">
        <v>0.0</v>
      </c>
      <c r="B8078" s="2" t="s">
        <v>6218</v>
      </c>
    </row>
    <row r="8079">
      <c r="A8079" s="2">
        <v>0.0</v>
      </c>
      <c r="B8079" s="2" t="s">
        <v>6218</v>
      </c>
    </row>
    <row r="8080">
      <c r="A8080" s="2">
        <v>0.0</v>
      </c>
      <c r="B8080" s="2" t="s">
        <v>6218</v>
      </c>
    </row>
    <row r="8081">
      <c r="A8081" s="2">
        <v>0.0</v>
      </c>
      <c r="B8081" s="2" t="s">
        <v>5979</v>
      </c>
    </row>
    <row r="8082">
      <c r="A8082" s="2">
        <v>0.0</v>
      </c>
      <c r="B8082" s="2" t="s">
        <v>8647</v>
      </c>
    </row>
    <row r="8083">
      <c r="A8083" s="2">
        <v>0.0</v>
      </c>
      <c r="B8083" s="2" t="s">
        <v>8648</v>
      </c>
    </row>
    <row r="8084">
      <c r="A8084" s="2">
        <v>0.0</v>
      </c>
      <c r="B8084" s="2" t="s">
        <v>8649</v>
      </c>
    </row>
    <row r="8085">
      <c r="A8085" s="2">
        <v>0.0</v>
      </c>
      <c r="B8085" s="2" t="s">
        <v>8650</v>
      </c>
    </row>
    <row r="8086">
      <c r="A8086" s="2">
        <v>0.0</v>
      </c>
      <c r="B8086" s="2" t="s">
        <v>8652</v>
      </c>
    </row>
    <row r="8087">
      <c r="A8087" s="2">
        <v>0.0</v>
      </c>
      <c r="B8087" s="2" t="s">
        <v>8653</v>
      </c>
    </row>
    <row r="8088">
      <c r="A8088" s="2">
        <v>0.0</v>
      </c>
      <c r="B8088" s="2" t="s">
        <v>8654</v>
      </c>
    </row>
    <row r="8089">
      <c r="A8089" s="2">
        <v>0.0</v>
      </c>
      <c r="B8089" s="2" t="s">
        <v>8655</v>
      </c>
    </row>
    <row r="8090">
      <c r="A8090" s="2">
        <v>0.0</v>
      </c>
      <c r="B8090" s="2" t="s">
        <v>8656</v>
      </c>
    </row>
    <row r="8091">
      <c r="A8091" s="2">
        <v>0.0</v>
      </c>
      <c r="B8091" s="2" t="s">
        <v>8658</v>
      </c>
    </row>
    <row r="8092">
      <c r="A8092" s="2">
        <v>0.0</v>
      </c>
      <c r="B8092" s="2" t="s">
        <v>8659</v>
      </c>
    </row>
    <row r="8093">
      <c r="A8093" s="2">
        <v>0.0</v>
      </c>
      <c r="B8093" s="2" t="s">
        <v>8660</v>
      </c>
    </row>
    <row r="8094">
      <c r="A8094" s="2">
        <v>0.0</v>
      </c>
      <c r="B8094" s="2" t="s">
        <v>8662</v>
      </c>
    </row>
    <row r="8095">
      <c r="A8095" s="2">
        <v>0.0</v>
      </c>
      <c r="B8095" s="2" t="s">
        <v>8663</v>
      </c>
    </row>
    <row r="8096">
      <c r="A8096" s="2">
        <v>0.0</v>
      </c>
      <c r="B8096" s="2" t="s">
        <v>8666</v>
      </c>
    </row>
    <row r="8097">
      <c r="A8097" s="2">
        <v>0.0</v>
      </c>
      <c r="B8097" s="2" t="s">
        <v>8667</v>
      </c>
    </row>
    <row r="8098">
      <c r="A8098" s="2">
        <v>0.0</v>
      </c>
      <c r="B8098" s="2" t="s">
        <v>8668</v>
      </c>
    </row>
    <row r="8099">
      <c r="A8099" s="2">
        <v>0.0</v>
      </c>
      <c r="B8099" s="2" t="s">
        <v>8669</v>
      </c>
    </row>
    <row r="8100">
      <c r="A8100" s="2">
        <v>0.0</v>
      </c>
      <c r="B8100" s="2" t="s">
        <v>8670</v>
      </c>
    </row>
    <row r="8101">
      <c r="A8101" s="2">
        <v>0.0</v>
      </c>
      <c r="B8101" s="2" t="s">
        <v>8671</v>
      </c>
    </row>
    <row r="8102">
      <c r="A8102" s="2">
        <v>0.0</v>
      </c>
      <c r="B8102" s="2" t="s">
        <v>8672</v>
      </c>
    </row>
    <row r="8103">
      <c r="A8103" s="2">
        <v>0.0</v>
      </c>
      <c r="B8103" s="2" t="s">
        <v>8673</v>
      </c>
    </row>
    <row r="8104">
      <c r="A8104" s="2">
        <v>0.0</v>
      </c>
      <c r="B8104" s="2" t="s">
        <v>8675</v>
      </c>
    </row>
    <row r="8105">
      <c r="A8105" s="2">
        <v>0.0</v>
      </c>
      <c r="B8105" s="2" t="s">
        <v>8677</v>
      </c>
    </row>
    <row r="8106">
      <c r="A8106" s="2">
        <v>0.0</v>
      </c>
      <c r="B8106" s="2" t="s">
        <v>8678</v>
      </c>
    </row>
    <row r="8107">
      <c r="A8107" s="2">
        <v>0.0</v>
      </c>
      <c r="B8107" s="2" t="s">
        <v>8680</v>
      </c>
    </row>
    <row r="8108">
      <c r="A8108" s="2">
        <v>0.0</v>
      </c>
      <c r="B8108" s="2" t="s">
        <v>8681</v>
      </c>
    </row>
    <row r="8109">
      <c r="A8109" s="2">
        <v>0.0</v>
      </c>
      <c r="B8109" s="2" t="s">
        <v>8682</v>
      </c>
    </row>
    <row r="8110">
      <c r="A8110" s="2">
        <v>0.0</v>
      </c>
      <c r="B8110" s="38" t="s">
        <v>8684</v>
      </c>
    </row>
    <row r="8111">
      <c r="A8111" s="2">
        <v>0.0</v>
      </c>
      <c r="B8111" s="2" t="s">
        <v>8686</v>
      </c>
    </row>
    <row r="8112">
      <c r="A8112" s="2">
        <v>0.0</v>
      </c>
      <c r="B8112" s="2" t="s">
        <v>8687</v>
      </c>
    </row>
    <row r="8113">
      <c r="A8113" s="2">
        <v>0.0</v>
      </c>
      <c r="B8113" s="2" t="s">
        <v>8690</v>
      </c>
    </row>
    <row r="8114">
      <c r="A8114" s="2">
        <v>0.0</v>
      </c>
      <c r="B8114" s="2" t="s">
        <v>8691</v>
      </c>
    </row>
    <row r="8115">
      <c r="A8115" s="2">
        <v>0.0</v>
      </c>
      <c r="B8115" s="2" t="s">
        <v>8692</v>
      </c>
    </row>
    <row r="8116">
      <c r="A8116" s="2">
        <v>0.0</v>
      </c>
      <c r="B8116" s="2" t="s">
        <v>8695</v>
      </c>
    </row>
    <row r="8117">
      <c r="A8117" s="2">
        <v>0.0</v>
      </c>
      <c r="B8117" s="2" t="s">
        <v>8697</v>
      </c>
    </row>
    <row r="8118">
      <c r="A8118" s="2">
        <v>0.0</v>
      </c>
      <c r="B8118" s="2" t="s">
        <v>8698</v>
      </c>
    </row>
    <row r="8119">
      <c r="A8119" s="2">
        <v>0.0</v>
      </c>
      <c r="B8119" s="2" t="s">
        <v>8699</v>
      </c>
    </row>
    <row r="8120">
      <c r="A8120" s="2">
        <v>0.0</v>
      </c>
      <c r="B8120" s="2" t="s">
        <v>8701</v>
      </c>
    </row>
    <row r="8121">
      <c r="A8121" s="2">
        <v>0.0</v>
      </c>
      <c r="B8121" s="2" t="s">
        <v>8704</v>
      </c>
    </row>
    <row r="8122">
      <c r="A8122" s="2">
        <v>0.0</v>
      </c>
      <c r="B8122" s="2" t="s">
        <v>8705</v>
      </c>
    </row>
    <row r="8123">
      <c r="A8123" s="2">
        <v>0.0</v>
      </c>
      <c r="B8123" s="2" t="s">
        <v>8706</v>
      </c>
    </row>
    <row r="8124">
      <c r="A8124" s="2">
        <v>0.0</v>
      </c>
      <c r="B8124" s="2" t="s">
        <v>8662</v>
      </c>
    </row>
    <row r="8125">
      <c r="A8125" s="2">
        <v>0.0</v>
      </c>
      <c r="B8125" s="2" t="s">
        <v>8709</v>
      </c>
    </row>
    <row r="8126">
      <c r="A8126" s="2">
        <v>0.0</v>
      </c>
      <c r="B8126" s="2" t="s">
        <v>8710</v>
      </c>
    </row>
    <row r="8127">
      <c r="A8127" s="2">
        <v>0.0</v>
      </c>
      <c r="B8127" s="2" t="s">
        <v>8711</v>
      </c>
    </row>
    <row r="8128">
      <c r="A8128" s="2">
        <v>0.0</v>
      </c>
      <c r="B8128" s="2" t="s">
        <v>8712</v>
      </c>
    </row>
    <row r="8129">
      <c r="A8129" s="2">
        <v>0.0</v>
      </c>
      <c r="B8129" s="2" t="s">
        <v>8713</v>
      </c>
    </row>
    <row r="8130">
      <c r="A8130" s="2">
        <v>0.0</v>
      </c>
      <c r="B8130" s="2" t="s">
        <v>8715</v>
      </c>
    </row>
    <row r="8131">
      <c r="A8131" s="2">
        <v>0.0</v>
      </c>
      <c r="B8131" s="2" t="s">
        <v>8716</v>
      </c>
    </row>
    <row r="8132">
      <c r="A8132" s="2">
        <v>0.0</v>
      </c>
      <c r="B8132" s="2" t="s">
        <v>8717</v>
      </c>
    </row>
    <row r="8133">
      <c r="A8133" s="2">
        <v>0.0</v>
      </c>
      <c r="B8133" s="2" t="s">
        <v>8721</v>
      </c>
    </row>
    <row r="8134">
      <c r="A8134" s="2">
        <v>0.0</v>
      </c>
      <c r="B8134" s="2" t="s">
        <v>8723</v>
      </c>
    </row>
    <row r="8135">
      <c r="A8135" s="2">
        <v>0.0</v>
      </c>
      <c r="B8135" s="2" t="s">
        <v>8724</v>
      </c>
    </row>
    <row r="8136">
      <c r="A8136" s="2">
        <v>0.0</v>
      </c>
      <c r="B8136" s="2" t="s">
        <v>8725</v>
      </c>
    </row>
    <row r="8137">
      <c r="A8137" s="2">
        <v>0.0</v>
      </c>
      <c r="B8137" s="2" t="s">
        <v>8726</v>
      </c>
    </row>
    <row r="8138">
      <c r="A8138" s="2">
        <v>0.0</v>
      </c>
      <c r="B8138" s="2" t="s">
        <v>8728</v>
      </c>
    </row>
    <row r="8139">
      <c r="A8139" s="2">
        <v>0.0</v>
      </c>
      <c r="B8139" s="2" t="s">
        <v>8729</v>
      </c>
    </row>
    <row r="8140">
      <c r="A8140" s="2">
        <v>0.0</v>
      </c>
      <c r="B8140" s="2" t="s">
        <v>8731</v>
      </c>
    </row>
    <row r="8141">
      <c r="A8141" s="2">
        <v>0.0</v>
      </c>
      <c r="B8141" s="2" t="s">
        <v>8733</v>
      </c>
    </row>
    <row r="8142">
      <c r="A8142" s="2">
        <v>0.0</v>
      </c>
      <c r="B8142" s="2" t="s">
        <v>8734</v>
      </c>
    </row>
    <row r="8143">
      <c r="A8143" s="2">
        <v>0.0</v>
      </c>
      <c r="B8143" s="2" t="s">
        <v>8735</v>
      </c>
    </row>
    <row r="8144">
      <c r="A8144" s="2">
        <v>0.0</v>
      </c>
      <c r="B8144" s="2" t="s">
        <v>8736</v>
      </c>
    </row>
    <row r="8145">
      <c r="A8145" s="2">
        <v>0.0</v>
      </c>
      <c r="B8145" s="2" t="s">
        <v>8737</v>
      </c>
    </row>
    <row r="8146">
      <c r="A8146" s="2">
        <v>0.0</v>
      </c>
      <c r="B8146" s="2" t="s">
        <v>8738</v>
      </c>
    </row>
    <row r="8147">
      <c r="A8147" s="2">
        <v>0.0</v>
      </c>
      <c r="B8147" s="2" t="s">
        <v>8740</v>
      </c>
    </row>
    <row r="8148">
      <c r="A8148" s="2">
        <v>0.0</v>
      </c>
      <c r="B8148" s="2" t="s">
        <v>8742</v>
      </c>
    </row>
    <row r="8149">
      <c r="A8149" s="2">
        <v>0.0</v>
      </c>
      <c r="B8149" s="2" t="s">
        <v>8743</v>
      </c>
    </row>
    <row r="8150">
      <c r="A8150" s="2">
        <v>0.0</v>
      </c>
      <c r="B8150" s="2" t="s">
        <v>8744</v>
      </c>
    </row>
    <row r="8151">
      <c r="A8151" s="2">
        <v>0.0</v>
      </c>
      <c r="B8151" s="2" t="s">
        <v>8747</v>
      </c>
    </row>
    <row r="8152">
      <c r="A8152" s="2">
        <v>0.0</v>
      </c>
      <c r="B8152" s="2" t="s">
        <v>8750</v>
      </c>
    </row>
    <row r="8153">
      <c r="A8153" s="2">
        <v>0.0</v>
      </c>
      <c r="B8153" s="2" t="s">
        <v>8751</v>
      </c>
    </row>
    <row r="8154">
      <c r="A8154" s="2">
        <v>0.0</v>
      </c>
      <c r="B8154" s="2" t="s">
        <v>8752</v>
      </c>
    </row>
    <row r="8155">
      <c r="A8155" s="2">
        <v>0.0</v>
      </c>
      <c r="B8155" s="2" t="s">
        <v>8753</v>
      </c>
    </row>
    <row r="8156">
      <c r="A8156" s="2">
        <v>0.0</v>
      </c>
      <c r="B8156" s="2" t="s">
        <v>8754</v>
      </c>
    </row>
    <row r="8157">
      <c r="A8157" s="2">
        <v>0.0</v>
      </c>
      <c r="B8157" s="2" t="s">
        <v>8755</v>
      </c>
    </row>
    <row r="8158">
      <c r="A8158" s="2">
        <v>0.0</v>
      </c>
      <c r="B8158" s="2" t="s">
        <v>8757</v>
      </c>
    </row>
    <row r="8159">
      <c r="A8159" s="2">
        <v>0.0</v>
      </c>
      <c r="B8159" s="2" t="s">
        <v>8758</v>
      </c>
    </row>
    <row r="8160">
      <c r="A8160" s="2">
        <v>0.0</v>
      </c>
      <c r="B8160" s="2" t="s">
        <v>8759</v>
      </c>
    </row>
    <row r="8161">
      <c r="A8161" s="2">
        <v>0.0</v>
      </c>
      <c r="B8161" s="2" t="s">
        <v>8760</v>
      </c>
    </row>
    <row r="8162">
      <c r="A8162" s="2">
        <v>0.0</v>
      </c>
      <c r="B8162" s="2" t="s">
        <v>8762</v>
      </c>
    </row>
    <row r="8163">
      <c r="A8163" s="2">
        <v>0.0</v>
      </c>
      <c r="B8163" s="2" t="s">
        <v>8763</v>
      </c>
    </row>
    <row r="8164">
      <c r="A8164" s="2">
        <v>0.0</v>
      </c>
      <c r="B8164" s="2" t="s">
        <v>8764</v>
      </c>
    </row>
    <row r="8165">
      <c r="A8165" s="2">
        <v>0.0</v>
      </c>
      <c r="B8165" s="2" t="s">
        <v>8769</v>
      </c>
    </row>
    <row r="8166">
      <c r="A8166" s="2">
        <v>0.0</v>
      </c>
      <c r="B8166" s="2" t="s">
        <v>8770</v>
      </c>
    </row>
    <row r="8167">
      <c r="A8167" s="2">
        <v>0.0</v>
      </c>
      <c r="B8167" s="2" t="s">
        <v>8771</v>
      </c>
    </row>
    <row r="8168">
      <c r="A8168" s="2">
        <v>0.0</v>
      </c>
      <c r="B8168" s="2" t="s">
        <v>8772</v>
      </c>
    </row>
    <row r="8169">
      <c r="A8169" s="2">
        <v>0.0</v>
      </c>
      <c r="B8169" s="2" t="s">
        <v>8775</v>
      </c>
    </row>
    <row r="8170">
      <c r="A8170" s="2">
        <v>0.0</v>
      </c>
      <c r="B8170" s="2" t="s">
        <v>8776</v>
      </c>
    </row>
    <row r="8171">
      <c r="A8171" s="2">
        <v>0.0</v>
      </c>
      <c r="B8171" s="2" t="s">
        <v>8778</v>
      </c>
    </row>
    <row r="8172">
      <c r="A8172" s="2">
        <v>0.0</v>
      </c>
      <c r="B8172" s="2" t="s">
        <v>8779</v>
      </c>
    </row>
    <row r="8173">
      <c r="A8173" s="2">
        <v>0.0</v>
      </c>
      <c r="B8173" s="2" t="s">
        <v>8780</v>
      </c>
    </row>
    <row r="8174">
      <c r="A8174" s="2">
        <v>0.0</v>
      </c>
      <c r="B8174" s="2" t="s">
        <v>8783</v>
      </c>
    </row>
    <row r="8175">
      <c r="A8175" s="2">
        <v>0.0</v>
      </c>
      <c r="B8175" s="2" t="s">
        <v>8784</v>
      </c>
    </row>
    <row r="8176">
      <c r="A8176" s="2">
        <v>0.0</v>
      </c>
      <c r="B8176" s="2" t="s">
        <v>8785</v>
      </c>
    </row>
    <row r="8177">
      <c r="A8177" s="2">
        <v>0.0</v>
      </c>
      <c r="B8177" s="2" t="s">
        <v>8786</v>
      </c>
    </row>
    <row r="8178">
      <c r="A8178" s="2">
        <v>0.0</v>
      </c>
      <c r="B8178" s="2" t="s">
        <v>8787</v>
      </c>
    </row>
    <row r="8179">
      <c r="A8179" s="2">
        <v>0.0</v>
      </c>
      <c r="B8179" s="2" t="s">
        <v>8788</v>
      </c>
    </row>
    <row r="8180">
      <c r="A8180" s="2">
        <v>0.0</v>
      </c>
      <c r="B8180" s="2" t="s">
        <v>8789</v>
      </c>
    </row>
    <row r="8181">
      <c r="A8181" s="2">
        <v>0.0</v>
      </c>
      <c r="B8181" s="2" t="s">
        <v>8792</v>
      </c>
    </row>
    <row r="8182">
      <c r="A8182" s="2">
        <v>0.0</v>
      </c>
      <c r="B8182" s="2" t="s">
        <v>8793</v>
      </c>
    </row>
    <row r="8183">
      <c r="A8183" s="2">
        <v>0.0</v>
      </c>
      <c r="B8183" s="2" t="s">
        <v>8795</v>
      </c>
    </row>
    <row r="8184">
      <c r="A8184" s="2">
        <v>0.0</v>
      </c>
      <c r="B8184" s="2" t="s">
        <v>8797</v>
      </c>
    </row>
    <row r="8185">
      <c r="A8185" s="2">
        <v>0.0</v>
      </c>
      <c r="B8185" s="2" t="s">
        <v>8798</v>
      </c>
    </row>
    <row r="8186">
      <c r="A8186" s="2">
        <v>0.0</v>
      </c>
      <c r="B8186" s="2" t="s">
        <v>8800</v>
      </c>
    </row>
    <row r="8187">
      <c r="A8187" s="2">
        <v>0.0</v>
      </c>
      <c r="B8187" s="2" t="s">
        <v>8802</v>
      </c>
    </row>
    <row r="8188">
      <c r="A8188" s="2">
        <v>0.0</v>
      </c>
      <c r="B8188" s="2" t="s">
        <v>8806</v>
      </c>
    </row>
    <row r="8189">
      <c r="A8189" s="2">
        <v>0.0</v>
      </c>
      <c r="B8189" s="2" t="s">
        <v>8809</v>
      </c>
    </row>
    <row r="8190">
      <c r="A8190" s="2">
        <v>0.0</v>
      </c>
      <c r="B8190" s="2" t="s">
        <v>8810</v>
      </c>
    </row>
    <row r="8191">
      <c r="A8191" s="2">
        <v>0.0</v>
      </c>
      <c r="B8191" s="2" t="s">
        <v>8811</v>
      </c>
    </row>
    <row r="8192">
      <c r="A8192" s="2">
        <v>0.0</v>
      </c>
      <c r="B8192" s="2" t="s">
        <v>8812</v>
      </c>
    </row>
    <row r="8193">
      <c r="A8193" s="2">
        <v>0.0</v>
      </c>
      <c r="B8193" s="2" t="s">
        <v>8813</v>
      </c>
    </row>
    <row r="8194">
      <c r="A8194" s="2">
        <v>0.0</v>
      </c>
      <c r="B8194" s="2" t="s">
        <v>8814</v>
      </c>
    </row>
    <row r="8195">
      <c r="A8195" s="2">
        <v>0.0</v>
      </c>
      <c r="B8195" s="2" t="s">
        <v>8816</v>
      </c>
    </row>
    <row r="8196">
      <c r="A8196" s="2">
        <v>0.0</v>
      </c>
      <c r="B8196" s="2" t="s">
        <v>8818</v>
      </c>
    </row>
    <row r="8197">
      <c r="A8197" s="2">
        <v>0.0</v>
      </c>
      <c r="B8197" s="2" t="s">
        <v>8819</v>
      </c>
    </row>
    <row r="8198">
      <c r="A8198" s="2">
        <v>0.0</v>
      </c>
      <c r="B8198" s="2" t="s">
        <v>8820</v>
      </c>
    </row>
    <row r="8199">
      <c r="A8199" s="2">
        <v>0.0</v>
      </c>
      <c r="B8199" s="2" t="s">
        <v>8821</v>
      </c>
    </row>
    <row r="8200">
      <c r="A8200" s="2">
        <v>0.0</v>
      </c>
      <c r="B8200" s="2" t="s">
        <v>8822</v>
      </c>
    </row>
    <row r="8201">
      <c r="A8201" s="2">
        <v>0.0</v>
      </c>
      <c r="B8201" s="2" t="s">
        <v>8823</v>
      </c>
    </row>
    <row r="8202">
      <c r="A8202" s="2">
        <v>0.0</v>
      </c>
      <c r="B8202" s="2" t="s">
        <v>8824</v>
      </c>
    </row>
    <row r="8203">
      <c r="A8203" s="2">
        <v>0.0</v>
      </c>
      <c r="B8203" s="2" t="s">
        <v>8825</v>
      </c>
    </row>
    <row r="8204">
      <c r="A8204" s="2">
        <v>0.0</v>
      </c>
      <c r="B8204" s="2" t="s">
        <v>8826</v>
      </c>
    </row>
    <row r="8205">
      <c r="A8205" s="2">
        <v>0.0</v>
      </c>
      <c r="B8205" s="2" t="s">
        <v>8828</v>
      </c>
    </row>
    <row r="8206">
      <c r="A8206" s="2">
        <v>0.0</v>
      </c>
      <c r="B8206" s="2" t="s">
        <v>8830</v>
      </c>
    </row>
    <row r="8207">
      <c r="A8207" s="2">
        <v>0.0</v>
      </c>
      <c r="B8207" s="2" t="s">
        <v>8831</v>
      </c>
    </row>
    <row r="8208">
      <c r="A8208" s="2">
        <v>0.0</v>
      </c>
      <c r="B8208" s="2" t="s">
        <v>8833</v>
      </c>
    </row>
    <row r="8209">
      <c r="A8209" s="2">
        <v>0.0</v>
      </c>
      <c r="B8209" s="2" t="s">
        <v>8834</v>
      </c>
    </row>
    <row r="8210">
      <c r="A8210" s="2">
        <v>0.0</v>
      </c>
      <c r="B8210" s="2" t="s">
        <v>8835</v>
      </c>
    </row>
    <row r="8211">
      <c r="A8211" s="2">
        <v>0.0</v>
      </c>
      <c r="B8211" s="2" t="s">
        <v>8836</v>
      </c>
    </row>
    <row r="8212">
      <c r="A8212" s="2">
        <v>0.0</v>
      </c>
      <c r="B8212" s="2" t="s">
        <v>8837</v>
      </c>
    </row>
    <row r="8213">
      <c r="A8213" s="2">
        <v>0.0</v>
      </c>
      <c r="B8213" s="2" t="s">
        <v>8838</v>
      </c>
    </row>
    <row r="8214">
      <c r="A8214" s="2">
        <v>0.0</v>
      </c>
      <c r="B8214" s="2" t="s">
        <v>8839</v>
      </c>
    </row>
    <row r="8215">
      <c r="A8215" s="2">
        <v>0.0</v>
      </c>
      <c r="B8215" s="2" t="s">
        <v>8840</v>
      </c>
    </row>
    <row r="8216">
      <c r="A8216" s="2">
        <v>0.0</v>
      </c>
      <c r="B8216" s="2" t="s">
        <v>8841</v>
      </c>
    </row>
    <row r="8217">
      <c r="A8217" s="2">
        <v>0.0</v>
      </c>
      <c r="B8217" s="2" t="s">
        <v>8842</v>
      </c>
    </row>
    <row r="8218">
      <c r="A8218" s="2">
        <v>0.0</v>
      </c>
      <c r="B8218" s="2" t="s">
        <v>8844</v>
      </c>
    </row>
    <row r="8219">
      <c r="A8219" s="2">
        <v>0.0</v>
      </c>
      <c r="B8219" s="2" t="s">
        <v>8845</v>
      </c>
    </row>
    <row r="8220">
      <c r="A8220" s="2">
        <v>0.0</v>
      </c>
      <c r="B8220" s="2" t="s">
        <v>8848</v>
      </c>
    </row>
    <row r="8221">
      <c r="A8221" s="2">
        <v>0.0</v>
      </c>
      <c r="B8221" s="2" t="s">
        <v>8852</v>
      </c>
    </row>
    <row r="8222">
      <c r="A8222" s="2">
        <v>0.0</v>
      </c>
      <c r="B8222" s="2" t="s">
        <v>8853</v>
      </c>
    </row>
    <row r="8223">
      <c r="A8223" s="2">
        <v>0.0</v>
      </c>
      <c r="B8223" s="2" t="s">
        <v>8854</v>
      </c>
    </row>
    <row r="8224">
      <c r="A8224" s="2">
        <v>0.0</v>
      </c>
      <c r="B8224" s="2" t="s">
        <v>8855</v>
      </c>
    </row>
    <row r="8225">
      <c r="A8225" s="2">
        <v>0.0</v>
      </c>
      <c r="B8225" s="2" t="s">
        <v>8856</v>
      </c>
    </row>
    <row r="8226">
      <c r="A8226" s="2">
        <v>0.0</v>
      </c>
      <c r="B8226" s="2" t="s">
        <v>8857</v>
      </c>
    </row>
    <row r="8227">
      <c r="A8227" s="2">
        <v>0.0</v>
      </c>
      <c r="B8227" s="2" t="s">
        <v>8858</v>
      </c>
    </row>
    <row r="8228">
      <c r="A8228" s="2">
        <v>0.0</v>
      </c>
      <c r="B8228" s="2" t="s">
        <v>8859</v>
      </c>
    </row>
    <row r="8229">
      <c r="A8229" s="2">
        <v>0.0</v>
      </c>
      <c r="B8229" s="2" t="s">
        <v>8862</v>
      </c>
    </row>
    <row r="8230">
      <c r="A8230" s="2">
        <v>0.0</v>
      </c>
      <c r="B8230" s="2" t="s">
        <v>8863</v>
      </c>
    </row>
    <row r="8231">
      <c r="A8231" s="2">
        <v>0.0</v>
      </c>
      <c r="B8231" s="2" t="s">
        <v>8864</v>
      </c>
    </row>
    <row r="8232">
      <c r="A8232" s="2">
        <v>0.0</v>
      </c>
      <c r="B8232" s="2" t="s">
        <v>8866</v>
      </c>
    </row>
    <row r="8233">
      <c r="A8233" s="2">
        <v>0.0</v>
      </c>
      <c r="B8233" s="2" t="s">
        <v>8867</v>
      </c>
    </row>
    <row r="8234">
      <c r="A8234" s="2">
        <v>0.0</v>
      </c>
      <c r="B8234" s="2" t="s">
        <v>8868</v>
      </c>
    </row>
    <row r="8235">
      <c r="A8235" s="2">
        <v>0.0</v>
      </c>
      <c r="B8235" s="2" t="s">
        <v>8871</v>
      </c>
    </row>
    <row r="8236">
      <c r="A8236" s="2">
        <v>0.0</v>
      </c>
      <c r="B8236" s="2" t="s">
        <v>8872</v>
      </c>
    </row>
    <row r="8237">
      <c r="A8237" s="2">
        <v>0.0</v>
      </c>
      <c r="B8237" s="2" t="s">
        <v>8875</v>
      </c>
    </row>
    <row r="8238">
      <c r="A8238" s="2">
        <v>0.0</v>
      </c>
      <c r="B8238" s="2" t="s">
        <v>8877</v>
      </c>
    </row>
    <row r="8239">
      <c r="A8239" s="2">
        <v>0.0</v>
      </c>
      <c r="B8239" s="2" t="s">
        <v>8878</v>
      </c>
    </row>
    <row r="8240">
      <c r="A8240" s="2">
        <v>0.0</v>
      </c>
      <c r="B8240" s="2" t="s">
        <v>8881</v>
      </c>
    </row>
    <row r="8241">
      <c r="A8241" s="2">
        <v>0.0</v>
      </c>
      <c r="B8241" s="2" t="s">
        <v>8882</v>
      </c>
    </row>
    <row r="8242">
      <c r="A8242" s="2">
        <v>0.0</v>
      </c>
      <c r="B8242" s="2" t="s">
        <v>8883</v>
      </c>
    </row>
    <row r="8243">
      <c r="A8243" s="2">
        <v>0.0</v>
      </c>
      <c r="B8243" s="2" t="s">
        <v>8885</v>
      </c>
    </row>
    <row r="8244">
      <c r="A8244" s="2">
        <v>0.0</v>
      </c>
      <c r="B8244" s="2" t="s">
        <v>8886</v>
      </c>
    </row>
    <row r="8245">
      <c r="A8245" s="2">
        <v>0.0</v>
      </c>
      <c r="B8245" s="2" t="s">
        <v>8887</v>
      </c>
    </row>
    <row r="8246">
      <c r="A8246" s="2">
        <v>0.0</v>
      </c>
      <c r="B8246" s="2" t="s">
        <v>8889</v>
      </c>
    </row>
    <row r="8247">
      <c r="A8247" s="2">
        <v>0.0</v>
      </c>
      <c r="B8247" s="2" t="s">
        <v>8890</v>
      </c>
    </row>
    <row r="8248">
      <c r="A8248" s="2">
        <v>0.0</v>
      </c>
      <c r="B8248" s="2" t="s">
        <v>8891</v>
      </c>
    </row>
    <row r="8249">
      <c r="A8249" s="2">
        <v>0.0</v>
      </c>
      <c r="B8249" s="2" t="s">
        <v>8893</v>
      </c>
    </row>
    <row r="8250">
      <c r="A8250" s="2">
        <v>0.0</v>
      </c>
      <c r="B8250" s="2" t="s">
        <v>8894</v>
      </c>
    </row>
    <row r="8251">
      <c r="A8251" s="2">
        <v>0.0</v>
      </c>
      <c r="B8251" s="2" t="s">
        <v>8895</v>
      </c>
    </row>
    <row r="8252">
      <c r="A8252" s="2">
        <v>0.0</v>
      </c>
      <c r="B8252" s="2" t="s">
        <v>8896</v>
      </c>
    </row>
    <row r="8253">
      <c r="A8253" s="2">
        <v>0.0</v>
      </c>
      <c r="B8253" s="2" t="s">
        <v>8897</v>
      </c>
    </row>
    <row r="8254">
      <c r="A8254" s="2">
        <v>0.0</v>
      </c>
      <c r="B8254" s="2" t="s">
        <v>8898</v>
      </c>
    </row>
    <row r="8255">
      <c r="A8255" s="2">
        <v>0.0</v>
      </c>
      <c r="B8255" s="2" t="s">
        <v>8899</v>
      </c>
    </row>
    <row r="8256">
      <c r="A8256" s="2">
        <v>0.0</v>
      </c>
      <c r="B8256" s="2" t="s">
        <v>8900</v>
      </c>
    </row>
    <row r="8257">
      <c r="A8257" s="2">
        <v>0.0</v>
      </c>
      <c r="B8257" s="2" t="s">
        <v>8903</v>
      </c>
    </row>
    <row r="8258">
      <c r="A8258" s="2">
        <v>0.0</v>
      </c>
      <c r="B8258" s="2" t="s">
        <v>8904</v>
      </c>
    </row>
    <row r="8259">
      <c r="A8259" s="2">
        <v>0.0</v>
      </c>
      <c r="B8259" s="2" t="s">
        <v>8905</v>
      </c>
    </row>
    <row r="8260">
      <c r="A8260" s="2">
        <v>0.0</v>
      </c>
      <c r="B8260" s="2" t="s">
        <v>8906</v>
      </c>
    </row>
    <row r="8261">
      <c r="A8261" s="2">
        <v>0.0</v>
      </c>
      <c r="B8261" s="2" t="s">
        <v>8907</v>
      </c>
    </row>
    <row r="8262">
      <c r="A8262" s="2">
        <v>0.0</v>
      </c>
      <c r="B8262" s="2" t="s">
        <v>8908</v>
      </c>
    </row>
    <row r="8263">
      <c r="A8263" s="2">
        <v>0.0</v>
      </c>
      <c r="B8263" s="2" t="s">
        <v>8909</v>
      </c>
    </row>
    <row r="8264">
      <c r="A8264" s="2">
        <v>0.0</v>
      </c>
      <c r="B8264" s="2" t="s">
        <v>8911</v>
      </c>
    </row>
    <row r="8265">
      <c r="A8265" s="2">
        <v>0.0</v>
      </c>
      <c r="B8265" s="2" t="s">
        <v>8912</v>
      </c>
    </row>
    <row r="8266">
      <c r="A8266" s="2">
        <v>0.0</v>
      </c>
      <c r="B8266" s="2" t="s">
        <v>8913</v>
      </c>
    </row>
    <row r="8267">
      <c r="A8267" s="2">
        <v>0.0</v>
      </c>
      <c r="B8267" s="2" t="s">
        <v>8914</v>
      </c>
    </row>
    <row r="8268">
      <c r="A8268" s="2">
        <v>0.0</v>
      </c>
      <c r="B8268" s="2" t="s">
        <v>8917</v>
      </c>
    </row>
    <row r="8269">
      <c r="A8269" s="2">
        <v>0.0</v>
      </c>
      <c r="B8269" s="2" t="s">
        <v>8921</v>
      </c>
    </row>
    <row r="8270">
      <c r="A8270" s="2">
        <v>0.0</v>
      </c>
      <c r="B8270" s="2" t="s">
        <v>8922</v>
      </c>
    </row>
    <row r="8271">
      <c r="A8271" s="2">
        <v>0.0</v>
      </c>
      <c r="B8271" s="2" t="s">
        <v>8923</v>
      </c>
    </row>
    <row r="8272">
      <c r="A8272" s="2">
        <v>0.0</v>
      </c>
      <c r="B8272" s="2" t="s">
        <v>8924</v>
      </c>
    </row>
    <row r="8273">
      <c r="A8273" s="2">
        <v>0.0</v>
      </c>
      <c r="B8273" s="2" t="s">
        <v>8925</v>
      </c>
    </row>
    <row r="8274">
      <c r="A8274" s="2">
        <v>0.0</v>
      </c>
      <c r="B8274" s="2" t="s">
        <v>8926</v>
      </c>
    </row>
    <row r="8275">
      <c r="A8275" s="2">
        <v>0.0</v>
      </c>
      <c r="B8275" s="2" t="s">
        <v>8929</v>
      </c>
    </row>
    <row r="8276">
      <c r="A8276" s="2">
        <v>0.0</v>
      </c>
      <c r="B8276" s="2" t="s">
        <v>8930</v>
      </c>
    </row>
    <row r="8277">
      <c r="A8277" s="2">
        <v>0.0</v>
      </c>
      <c r="B8277" s="2" t="s">
        <v>8931</v>
      </c>
    </row>
    <row r="8278">
      <c r="A8278" s="2">
        <v>0.0</v>
      </c>
      <c r="B8278" s="2" t="s">
        <v>8932</v>
      </c>
    </row>
    <row r="8279">
      <c r="A8279" s="2">
        <v>0.0</v>
      </c>
      <c r="B8279" s="2" t="s">
        <v>8933</v>
      </c>
    </row>
    <row r="8280">
      <c r="A8280" s="2">
        <v>0.0</v>
      </c>
      <c r="B8280" s="2" t="s">
        <v>8934</v>
      </c>
    </row>
    <row r="8281">
      <c r="A8281" s="2">
        <v>0.0</v>
      </c>
      <c r="B8281" s="2" t="s">
        <v>8935</v>
      </c>
    </row>
    <row r="8282">
      <c r="A8282" s="2">
        <v>0.0</v>
      </c>
      <c r="B8282" s="2" t="s">
        <v>8936</v>
      </c>
    </row>
    <row r="8283">
      <c r="A8283" s="2">
        <v>0.0</v>
      </c>
      <c r="B8283" s="2" t="s">
        <v>8937</v>
      </c>
    </row>
    <row r="8284">
      <c r="A8284" s="2">
        <v>0.0</v>
      </c>
      <c r="B8284" s="2" t="s">
        <v>8939</v>
      </c>
    </row>
    <row r="8285">
      <c r="A8285" s="2">
        <v>0.0</v>
      </c>
      <c r="B8285" s="2" t="s">
        <v>8940</v>
      </c>
    </row>
    <row r="8286">
      <c r="A8286" s="2">
        <v>0.0</v>
      </c>
      <c r="B8286" s="2" t="s">
        <v>8942</v>
      </c>
    </row>
    <row r="8287">
      <c r="A8287" s="2">
        <v>0.0</v>
      </c>
      <c r="B8287" s="2" t="s">
        <v>8951</v>
      </c>
    </row>
    <row r="8288">
      <c r="A8288" s="2">
        <v>0.0</v>
      </c>
      <c r="B8288" s="2" t="s">
        <v>8955</v>
      </c>
    </row>
    <row r="8289">
      <c r="A8289" s="2">
        <v>0.0</v>
      </c>
      <c r="B8289" s="2" t="s">
        <v>8957</v>
      </c>
    </row>
    <row r="8290">
      <c r="A8290" s="2">
        <v>0.0</v>
      </c>
      <c r="B8290" s="2" t="s">
        <v>8958</v>
      </c>
    </row>
    <row r="8291">
      <c r="A8291" s="2">
        <v>0.0</v>
      </c>
      <c r="B8291" s="2" t="s">
        <v>8960</v>
      </c>
    </row>
    <row r="8292">
      <c r="A8292" s="2">
        <v>0.0</v>
      </c>
      <c r="B8292" s="2" t="s">
        <v>8961</v>
      </c>
    </row>
    <row r="8293">
      <c r="A8293" s="2">
        <v>0.0</v>
      </c>
      <c r="B8293" s="38" t="s">
        <v>8962</v>
      </c>
    </row>
    <row r="8294">
      <c r="A8294" s="2">
        <v>0.0</v>
      </c>
      <c r="B8294" s="2" t="s">
        <v>8968</v>
      </c>
    </row>
    <row r="8295">
      <c r="A8295" s="2">
        <v>0.0</v>
      </c>
      <c r="B8295" s="2" t="s">
        <v>8974</v>
      </c>
    </row>
    <row r="8296">
      <c r="A8296" s="2">
        <v>0.0</v>
      </c>
      <c r="B8296" s="2" t="s">
        <v>8977</v>
      </c>
    </row>
    <row r="8297">
      <c r="A8297" s="2">
        <v>0.0</v>
      </c>
      <c r="B8297" s="2" t="s">
        <v>8980</v>
      </c>
    </row>
    <row r="8298">
      <c r="A8298" s="2">
        <v>0.0</v>
      </c>
      <c r="B8298" s="2" t="s">
        <v>8983</v>
      </c>
    </row>
    <row r="8299">
      <c r="A8299" s="2">
        <v>0.0</v>
      </c>
      <c r="B8299" s="2" t="s">
        <v>8986</v>
      </c>
    </row>
    <row r="8300">
      <c r="A8300" s="2">
        <v>0.0</v>
      </c>
      <c r="B8300" s="2" t="s">
        <v>8987</v>
      </c>
    </row>
    <row r="8301">
      <c r="A8301" s="2">
        <v>0.0</v>
      </c>
      <c r="B8301" s="2" t="s">
        <v>8988</v>
      </c>
    </row>
    <row r="8302">
      <c r="A8302" s="2">
        <v>0.0</v>
      </c>
      <c r="B8302" s="2" t="s">
        <v>8989</v>
      </c>
    </row>
    <row r="8303">
      <c r="A8303" s="2">
        <v>0.0</v>
      </c>
      <c r="B8303" s="2" t="s">
        <v>8991</v>
      </c>
    </row>
    <row r="8304">
      <c r="A8304" s="2">
        <v>0.0</v>
      </c>
      <c r="B8304" s="2" t="s">
        <v>8992</v>
      </c>
    </row>
    <row r="8305">
      <c r="A8305" s="2">
        <v>0.0</v>
      </c>
      <c r="B8305" s="2" t="s">
        <v>8993</v>
      </c>
    </row>
    <row r="8306">
      <c r="A8306" s="2">
        <v>0.0</v>
      </c>
      <c r="B8306" s="2" t="s">
        <v>8994</v>
      </c>
    </row>
    <row r="8307">
      <c r="A8307" s="2">
        <v>0.0</v>
      </c>
      <c r="B8307" s="2" t="s">
        <v>8997</v>
      </c>
    </row>
    <row r="8308">
      <c r="A8308" s="2">
        <v>0.0</v>
      </c>
      <c r="B8308" s="2" t="s">
        <v>9000</v>
      </c>
    </row>
    <row r="8309">
      <c r="A8309" s="2">
        <v>0.0</v>
      </c>
      <c r="B8309" s="2" t="s">
        <v>9001</v>
      </c>
    </row>
    <row r="8310">
      <c r="A8310" s="2">
        <v>0.0</v>
      </c>
      <c r="B8310" s="2" t="s">
        <v>9002</v>
      </c>
    </row>
    <row r="8311">
      <c r="A8311" s="2">
        <v>0.0</v>
      </c>
      <c r="B8311" s="2" t="s">
        <v>9006</v>
      </c>
    </row>
    <row r="8312">
      <c r="A8312" s="2">
        <v>0.0</v>
      </c>
      <c r="B8312" s="2" t="s">
        <v>9008</v>
      </c>
    </row>
    <row r="8313">
      <c r="A8313" s="2">
        <v>0.0</v>
      </c>
      <c r="B8313" s="2" t="s">
        <v>9010</v>
      </c>
    </row>
    <row r="8314">
      <c r="A8314" s="2">
        <v>0.0</v>
      </c>
      <c r="B8314" s="2" t="s">
        <v>9012</v>
      </c>
    </row>
    <row r="8315">
      <c r="A8315" s="2">
        <v>0.0</v>
      </c>
      <c r="B8315" s="2" t="s">
        <v>9013</v>
      </c>
    </row>
    <row r="8316">
      <c r="A8316" s="2">
        <v>0.0</v>
      </c>
      <c r="B8316" s="2" t="s">
        <v>9014</v>
      </c>
    </row>
    <row r="8317">
      <c r="A8317" s="2">
        <v>0.0</v>
      </c>
      <c r="B8317" s="2" t="s">
        <v>9016</v>
      </c>
    </row>
    <row r="8318">
      <c r="A8318" s="2">
        <v>0.0</v>
      </c>
      <c r="B8318" s="2" t="s">
        <v>9017</v>
      </c>
    </row>
    <row r="8319">
      <c r="A8319" s="2">
        <v>0.0</v>
      </c>
      <c r="B8319" s="2" t="s">
        <v>9022</v>
      </c>
    </row>
    <row r="8320">
      <c r="A8320" s="2">
        <v>0.0</v>
      </c>
      <c r="B8320" s="2" t="s">
        <v>9024</v>
      </c>
    </row>
    <row r="8321">
      <c r="A8321" s="2">
        <v>0.0</v>
      </c>
      <c r="B8321" s="2" t="s">
        <v>9026</v>
      </c>
    </row>
    <row r="8322">
      <c r="A8322" s="2">
        <v>0.0</v>
      </c>
      <c r="B8322" s="2" t="s">
        <v>9027</v>
      </c>
    </row>
    <row r="8323">
      <c r="A8323" s="2">
        <v>0.0</v>
      </c>
      <c r="B8323" s="2" t="s">
        <v>9028</v>
      </c>
    </row>
    <row r="8324">
      <c r="A8324" s="2">
        <v>0.0</v>
      </c>
      <c r="B8324" s="2" t="s">
        <v>9031</v>
      </c>
    </row>
    <row r="8325">
      <c r="A8325" s="2">
        <v>0.0</v>
      </c>
      <c r="B8325" s="2" t="s">
        <v>9032</v>
      </c>
    </row>
    <row r="8326">
      <c r="A8326" s="2">
        <v>0.0</v>
      </c>
      <c r="B8326" s="2" t="s">
        <v>9035</v>
      </c>
    </row>
    <row r="8327">
      <c r="A8327" s="2">
        <v>0.0</v>
      </c>
      <c r="B8327" s="2" t="s">
        <v>9036</v>
      </c>
    </row>
    <row r="8328">
      <c r="A8328" s="2">
        <v>0.0</v>
      </c>
      <c r="B8328" s="2" t="s">
        <v>9037</v>
      </c>
    </row>
    <row r="8329">
      <c r="A8329" s="2">
        <v>0.0</v>
      </c>
      <c r="B8329" s="2" t="s">
        <v>9039</v>
      </c>
    </row>
    <row r="8330">
      <c r="A8330" s="2">
        <v>0.0</v>
      </c>
      <c r="B8330" s="2" t="s">
        <v>9041</v>
      </c>
    </row>
    <row r="8331">
      <c r="A8331" s="2">
        <v>0.0</v>
      </c>
      <c r="B8331" s="2" t="s">
        <v>9044</v>
      </c>
    </row>
    <row r="8332">
      <c r="A8332" s="2">
        <v>0.0</v>
      </c>
      <c r="B8332" s="2" t="s">
        <v>9045</v>
      </c>
    </row>
    <row r="8333">
      <c r="A8333" s="2">
        <v>0.0</v>
      </c>
      <c r="B8333" s="2" t="s">
        <v>9046</v>
      </c>
    </row>
    <row r="8334">
      <c r="A8334" s="2">
        <v>0.0</v>
      </c>
      <c r="B8334" s="2" t="s">
        <v>9047</v>
      </c>
    </row>
    <row r="8335">
      <c r="A8335" s="2">
        <v>0.0</v>
      </c>
      <c r="B8335" s="2" t="s">
        <v>9048</v>
      </c>
    </row>
    <row r="8336">
      <c r="A8336" s="2">
        <v>0.0</v>
      </c>
      <c r="B8336" s="2" t="s">
        <v>9049</v>
      </c>
    </row>
    <row r="8337">
      <c r="A8337" s="2">
        <v>0.0</v>
      </c>
      <c r="B8337" s="2" t="s">
        <v>9053</v>
      </c>
    </row>
    <row r="8338">
      <c r="A8338" s="2">
        <v>0.0</v>
      </c>
      <c r="B8338" s="2" t="s">
        <v>9054</v>
      </c>
    </row>
    <row r="8339">
      <c r="A8339" s="2">
        <v>0.0</v>
      </c>
      <c r="B8339" s="2" t="s">
        <v>9055</v>
      </c>
    </row>
    <row r="8340">
      <c r="A8340" s="2">
        <v>0.0</v>
      </c>
      <c r="B8340" s="2" t="s">
        <v>9056</v>
      </c>
    </row>
    <row r="8341">
      <c r="A8341" s="2">
        <v>0.0</v>
      </c>
      <c r="B8341" s="2" t="s">
        <v>9057</v>
      </c>
    </row>
    <row r="8342">
      <c r="A8342" s="2">
        <v>0.0</v>
      </c>
      <c r="B8342" s="2" t="s">
        <v>9058</v>
      </c>
    </row>
    <row r="8343">
      <c r="A8343" s="2">
        <v>0.0</v>
      </c>
      <c r="B8343" s="2" t="s">
        <v>9059</v>
      </c>
    </row>
    <row r="8344">
      <c r="A8344" s="2">
        <v>0.0</v>
      </c>
      <c r="B8344" s="2" t="s">
        <v>9060</v>
      </c>
    </row>
    <row r="8345">
      <c r="A8345" s="2">
        <v>0.0</v>
      </c>
      <c r="B8345" s="2" t="s">
        <v>9061</v>
      </c>
    </row>
    <row r="8346">
      <c r="A8346" s="2">
        <v>0.0</v>
      </c>
      <c r="B8346" s="2" t="s">
        <v>9064</v>
      </c>
    </row>
    <row r="8347">
      <c r="A8347" s="2">
        <v>0.0</v>
      </c>
      <c r="B8347" s="2" t="s">
        <v>9065</v>
      </c>
    </row>
    <row r="8348">
      <c r="A8348" s="2">
        <v>0.0</v>
      </c>
      <c r="B8348" s="2" t="s">
        <v>9066</v>
      </c>
    </row>
    <row r="8349">
      <c r="A8349" s="2">
        <v>0.0</v>
      </c>
      <c r="B8349" s="2" t="s">
        <v>9067</v>
      </c>
    </row>
    <row r="8350">
      <c r="A8350" s="2">
        <v>0.0</v>
      </c>
      <c r="B8350" s="2" t="s">
        <v>9068</v>
      </c>
    </row>
    <row r="8351">
      <c r="A8351" s="2">
        <v>0.0</v>
      </c>
      <c r="B8351" s="2" t="s">
        <v>9070</v>
      </c>
    </row>
    <row r="8352">
      <c r="A8352" s="2">
        <v>0.0</v>
      </c>
      <c r="B8352" s="2" t="s">
        <v>9071</v>
      </c>
    </row>
    <row r="8353">
      <c r="A8353" s="2">
        <v>0.0</v>
      </c>
      <c r="B8353" s="2" t="s">
        <v>9072</v>
      </c>
    </row>
    <row r="8354">
      <c r="A8354" s="2">
        <v>0.0</v>
      </c>
      <c r="B8354" s="2" t="s">
        <v>9075</v>
      </c>
    </row>
    <row r="8355">
      <c r="A8355" s="2">
        <v>0.0</v>
      </c>
      <c r="B8355" s="2" t="s">
        <v>9076</v>
      </c>
    </row>
    <row r="8356">
      <c r="A8356" s="2">
        <v>0.0</v>
      </c>
      <c r="B8356" s="2" t="s">
        <v>9077</v>
      </c>
    </row>
    <row r="8357">
      <c r="A8357" s="2">
        <v>0.0</v>
      </c>
      <c r="B8357" s="2" t="s">
        <v>9078</v>
      </c>
    </row>
    <row r="8358">
      <c r="A8358" s="2">
        <v>0.0</v>
      </c>
      <c r="B8358" s="2" t="s">
        <v>9079</v>
      </c>
    </row>
    <row r="8359">
      <c r="A8359" s="2">
        <v>0.0</v>
      </c>
      <c r="B8359" s="2" t="s">
        <v>9080</v>
      </c>
    </row>
    <row r="8360">
      <c r="A8360" s="2">
        <v>0.0</v>
      </c>
      <c r="B8360" s="2" t="s">
        <v>9081</v>
      </c>
    </row>
    <row r="8361">
      <c r="A8361" s="2">
        <v>0.0</v>
      </c>
      <c r="B8361" s="2" t="s">
        <v>9082</v>
      </c>
    </row>
    <row r="8362">
      <c r="A8362" s="2">
        <v>0.0</v>
      </c>
      <c r="B8362" s="2" t="s">
        <v>9083</v>
      </c>
    </row>
    <row r="8363">
      <c r="A8363" s="2">
        <v>0.0</v>
      </c>
      <c r="B8363" s="2" t="s">
        <v>9084</v>
      </c>
    </row>
    <row r="8364">
      <c r="A8364" s="2">
        <v>0.0</v>
      </c>
      <c r="B8364" s="2" t="s">
        <v>9086</v>
      </c>
    </row>
    <row r="8365">
      <c r="A8365" s="2">
        <v>0.0</v>
      </c>
      <c r="B8365" s="2" t="s">
        <v>9087</v>
      </c>
    </row>
    <row r="8366">
      <c r="A8366" s="2">
        <v>0.0</v>
      </c>
      <c r="B8366" s="2" t="s">
        <v>9089</v>
      </c>
    </row>
    <row r="8367">
      <c r="A8367" s="2">
        <v>0.0</v>
      </c>
      <c r="B8367" s="2" t="s">
        <v>9091</v>
      </c>
    </row>
    <row r="8368">
      <c r="A8368" s="2">
        <v>0.0</v>
      </c>
      <c r="B8368" s="2" t="s">
        <v>9092</v>
      </c>
    </row>
    <row r="8369">
      <c r="A8369" s="2">
        <v>0.0</v>
      </c>
      <c r="B8369" s="2" t="s">
        <v>9094</v>
      </c>
    </row>
    <row r="8370">
      <c r="A8370" s="2">
        <v>0.0</v>
      </c>
      <c r="B8370" s="2" t="s">
        <v>9095</v>
      </c>
    </row>
    <row r="8371">
      <c r="A8371" s="2">
        <v>0.0</v>
      </c>
      <c r="B8371" s="2" t="s">
        <v>9096</v>
      </c>
    </row>
    <row r="8372">
      <c r="A8372" s="2">
        <v>0.0</v>
      </c>
      <c r="B8372" s="2" t="s">
        <v>9097</v>
      </c>
    </row>
    <row r="8373">
      <c r="A8373" s="2">
        <v>0.0</v>
      </c>
      <c r="B8373" s="2" t="s">
        <v>9098</v>
      </c>
    </row>
    <row r="8374">
      <c r="A8374" s="2">
        <v>0.0</v>
      </c>
      <c r="B8374" s="2" t="s">
        <v>9099</v>
      </c>
    </row>
    <row r="8375">
      <c r="A8375" s="2">
        <v>0.0</v>
      </c>
      <c r="B8375" s="2" t="s">
        <v>9100</v>
      </c>
    </row>
    <row r="8376">
      <c r="A8376" s="2">
        <v>0.0</v>
      </c>
      <c r="B8376" s="2" t="s">
        <v>9101</v>
      </c>
    </row>
    <row r="8377">
      <c r="A8377" s="2">
        <v>0.0</v>
      </c>
      <c r="B8377" s="2" t="s">
        <v>9102</v>
      </c>
    </row>
    <row r="8378">
      <c r="A8378" s="2">
        <v>0.0</v>
      </c>
      <c r="B8378" s="2" t="s">
        <v>9103</v>
      </c>
    </row>
    <row r="8379">
      <c r="A8379" s="2">
        <v>0.0</v>
      </c>
      <c r="B8379" s="2" t="s">
        <v>9104</v>
      </c>
    </row>
    <row r="8380">
      <c r="A8380" s="2">
        <v>0.0</v>
      </c>
      <c r="B8380" s="2" t="s">
        <v>9106</v>
      </c>
    </row>
    <row r="8381">
      <c r="A8381" s="2">
        <v>0.0</v>
      </c>
      <c r="B8381" s="2" t="s">
        <v>9107</v>
      </c>
    </row>
    <row r="8382">
      <c r="A8382" s="2">
        <v>0.0</v>
      </c>
      <c r="B8382" s="2" t="s">
        <v>9108</v>
      </c>
    </row>
    <row r="8383">
      <c r="A8383" s="2">
        <v>0.0</v>
      </c>
      <c r="B8383" s="2" t="s">
        <v>9109</v>
      </c>
    </row>
    <row r="8384">
      <c r="A8384" s="2">
        <v>0.0</v>
      </c>
      <c r="B8384" s="2" t="s">
        <v>9111</v>
      </c>
    </row>
    <row r="8385">
      <c r="A8385" s="2">
        <v>0.0</v>
      </c>
      <c r="B8385" s="2" t="s">
        <v>9119</v>
      </c>
    </row>
    <row r="8386">
      <c r="A8386" s="2">
        <v>0.0</v>
      </c>
      <c r="B8386" s="2" t="s">
        <v>9120</v>
      </c>
    </row>
    <row r="8387">
      <c r="A8387" s="2">
        <v>0.0</v>
      </c>
      <c r="B8387" s="2" t="s">
        <v>9121</v>
      </c>
    </row>
    <row r="8388">
      <c r="A8388" s="2">
        <v>0.0</v>
      </c>
      <c r="B8388" s="2" t="s">
        <v>9125</v>
      </c>
    </row>
    <row r="8389">
      <c r="A8389" s="2">
        <v>0.0</v>
      </c>
      <c r="B8389" s="2" t="s">
        <v>9130</v>
      </c>
    </row>
    <row r="8390">
      <c r="A8390" s="2">
        <v>0.0</v>
      </c>
      <c r="B8390" s="2" t="s">
        <v>9132</v>
      </c>
    </row>
    <row r="8391">
      <c r="A8391" s="2">
        <v>0.0</v>
      </c>
      <c r="B8391" s="2" t="s">
        <v>9133</v>
      </c>
    </row>
    <row r="8392">
      <c r="A8392" s="2">
        <v>0.0</v>
      </c>
      <c r="B8392" s="2" t="s">
        <v>9134</v>
      </c>
    </row>
    <row r="8393">
      <c r="A8393" s="2">
        <v>0.0</v>
      </c>
      <c r="B8393" s="2" t="s">
        <v>9135</v>
      </c>
    </row>
    <row r="8394">
      <c r="A8394" s="2">
        <v>0.0</v>
      </c>
      <c r="B8394" s="2" t="s">
        <v>9136</v>
      </c>
    </row>
    <row r="8395">
      <c r="A8395" s="2">
        <v>0.0</v>
      </c>
      <c r="B8395" s="2" t="s">
        <v>9137</v>
      </c>
    </row>
    <row r="8396">
      <c r="A8396" s="2">
        <v>0.0</v>
      </c>
      <c r="B8396" s="2" t="s">
        <v>9138</v>
      </c>
    </row>
    <row r="8397">
      <c r="A8397" s="2">
        <v>0.0</v>
      </c>
      <c r="B8397" s="2" t="s">
        <v>9139</v>
      </c>
    </row>
    <row r="8398">
      <c r="A8398" s="2">
        <v>0.0</v>
      </c>
      <c r="B8398" s="2" t="s">
        <v>9141</v>
      </c>
    </row>
    <row r="8399">
      <c r="A8399" s="2">
        <v>0.0</v>
      </c>
      <c r="B8399" s="2" t="s">
        <v>6568</v>
      </c>
    </row>
    <row r="8400">
      <c r="A8400" s="2">
        <v>0.0</v>
      </c>
      <c r="B8400" s="2" t="s">
        <v>9142</v>
      </c>
    </row>
    <row r="8401">
      <c r="A8401" s="2">
        <v>0.0</v>
      </c>
      <c r="B8401" s="2" t="s">
        <v>9145</v>
      </c>
    </row>
    <row r="8402">
      <c r="A8402" s="2">
        <v>0.0</v>
      </c>
      <c r="B8402" s="2" t="s">
        <v>9154</v>
      </c>
    </row>
    <row r="8403">
      <c r="A8403" s="2">
        <v>0.0</v>
      </c>
      <c r="B8403" s="2" t="s">
        <v>9155</v>
      </c>
    </row>
    <row r="8404">
      <c r="A8404" s="2">
        <v>0.0</v>
      </c>
      <c r="B8404" s="2" t="s">
        <v>9156</v>
      </c>
    </row>
    <row r="8405">
      <c r="A8405" s="2">
        <v>0.0</v>
      </c>
      <c r="B8405" s="2" t="s">
        <v>9160</v>
      </c>
    </row>
    <row r="8406">
      <c r="A8406" s="2">
        <v>0.0</v>
      </c>
      <c r="B8406" s="2" t="s">
        <v>9161</v>
      </c>
    </row>
    <row r="8407">
      <c r="A8407" s="2">
        <v>0.0</v>
      </c>
      <c r="B8407" s="2" t="s">
        <v>9164</v>
      </c>
    </row>
    <row r="8408">
      <c r="A8408" s="2">
        <v>0.0</v>
      </c>
      <c r="B8408" s="2" t="s">
        <v>9179</v>
      </c>
    </row>
    <row r="8409">
      <c r="A8409" s="2">
        <v>0.0</v>
      </c>
      <c r="B8409" s="2" t="s">
        <v>9186</v>
      </c>
    </row>
    <row r="8410">
      <c r="A8410" s="2">
        <v>0.0</v>
      </c>
      <c r="B8410" s="2" t="s">
        <v>9190</v>
      </c>
    </row>
    <row r="8411">
      <c r="A8411" s="2">
        <v>0.0</v>
      </c>
      <c r="B8411" s="2" t="s">
        <v>9193</v>
      </c>
    </row>
    <row r="8412">
      <c r="A8412" s="2">
        <v>0.0</v>
      </c>
      <c r="B8412" s="2" t="s">
        <v>9196</v>
      </c>
    </row>
    <row r="8413">
      <c r="A8413" s="2">
        <v>0.0</v>
      </c>
      <c r="B8413" s="2" t="s">
        <v>9200</v>
      </c>
    </row>
    <row r="8414">
      <c r="A8414" s="2">
        <v>0.0</v>
      </c>
      <c r="B8414" s="2" t="s">
        <v>9201</v>
      </c>
    </row>
    <row r="8415">
      <c r="A8415" s="2">
        <v>0.0</v>
      </c>
      <c r="B8415" s="2" t="s">
        <v>9207</v>
      </c>
    </row>
    <row r="8416">
      <c r="A8416" s="2">
        <v>0.0</v>
      </c>
      <c r="B8416" s="2" t="s">
        <v>9216</v>
      </c>
    </row>
    <row r="8417">
      <c r="A8417" s="2">
        <v>0.0</v>
      </c>
      <c r="B8417" s="2" t="s">
        <v>9218</v>
      </c>
    </row>
    <row r="8418">
      <c r="A8418" s="2">
        <v>0.0</v>
      </c>
      <c r="B8418" s="2" t="s">
        <v>9236</v>
      </c>
    </row>
    <row r="8419">
      <c r="A8419" s="2">
        <v>0.0</v>
      </c>
      <c r="B8419" s="2" t="s">
        <v>9238</v>
      </c>
    </row>
    <row r="8420">
      <c r="A8420" s="2">
        <v>0.0</v>
      </c>
      <c r="B8420" s="2" t="s">
        <v>9240</v>
      </c>
    </row>
    <row r="8421">
      <c r="A8421" s="2">
        <v>0.0</v>
      </c>
      <c r="B8421" s="2" t="s">
        <v>9244</v>
      </c>
    </row>
    <row r="8422">
      <c r="A8422" s="2">
        <v>0.0</v>
      </c>
      <c r="B8422" s="2" t="s">
        <v>9245</v>
      </c>
    </row>
    <row r="8423">
      <c r="A8423" s="2">
        <v>0.0</v>
      </c>
      <c r="B8423" s="2" t="s">
        <v>7031</v>
      </c>
    </row>
    <row r="8424">
      <c r="A8424" s="2">
        <v>0.0</v>
      </c>
      <c r="B8424" s="2" t="s">
        <v>9249</v>
      </c>
    </row>
    <row r="8425">
      <c r="A8425" s="2">
        <v>0.0</v>
      </c>
      <c r="B8425" s="2" t="s">
        <v>9250</v>
      </c>
    </row>
    <row r="8426">
      <c r="A8426" s="2">
        <v>0.0</v>
      </c>
      <c r="B8426" s="2" t="s">
        <v>9251</v>
      </c>
    </row>
    <row r="8427">
      <c r="A8427" s="2">
        <v>0.0</v>
      </c>
      <c r="B8427" s="2" t="s">
        <v>9252</v>
      </c>
    </row>
    <row r="8428">
      <c r="A8428" s="2">
        <v>0.0</v>
      </c>
      <c r="B8428" s="2" t="s">
        <v>9253</v>
      </c>
    </row>
    <row r="8429">
      <c r="A8429" s="2">
        <v>0.0</v>
      </c>
      <c r="B8429" s="2" t="s">
        <v>9254</v>
      </c>
    </row>
    <row r="8430">
      <c r="A8430" s="2">
        <v>0.0</v>
      </c>
      <c r="B8430" s="2" t="s">
        <v>9256</v>
      </c>
    </row>
    <row r="8431">
      <c r="A8431" s="2">
        <v>0.0</v>
      </c>
      <c r="B8431" s="2" t="s">
        <v>9257</v>
      </c>
    </row>
    <row r="8432">
      <c r="A8432" s="2">
        <v>0.0</v>
      </c>
      <c r="B8432" s="2" t="s">
        <v>9258</v>
      </c>
    </row>
    <row r="8433">
      <c r="A8433" s="2">
        <v>0.0</v>
      </c>
      <c r="B8433" s="2" t="s">
        <v>9259</v>
      </c>
    </row>
    <row r="8434">
      <c r="A8434" s="2">
        <v>0.0</v>
      </c>
      <c r="B8434" s="2" t="s">
        <v>9261</v>
      </c>
    </row>
    <row r="8435">
      <c r="A8435" s="2">
        <v>0.0</v>
      </c>
      <c r="B8435" s="2" t="s">
        <v>9264</v>
      </c>
    </row>
    <row r="8436">
      <c r="A8436" s="2">
        <v>0.0</v>
      </c>
      <c r="B8436" s="2" t="s">
        <v>9265</v>
      </c>
    </row>
    <row r="8437">
      <c r="A8437" s="2">
        <v>0.0</v>
      </c>
      <c r="B8437" s="2" t="s">
        <v>9266</v>
      </c>
    </row>
    <row r="8438">
      <c r="A8438" s="2">
        <v>0.0</v>
      </c>
      <c r="B8438" s="2" t="s">
        <v>9267</v>
      </c>
    </row>
    <row r="8439">
      <c r="A8439" s="2">
        <v>0.0</v>
      </c>
      <c r="B8439" s="2" t="s">
        <v>9268</v>
      </c>
    </row>
    <row r="8440">
      <c r="A8440" s="2">
        <v>0.0</v>
      </c>
      <c r="B8440" s="2" t="s">
        <v>9270</v>
      </c>
    </row>
    <row r="8441">
      <c r="A8441" s="2">
        <v>0.0</v>
      </c>
      <c r="B8441" s="2" t="s">
        <v>9272</v>
      </c>
    </row>
    <row r="8442">
      <c r="A8442" s="2">
        <v>0.0</v>
      </c>
      <c r="B8442" s="2" t="s">
        <v>9273</v>
      </c>
    </row>
    <row r="8443">
      <c r="A8443" s="2">
        <v>0.0</v>
      </c>
      <c r="B8443" s="2" t="s">
        <v>9274</v>
      </c>
    </row>
    <row r="8444">
      <c r="A8444" s="2">
        <v>0.0</v>
      </c>
      <c r="B8444" s="2" t="s">
        <v>9275</v>
      </c>
    </row>
    <row r="8445">
      <c r="A8445" s="2">
        <v>0.0</v>
      </c>
      <c r="B8445" s="2" t="s">
        <v>9276</v>
      </c>
    </row>
    <row r="8446">
      <c r="A8446" s="2">
        <v>0.0</v>
      </c>
      <c r="B8446" s="2" t="s">
        <v>9277</v>
      </c>
    </row>
    <row r="8447">
      <c r="A8447" s="2">
        <v>0.0</v>
      </c>
      <c r="B8447" s="2" t="s">
        <v>9278</v>
      </c>
    </row>
    <row r="8448">
      <c r="A8448" s="2">
        <v>0.0</v>
      </c>
      <c r="B8448" s="2" t="s">
        <v>9279</v>
      </c>
    </row>
    <row r="8449">
      <c r="A8449" s="2">
        <v>0.0</v>
      </c>
      <c r="B8449" s="2" t="s">
        <v>9280</v>
      </c>
    </row>
    <row r="8450">
      <c r="A8450" s="2">
        <v>0.0</v>
      </c>
      <c r="B8450" s="2" t="s">
        <v>9281</v>
      </c>
    </row>
    <row r="8451">
      <c r="A8451" s="2">
        <v>0.0</v>
      </c>
      <c r="B8451" s="2" t="s">
        <v>9282</v>
      </c>
    </row>
    <row r="8452">
      <c r="A8452" s="2">
        <v>0.0</v>
      </c>
      <c r="B8452" s="2" t="s">
        <v>9283</v>
      </c>
    </row>
    <row r="8453">
      <c r="A8453" s="2">
        <v>0.0</v>
      </c>
      <c r="B8453" s="2" t="s">
        <v>9284</v>
      </c>
    </row>
    <row r="8454">
      <c r="A8454" s="2">
        <v>0.0</v>
      </c>
      <c r="B8454" s="2" t="s">
        <v>9285</v>
      </c>
    </row>
    <row r="8455">
      <c r="A8455" s="2">
        <v>0.0</v>
      </c>
      <c r="B8455" s="2" t="s">
        <v>9286</v>
      </c>
    </row>
    <row r="8456">
      <c r="A8456" s="2">
        <v>0.0</v>
      </c>
      <c r="B8456" s="2" t="s">
        <v>9288</v>
      </c>
    </row>
    <row r="8457">
      <c r="A8457" s="2">
        <v>0.0</v>
      </c>
      <c r="B8457" s="2" t="s">
        <v>9290</v>
      </c>
    </row>
    <row r="8458">
      <c r="A8458" s="2">
        <v>0.0</v>
      </c>
      <c r="B8458" s="2" t="s">
        <v>9291</v>
      </c>
    </row>
    <row r="8459">
      <c r="A8459" s="2">
        <v>0.0</v>
      </c>
      <c r="B8459" s="2" t="s">
        <v>9292</v>
      </c>
    </row>
    <row r="8460">
      <c r="A8460" s="2">
        <v>0.0</v>
      </c>
      <c r="B8460" s="2" t="s">
        <v>9293</v>
      </c>
    </row>
    <row r="8461">
      <c r="A8461" s="2">
        <v>0.0</v>
      </c>
      <c r="B8461" s="2" t="s">
        <v>9294</v>
      </c>
    </row>
    <row r="8462">
      <c r="A8462" s="2">
        <v>0.0</v>
      </c>
      <c r="B8462" s="2" t="s">
        <v>9295</v>
      </c>
    </row>
    <row r="8463">
      <c r="A8463" s="2">
        <v>0.0</v>
      </c>
      <c r="B8463" s="2" t="s">
        <v>9296</v>
      </c>
    </row>
    <row r="8464">
      <c r="A8464" s="2">
        <v>0.0</v>
      </c>
      <c r="B8464" s="2" t="s">
        <v>9297</v>
      </c>
    </row>
    <row r="8465">
      <c r="A8465" s="2">
        <v>0.0</v>
      </c>
      <c r="B8465" s="2" t="s">
        <v>9301</v>
      </c>
    </row>
    <row r="8466">
      <c r="A8466" s="2">
        <v>0.0</v>
      </c>
      <c r="B8466" s="2" t="s">
        <v>9302</v>
      </c>
    </row>
    <row r="8467">
      <c r="A8467" s="2">
        <v>0.0</v>
      </c>
      <c r="B8467" s="2" t="s">
        <v>9304</v>
      </c>
    </row>
    <row r="8468">
      <c r="A8468" s="2">
        <v>0.0</v>
      </c>
      <c r="B8468" s="2" t="s">
        <v>9305</v>
      </c>
    </row>
    <row r="8469">
      <c r="A8469" s="2">
        <v>0.0</v>
      </c>
      <c r="B8469" s="2" t="s">
        <v>9306</v>
      </c>
    </row>
    <row r="8470">
      <c r="A8470" s="2">
        <v>0.0</v>
      </c>
      <c r="B8470" s="2" t="s">
        <v>9307</v>
      </c>
    </row>
    <row r="8471">
      <c r="A8471" s="2">
        <v>0.0</v>
      </c>
      <c r="B8471" s="2" t="s">
        <v>9309</v>
      </c>
    </row>
    <row r="8472">
      <c r="A8472" s="2">
        <v>0.0</v>
      </c>
      <c r="B8472" s="2" t="s">
        <v>9310</v>
      </c>
    </row>
    <row r="8473">
      <c r="A8473" s="2">
        <v>0.0</v>
      </c>
      <c r="B8473" s="2" t="s">
        <v>9311</v>
      </c>
    </row>
    <row r="8474">
      <c r="A8474" s="2">
        <v>0.0</v>
      </c>
      <c r="B8474" s="2" t="s">
        <v>9312</v>
      </c>
    </row>
    <row r="8475">
      <c r="A8475" s="2">
        <v>0.0</v>
      </c>
      <c r="B8475" s="2" t="s">
        <v>9313</v>
      </c>
    </row>
    <row r="8476">
      <c r="A8476" s="2">
        <v>0.0</v>
      </c>
      <c r="B8476" s="2" t="s">
        <v>9314</v>
      </c>
    </row>
    <row r="8477">
      <c r="A8477" s="2">
        <v>0.0</v>
      </c>
      <c r="B8477" s="2" t="s">
        <v>9315</v>
      </c>
    </row>
    <row r="8478">
      <c r="A8478" s="2">
        <v>0.0</v>
      </c>
      <c r="B8478" s="2" t="s">
        <v>9316</v>
      </c>
    </row>
    <row r="8479">
      <c r="A8479" s="2">
        <v>0.0</v>
      </c>
      <c r="B8479" s="2" t="s">
        <v>9317</v>
      </c>
    </row>
    <row r="8480">
      <c r="A8480" s="2">
        <v>0.0</v>
      </c>
      <c r="B8480" s="2" t="s">
        <v>9318</v>
      </c>
    </row>
    <row r="8481">
      <c r="A8481" s="2">
        <v>0.0</v>
      </c>
      <c r="B8481" s="2" t="s">
        <v>9319</v>
      </c>
    </row>
    <row r="8482">
      <c r="A8482" s="2">
        <v>0.0</v>
      </c>
      <c r="B8482" s="2" t="s">
        <v>9321</v>
      </c>
    </row>
    <row r="8483">
      <c r="A8483" s="2">
        <v>0.0</v>
      </c>
      <c r="B8483" s="2" t="s">
        <v>9325</v>
      </c>
    </row>
    <row r="8484">
      <c r="A8484" s="2">
        <v>0.0</v>
      </c>
      <c r="B8484" s="2" t="s">
        <v>9326</v>
      </c>
    </row>
    <row r="8485">
      <c r="A8485" s="2">
        <v>0.0</v>
      </c>
      <c r="B8485" s="2" t="s">
        <v>9327</v>
      </c>
    </row>
    <row r="8486">
      <c r="A8486" s="2">
        <v>0.0</v>
      </c>
      <c r="B8486" s="38" t="s">
        <v>9329</v>
      </c>
    </row>
    <row r="8487">
      <c r="A8487" s="2">
        <v>0.0</v>
      </c>
      <c r="B8487" s="2" t="s">
        <v>9330</v>
      </c>
    </row>
    <row r="8488">
      <c r="A8488" s="2">
        <v>0.0</v>
      </c>
      <c r="B8488" s="2" t="s">
        <v>9331</v>
      </c>
    </row>
    <row r="8489">
      <c r="A8489" s="2">
        <v>0.0</v>
      </c>
      <c r="B8489" s="2" t="s">
        <v>9332</v>
      </c>
    </row>
    <row r="8490">
      <c r="A8490" s="2">
        <v>0.0</v>
      </c>
      <c r="B8490" s="2" t="s">
        <v>9333</v>
      </c>
    </row>
    <row r="8491">
      <c r="A8491" s="2">
        <v>0.0</v>
      </c>
      <c r="B8491" s="2" t="s">
        <v>9334</v>
      </c>
    </row>
    <row r="8492">
      <c r="A8492" s="2">
        <v>0.0</v>
      </c>
      <c r="B8492" s="2" t="s">
        <v>9335</v>
      </c>
    </row>
    <row r="8493">
      <c r="A8493" s="2">
        <v>0.0</v>
      </c>
      <c r="B8493" s="2" t="s">
        <v>9336</v>
      </c>
    </row>
    <row r="8494">
      <c r="A8494" s="2">
        <v>0.0</v>
      </c>
      <c r="B8494" s="2" t="s">
        <v>9337</v>
      </c>
    </row>
    <row r="8495">
      <c r="A8495" s="2">
        <v>0.0</v>
      </c>
      <c r="B8495" s="2" t="s">
        <v>7031</v>
      </c>
    </row>
    <row r="8496">
      <c r="A8496" s="2">
        <v>1.0</v>
      </c>
      <c r="B8496" s="90" t="s">
        <v>5055</v>
      </c>
    </row>
    <row r="8497">
      <c r="A8497" s="2">
        <v>1.0</v>
      </c>
      <c r="B8497" s="2" t="s">
        <v>5055</v>
      </c>
    </row>
    <row r="8498">
      <c r="A8498" s="2">
        <v>1.0</v>
      </c>
      <c r="B8498" s="36" t="s">
        <v>7045</v>
      </c>
    </row>
    <row r="8499">
      <c r="A8499" s="2">
        <v>1.0</v>
      </c>
      <c r="B8499" s="2" t="s">
        <v>7048</v>
      </c>
    </row>
    <row r="8500">
      <c r="A8500" s="2">
        <v>1.0</v>
      </c>
      <c r="B8500" s="36" t="s">
        <v>5637</v>
      </c>
    </row>
    <row r="8501">
      <c r="A8501" s="2">
        <v>1.0</v>
      </c>
      <c r="B8501" s="2" t="s">
        <v>7049</v>
      </c>
    </row>
    <row r="8502">
      <c r="A8502" s="2">
        <v>1.0</v>
      </c>
      <c r="B8502" s="2" t="s">
        <v>7050</v>
      </c>
    </row>
    <row r="8503">
      <c r="A8503" s="2">
        <v>1.0</v>
      </c>
      <c r="B8503" s="32" t="s">
        <v>7051</v>
      </c>
    </row>
    <row r="8504">
      <c r="A8504" s="2">
        <v>1.0</v>
      </c>
      <c r="B8504" s="2" t="s">
        <v>7065</v>
      </c>
    </row>
    <row r="8505">
      <c r="A8505" s="2">
        <v>1.0</v>
      </c>
      <c r="B8505" s="2" t="s">
        <v>7109</v>
      </c>
    </row>
    <row r="8506">
      <c r="A8506" s="2">
        <v>1.0</v>
      </c>
      <c r="B8506" s="2" t="s">
        <v>7115</v>
      </c>
    </row>
    <row r="8507">
      <c r="A8507" s="2">
        <v>1.0</v>
      </c>
      <c r="B8507" s="36" t="s">
        <v>7119</v>
      </c>
    </row>
    <row r="8508">
      <c r="A8508" s="2">
        <v>1.0</v>
      </c>
      <c r="B8508" s="2" t="s">
        <v>7133</v>
      </c>
    </row>
    <row r="8509">
      <c r="A8509" s="2">
        <v>1.0</v>
      </c>
      <c r="B8509" s="32" t="s">
        <v>7146</v>
      </c>
    </row>
    <row r="8510">
      <c r="A8510" s="2">
        <v>1.0</v>
      </c>
      <c r="B8510" s="2" t="s">
        <v>7153</v>
      </c>
    </row>
    <row r="8511">
      <c r="A8511" s="2">
        <v>1.0</v>
      </c>
      <c r="B8511" s="32" t="s">
        <v>7163</v>
      </c>
    </row>
    <row r="8512">
      <c r="A8512" s="2">
        <v>1.0</v>
      </c>
      <c r="B8512" s="32" t="s">
        <v>7192</v>
      </c>
    </row>
    <row r="8513">
      <c r="A8513" s="2">
        <v>1.0</v>
      </c>
      <c r="B8513" s="10" t="s">
        <v>7298</v>
      </c>
    </row>
    <row r="8514">
      <c r="A8514" s="2">
        <v>1.0</v>
      </c>
      <c r="B8514" s="36" t="s">
        <v>7320</v>
      </c>
    </row>
    <row r="8515">
      <c r="A8515" s="2">
        <v>1.0</v>
      </c>
      <c r="B8515" s="36" t="s">
        <v>7350</v>
      </c>
    </row>
    <row r="8516">
      <c r="A8516" s="2">
        <v>1.0</v>
      </c>
      <c r="B8516" s="36" t="s">
        <v>7357</v>
      </c>
    </row>
    <row r="8517">
      <c r="A8517" s="2">
        <v>1.0</v>
      </c>
      <c r="B8517" s="2" t="s">
        <v>7630</v>
      </c>
    </row>
    <row r="8518">
      <c r="A8518" s="2">
        <v>1.0</v>
      </c>
      <c r="B8518" s="2" t="s">
        <v>7683</v>
      </c>
    </row>
    <row r="8519">
      <c r="A8519" s="2">
        <v>1.0</v>
      </c>
      <c r="B8519" s="36" t="s">
        <v>7701</v>
      </c>
    </row>
    <row r="8520">
      <c r="A8520" s="2">
        <v>1.0</v>
      </c>
      <c r="B8520" s="36" t="s">
        <v>7711</v>
      </c>
    </row>
    <row r="8521">
      <c r="A8521" s="2">
        <v>1.0</v>
      </c>
      <c r="B8521" s="2" t="s">
        <v>7713</v>
      </c>
    </row>
    <row r="8522">
      <c r="A8522" s="2">
        <v>1.0</v>
      </c>
      <c r="B8522" s="2" t="s">
        <v>7714</v>
      </c>
    </row>
    <row r="8523">
      <c r="A8523" s="2">
        <v>1.0</v>
      </c>
      <c r="B8523" s="2" t="s">
        <v>7715</v>
      </c>
    </row>
    <row r="8524">
      <c r="A8524" s="2">
        <v>1.0</v>
      </c>
      <c r="B8524" s="2" t="s">
        <v>7716</v>
      </c>
    </row>
    <row r="8525">
      <c r="A8525" s="2">
        <v>1.0</v>
      </c>
      <c r="B8525" s="2" t="s">
        <v>7717</v>
      </c>
    </row>
    <row r="8526">
      <c r="A8526" s="2">
        <v>1.0</v>
      </c>
      <c r="B8526" s="2" t="s">
        <v>7720</v>
      </c>
    </row>
    <row r="8527">
      <c r="A8527" s="2">
        <v>1.0</v>
      </c>
      <c r="B8527" s="2" t="s">
        <v>7722</v>
      </c>
    </row>
    <row r="8528">
      <c r="A8528" s="2">
        <v>1.0</v>
      </c>
      <c r="B8528" s="2" t="s">
        <v>7743</v>
      </c>
    </row>
    <row r="8529">
      <c r="A8529" s="2">
        <v>1.0</v>
      </c>
      <c r="B8529" s="2" t="s">
        <v>7748</v>
      </c>
    </row>
    <row r="8530">
      <c r="A8530" s="2">
        <v>1.0</v>
      </c>
      <c r="B8530" s="2" t="s">
        <v>7767</v>
      </c>
    </row>
    <row r="8531">
      <c r="A8531" s="2">
        <v>1.0</v>
      </c>
      <c r="B8531" s="2" t="s">
        <v>7821</v>
      </c>
    </row>
    <row r="8532">
      <c r="A8532" s="2">
        <v>1.0</v>
      </c>
      <c r="B8532" s="36" t="s">
        <v>7822</v>
      </c>
    </row>
    <row r="8533">
      <c r="A8533" s="2">
        <v>1.0</v>
      </c>
      <c r="B8533" s="2" t="s">
        <v>7829</v>
      </c>
    </row>
    <row r="8534">
      <c r="A8534" s="2">
        <v>1.0</v>
      </c>
      <c r="B8534" s="2" t="s">
        <v>7902</v>
      </c>
    </row>
    <row r="8535">
      <c r="A8535" s="2">
        <v>1.0</v>
      </c>
      <c r="B8535" s="36" t="s">
        <v>8110</v>
      </c>
    </row>
    <row r="8536">
      <c r="A8536" s="2">
        <v>1.0</v>
      </c>
      <c r="B8536" s="2" t="s">
        <v>8129</v>
      </c>
    </row>
    <row r="8537">
      <c r="A8537" s="2">
        <v>1.0</v>
      </c>
      <c r="B8537" s="2" t="s">
        <v>8130</v>
      </c>
    </row>
    <row r="8538">
      <c r="A8538" s="2">
        <v>1.0</v>
      </c>
      <c r="B8538" s="2" t="s">
        <v>8137</v>
      </c>
    </row>
    <row r="8539">
      <c r="A8539" s="2">
        <v>1.0</v>
      </c>
      <c r="B8539" s="2" t="s">
        <v>8140</v>
      </c>
    </row>
    <row r="8540">
      <c r="A8540" s="2">
        <v>1.0</v>
      </c>
      <c r="B8540" s="36" t="s">
        <v>8141</v>
      </c>
    </row>
    <row r="8541">
      <c r="A8541" s="2">
        <v>1.0</v>
      </c>
      <c r="B8541" s="2" t="s">
        <v>8142</v>
      </c>
    </row>
    <row r="8542">
      <c r="A8542" s="2">
        <v>1.0</v>
      </c>
      <c r="B8542" s="2" t="s">
        <v>8152</v>
      </c>
    </row>
    <row r="8543">
      <c r="A8543" s="2">
        <v>1.0</v>
      </c>
      <c r="B8543" s="36" t="s">
        <v>8168</v>
      </c>
    </row>
    <row r="8544">
      <c r="A8544" s="2">
        <v>1.0</v>
      </c>
      <c r="B8544" s="2" t="s">
        <v>8177</v>
      </c>
    </row>
    <row r="8545">
      <c r="A8545" s="2">
        <v>1.0</v>
      </c>
      <c r="B8545" s="2" t="s">
        <v>8184</v>
      </c>
    </row>
    <row r="8546">
      <c r="A8546" s="2">
        <v>1.0</v>
      </c>
      <c r="B8546" s="2" t="s">
        <v>8185</v>
      </c>
    </row>
    <row r="8547">
      <c r="A8547" s="2">
        <v>1.0</v>
      </c>
      <c r="B8547" s="2" t="s">
        <v>8189</v>
      </c>
    </row>
    <row r="8548">
      <c r="A8548" s="2">
        <v>1.0</v>
      </c>
      <c r="B8548" s="2" t="s">
        <v>8190</v>
      </c>
    </row>
    <row r="8549">
      <c r="A8549" s="2">
        <v>1.0</v>
      </c>
      <c r="B8549" s="2" t="s">
        <v>8206</v>
      </c>
    </row>
    <row r="8550">
      <c r="A8550" s="2">
        <v>1.0</v>
      </c>
      <c r="B8550" s="2" t="s">
        <v>8218</v>
      </c>
    </row>
    <row r="8551">
      <c r="A8551" s="2">
        <v>1.0</v>
      </c>
      <c r="B8551" s="2" t="s">
        <v>8220</v>
      </c>
    </row>
    <row r="8552">
      <c r="A8552" s="2">
        <v>1.0</v>
      </c>
      <c r="B8552" s="2" t="s">
        <v>8227</v>
      </c>
    </row>
    <row r="8553">
      <c r="A8553" s="2">
        <v>1.0</v>
      </c>
      <c r="B8553" s="36" t="s">
        <v>8229</v>
      </c>
    </row>
    <row r="8554">
      <c r="A8554" s="2">
        <v>1.0</v>
      </c>
      <c r="B8554" s="2" t="s">
        <v>8233</v>
      </c>
    </row>
    <row r="8555">
      <c r="A8555" s="2">
        <v>1.0</v>
      </c>
      <c r="B8555" s="2" t="s">
        <v>8234</v>
      </c>
    </row>
    <row r="8556">
      <c r="A8556" s="2">
        <v>1.0</v>
      </c>
      <c r="B8556" s="9" t="s">
        <v>8238</v>
      </c>
    </row>
    <row r="8557">
      <c r="A8557" s="2">
        <v>1.0</v>
      </c>
      <c r="B8557" s="2" t="s">
        <v>8246</v>
      </c>
    </row>
    <row r="8558">
      <c r="A8558" s="2">
        <v>1.0</v>
      </c>
      <c r="B8558" s="2" t="s">
        <v>8247</v>
      </c>
    </row>
    <row r="8559">
      <c r="A8559" s="2">
        <v>1.0</v>
      </c>
      <c r="B8559" s="2" t="s">
        <v>8248</v>
      </c>
    </row>
    <row r="8560">
      <c r="A8560" s="2">
        <v>1.0</v>
      </c>
      <c r="B8560" s="2" t="s">
        <v>8283</v>
      </c>
    </row>
    <row r="8561">
      <c r="A8561" s="2">
        <v>1.0</v>
      </c>
      <c r="B8561" s="2" t="s">
        <v>8285</v>
      </c>
    </row>
    <row r="8562">
      <c r="A8562" s="2">
        <v>1.0</v>
      </c>
      <c r="B8562" s="2" t="s">
        <v>8295</v>
      </c>
    </row>
    <row r="8563">
      <c r="A8563" s="2">
        <v>1.0</v>
      </c>
      <c r="B8563" s="2" t="s">
        <v>8299</v>
      </c>
    </row>
    <row r="8564">
      <c r="A8564" s="2">
        <v>1.0</v>
      </c>
      <c r="B8564" s="2" t="s">
        <v>8300</v>
      </c>
    </row>
    <row r="8565">
      <c r="A8565" s="2">
        <v>1.0</v>
      </c>
      <c r="B8565" s="2" t="s">
        <v>8311</v>
      </c>
    </row>
    <row r="8566">
      <c r="A8566" s="2">
        <v>1.0</v>
      </c>
      <c r="B8566" s="2" t="s">
        <v>8312</v>
      </c>
    </row>
    <row r="8567">
      <c r="A8567" s="2">
        <v>1.0</v>
      </c>
      <c r="B8567" s="2" t="s">
        <v>8320</v>
      </c>
    </row>
    <row r="8568">
      <c r="A8568" s="2">
        <v>1.0</v>
      </c>
      <c r="B8568" s="9" t="s">
        <v>8356</v>
      </c>
    </row>
    <row r="8569">
      <c r="A8569" s="2">
        <v>1.0</v>
      </c>
      <c r="B8569" s="2" t="s">
        <v>8387</v>
      </c>
    </row>
    <row r="8570">
      <c r="A8570" s="2">
        <v>1.0</v>
      </c>
      <c r="B8570" s="2" t="s">
        <v>8396</v>
      </c>
    </row>
    <row r="8571">
      <c r="A8571" s="2">
        <v>1.0</v>
      </c>
      <c r="B8571" s="2" t="s">
        <v>8398</v>
      </c>
    </row>
    <row r="8572">
      <c r="A8572" s="2">
        <v>1.0</v>
      </c>
      <c r="B8572" s="32" t="s">
        <v>8400</v>
      </c>
    </row>
    <row r="8573">
      <c r="A8573" s="2">
        <v>1.0</v>
      </c>
      <c r="B8573" s="2" t="s">
        <v>8405</v>
      </c>
    </row>
    <row r="8574">
      <c r="A8574" s="2">
        <v>1.0</v>
      </c>
      <c r="B8574" s="2" t="s">
        <v>8406</v>
      </c>
    </row>
    <row r="8575">
      <c r="A8575" s="2">
        <v>1.0</v>
      </c>
      <c r="B8575" s="2" t="s">
        <v>8408</v>
      </c>
    </row>
    <row r="8576">
      <c r="A8576" s="2">
        <v>1.0</v>
      </c>
      <c r="B8576" s="2" t="s">
        <v>8409</v>
      </c>
    </row>
    <row r="8577">
      <c r="A8577" s="2">
        <v>1.0</v>
      </c>
      <c r="B8577" s="2" t="s">
        <v>8413</v>
      </c>
    </row>
    <row r="8578">
      <c r="A8578" s="2">
        <v>1.0</v>
      </c>
      <c r="B8578" s="2" t="s">
        <v>8416</v>
      </c>
    </row>
    <row r="8579">
      <c r="A8579" s="2">
        <v>1.0</v>
      </c>
      <c r="B8579" s="2" t="s">
        <v>8417</v>
      </c>
    </row>
    <row r="8580">
      <c r="A8580" s="2">
        <v>1.0</v>
      </c>
      <c r="B8580" s="2" t="s">
        <v>8421</v>
      </c>
    </row>
    <row r="8581">
      <c r="A8581" s="2">
        <v>1.0</v>
      </c>
      <c r="B8581" s="2" t="s">
        <v>8422</v>
      </c>
    </row>
    <row r="8582">
      <c r="A8582" s="2">
        <v>1.0</v>
      </c>
      <c r="B8582" s="2" t="s">
        <v>1211</v>
      </c>
    </row>
    <row r="8583">
      <c r="A8583" s="2">
        <v>1.0</v>
      </c>
      <c r="B8583" s="2" t="s">
        <v>8429</v>
      </c>
    </row>
    <row r="8584">
      <c r="A8584" s="2">
        <v>1.0</v>
      </c>
      <c r="B8584" s="2" t="s">
        <v>8432</v>
      </c>
    </row>
    <row r="8585">
      <c r="A8585" s="2">
        <v>1.0</v>
      </c>
      <c r="B8585" s="2" t="s">
        <v>8433</v>
      </c>
    </row>
    <row r="8586">
      <c r="A8586" s="2">
        <v>1.0</v>
      </c>
      <c r="B8586" s="2" t="s">
        <v>8438</v>
      </c>
    </row>
    <row r="8587">
      <c r="A8587" s="2">
        <v>1.0</v>
      </c>
      <c r="B8587" s="2" t="s">
        <v>8441</v>
      </c>
    </row>
    <row r="8588">
      <c r="A8588" s="2">
        <v>1.0</v>
      </c>
      <c r="B8588" s="2" t="s">
        <v>8444</v>
      </c>
    </row>
    <row r="8589">
      <c r="A8589" s="2">
        <v>1.0</v>
      </c>
      <c r="B8589" s="2" t="s">
        <v>8447</v>
      </c>
    </row>
    <row r="8590">
      <c r="A8590" s="2">
        <v>1.0</v>
      </c>
      <c r="B8590" s="2" t="s">
        <v>8448</v>
      </c>
    </row>
    <row r="8591">
      <c r="A8591" s="2">
        <v>1.0</v>
      </c>
      <c r="B8591" s="2" t="s">
        <v>5413</v>
      </c>
    </row>
    <row r="8592">
      <c r="A8592" s="2">
        <v>1.0</v>
      </c>
      <c r="B8592" s="2" t="s">
        <v>8450</v>
      </c>
    </row>
    <row r="8593">
      <c r="A8593" s="2">
        <v>1.0</v>
      </c>
      <c r="B8593" s="2" t="s">
        <v>8457</v>
      </c>
    </row>
    <row r="8594">
      <c r="A8594" s="2">
        <v>1.0</v>
      </c>
      <c r="B8594" s="2" t="s">
        <v>8460</v>
      </c>
    </row>
    <row r="8595">
      <c r="A8595" s="2">
        <v>1.0</v>
      </c>
      <c r="B8595" s="2" t="s">
        <v>8461</v>
      </c>
    </row>
    <row r="8596">
      <c r="A8596" s="2">
        <v>1.0</v>
      </c>
      <c r="B8596" s="2" t="s">
        <v>8471</v>
      </c>
    </row>
    <row r="8597">
      <c r="A8597" s="2">
        <v>1.0</v>
      </c>
      <c r="B8597" s="2" t="s">
        <v>8473</v>
      </c>
    </row>
    <row r="8598">
      <c r="A8598" s="2">
        <v>1.0</v>
      </c>
      <c r="B8598" s="32" t="s">
        <v>8475</v>
      </c>
    </row>
    <row r="8599">
      <c r="A8599" s="2">
        <v>1.0</v>
      </c>
      <c r="B8599" s="2" t="s">
        <v>5917</v>
      </c>
    </row>
    <row r="8600">
      <c r="A8600" s="2">
        <v>1.0</v>
      </c>
      <c r="B8600" s="2" t="s">
        <v>8476</v>
      </c>
    </row>
    <row r="8601">
      <c r="A8601" s="2">
        <v>1.0</v>
      </c>
      <c r="B8601" s="2" t="s">
        <v>8477</v>
      </c>
    </row>
    <row r="8602">
      <c r="A8602" s="2">
        <v>1.0</v>
      </c>
      <c r="B8602" s="2" t="s">
        <v>8478</v>
      </c>
    </row>
    <row r="8603">
      <c r="A8603" s="2">
        <v>1.0</v>
      </c>
      <c r="B8603" s="2" t="s">
        <v>8482</v>
      </c>
    </row>
    <row r="8604">
      <c r="A8604" s="2">
        <v>1.0</v>
      </c>
      <c r="B8604" s="2" t="s">
        <v>8488</v>
      </c>
    </row>
    <row r="8605">
      <c r="A8605" s="2">
        <v>1.0</v>
      </c>
      <c r="B8605" s="2" t="s">
        <v>8493</v>
      </c>
    </row>
    <row r="8606">
      <c r="A8606" s="2">
        <v>1.0</v>
      </c>
      <c r="B8606" s="2" t="s">
        <v>8505</v>
      </c>
    </row>
    <row r="8607">
      <c r="A8607" s="2">
        <v>1.0</v>
      </c>
      <c r="B8607" s="2" t="s">
        <v>8510</v>
      </c>
    </row>
    <row r="8608">
      <c r="A8608" s="2">
        <v>1.0</v>
      </c>
      <c r="B8608" s="2" t="s">
        <v>8512</v>
      </c>
    </row>
    <row r="8609">
      <c r="A8609" s="2">
        <v>1.0</v>
      </c>
      <c r="B8609" s="2" t="s">
        <v>8514</v>
      </c>
    </row>
    <row r="8610">
      <c r="A8610" s="2">
        <v>1.0</v>
      </c>
      <c r="B8610" s="2" t="s">
        <v>8517</v>
      </c>
    </row>
    <row r="8611">
      <c r="A8611" s="2">
        <v>1.0</v>
      </c>
      <c r="B8611" s="2" t="s">
        <v>8518</v>
      </c>
    </row>
    <row r="8612">
      <c r="A8612" s="2">
        <v>1.0</v>
      </c>
      <c r="B8612" s="2" t="s">
        <v>8526</v>
      </c>
    </row>
    <row r="8613">
      <c r="A8613" s="2">
        <v>1.0</v>
      </c>
      <c r="B8613" s="2" t="s">
        <v>8541</v>
      </c>
    </row>
    <row r="8614">
      <c r="A8614" s="2">
        <v>1.0</v>
      </c>
      <c r="B8614" s="2" t="s">
        <v>8543</v>
      </c>
    </row>
    <row r="8615">
      <c r="A8615" s="2">
        <v>1.0</v>
      </c>
      <c r="B8615" s="2" t="s">
        <v>8546</v>
      </c>
    </row>
    <row r="8616">
      <c r="A8616" s="2">
        <v>1.0</v>
      </c>
      <c r="B8616" s="2" t="s">
        <v>8547</v>
      </c>
    </row>
    <row r="8617">
      <c r="A8617" s="2">
        <v>1.0</v>
      </c>
      <c r="B8617" s="2" t="s">
        <v>8550</v>
      </c>
    </row>
    <row r="8618">
      <c r="A8618" s="2">
        <v>1.0</v>
      </c>
      <c r="B8618" s="2" t="s">
        <v>8552</v>
      </c>
    </row>
    <row r="8619">
      <c r="A8619" s="2">
        <v>1.0</v>
      </c>
      <c r="B8619" s="2" t="s">
        <v>8560</v>
      </c>
    </row>
    <row r="8620">
      <c r="A8620" s="2">
        <v>1.0</v>
      </c>
      <c r="B8620" s="2" t="s">
        <v>8562</v>
      </c>
    </row>
    <row r="8621">
      <c r="A8621" s="2">
        <v>1.0</v>
      </c>
      <c r="B8621" s="2" t="s">
        <v>8564</v>
      </c>
    </row>
    <row r="8622">
      <c r="A8622" s="2">
        <v>1.0</v>
      </c>
      <c r="B8622" s="2" t="s">
        <v>8565</v>
      </c>
    </row>
    <row r="8623">
      <c r="A8623" s="2">
        <v>1.0</v>
      </c>
      <c r="B8623" s="2" t="s">
        <v>8580</v>
      </c>
    </row>
    <row r="8624">
      <c r="A8624" s="2">
        <v>1.0</v>
      </c>
      <c r="B8624" s="2" t="s">
        <v>8586</v>
      </c>
    </row>
    <row r="8625">
      <c r="A8625" s="2">
        <v>1.0</v>
      </c>
      <c r="B8625" s="2" t="s">
        <v>8592</v>
      </c>
    </row>
    <row r="8626">
      <c r="A8626" s="2">
        <v>1.0</v>
      </c>
      <c r="B8626" s="2" t="s">
        <v>8598</v>
      </c>
    </row>
    <row r="8627">
      <c r="A8627" s="2">
        <v>1.0</v>
      </c>
      <c r="B8627" s="2" t="s">
        <v>8602</v>
      </c>
    </row>
    <row r="8628">
      <c r="A8628" s="2">
        <v>1.0</v>
      </c>
      <c r="B8628" s="2" t="s">
        <v>8608</v>
      </c>
    </row>
    <row r="8629">
      <c r="A8629" s="2">
        <v>1.0</v>
      </c>
      <c r="B8629" s="2" t="s">
        <v>8612</v>
      </c>
    </row>
    <row r="8630">
      <c r="A8630" s="2">
        <v>1.0</v>
      </c>
      <c r="B8630" s="2" t="s">
        <v>8621</v>
      </c>
    </row>
    <row r="8631">
      <c r="A8631" s="2">
        <v>1.0</v>
      </c>
      <c r="B8631" s="2" t="s">
        <v>8624</v>
      </c>
    </row>
    <row r="8632">
      <c r="A8632" s="2">
        <v>1.0</v>
      </c>
      <c r="B8632" s="2" t="s">
        <v>8625</v>
      </c>
    </row>
    <row r="8633">
      <c r="A8633" s="2">
        <v>1.0</v>
      </c>
      <c r="B8633" s="2" t="s">
        <v>8631</v>
      </c>
    </row>
    <row r="8634">
      <c r="A8634" s="2">
        <v>1.0</v>
      </c>
      <c r="B8634" s="2" t="s">
        <v>8637</v>
      </c>
    </row>
    <row r="8635">
      <c r="A8635" s="2">
        <v>1.0</v>
      </c>
      <c r="B8635" s="2" t="s">
        <v>8638</v>
      </c>
    </row>
    <row r="8636">
      <c r="A8636" s="2">
        <v>1.0</v>
      </c>
      <c r="B8636" s="2" t="s">
        <v>8639</v>
      </c>
    </row>
    <row r="8637">
      <c r="A8637" s="2">
        <v>1.0</v>
      </c>
      <c r="B8637" s="2" t="s">
        <v>8641</v>
      </c>
    </row>
    <row r="8638">
      <c r="A8638" s="2">
        <v>1.0</v>
      </c>
      <c r="B8638" s="2" t="s">
        <v>8657</v>
      </c>
    </row>
    <row r="8639">
      <c r="A8639" s="2">
        <v>1.0</v>
      </c>
      <c r="B8639" s="2" t="s">
        <v>8661</v>
      </c>
    </row>
    <row r="8640">
      <c r="A8640" s="2">
        <v>1.0</v>
      </c>
      <c r="B8640" s="2" t="s">
        <v>8665</v>
      </c>
    </row>
    <row r="8641">
      <c r="A8641" s="2">
        <v>1.0</v>
      </c>
      <c r="B8641" s="2" t="s">
        <v>8674</v>
      </c>
    </row>
    <row r="8642">
      <c r="A8642" s="2">
        <v>1.0</v>
      </c>
      <c r="B8642" s="2" t="s">
        <v>8676</v>
      </c>
    </row>
    <row r="8643">
      <c r="A8643" s="2">
        <v>1.0</v>
      </c>
      <c r="B8643" s="2" t="s">
        <v>8679</v>
      </c>
    </row>
    <row r="8644">
      <c r="A8644" s="2">
        <v>1.0</v>
      </c>
      <c r="B8644" s="2" t="s">
        <v>8683</v>
      </c>
    </row>
    <row r="8645">
      <c r="A8645" s="2">
        <v>1.0</v>
      </c>
      <c r="B8645" s="2" t="s">
        <v>8688</v>
      </c>
    </row>
    <row r="8646">
      <c r="A8646" s="2">
        <v>1.0</v>
      </c>
      <c r="B8646" s="2" t="s">
        <v>8689</v>
      </c>
    </row>
    <row r="8647">
      <c r="A8647" s="2">
        <v>1.0</v>
      </c>
      <c r="B8647" s="2" t="s">
        <v>8694</v>
      </c>
    </row>
    <row r="8648">
      <c r="A8648" s="2">
        <v>1.0</v>
      </c>
      <c r="B8648" s="2" t="s">
        <v>8696</v>
      </c>
    </row>
    <row r="8649">
      <c r="A8649" s="2">
        <v>1.0</v>
      </c>
      <c r="B8649" s="2" t="s">
        <v>8700</v>
      </c>
    </row>
    <row r="8650">
      <c r="A8650" s="2">
        <v>1.0</v>
      </c>
      <c r="B8650" s="2" t="s">
        <v>8702</v>
      </c>
    </row>
    <row r="8651">
      <c r="A8651" s="2">
        <v>1.0</v>
      </c>
      <c r="B8651" s="2" t="s">
        <v>8703</v>
      </c>
    </row>
    <row r="8652">
      <c r="A8652" s="2">
        <v>1.0</v>
      </c>
      <c r="B8652" s="2" t="s">
        <v>8707</v>
      </c>
    </row>
    <row r="8653">
      <c r="A8653" s="2">
        <v>1.0</v>
      </c>
      <c r="B8653" s="2" t="s">
        <v>8714</v>
      </c>
    </row>
    <row r="8654">
      <c r="A8654" s="2">
        <v>1.0</v>
      </c>
      <c r="B8654" s="2" t="s">
        <v>8719</v>
      </c>
    </row>
    <row r="8655">
      <c r="A8655" s="2">
        <v>1.0</v>
      </c>
      <c r="B8655" s="2" t="s">
        <v>8720</v>
      </c>
    </row>
    <row r="8656">
      <c r="A8656" s="2">
        <v>1.0</v>
      </c>
      <c r="B8656" s="2" t="s">
        <v>8722</v>
      </c>
    </row>
    <row r="8657">
      <c r="A8657" s="2">
        <v>1.0</v>
      </c>
      <c r="B8657" s="2" t="s">
        <v>8727</v>
      </c>
    </row>
    <row r="8658">
      <c r="A8658" s="2">
        <v>1.0</v>
      </c>
      <c r="B8658" s="2" t="s">
        <v>8730</v>
      </c>
    </row>
    <row r="8659">
      <c r="A8659" s="2">
        <v>1.0</v>
      </c>
      <c r="B8659" s="2" t="s">
        <v>8732</v>
      </c>
    </row>
    <row r="8660">
      <c r="A8660" s="2">
        <v>1.0</v>
      </c>
      <c r="B8660" s="2" t="s">
        <v>8422</v>
      </c>
    </row>
    <row r="8661">
      <c r="A8661" s="2">
        <v>1.0</v>
      </c>
      <c r="B8661" s="2" t="s">
        <v>8739</v>
      </c>
    </row>
    <row r="8662">
      <c r="A8662" s="2">
        <v>1.0</v>
      </c>
      <c r="B8662" s="2" t="s">
        <v>8741</v>
      </c>
    </row>
    <row r="8663">
      <c r="A8663" s="2">
        <v>1.0</v>
      </c>
      <c r="B8663" s="2" t="s">
        <v>8745</v>
      </c>
    </row>
    <row r="8664">
      <c r="A8664" s="2">
        <v>1.0</v>
      </c>
      <c r="B8664" s="2" t="s">
        <v>8746</v>
      </c>
    </row>
    <row r="8665">
      <c r="A8665" s="2">
        <v>1.0</v>
      </c>
      <c r="B8665" s="2" t="s">
        <v>8749</v>
      </c>
    </row>
    <row r="8666">
      <c r="A8666" s="2">
        <v>1.0</v>
      </c>
      <c r="B8666" s="2" t="s">
        <v>8761</v>
      </c>
    </row>
    <row r="8667">
      <c r="A8667" s="2">
        <v>1.0</v>
      </c>
      <c r="B8667" s="2" t="s">
        <v>8765</v>
      </c>
    </row>
    <row r="8668">
      <c r="A8668" s="2">
        <v>1.0</v>
      </c>
      <c r="B8668" s="2" t="s">
        <v>8766</v>
      </c>
    </row>
    <row r="8669">
      <c r="A8669" s="2">
        <v>1.0</v>
      </c>
      <c r="B8669" s="2" t="s">
        <v>8773</v>
      </c>
    </row>
    <row r="8670">
      <c r="A8670" s="2">
        <v>1.0</v>
      </c>
      <c r="B8670" s="2" t="s">
        <v>8774</v>
      </c>
    </row>
    <row r="8671">
      <c r="A8671" s="2">
        <v>1.0</v>
      </c>
      <c r="B8671" s="2" t="s">
        <v>8777</v>
      </c>
    </row>
    <row r="8672">
      <c r="A8672" s="2">
        <v>1.0</v>
      </c>
      <c r="B8672" s="2" t="s">
        <v>8781</v>
      </c>
    </row>
    <row r="8673">
      <c r="A8673" s="2">
        <v>1.0</v>
      </c>
      <c r="B8673" s="2" t="s">
        <v>1760</v>
      </c>
    </row>
    <row r="8674">
      <c r="A8674" s="2">
        <v>1.0</v>
      </c>
      <c r="B8674" s="2" t="s">
        <v>8790</v>
      </c>
    </row>
    <row r="8675">
      <c r="A8675" s="2">
        <v>1.0</v>
      </c>
      <c r="B8675" s="2" t="s">
        <v>8796</v>
      </c>
    </row>
    <row r="8676">
      <c r="A8676" s="2">
        <v>1.0</v>
      </c>
      <c r="B8676" s="2" t="s">
        <v>8799</v>
      </c>
    </row>
    <row r="8677">
      <c r="A8677" s="2">
        <v>1.0</v>
      </c>
      <c r="B8677" s="2" t="s">
        <v>8801</v>
      </c>
    </row>
    <row r="8678">
      <c r="A8678" s="2">
        <v>1.0</v>
      </c>
      <c r="B8678" s="2" t="s">
        <v>8803</v>
      </c>
    </row>
    <row r="8679">
      <c r="A8679" s="2">
        <v>1.0</v>
      </c>
      <c r="B8679" s="2" t="s">
        <v>8804</v>
      </c>
    </row>
    <row r="8680">
      <c r="A8680" s="2">
        <v>1.0</v>
      </c>
      <c r="B8680" s="2" t="s">
        <v>8805</v>
      </c>
    </row>
    <row r="8681">
      <c r="A8681" s="2">
        <v>1.0</v>
      </c>
      <c r="B8681" s="2" t="s">
        <v>8807</v>
      </c>
    </row>
    <row r="8682">
      <c r="A8682" s="2">
        <v>1.0</v>
      </c>
      <c r="B8682" s="2" t="s">
        <v>8808</v>
      </c>
    </row>
    <row r="8683">
      <c r="A8683" s="2">
        <v>1.0</v>
      </c>
      <c r="B8683" s="2" t="s">
        <v>8815</v>
      </c>
    </row>
    <row r="8684">
      <c r="A8684" s="2">
        <v>1.0</v>
      </c>
      <c r="B8684" s="2" t="s">
        <v>8817</v>
      </c>
    </row>
    <row r="8685">
      <c r="A8685" s="2">
        <v>1.0</v>
      </c>
      <c r="B8685" s="2" t="s">
        <v>8827</v>
      </c>
    </row>
    <row r="8686">
      <c r="A8686" s="2">
        <v>1.0</v>
      </c>
      <c r="B8686" s="2" t="s">
        <v>1089</v>
      </c>
    </row>
    <row r="8687">
      <c r="A8687" s="2">
        <v>1.0</v>
      </c>
      <c r="B8687" s="2" t="s">
        <v>8829</v>
      </c>
    </row>
    <row r="8688">
      <c r="A8688" s="2">
        <v>1.0</v>
      </c>
      <c r="B8688" s="2" t="s">
        <v>8832</v>
      </c>
    </row>
    <row r="8689">
      <c r="A8689" s="2">
        <v>1.0</v>
      </c>
      <c r="B8689" s="2" t="s">
        <v>8846</v>
      </c>
    </row>
    <row r="8690">
      <c r="A8690" s="2">
        <v>1.0</v>
      </c>
      <c r="B8690" s="2" t="s">
        <v>8847</v>
      </c>
    </row>
    <row r="8691">
      <c r="A8691" s="2">
        <v>1.0</v>
      </c>
      <c r="B8691" s="2" t="s">
        <v>8849</v>
      </c>
    </row>
    <row r="8692">
      <c r="A8692" s="2">
        <v>1.0</v>
      </c>
      <c r="B8692" s="2" t="s">
        <v>8850</v>
      </c>
    </row>
    <row r="8693">
      <c r="A8693" s="2">
        <v>1.0</v>
      </c>
      <c r="B8693" s="2" t="s">
        <v>8851</v>
      </c>
    </row>
    <row r="8694">
      <c r="A8694" s="2">
        <v>1.0</v>
      </c>
      <c r="B8694" s="2" t="s">
        <v>8860</v>
      </c>
    </row>
    <row r="8695">
      <c r="A8695" s="2">
        <v>1.0</v>
      </c>
      <c r="B8695" s="2" t="s">
        <v>8861</v>
      </c>
    </row>
    <row r="8696">
      <c r="A8696" s="2">
        <v>1.0</v>
      </c>
      <c r="B8696" s="2" t="s">
        <v>8870</v>
      </c>
    </row>
    <row r="8697">
      <c r="A8697" s="2">
        <v>1.0</v>
      </c>
      <c r="B8697" s="2" t="s">
        <v>8873</v>
      </c>
    </row>
    <row r="8698">
      <c r="A8698" s="2">
        <v>1.0</v>
      </c>
      <c r="B8698" s="2" t="s">
        <v>8874</v>
      </c>
    </row>
    <row r="8699">
      <c r="A8699" s="2">
        <v>1.0</v>
      </c>
      <c r="B8699" s="2" t="s">
        <v>8876</v>
      </c>
    </row>
    <row r="8700">
      <c r="A8700" s="2">
        <v>1.0</v>
      </c>
      <c r="B8700" s="2" t="s">
        <v>8879</v>
      </c>
    </row>
    <row r="8701">
      <c r="A8701" s="2">
        <v>1.0</v>
      </c>
      <c r="B8701" s="2" t="s">
        <v>8880</v>
      </c>
    </row>
    <row r="8702">
      <c r="A8702" s="2">
        <v>1.0</v>
      </c>
      <c r="B8702" s="2" t="s">
        <v>8884</v>
      </c>
    </row>
    <row r="8703">
      <c r="A8703" s="2">
        <v>1.0</v>
      </c>
      <c r="B8703" s="2" t="s">
        <v>8888</v>
      </c>
    </row>
    <row r="8704">
      <c r="A8704" s="2">
        <v>1.0</v>
      </c>
      <c r="B8704" s="2" t="s">
        <v>8901</v>
      </c>
    </row>
    <row r="8705">
      <c r="A8705" s="2">
        <v>1.0</v>
      </c>
      <c r="B8705" s="2" t="s">
        <v>8902</v>
      </c>
    </row>
    <row r="8706">
      <c r="A8706" s="2">
        <v>1.0</v>
      </c>
      <c r="B8706" s="2" t="s">
        <v>8910</v>
      </c>
    </row>
    <row r="8707">
      <c r="A8707" s="2">
        <v>1.0</v>
      </c>
      <c r="B8707" s="2" t="s">
        <v>8915</v>
      </c>
    </row>
    <row r="8708">
      <c r="A8708" s="2">
        <v>1.0</v>
      </c>
      <c r="B8708" s="2" t="s">
        <v>8916</v>
      </c>
    </row>
    <row r="8709">
      <c r="A8709" s="2">
        <v>1.0</v>
      </c>
      <c r="B8709" s="2" t="s">
        <v>8918</v>
      </c>
    </row>
    <row r="8710">
      <c r="A8710" s="2">
        <v>1.0</v>
      </c>
      <c r="B8710" s="2" t="s">
        <v>8919</v>
      </c>
    </row>
    <row r="8711">
      <c r="A8711" s="2">
        <v>1.0</v>
      </c>
      <c r="B8711" s="2" t="s">
        <v>8920</v>
      </c>
    </row>
    <row r="8712">
      <c r="A8712" s="2">
        <v>1.0</v>
      </c>
      <c r="B8712" s="2" t="s">
        <v>8927</v>
      </c>
    </row>
    <row r="8713">
      <c r="A8713" s="2">
        <v>1.0</v>
      </c>
      <c r="B8713" s="2" t="s">
        <v>8928</v>
      </c>
    </row>
    <row r="8714">
      <c r="A8714" s="2">
        <v>1.0</v>
      </c>
      <c r="B8714" s="2" t="s">
        <v>8938</v>
      </c>
    </row>
    <row r="8715">
      <c r="A8715" s="2">
        <v>1.0</v>
      </c>
      <c r="B8715" s="2" t="s">
        <v>8941</v>
      </c>
    </row>
    <row r="8716">
      <c r="A8716" s="2">
        <v>1.0</v>
      </c>
      <c r="B8716" s="2" t="s">
        <v>8944</v>
      </c>
    </row>
    <row r="8717">
      <c r="A8717" s="2">
        <v>1.0</v>
      </c>
      <c r="B8717" s="2" t="s">
        <v>8945</v>
      </c>
    </row>
    <row r="8718">
      <c r="A8718" s="2">
        <v>1.0</v>
      </c>
      <c r="B8718" s="2" t="s">
        <v>8946</v>
      </c>
    </row>
    <row r="8719">
      <c r="A8719" s="2">
        <v>1.0</v>
      </c>
      <c r="B8719" s="2" t="s">
        <v>8947</v>
      </c>
    </row>
    <row r="8720">
      <c r="A8720" s="2">
        <v>1.0</v>
      </c>
      <c r="B8720" s="2" t="s">
        <v>8948</v>
      </c>
    </row>
    <row r="8721">
      <c r="A8721" s="2">
        <v>1.0</v>
      </c>
      <c r="B8721" s="2" t="s">
        <v>8518</v>
      </c>
    </row>
    <row r="8722">
      <c r="A8722" s="2">
        <v>1.0</v>
      </c>
      <c r="B8722" s="2" t="s">
        <v>8949</v>
      </c>
    </row>
    <row r="8723">
      <c r="A8723" s="2">
        <v>1.0</v>
      </c>
      <c r="B8723" s="2" t="s">
        <v>8950</v>
      </c>
    </row>
    <row r="8724">
      <c r="A8724" s="2">
        <v>1.0</v>
      </c>
      <c r="B8724" s="2" t="s">
        <v>8952</v>
      </c>
    </row>
    <row r="8725">
      <c r="A8725" s="2">
        <v>1.0</v>
      </c>
      <c r="B8725" s="2" t="s">
        <v>8953</v>
      </c>
    </row>
    <row r="8726">
      <c r="A8726" s="2">
        <v>1.0</v>
      </c>
      <c r="B8726" s="2" t="s">
        <v>8954</v>
      </c>
    </row>
    <row r="8727">
      <c r="A8727" s="2">
        <v>1.0</v>
      </c>
      <c r="B8727" s="2" t="s">
        <v>8956</v>
      </c>
    </row>
    <row r="8728">
      <c r="A8728" s="2">
        <v>1.0</v>
      </c>
      <c r="B8728" s="2" t="s">
        <v>8880</v>
      </c>
    </row>
    <row r="8729">
      <c r="A8729" s="2">
        <v>1.0</v>
      </c>
      <c r="B8729" s="2" t="s">
        <v>8959</v>
      </c>
    </row>
    <row r="8730">
      <c r="A8730" s="2">
        <v>1.0</v>
      </c>
      <c r="B8730" s="2" t="s">
        <v>8963</v>
      </c>
    </row>
    <row r="8731">
      <c r="A8731" s="2">
        <v>1.0</v>
      </c>
      <c r="B8731" s="2" t="s">
        <v>8964</v>
      </c>
    </row>
    <row r="8732">
      <c r="A8732" s="2">
        <v>1.0</v>
      </c>
      <c r="B8732" s="2" t="s">
        <v>8965</v>
      </c>
    </row>
    <row r="8733">
      <c r="A8733" s="2">
        <v>1.0</v>
      </c>
      <c r="B8733" s="2" t="s">
        <v>8966</v>
      </c>
    </row>
    <row r="8734">
      <c r="A8734" s="2">
        <v>1.0</v>
      </c>
      <c r="B8734" s="2" t="s">
        <v>8967</v>
      </c>
    </row>
    <row r="8735">
      <c r="A8735" s="2">
        <v>1.0</v>
      </c>
      <c r="B8735" s="2" t="s">
        <v>8969</v>
      </c>
    </row>
    <row r="8736">
      <c r="A8736" s="2">
        <v>1.0</v>
      </c>
      <c r="B8736" s="2" t="s">
        <v>8970</v>
      </c>
    </row>
    <row r="8737">
      <c r="A8737" s="2">
        <v>1.0</v>
      </c>
      <c r="B8737" s="2" t="s">
        <v>8972</v>
      </c>
    </row>
    <row r="8738">
      <c r="A8738" s="2">
        <v>1.0</v>
      </c>
      <c r="B8738" s="2" t="s">
        <v>8973</v>
      </c>
    </row>
    <row r="8739">
      <c r="A8739" s="2">
        <v>1.0</v>
      </c>
      <c r="B8739" s="2" t="s">
        <v>8975</v>
      </c>
    </row>
    <row r="8740">
      <c r="A8740" s="2">
        <v>1.0</v>
      </c>
      <c r="B8740" s="2" t="s">
        <v>8978</v>
      </c>
    </row>
    <row r="8741">
      <c r="A8741" s="2">
        <v>1.0</v>
      </c>
      <c r="B8741" s="2" t="s">
        <v>8979</v>
      </c>
    </row>
    <row r="8742">
      <c r="A8742" s="2">
        <v>1.0</v>
      </c>
      <c r="B8742" s="2" t="s">
        <v>8981</v>
      </c>
    </row>
    <row r="8743">
      <c r="A8743" s="2">
        <v>1.0</v>
      </c>
      <c r="B8743" s="2" t="s">
        <v>8982</v>
      </c>
    </row>
    <row r="8744">
      <c r="A8744" s="2">
        <v>1.0</v>
      </c>
      <c r="B8744" s="2" t="s">
        <v>8984</v>
      </c>
    </row>
    <row r="8745">
      <c r="A8745" s="2">
        <v>1.0</v>
      </c>
      <c r="B8745" s="2" t="s">
        <v>8985</v>
      </c>
    </row>
    <row r="8746">
      <c r="A8746" s="2">
        <v>1.0</v>
      </c>
      <c r="B8746" s="2" t="s">
        <v>8990</v>
      </c>
    </row>
    <row r="8747">
      <c r="A8747" s="2">
        <v>1.0</v>
      </c>
      <c r="B8747" s="2" t="s">
        <v>8995</v>
      </c>
    </row>
    <row r="8748">
      <c r="A8748" s="2">
        <v>1.0</v>
      </c>
      <c r="B8748" s="2" t="s">
        <v>8996</v>
      </c>
    </row>
    <row r="8749">
      <c r="A8749" s="2">
        <v>1.0</v>
      </c>
      <c r="B8749" s="2" t="s">
        <v>8998</v>
      </c>
    </row>
    <row r="8750">
      <c r="A8750" s="2">
        <v>1.0</v>
      </c>
      <c r="B8750" s="2" t="s">
        <v>8999</v>
      </c>
    </row>
    <row r="8751">
      <c r="A8751" s="2">
        <v>1.0</v>
      </c>
      <c r="B8751" s="2" t="s">
        <v>9003</v>
      </c>
    </row>
    <row r="8752">
      <c r="A8752" s="2">
        <v>1.0</v>
      </c>
      <c r="B8752" s="2" t="s">
        <v>9004</v>
      </c>
    </row>
    <row r="8753">
      <c r="A8753" s="2">
        <v>1.0</v>
      </c>
      <c r="B8753" s="2" t="s">
        <v>9005</v>
      </c>
    </row>
    <row r="8754">
      <c r="A8754" s="2">
        <v>1.0</v>
      </c>
      <c r="B8754" s="2" t="s">
        <v>9009</v>
      </c>
    </row>
    <row r="8755">
      <c r="A8755" s="2">
        <v>1.0</v>
      </c>
      <c r="B8755" s="2" t="s">
        <v>9011</v>
      </c>
    </row>
    <row r="8756">
      <c r="A8756" s="2">
        <v>1.0</v>
      </c>
      <c r="B8756" s="2" t="s">
        <v>9015</v>
      </c>
    </row>
    <row r="8757">
      <c r="A8757" s="2">
        <v>1.0</v>
      </c>
      <c r="B8757" s="2" t="s">
        <v>9018</v>
      </c>
    </row>
    <row r="8758">
      <c r="A8758" s="2">
        <v>1.0</v>
      </c>
      <c r="B8758" s="2" t="s">
        <v>9019</v>
      </c>
    </row>
    <row r="8759">
      <c r="A8759" s="2">
        <v>1.0</v>
      </c>
      <c r="B8759" s="2" t="s">
        <v>9020</v>
      </c>
    </row>
    <row r="8760">
      <c r="A8760" s="2">
        <v>1.0</v>
      </c>
      <c r="B8760" s="2" t="s">
        <v>9021</v>
      </c>
    </row>
    <row r="8761">
      <c r="A8761" s="2">
        <v>1.0</v>
      </c>
      <c r="B8761" s="2" t="s">
        <v>9023</v>
      </c>
    </row>
    <row r="8762">
      <c r="A8762" s="2">
        <v>1.0</v>
      </c>
      <c r="B8762" s="2" t="s">
        <v>9025</v>
      </c>
    </row>
    <row r="8763">
      <c r="A8763" s="2">
        <v>1.0</v>
      </c>
      <c r="B8763" s="2" t="s">
        <v>9029</v>
      </c>
    </row>
    <row r="8764">
      <c r="A8764" s="2">
        <v>1.0</v>
      </c>
      <c r="B8764" s="2" t="s">
        <v>9030</v>
      </c>
    </row>
    <row r="8765">
      <c r="A8765" s="2">
        <v>1.0</v>
      </c>
      <c r="B8765" s="2" t="s">
        <v>9033</v>
      </c>
    </row>
    <row r="8766">
      <c r="A8766" s="2">
        <v>1.0</v>
      </c>
      <c r="B8766" s="2" t="s">
        <v>9034</v>
      </c>
    </row>
    <row r="8767">
      <c r="A8767" s="2">
        <v>1.0</v>
      </c>
      <c r="B8767" s="2" t="s">
        <v>9038</v>
      </c>
    </row>
    <row r="8768">
      <c r="A8768" s="2">
        <v>1.0</v>
      </c>
      <c r="B8768" s="2" t="s">
        <v>9040</v>
      </c>
    </row>
    <row r="8769">
      <c r="A8769" s="2">
        <v>1.0</v>
      </c>
      <c r="B8769" s="2" t="s">
        <v>9042</v>
      </c>
    </row>
    <row r="8770">
      <c r="A8770" s="2">
        <v>1.0</v>
      </c>
      <c r="B8770" s="2" t="s">
        <v>9034</v>
      </c>
    </row>
    <row r="8771">
      <c r="A8771" s="2">
        <v>1.0</v>
      </c>
      <c r="B8771" s="2" t="s">
        <v>9043</v>
      </c>
    </row>
    <row r="8772">
      <c r="A8772" s="2">
        <v>1.0</v>
      </c>
      <c r="B8772" s="2" t="s">
        <v>9052</v>
      </c>
    </row>
    <row r="8773">
      <c r="A8773" s="2">
        <v>1.0</v>
      </c>
      <c r="B8773" s="2" t="s">
        <v>9062</v>
      </c>
    </row>
    <row r="8774">
      <c r="A8774" s="2">
        <v>1.0</v>
      </c>
      <c r="B8774" s="2" t="s">
        <v>9069</v>
      </c>
    </row>
    <row r="8775">
      <c r="A8775" s="2">
        <v>1.0</v>
      </c>
      <c r="B8775" s="2" t="s">
        <v>9074</v>
      </c>
    </row>
    <row r="8776">
      <c r="A8776" s="2">
        <v>1.0</v>
      </c>
      <c r="B8776" s="2" t="s">
        <v>9085</v>
      </c>
    </row>
    <row r="8777">
      <c r="A8777" s="2">
        <v>1.0</v>
      </c>
      <c r="B8777" s="2" t="s">
        <v>9088</v>
      </c>
    </row>
    <row r="8778">
      <c r="A8778" s="2">
        <v>1.0</v>
      </c>
      <c r="B8778" s="2" t="s">
        <v>9090</v>
      </c>
    </row>
    <row r="8779">
      <c r="A8779" s="2">
        <v>1.0</v>
      </c>
      <c r="B8779" s="2" t="s">
        <v>9093</v>
      </c>
    </row>
    <row r="8780">
      <c r="A8780" s="2">
        <v>1.0</v>
      </c>
      <c r="B8780" s="2" t="s">
        <v>9105</v>
      </c>
    </row>
    <row r="8781">
      <c r="A8781" s="2">
        <v>1.0</v>
      </c>
      <c r="B8781" s="2" t="s">
        <v>5413</v>
      </c>
    </row>
    <row r="8782">
      <c r="A8782" s="2">
        <v>1.0</v>
      </c>
      <c r="B8782" s="2" t="s">
        <v>9110</v>
      </c>
    </row>
    <row r="8783">
      <c r="A8783" s="2">
        <v>1.0</v>
      </c>
      <c r="B8783" s="2" t="s">
        <v>9112</v>
      </c>
    </row>
    <row r="8784">
      <c r="A8784" s="2">
        <v>1.0</v>
      </c>
      <c r="B8784" s="2" t="s">
        <v>9113</v>
      </c>
    </row>
    <row r="8785">
      <c r="A8785" s="2">
        <v>1.0</v>
      </c>
      <c r="B8785" s="2" t="s">
        <v>9069</v>
      </c>
    </row>
    <row r="8786">
      <c r="A8786" s="2">
        <v>1.0</v>
      </c>
      <c r="B8786" s="2" t="s">
        <v>9115</v>
      </c>
    </row>
    <row r="8787">
      <c r="A8787" s="2">
        <v>1.0</v>
      </c>
      <c r="B8787" s="2" t="s">
        <v>9116</v>
      </c>
    </row>
    <row r="8788">
      <c r="A8788" s="2">
        <v>1.0</v>
      </c>
      <c r="B8788" s="2" t="s">
        <v>9117</v>
      </c>
    </row>
    <row r="8789">
      <c r="A8789" s="2">
        <v>1.0</v>
      </c>
      <c r="B8789" s="2" t="s">
        <v>9118</v>
      </c>
    </row>
    <row r="8790">
      <c r="A8790" s="2">
        <v>1.0</v>
      </c>
      <c r="B8790" s="2" t="s">
        <v>9122</v>
      </c>
    </row>
    <row r="8791">
      <c r="A8791" s="2">
        <v>1.0</v>
      </c>
      <c r="B8791" s="2" t="s">
        <v>9123</v>
      </c>
    </row>
    <row r="8792">
      <c r="A8792" s="2">
        <v>1.0</v>
      </c>
      <c r="B8792" s="2" t="s">
        <v>9124</v>
      </c>
    </row>
    <row r="8793">
      <c r="A8793" s="2">
        <v>1.0</v>
      </c>
      <c r="B8793" s="2" t="s">
        <v>9122</v>
      </c>
    </row>
    <row r="8794">
      <c r="A8794" s="2">
        <v>1.0</v>
      </c>
      <c r="B8794" s="2" t="s">
        <v>9127</v>
      </c>
    </row>
    <row r="8795">
      <c r="A8795" s="2">
        <v>1.0</v>
      </c>
      <c r="B8795" s="2" t="s">
        <v>9128</v>
      </c>
    </row>
    <row r="8796">
      <c r="A8796" s="2">
        <v>1.0</v>
      </c>
      <c r="B8796" s="2" t="s">
        <v>9129</v>
      </c>
    </row>
    <row r="8797">
      <c r="A8797" s="2">
        <v>1.0</v>
      </c>
      <c r="B8797" s="2" t="s">
        <v>9131</v>
      </c>
    </row>
    <row r="8798">
      <c r="A8798" s="2">
        <v>1.0</v>
      </c>
      <c r="B8798" s="2" t="s">
        <v>8998</v>
      </c>
    </row>
    <row r="8799">
      <c r="A8799" s="2">
        <v>1.0</v>
      </c>
      <c r="B8799" s="2" t="s">
        <v>9140</v>
      </c>
    </row>
    <row r="8800">
      <c r="A8800" s="2">
        <v>1.0</v>
      </c>
      <c r="B8800" s="2" t="s">
        <v>1101</v>
      </c>
    </row>
    <row r="8801">
      <c r="A8801" s="2">
        <v>1.0</v>
      </c>
      <c r="B8801" s="2" t="s">
        <v>9146</v>
      </c>
    </row>
    <row r="8802">
      <c r="A8802" s="2">
        <v>1.0</v>
      </c>
      <c r="B8802" s="2" t="s">
        <v>9147</v>
      </c>
    </row>
    <row r="8803">
      <c r="A8803" s="2">
        <v>1.0</v>
      </c>
      <c r="B8803" s="2" t="s">
        <v>9148</v>
      </c>
    </row>
    <row r="8804">
      <c r="A8804" s="2">
        <v>1.0</v>
      </c>
      <c r="B8804" s="2" t="s">
        <v>9149</v>
      </c>
    </row>
    <row r="8805">
      <c r="A8805" s="2">
        <v>1.0</v>
      </c>
      <c r="B8805" s="2" t="s">
        <v>9150</v>
      </c>
    </row>
    <row r="8806">
      <c r="A8806" s="2">
        <v>1.0</v>
      </c>
      <c r="B8806" s="2" t="s">
        <v>9151</v>
      </c>
    </row>
    <row r="8807">
      <c r="A8807" s="2">
        <v>1.0</v>
      </c>
      <c r="B8807" s="2" t="s">
        <v>9152</v>
      </c>
    </row>
    <row r="8808">
      <c r="A8808" s="2">
        <v>1.0</v>
      </c>
      <c r="B8808" s="2" t="s">
        <v>9122</v>
      </c>
    </row>
    <row r="8809">
      <c r="A8809" s="2">
        <v>1.0</v>
      </c>
      <c r="B8809" s="2" t="s">
        <v>9153</v>
      </c>
    </row>
    <row r="8810">
      <c r="A8810" s="2">
        <v>1.0</v>
      </c>
      <c r="B8810" s="2" t="s">
        <v>9157</v>
      </c>
    </row>
    <row r="8811">
      <c r="A8811" s="2">
        <v>1.0</v>
      </c>
      <c r="B8811" s="2" t="s">
        <v>9158</v>
      </c>
    </row>
    <row r="8812">
      <c r="A8812" s="2">
        <v>1.0</v>
      </c>
      <c r="B8812" s="2" t="s">
        <v>9159</v>
      </c>
    </row>
    <row r="8813">
      <c r="A8813" s="2">
        <v>1.0</v>
      </c>
      <c r="B8813" s="2" t="s">
        <v>9162</v>
      </c>
    </row>
    <row r="8814">
      <c r="A8814" s="2">
        <v>1.0</v>
      </c>
      <c r="B8814" s="2" t="s">
        <v>9159</v>
      </c>
    </row>
    <row r="8815">
      <c r="A8815" s="2">
        <v>1.0</v>
      </c>
      <c r="B8815" s="2" t="s">
        <v>9122</v>
      </c>
    </row>
    <row r="8816">
      <c r="A8816" s="2">
        <v>1.0</v>
      </c>
      <c r="B8816" s="2" t="s">
        <v>9165</v>
      </c>
    </row>
    <row r="8817">
      <c r="A8817" s="2">
        <v>1.0</v>
      </c>
      <c r="B8817" s="2" t="s">
        <v>9166</v>
      </c>
    </row>
    <row r="8818">
      <c r="A8818" s="2">
        <v>1.0</v>
      </c>
      <c r="B8818" s="2" t="s">
        <v>9167</v>
      </c>
    </row>
    <row r="8819">
      <c r="A8819" s="2">
        <v>1.0</v>
      </c>
      <c r="B8819" s="2" t="s">
        <v>9168</v>
      </c>
    </row>
    <row r="8820">
      <c r="A8820" s="2">
        <v>1.0</v>
      </c>
      <c r="B8820" s="2" t="s">
        <v>9169</v>
      </c>
    </row>
    <row r="8821">
      <c r="A8821" s="2">
        <v>1.0</v>
      </c>
      <c r="B8821" s="2" t="s">
        <v>9170</v>
      </c>
    </row>
    <row r="8822">
      <c r="A8822" s="2">
        <v>1.0</v>
      </c>
      <c r="B8822" s="2" t="s">
        <v>9172</v>
      </c>
    </row>
    <row r="8823">
      <c r="A8823" s="2">
        <v>1.0</v>
      </c>
      <c r="B8823" s="2" t="s">
        <v>9174</v>
      </c>
    </row>
    <row r="8824">
      <c r="A8824" s="2">
        <v>1.0</v>
      </c>
      <c r="B8824" s="2" t="s">
        <v>1211</v>
      </c>
    </row>
    <row r="8825">
      <c r="A8825" s="2">
        <v>1.0</v>
      </c>
      <c r="B8825" s="2" t="s">
        <v>9122</v>
      </c>
    </row>
    <row r="8826">
      <c r="A8826" s="2">
        <v>1.0</v>
      </c>
      <c r="B8826" s="2" t="s">
        <v>9069</v>
      </c>
    </row>
    <row r="8827">
      <c r="A8827" s="2">
        <v>1.0</v>
      </c>
      <c r="B8827" s="2" t="s">
        <v>9176</v>
      </c>
    </row>
    <row r="8828">
      <c r="A8828" s="2">
        <v>1.0</v>
      </c>
      <c r="B8828" s="2" t="s">
        <v>9177</v>
      </c>
    </row>
    <row r="8829">
      <c r="A8829" s="2">
        <v>1.0</v>
      </c>
      <c r="B8829" s="2" t="s">
        <v>9178</v>
      </c>
    </row>
    <row r="8830">
      <c r="A8830" s="2">
        <v>1.0</v>
      </c>
      <c r="B8830" s="2" t="s">
        <v>9178</v>
      </c>
    </row>
    <row r="8831">
      <c r="A8831" s="2">
        <v>1.0</v>
      </c>
      <c r="B8831" s="2" t="s">
        <v>9180</v>
      </c>
    </row>
    <row r="8832">
      <c r="A8832" s="2">
        <v>1.0</v>
      </c>
      <c r="B8832" s="2" t="s">
        <v>9110</v>
      </c>
    </row>
    <row r="8833">
      <c r="A8833" s="2">
        <v>1.0</v>
      </c>
      <c r="B8833" s="2" t="s">
        <v>9181</v>
      </c>
    </row>
    <row r="8834">
      <c r="A8834" s="2">
        <v>1.0</v>
      </c>
      <c r="B8834" s="2" t="s">
        <v>9182</v>
      </c>
    </row>
    <row r="8835">
      <c r="A8835" s="2">
        <v>1.0</v>
      </c>
      <c r="B8835" s="2" t="s">
        <v>9183</v>
      </c>
    </row>
    <row r="8836">
      <c r="A8836" s="2">
        <v>1.0</v>
      </c>
      <c r="B8836" s="2" t="s">
        <v>9122</v>
      </c>
    </row>
    <row r="8837">
      <c r="A8837" s="2">
        <v>1.0</v>
      </c>
      <c r="B8837" s="2" t="s">
        <v>9159</v>
      </c>
    </row>
    <row r="8838">
      <c r="A8838" s="2">
        <v>1.0</v>
      </c>
      <c r="B8838" s="2" t="s">
        <v>9184</v>
      </c>
    </row>
    <row r="8839">
      <c r="A8839" s="2">
        <v>1.0</v>
      </c>
      <c r="B8839" s="2" t="s">
        <v>9185</v>
      </c>
    </row>
    <row r="8840">
      <c r="A8840" s="2">
        <v>1.0</v>
      </c>
      <c r="B8840" s="2" t="s">
        <v>9188</v>
      </c>
    </row>
    <row r="8841">
      <c r="A8841" s="2">
        <v>1.0</v>
      </c>
      <c r="B8841" s="2" t="s">
        <v>9122</v>
      </c>
    </row>
    <row r="8842">
      <c r="A8842" s="2">
        <v>1.0</v>
      </c>
      <c r="B8842" s="2" t="s">
        <v>9191</v>
      </c>
    </row>
    <row r="8843">
      <c r="A8843" s="2">
        <v>1.0</v>
      </c>
      <c r="B8843" s="2" t="s">
        <v>9192</v>
      </c>
    </row>
    <row r="8844">
      <c r="A8844" s="2">
        <v>1.0</v>
      </c>
      <c r="B8844" s="2" t="s">
        <v>9183</v>
      </c>
    </row>
    <row r="8845">
      <c r="A8845" s="2">
        <v>1.0</v>
      </c>
      <c r="B8845" s="2" t="s">
        <v>9194</v>
      </c>
    </row>
    <row r="8846">
      <c r="A8846" s="2">
        <v>1.0</v>
      </c>
      <c r="B8846" s="2" t="s">
        <v>9195</v>
      </c>
    </row>
    <row r="8847">
      <c r="A8847" s="2">
        <v>1.0</v>
      </c>
      <c r="B8847" s="2" t="s">
        <v>8518</v>
      </c>
    </row>
    <row r="8848">
      <c r="A8848" s="2">
        <v>1.0</v>
      </c>
      <c r="B8848" s="2" t="s">
        <v>9197</v>
      </c>
    </row>
    <row r="8849">
      <c r="A8849" s="2">
        <v>1.0</v>
      </c>
      <c r="B8849" s="2" t="s">
        <v>9199</v>
      </c>
    </row>
    <row r="8850">
      <c r="A8850" s="2">
        <v>1.0</v>
      </c>
      <c r="B8850" s="2" t="s">
        <v>9116</v>
      </c>
    </row>
    <row r="8851">
      <c r="A8851" s="2">
        <v>1.0</v>
      </c>
      <c r="B8851" s="2" t="s">
        <v>9202</v>
      </c>
    </row>
    <row r="8852">
      <c r="A8852" s="2">
        <v>1.0</v>
      </c>
      <c r="B8852" s="2" t="s">
        <v>9203</v>
      </c>
    </row>
    <row r="8853">
      <c r="A8853" s="2">
        <v>1.0</v>
      </c>
      <c r="B8853" s="2" t="s">
        <v>9178</v>
      </c>
    </row>
    <row r="8854">
      <c r="A8854" s="2">
        <v>1.0</v>
      </c>
      <c r="B8854" s="2" t="s">
        <v>9204</v>
      </c>
    </row>
    <row r="8855">
      <c r="A8855" s="2">
        <v>1.0</v>
      </c>
      <c r="B8855" s="2" t="s">
        <v>9205</v>
      </c>
    </row>
    <row r="8856">
      <c r="A8856" s="2">
        <v>1.0</v>
      </c>
      <c r="B8856" s="2" t="s">
        <v>9208</v>
      </c>
    </row>
    <row r="8857">
      <c r="A8857" s="2">
        <v>1.0</v>
      </c>
      <c r="B8857" s="2" t="s">
        <v>9209</v>
      </c>
    </row>
    <row r="8858">
      <c r="A8858" s="2">
        <v>1.0</v>
      </c>
      <c r="B8858" s="2" t="s">
        <v>9122</v>
      </c>
    </row>
    <row r="8859">
      <c r="A8859" s="2">
        <v>1.0</v>
      </c>
      <c r="B8859" s="2" t="s">
        <v>9210</v>
      </c>
    </row>
    <row r="8860">
      <c r="A8860" s="2">
        <v>1.0</v>
      </c>
      <c r="B8860" s="2" t="s">
        <v>9122</v>
      </c>
    </row>
    <row r="8861">
      <c r="A8861" s="2">
        <v>1.0</v>
      </c>
      <c r="B8861" s="2" t="s">
        <v>9211</v>
      </c>
    </row>
    <row r="8862">
      <c r="A8862" s="2">
        <v>1.0</v>
      </c>
      <c r="B8862" s="2" t="s">
        <v>9212</v>
      </c>
    </row>
    <row r="8863">
      <c r="A8863" s="2">
        <v>1.0</v>
      </c>
      <c r="B8863" s="2" t="s">
        <v>9213</v>
      </c>
    </row>
    <row r="8864">
      <c r="A8864" s="2">
        <v>1.0</v>
      </c>
      <c r="B8864" s="2" t="s">
        <v>9214</v>
      </c>
    </row>
    <row r="8865">
      <c r="A8865" s="2">
        <v>1.0</v>
      </c>
      <c r="B8865" s="2" t="s">
        <v>9215</v>
      </c>
    </row>
    <row r="8866">
      <c r="A8866" s="2">
        <v>1.0</v>
      </c>
      <c r="B8866" s="2" t="s">
        <v>9217</v>
      </c>
    </row>
    <row r="8867">
      <c r="A8867" s="2">
        <v>1.0</v>
      </c>
      <c r="B8867" s="2" t="s">
        <v>9219</v>
      </c>
    </row>
    <row r="8868">
      <c r="A8868" s="2">
        <v>1.0</v>
      </c>
      <c r="B8868" s="2" t="s">
        <v>9220</v>
      </c>
    </row>
    <row r="8869">
      <c r="A8869" s="2">
        <v>1.0</v>
      </c>
      <c r="B8869" s="2" t="s">
        <v>9221</v>
      </c>
    </row>
    <row r="8870">
      <c r="A8870" s="2">
        <v>1.0</v>
      </c>
      <c r="B8870" s="2" t="s">
        <v>9222</v>
      </c>
    </row>
    <row r="8871">
      <c r="A8871" s="2">
        <v>1.0</v>
      </c>
      <c r="B8871" s="2" t="s">
        <v>9223</v>
      </c>
    </row>
    <row r="8872">
      <c r="A8872" s="2">
        <v>1.0</v>
      </c>
      <c r="B8872" s="2" t="s">
        <v>9224</v>
      </c>
    </row>
    <row r="8873">
      <c r="A8873" s="2">
        <v>1.0</v>
      </c>
      <c r="B8873" s="2" t="s">
        <v>9212</v>
      </c>
    </row>
    <row r="8874">
      <c r="A8874" s="2">
        <v>1.0</v>
      </c>
      <c r="B8874" s="2" t="s">
        <v>9225</v>
      </c>
    </row>
    <row r="8875">
      <c r="A8875" s="2">
        <v>1.0</v>
      </c>
      <c r="B8875" s="2" t="s">
        <v>4290</v>
      </c>
    </row>
    <row r="8876">
      <c r="A8876" s="2">
        <v>1.0</v>
      </c>
      <c r="B8876" s="2" t="s">
        <v>9226</v>
      </c>
    </row>
    <row r="8877">
      <c r="A8877" s="2">
        <v>1.0</v>
      </c>
      <c r="B8877" s="2" t="s">
        <v>9227</v>
      </c>
    </row>
    <row r="8878">
      <c r="A8878" s="2">
        <v>1.0</v>
      </c>
      <c r="B8878" s="2" t="s">
        <v>9228</v>
      </c>
    </row>
    <row r="8879">
      <c r="A8879" s="2">
        <v>1.0</v>
      </c>
      <c r="B8879" s="2" t="s">
        <v>9229</v>
      </c>
    </row>
    <row r="8880">
      <c r="A8880" s="2">
        <v>1.0</v>
      </c>
      <c r="B8880" s="2" t="s">
        <v>9230</v>
      </c>
    </row>
    <row r="8881">
      <c r="A8881" s="2">
        <v>1.0</v>
      </c>
      <c r="B8881" s="2" t="s">
        <v>9231</v>
      </c>
    </row>
    <row r="8882">
      <c r="A8882" s="2">
        <v>1.0</v>
      </c>
      <c r="B8882" s="2" t="s">
        <v>9212</v>
      </c>
    </row>
    <row r="8883">
      <c r="A8883" s="2">
        <v>1.0</v>
      </c>
      <c r="B8883" s="2" t="s">
        <v>9232</v>
      </c>
    </row>
    <row r="8884">
      <c r="A8884" s="2">
        <v>1.0</v>
      </c>
      <c r="B8884" s="2" t="s">
        <v>9212</v>
      </c>
    </row>
    <row r="8885">
      <c r="A8885" s="2">
        <v>1.0</v>
      </c>
      <c r="B8885" s="2" t="s">
        <v>9233</v>
      </c>
    </row>
    <row r="8886">
      <c r="A8886" s="2">
        <v>1.0</v>
      </c>
      <c r="B8886" s="2" t="s">
        <v>9234</v>
      </c>
    </row>
    <row r="8887">
      <c r="A8887" s="2">
        <v>1.0</v>
      </c>
      <c r="B8887" s="2" t="s">
        <v>9235</v>
      </c>
    </row>
    <row r="8888">
      <c r="A8888" s="2">
        <v>1.0</v>
      </c>
      <c r="B8888" s="2" t="s">
        <v>9237</v>
      </c>
    </row>
    <row r="8889">
      <c r="A8889" s="2">
        <v>1.0</v>
      </c>
      <c r="B8889" s="2" t="s">
        <v>9239</v>
      </c>
    </row>
    <row r="8890">
      <c r="A8890" s="2">
        <v>1.0</v>
      </c>
      <c r="B8890" s="2" t="s">
        <v>9241</v>
      </c>
    </row>
    <row r="8891">
      <c r="A8891" s="2">
        <v>1.0</v>
      </c>
      <c r="B8891" s="2" t="s">
        <v>9242</v>
      </c>
    </row>
    <row r="8892">
      <c r="A8892" s="2">
        <v>1.0</v>
      </c>
      <c r="B8892" s="2" t="s">
        <v>9243</v>
      </c>
    </row>
    <row r="8893">
      <c r="A8893" s="2">
        <v>1.0</v>
      </c>
      <c r="B8893" s="2" t="s">
        <v>9069</v>
      </c>
    </row>
    <row r="8894">
      <c r="A8894" s="2">
        <v>1.0</v>
      </c>
      <c r="B8894" s="2" t="s">
        <v>9246</v>
      </c>
    </row>
    <row r="8895">
      <c r="A8895" s="2">
        <v>1.0</v>
      </c>
      <c r="B8895" s="2" t="s">
        <v>9247</v>
      </c>
    </row>
    <row r="8896">
      <c r="A8896" s="2">
        <v>1.0</v>
      </c>
      <c r="B8896" s="2" t="s">
        <v>9248</v>
      </c>
    </row>
    <row r="8897">
      <c r="A8897" s="2">
        <v>1.0</v>
      </c>
      <c r="B8897" s="2" t="s">
        <v>9260</v>
      </c>
    </row>
    <row r="8898">
      <c r="A8898" s="2">
        <v>1.0</v>
      </c>
      <c r="B8898" s="2" t="s">
        <v>9262</v>
      </c>
    </row>
    <row r="8899">
      <c r="A8899" s="2">
        <v>1.0</v>
      </c>
      <c r="B8899" s="2" t="s">
        <v>9263</v>
      </c>
    </row>
    <row r="8900">
      <c r="A8900" s="2">
        <v>1.0</v>
      </c>
      <c r="B8900" s="2" t="s">
        <v>9269</v>
      </c>
    </row>
    <row r="8901">
      <c r="A8901" s="2">
        <v>1.0</v>
      </c>
      <c r="B8901" s="2" t="s">
        <v>9298</v>
      </c>
    </row>
    <row r="8902">
      <c r="A8902" s="2">
        <v>1.0</v>
      </c>
      <c r="B8902" s="2" t="s">
        <v>9299</v>
      </c>
    </row>
    <row r="8903">
      <c r="A8903" s="2">
        <v>1.0</v>
      </c>
      <c r="B8903" s="2" t="s">
        <v>9300</v>
      </c>
    </row>
    <row r="8904">
      <c r="A8904" s="2">
        <v>1.0</v>
      </c>
      <c r="B8904" s="2" t="s">
        <v>9308</v>
      </c>
    </row>
    <row r="8905">
      <c r="A8905" s="2">
        <v>1.0</v>
      </c>
      <c r="B8905" s="2" t="s">
        <v>9320</v>
      </c>
    </row>
    <row r="8906">
      <c r="A8906" s="2">
        <v>1.0</v>
      </c>
      <c r="B8906" s="2" t="s">
        <v>9322</v>
      </c>
    </row>
    <row r="8907">
      <c r="A8907" s="2">
        <v>1.0</v>
      </c>
      <c r="B8907" s="2" t="s">
        <v>9323</v>
      </c>
    </row>
    <row r="8908">
      <c r="A8908" s="2">
        <v>1.0</v>
      </c>
      <c r="B8908" s="2" t="s">
        <v>9324</v>
      </c>
    </row>
    <row r="8909">
      <c r="A8909" s="2">
        <v>1.0</v>
      </c>
      <c r="B8909" s="2" t="s">
        <v>9328</v>
      </c>
    </row>
    <row r="8910">
      <c r="A8910" s="2">
        <v>2.0</v>
      </c>
      <c r="B8910" s="2" t="s">
        <v>7025</v>
      </c>
    </row>
    <row r="8911">
      <c r="A8911" s="2">
        <v>2.0</v>
      </c>
      <c r="B8911" s="2" t="s">
        <v>7093</v>
      </c>
    </row>
    <row r="8912">
      <c r="A8912" s="2">
        <v>2.0</v>
      </c>
      <c r="B8912" s="2" t="s">
        <v>7095</v>
      </c>
    </row>
    <row r="8913">
      <c r="A8913" s="2">
        <v>2.0</v>
      </c>
      <c r="B8913" s="2" t="s">
        <v>7187</v>
      </c>
    </row>
    <row r="8914">
      <c r="A8914" s="2">
        <v>2.0</v>
      </c>
      <c r="B8914" s="2" t="s">
        <v>7318</v>
      </c>
    </row>
    <row r="8915">
      <c r="A8915" s="2">
        <v>2.0</v>
      </c>
      <c r="B8915" s="32" t="s">
        <v>7348</v>
      </c>
    </row>
    <row r="8916">
      <c r="A8916" s="2">
        <v>2.0</v>
      </c>
      <c r="B8916" s="2" t="s">
        <v>7359</v>
      </c>
    </row>
    <row r="8917">
      <c r="A8917" s="2">
        <v>2.0</v>
      </c>
      <c r="B8917" s="36" t="s">
        <v>7360</v>
      </c>
    </row>
    <row r="8918">
      <c r="A8918" s="2">
        <v>2.0</v>
      </c>
      <c r="B8918" s="2" t="s">
        <v>7623</v>
      </c>
    </row>
    <row r="8919">
      <c r="A8919" s="2">
        <v>2.0</v>
      </c>
      <c r="B8919" s="2" t="s">
        <v>7626</v>
      </c>
    </row>
    <row r="8920">
      <c r="A8920" s="2">
        <v>2.0</v>
      </c>
      <c r="B8920" s="2" t="s">
        <v>7691</v>
      </c>
    </row>
    <row r="8921">
      <c r="A8921" s="2">
        <v>2.0</v>
      </c>
      <c r="B8921" s="2" t="s">
        <v>7702</v>
      </c>
    </row>
    <row r="8922">
      <c r="A8922" s="2">
        <v>2.0</v>
      </c>
      <c r="B8922" s="2" t="s">
        <v>7708</v>
      </c>
    </row>
    <row r="8923">
      <c r="A8923" s="2">
        <v>2.0</v>
      </c>
      <c r="B8923" s="2" t="s">
        <v>1093</v>
      </c>
    </row>
    <row r="8924">
      <c r="A8924" s="2">
        <v>2.0</v>
      </c>
      <c r="B8924" s="2" t="s">
        <v>7718</v>
      </c>
    </row>
    <row r="8925">
      <c r="A8925" s="2">
        <v>2.0</v>
      </c>
      <c r="B8925" s="36" t="s">
        <v>7719</v>
      </c>
    </row>
    <row r="8926">
      <c r="A8926" s="2">
        <v>2.0</v>
      </c>
      <c r="B8926" s="2" t="s">
        <v>1007</v>
      </c>
    </row>
    <row r="8927">
      <c r="A8927" s="2">
        <v>2.0</v>
      </c>
      <c r="B8927" s="36" t="s">
        <v>7732</v>
      </c>
    </row>
    <row r="8928">
      <c r="A8928" s="2">
        <v>2.0</v>
      </c>
      <c r="B8928" s="32" t="s">
        <v>7740</v>
      </c>
    </row>
    <row r="8929">
      <c r="A8929" s="2">
        <v>2.0</v>
      </c>
      <c r="B8929" s="32" t="s">
        <v>7741</v>
      </c>
    </row>
    <row r="8930">
      <c r="A8930" s="2">
        <v>2.0</v>
      </c>
      <c r="B8930" s="2" t="s">
        <v>7789</v>
      </c>
    </row>
    <row r="8931">
      <c r="A8931" s="2">
        <v>2.0</v>
      </c>
      <c r="B8931" s="36" t="s">
        <v>7791</v>
      </c>
    </row>
    <row r="8932">
      <c r="A8932" s="2">
        <v>2.0</v>
      </c>
      <c r="B8932" s="2" t="s">
        <v>7898</v>
      </c>
    </row>
    <row r="8933">
      <c r="A8933" s="2">
        <v>2.0</v>
      </c>
      <c r="B8933" s="2" t="s">
        <v>7909</v>
      </c>
    </row>
    <row r="8934">
      <c r="A8934" s="2">
        <v>2.0</v>
      </c>
      <c r="B8934" s="36" t="s">
        <v>8106</v>
      </c>
    </row>
    <row r="8935">
      <c r="A8935" s="2">
        <v>2.0</v>
      </c>
      <c r="B8935" s="36" t="s">
        <v>8133</v>
      </c>
    </row>
    <row r="8936">
      <c r="A8936" s="2">
        <v>2.0</v>
      </c>
      <c r="B8936" s="36" t="s">
        <v>8139</v>
      </c>
    </row>
    <row r="8937">
      <c r="A8937" s="2">
        <v>2.0</v>
      </c>
      <c r="B8937" s="2" t="s">
        <v>8143</v>
      </c>
    </row>
    <row r="8938">
      <c r="A8938" s="2">
        <v>2.0</v>
      </c>
      <c r="B8938" s="2" t="s">
        <v>8144</v>
      </c>
    </row>
    <row r="8939">
      <c r="A8939" s="2">
        <v>2.0</v>
      </c>
      <c r="B8939" s="2" t="s">
        <v>8146</v>
      </c>
    </row>
    <row r="8940">
      <c r="A8940" s="2">
        <v>2.0</v>
      </c>
      <c r="B8940" s="2" t="s">
        <v>8147</v>
      </c>
    </row>
    <row r="8941">
      <c r="A8941" s="2">
        <v>2.0</v>
      </c>
      <c r="B8941" s="2" t="s">
        <v>8151</v>
      </c>
    </row>
    <row r="8942">
      <c r="A8942" s="2">
        <v>2.0</v>
      </c>
      <c r="B8942" s="9" t="s">
        <v>8167</v>
      </c>
    </row>
    <row r="8943">
      <c r="A8943" s="2">
        <v>2.0</v>
      </c>
      <c r="B8943" s="2" t="s">
        <v>8169</v>
      </c>
    </row>
    <row r="8944">
      <c r="A8944" s="2">
        <v>2.0</v>
      </c>
      <c r="B8944" s="2" t="s">
        <v>8172</v>
      </c>
    </row>
    <row r="8945">
      <c r="A8945" s="2">
        <v>2.0</v>
      </c>
      <c r="B8945" s="2" t="s">
        <v>8173</v>
      </c>
    </row>
    <row r="8946">
      <c r="A8946" s="2">
        <v>2.0</v>
      </c>
      <c r="B8946" s="2" t="s">
        <v>8174</v>
      </c>
    </row>
    <row r="8947">
      <c r="A8947" s="2">
        <v>2.0</v>
      </c>
      <c r="B8947" s="2" t="s">
        <v>8175</v>
      </c>
    </row>
    <row r="8948">
      <c r="A8948" s="2">
        <v>2.0</v>
      </c>
      <c r="B8948" s="9" t="s">
        <v>8178</v>
      </c>
    </row>
    <row r="8949">
      <c r="A8949" s="2">
        <v>2.0</v>
      </c>
      <c r="B8949" s="2" t="s">
        <v>8181</v>
      </c>
    </row>
    <row r="8950">
      <c r="A8950" s="2">
        <v>2.0</v>
      </c>
      <c r="B8950" s="2" t="s">
        <v>8182</v>
      </c>
    </row>
    <row r="8951">
      <c r="A8951" s="2">
        <v>2.0</v>
      </c>
      <c r="B8951" s="2" t="s">
        <v>8183</v>
      </c>
    </row>
    <row r="8952">
      <c r="A8952" s="2">
        <v>2.0</v>
      </c>
      <c r="B8952" s="9" t="s">
        <v>8187</v>
      </c>
    </row>
    <row r="8953">
      <c r="A8953" s="2">
        <v>2.0</v>
      </c>
      <c r="B8953" s="9" t="s">
        <v>8188</v>
      </c>
    </row>
    <row r="8954">
      <c r="A8954" s="2">
        <v>2.0</v>
      </c>
      <c r="B8954" s="9" t="s">
        <v>8213</v>
      </c>
    </row>
    <row r="8955">
      <c r="A8955" s="2">
        <v>2.0</v>
      </c>
      <c r="B8955" s="2" t="s">
        <v>7045</v>
      </c>
    </row>
    <row r="8956">
      <c r="A8956" s="2">
        <v>2.0</v>
      </c>
      <c r="B8956" s="9" t="s">
        <v>8230</v>
      </c>
    </row>
    <row r="8957">
      <c r="A8957" s="2">
        <v>2.0</v>
      </c>
      <c r="B8957" s="9" t="s">
        <v>8231</v>
      </c>
    </row>
    <row r="8958">
      <c r="A8958" s="2">
        <v>2.0</v>
      </c>
      <c r="B8958" s="9" t="s">
        <v>8239</v>
      </c>
    </row>
    <row r="8959">
      <c r="A8959" s="2">
        <v>2.0</v>
      </c>
      <c r="B8959" s="2" t="s">
        <v>8241</v>
      </c>
    </row>
    <row r="8960">
      <c r="A8960" s="2">
        <v>2.0</v>
      </c>
      <c r="B8960" s="9" t="s">
        <v>8242</v>
      </c>
    </row>
    <row r="8961">
      <c r="A8961" s="2">
        <v>2.0</v>
      </c>
      <c r="B8961" s="2" t="s">
        <v>8243</v>
      </c>
    </row>
    <row r="8962">
      <c r="A8962" s="2">
        <v>2.0</v>
      </c>
      <c r="B8962" s="89" t="s">
        <v>8244</v>
      </c>
    </row>
    <row r="8963">
      <c r="A8963" s="2">
        <v>2.0</v>
      </c>
      <c r="B8963" s="9" t="s">
        <v>8245</v>
      </c>
    </row>
    <row r="8964">
      <c r="A8964" s="2">
        <v>2.0</v>
      </c>
      <c r="B8964" s="2" t="s">
        <v>8173</v>
      </c>
    </row>
    <row r="8965">
      <c r="A8965" s="2">
        <v>2.0</v>
      </c>
      <c r="B8965" s="2" t="s">
        <v>8375</v>
      </c>
    </row>
    <row r="8966">
      <c r="A8966" s="2">
        <v>2.0</v>
      </c>
      <c r="B8966" s="2" t="s">
        <v>8406</v>
      </c>
    </row>
    <row r="8967">
      <c r="A8967" s="2">
        <v>2.0</v>
      </c>
      <c r="B8967" s="2" t="s">
        <v>8464</v>
      </c>
    </row>
    <row r="8968">
      <c r="A8968" s="2">
        <v>2.0</v>
      </c>
      <c r="B8968" s="2" t="s">
        <v>8406</v>
      </c>
    </row>
    <row r="8969">
      <c r="A8969" s="2">
        <v>2.0</v>
      </c>
      <c r="B8969" s="2" t="s">
        <v>8484</v>
      </c>
    </row>
    <row r="8970">
      <c r="A8970" s="2">
        <v>2.0</v>
      </c>
      <c r="B8970" s="2" t="s">
        <v>8600</v>
      </c>
    </row>
    <row r="8971">
      <c r="A8971" s="2">
        <v>2.0</v>
      </c>
      <c r="B8971" s="2" t="s">
        <v>8613</v>
      </c>
    </row>
    <row r="8972">
      <c r="A8972" s="2">
        <v>2.0</v>
      </c>
      <c r="B8972" s="2" t="s">
        <v>8651</v>
      </c>
    </row>
    <row r="8973">
      <c r="A8973" s="2">
        <v>2.0</v>
      </c>
      <c r="B8973" s="2" t="s">
        <v>8693</v>
      </c>
    </row>
    <row r="8974">
      <c r="A8974" s="2">
        <v>2.0</v>
      </c>
      <c r="B8974" s="2" t="s">
        <v>8708</v>
      </c>
    </row>
    <row r="8975">
      <c r="A8975" s="2">
        <v>2.0</v>
      </c>
      <c r="B8975" s="2" t="s">
        <v>8748</v>
      </c>
    </row>
    <row r="8976">
      <c r="A8976" s="2">
        <v>2.0</v>
      </c>
      <c r="B8976" s="2" t="s">
        <v>8756</v>
      </c>
    </row>
    <row r="8977">
      <c r="A8977" s="2">
        <v>2.0</v>
      </c>
      <c r="B8977" s="2" t="s">
        <v>8767</v>
      </c>
    </row>
    <row r="8978">
      <c r="A8978" s="2">
        <v>2.0</v>
      </c>
      <c r="B8978" s="2" t="s">
        <v>8768</v>
      </c>
    </row>
    <row r="8979">
      <c r="A8979" s="2">
        <v>2.0</v>
      </c>
      <c r="B8979" s="2" t="s">
        <v>8782</v>
      </c>
    </row>
    <row r="8980">
      <c r="A8980" s="2">
        <v>2.0</v>
      </c>
      <c r="B8980" s="2" t="s">
        <v>8791</v>
      </c>
    </row>
    <row r="8981">
      <c r="A8981" s="2">
        <v>2.0</v>
      </c>
      <c r="B8981" s="2" t="s">
        <v>8794</v>
      </c>
    </row>
    <row r="8982">
      <c r="A8982" s="2">
        <v>2.0</v>
      </c>
      <c r="B8982" s="2" t="s">
        <v>8843</v>
      </c>
    </row>
    <row r="8983">
      <c r="A8983" s="2">
        <v>2.0</v>
      </c>
      <c r="B8983" s="2" t="s">
        <v>8869</v>
      </c>
    </row>
    <row r="8984">
      <c r="A8984" s="2">
        <v>2.0</v>
      </c>
      <c r="B8984" s="2" t="s">
        <v>8943</v>
      </c>
    </row>
    <row r="8985">
      <c r="A8985" s="2">
        <v>2.0</v>
      </c>
      <c r="B8985" s="2" t="s">
        <v>8971</v>
      </c>
    </row>
    <row r="8986">
      <c r="A8986" s="2">
        <v>2.0</v>
      </c>
      <c r="B8986" s="2" t="s">
        <v>8976</v>
      </c>
    </row>
    <row r="8987">
      <c r="A8987" s="2">
        <v>2.0</v>
      </c>
      <c r="B8987" s="2" t="s">
        <v>9007</v>
      </c>
    </row>
    <row r="8988">
      <c r="A8988" s="2">
        <v>2.0</v>
      </c>
      <c r="B8988" s="2" t="s">
        <v>9050</v>
      </c>
    </row>
    <row r="8989">
      <c r="A8989" s="2">
        <v>2.0</v>
      </c>
      <c r="B8989" s="2" t="s">
        <v>9051</v>
      </c>
    </row>
    <row r="8990">
      <c r="A8990" s="2">
        <v>2.0</v>
      </c>
      <c r="B8990" s="2" t="s">
        <v>9063</v>
      </c>
    </row>
    <row r="8991">
      <c r="A8991" s="2">
        <v>2.0</v>
      </c>
      <c r="B8991" s="2" t="s">
        <v>9073</v>
      </c>
    </row>
    <row r="8992">
      <c r="A8992" s="2">
        <v>2.0</v>
      </c>
      <c r="B8992" s="2" t="s">
        <v>9114</v>
      </c>
    </row>
    <row r="8993">
      <c r="A8993" s="2">
        <v>2.0</v>
      </c>
      <c r="B8993" s="2" t="s">
        <v>9126</v>
      </c>
    </row>
    <row r="8994">
      <c r="A8994" s="2">
        <v>2.0</v>
      </c>
      <c r="B8994" s="2" t="s">
        <v>9143</v>
      </c>
    </row>
    <row r="8995">
      <c r="A8995" s="2">
        <v>2.0</v>
      </c>
      <c r="B8995" s="2" t="s">
        <v>9144</v>
      </c>
    </row>
    <row r="8996">
      <c r="A8996" s="2">
        <v>2.0</v>
      </c>
      <c r="B8996" s="2" t="s">
        <v>9163</v>
      </c>
    </row>
    <row r="8997">
      <c r="A8997" s="2">
        <v>2.0</v>
      </c>
      <c r="B8997" s="2" t="s">
        <v>9171</v>
      </c>
    </row>
    <row r="8998">
      <c r="A8998" s="2">
        <v>2.0</v>
      </c>
      <c r="B8998" s="2" t="s">
        <v>9173</v>
      </c>
    </row>
    <row r="8999">
      <c r="A8999" s="2">
        <v>2.0</v>
      </c>
      <c r="B8999" s="2" t="s">
        <v>9175</v>
      </c>
    </row>
    <row r="9000">
      <c r="A9000" s="2">
        <v>2.0</v>
      </c>
      <c r="B9000" s="2" t="s">
        <v>9187</v>
      </c>
    </row>
    <row r="9001">
      <c r="A9001" s="2">
        <v>2.0</v>
      </c>
      <c r="B9001" s="2" t="s">
        <v>9189</v>
      </c>
    </row>
    <row r="9002">
      <c r="A9002" s="2">
        <v>2.0</v>
      </c>
      <c r="B9002" s="2" t="s">
        <v>9198</v>
      </c>
    </row>
    <row r="9003">
      <c r="A9003" s="2">
        <v>2.0</v>
      </c>
      <c r="B9003" s="2" t="s">
        <v>9206</v>
      </c>
    </row>
    <row r="9004">
      <c r="A9004" s="2">
        <v>2.0</v>
      </c>
      <c r="B9004" s="2" t="s">
        <v>9255</v>
      </c>
    </row>
    <row r="9005">
      <c r="A9005" s="2">
        <v>2.0</v>
      </c>
      <c r="B9005" s="2" t="s">
        <v>9271</v>
      </c>
    </row>
    <row r="9006">
      <c r="A9006" s="2">
        <v>2.0</v>
      </c>
      <c r="B9006" s="2" t="s">
        <v>9287</v>
      </c>
    </row>
    <row r="9007">
      <c r="A9007" s="2">
        <v>2.0</v>
      </c>
      <c r="B9007" s="2" t="s">
        <v>9289</v>
      </c>
    </row>
    <row r="9008">
      <c r="A9008" s="2">
        <v>2.0</v>
      </c>
      <c r="B9008" s="2" t="s">
        <v>9303</v>
      </c>
    </row>
  </sheetData>
  <hyperlinks>
    <hyperlink r:id="rId1" ref="B2068"/>
    <hyperlink r:id="rId2" ref="B5601"/>
    <hyperlink r:id="rId3" ref="B5608"/>
    <hyperlink r:id="rId4" ref="B5610"/>
    <hyperlink r:id="rId5" ref="B7565"/>
    <hyperlink r:id="rId6" ref="B7566"/>
    <hyperlink r:id="rId7" ref="B7567"/>
    <hyperlink r:id="rId8" ref="B7600"/>
    <hyperlink r:id="rId9" ref="B7750"/>
    <hyperlink r:id="rId10" ref="B7885"/>
    <hyperlink r:id="rId11" ref="B8110"/>
    <hyperlink r:id="rId12" ref="B8293"/>
    <hyperlink r:id="rId13" ref="B8486"/>
  </hyperlinks>
  <drawing r:id="rId14"/>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2" max="2" width="118.14"/>
  </cols>
  <sheetData>
    <row r="1">
      <c r="A1" s="37" t="s">
        <v>4308</v>
      </c>
      <c r="B1" s="37"/>
      <c r="C1" s="2" t="s">
        <v>14122</v>
      </c>
      <c r="D1" s="37" t="s">
        <v>4451</v>
      </c>
      <c r="E1" s="37" t="s">
        <v>14124</v>
      </c>
      <c r="F1" s="37" t="s">
        <v>4304</v>
      </c>
    </row>
    <row r="2">
      <c r="A2" s="2">
        <v>-1.0</v>
      </c>
      <c r="B2" s="37" t="s">
        <v>689</v>
      </c>
      <c r="C2" s="2">
        <v>-1.0</v>
      </c>
      <c r="D2" s="122">
        <v>-1.0</v>
      </c>
      <c r="E2" s="122">
        <v>-1.0</v>
      </c>
      <c r="F2" s="2">
        <v>-1.0</v>
      </c>
    </row>
    <row r="3">
      <c r="A3" s="2">
        <v>-1.0</v>
      </c>
      <c r="B3" s="37" t="s">
        <v>794</v>
      </c>
      <c r="C3" s="2">
        <v>-1.0</v>
      </c>
      <c r="D3" s="122">
        <v>-1.0</v>
      </c>
      <c r="E3" s="122">
        <v>-1.0</v>
      </c>
      <c r="F3" s="2">
        <v>-2.0</v>
      </c>
    </row>
    <row r="4">
      <c r="A4" s="2">
        <v>0.0</v>
      </c>
      <c r="B4" s="37" t="s">
        <v>796</v>
      </c>
      <c r="C4" s="2">
        <v>0.0</v>
      </c>
      <c r="D4" s="122">
        <v>0.0</v>
      </c>
      <c r="E4" s="122">
        <v>0.0</v>
      </c>
      <c r="F4" s="2">
        <v>0.0</v>
      </c>
    </row>
    <row r="5">
      <c r="A5" s="2">
        <v>-2.0</v>
      </c>
      <c r="B5" s="39" t="s">
        <v>798</v>
      </c>
      <c r="C5" s="2">
        <v>-2.0</v>
      </c>
      <c r="D5" s="122">
        <v>-1.0</v>
      </c>
      <c r="E5" s="122">
        <v>-1.0</v>
      </c>
      <c r="F5" s="2">
        <v>-1.0</v>
      </c>
    </row>
    <row r="6">
      <c r="A6" s="2">
        <v>-2.0</v>
      </c>
      <c r="B6" s="37" t="s">
        <v>800</v>
      </c>
      <c r="C6" s="2">
        <v>-1.0</v>
      </c>
      <c r="D6" s="122">
        <v>-2.0</v>
      </c>
      <c r="E6" s="122">
        <v>-2.0</v>
      </c>
      <c r="F6" s="2">
        <v>-1.0</v>
      </c>
    </row>
    <row r="7">
      <c r="A7" s="2">
        <v>-1.0</v>
      </c>
      <c r="B7" s="37" t="s">
        <v>802</v>
      </c>
      <c r="C7" s="2">
        <v>-1.0</v>
      </c>
      <c r="D7" s="122">
        <v>-2.0</v>
      </c>
      <c r="E7" s="122">
        <v>-1.0</v>
      </c>
      <c r="F7" s="2">
        <v>-1.0</v>
      </c>
    </row>
    <row r="8">
      <c r="A8" s="2">
        <v>-1.0</v>
      </c>
      <c r="B8" s="3" t="s">
        <v>804</v>
      </c>
      <c r="C8" s="2">
        <v>0.0</v>
      </c>
      <c r="D8" s="58">
        <v>0.0</v>
      </c>
      <c r="E8" s="122">
        <v>-1.0</v>
      </c>
      <c r="F8" s="2">
        <v>-1.0</v>
      </c>
    </row>
    <row r="9">
      <c r="A9" s="2">
        <v>-1.0</v>
      </c>
      <c r="B9" s="37" t="s">
        <v>806</v>
      </c>
      <c r="C9" s="2">
        <v>-1.0</v>
      </c>
      <c r="D9" s="122">
        <v>-1.0</v>
      </c>
      <c r="E9" s="122">
        <v>-1.0</v>
      </c>
      <c r="F9" s="2">
        <v>-1.0</v>
      </c>
    </row>
    <row r="10">
      <c r="A10" s="2">
        <v>-1.0</v>
      </c>
      <c r="B10" s="37" t="s">
        <v>808</v>
      </c>
      <c r="C10" s="2">
        <v>-1.0</v>
      </c>
      <c r="D10" s="122">
        <v>-1.0</v>
      </c>
      <c r="E10" s="122">
        <v>-1.0</v>
      </c>
      <c r="F10" s="2">
        <v>-1.0</v>
      </c>
    </row>
    <row r="11">
      <c r="A11" s="2">
        <v>-1.0</v>
      </c>
      <c r="B11" s="37" t="s">
        <v>810</v>
      </c>
      <c r="C11" s="2">
        <v>-1.0</v>
      </c>
      <c r="D11" s="58">
        <v>-1.0</v>
      </c>
      <c r="E11" s="122">
        <v>-1.0</v>
      </c>
      <c r="F11" s="2">
        <v>-1.0</v>
      </c>
    </row>
    <row r="12">
      <c r="A12" s="2">
        <v>-1.0</v>
      </c>
      <c r="B12" s="40" t="s">
        <v>812</v>
      </c>
      <c r="C12" s="2">
        <v>0.0</v>
      </c>
      <c r="D12" s="122">
        <v>-1.0</v>
      </c>
      <c r="E12" s="122">
        <v>0.0</v>
      </c>
      <c r="F12" s="2">
        <v>0.0</v>
      </c>
    </row>
    <row r="13">
      <c r="A13" s="2">
        <v>0.0</v>
      </c>
      <c r="B13" s="41" t="s">
        <v>814</v>
      </c>
      <c r="C13" s="2">
        <v>0.0</v>
      </c>
      <c r="D13" s="122">
        <v>0.0</v>
      </c>
      <c r="E13" s="122">
        <v>0.0</v>
      </c>
      <c r="F13" s="2">
        <v>0.0</v>
      </c>
    </row>
    <row r="14">
      <c r="A14" s="2">
        <v>-1.0</v>
      </c>
      <c r="B14" s="40" t="s">
        <v>816</v>
      </c>
      <c r="C14" s="2">
        <v>-1.0</v>
      </c>
      <c r="D14" s="122">
        <v>-1.0</v>
      </c>
      <c r="E14" s="122">
        <v>-1.0</v>
      </c>
      <c r="F14" s="2">
        <v>-1.0</v>
      </c>
    </row>
    <row r="15">
      <c r="A15" s="2">
        <v>-1.0</v>
      </c>
      <c r="B15" s="40" t="s">
        <v>818</v>
      </c>
      <c r="C15" s="2">
        <v>-1.0</v>
      </c>
      <c r="D15" s="122">
        <v>-1.0</v>
      </c>
      <c r="E15" s="122">
        <v>-1.0</v>
      </c>
      <c r="F15" s="2">
        <v>-1.0</v>
      </c>
    </row>
    <row r="16">
      <c r="A16" s="2">
        <v>-1.0</v>
      </c>
      <c r="B16" s="40" t="s">
        <v>820</v>
      </c>
      <c r="C16" s="2">
        <v>-1.0</v>
      </c>
      <c r="D16" s="122">
        <v>-1.0</v>
      </c>
      <c r="E16" s="122">
        <v>-1.0</v>
      </c>
      <c r="F16" s="2">
        <v>-1.0</v>
      </c>
    </row>
    <row r="17">
      <c r="A17" s="2">
        <v>-1.0</v>
      </c>
      <c r="B17" s="42" t="s">
        <v>822</v>
      </c>
      <c r="C17" s="2">
        <v>-1.0</v>
      </c>
      <c r="D17" s="122">
        <v>-1.0</v>
      </c>
      <c r="E17" s="122">
        <v>0.0</v>
      </c>
      <c r="F17" s="2">
        <v>-1.0</v>
      </c>
    </row>
    <row r="18">
      <c r="A18" s="2">
        <v>0.0</v>
      </c>
      <c r="B18" s="40" t="s">
        <v>823</v>
      </c>
      <c r="C18" s="2">
        <v>0.0</v>
      </c>
      <c r="D18" s="122">
        <v>0.0</v>
      </c>
      <c r="E18" s="122">
        <v>0.0</v>
      </c>
      <c r="F18" s="2">
        <v>0.0</v>
      </c>
    </row>
    <row r="19">
      <c r="A19" s="2">
        <v>0.0</v>
      </c>
      <c r="B19" s="41" t="s">
        <v>825</v>
      </c>
      <c r="C19" s="2">
        <v>0.0</v>
      </c>
      <c r="D19" s="122">
        <v>1.0</v>
      </c>
      <c r="E19" s="122">
        <v>-1.0</v>
      </c>
      <c r="F19" s="2">
        <v>-1.0</v>
      </c>
    </row>
    <row r="20">
      <c r="A20" s="2">
        <v>0.0</v>
      </c>
      <c r="B20" s="40" t="s">
        <v>827</v>
      </c>
      <c r="C20" s="2">
        <v>0.0</v>
      </c>
      <c r="D20" s="122">
        <v>0.0</v>
      </c>
      <c r="E20" s="122">
        <v>0.0</v>
      </c>
      <c r="F20" s="2">
        <v>0.0</v>
      </c>
    </row>
    <row r="21">
      <c r="A21" s="2">
        <v>1.0</v>
      </c>
      <c r="B21" s="42" t="s">
        <v>829</v>
      </c>
      <c r="C21" s="2">
        <v>-1.0</v>
      </c>
      <c r="D21" s="122">
        <v>1.0</v>
      </c>
      <c r="E21" s="122">
        <v>1.0</v>
      </c>
      <c r="F21" s="2">
        <v>1.0</v>
      </c>
    </row>
    <row r="22">
      <c r="A22" s="2">
        <v>-1.0</v>
      </c>
      <c r="B22" s="40" t="s">
        <v>831</v>
      </c>
      <c r="C22" s="2">
        <v>-1.0</v>
      </c>
      <c r="D22" s="122">
        <v>-1.0</v>
      </c>
      <c r="E22" s="122">
        <v>-1.0</v>
      </c>
      <c r="F22" s="2">
        <v>-1.0</v>
      </c>
    </row>
    <row r="23">
      <c r="A23" s="2">
        <v>0.0</v>
      </c>
      <c r="B23" s="40" t="s">
        <v>833</v>
      </c>
      <c r="C23" s="2">
        <v>0.0</v>
      </c>
      <c r="D23" s="122">
        <v>0.0</v>
      </c>
      <c r="E23" s="122">
        <v>0.0</v>
      </c>
      <c r="F23" s="2">
        <v>0.0</v>
      </c>
    </row>
    <row r="24">
      <c r="A24" s="2">
        <v>-1.0</v>
      </c>
      <c r="B24" s="37" t="s">
        <v>835</v>
      </c>
      <c r="C24" s="2">
        <v>-1.0</v>
      </c>
      <c r="D24" s="122">
        <v>-1.0</v>
      </c>
      <c r="E24" s="122">
        <v>-1.0</v>
      </c>
      <c r="F24" s="2">
        <v>-1.0</v>
      </c>
    </row>
    <row r="25">
      <c r="A25" s="2">
        <v>-2.0</v>
      </c>
      <c r="B25" s="3" t="s">
        <v>837</v>
      </c>
      <c r="C25" s="2">
        <v>-2.0</v>
      </c>
      <c r="D25" s="120">
        <v>-2.0</v>
      </c>
      <c r="E25" s="122">
        <v>-1.0</v>
      </c>
      <c r="F25" s="2">
        <v>-1.0</v>
      </c>
    </row>
    <row r="26">
      <c r="A26" s="2">
        <v>0.0</v>
      </c>
      <c r="B26" s="40" t="s">
        <v>839</v>
      </c>
      <c r="C26" s="2">
        <v>-2.0</v>
      </c>
      <c r="D26" s="122">
        <v>1.0</v>
      </c>
      <c r="E26" s="122">
        <v>1.0</v>
      </c>
      <c r="F26" s="2">
        <v>0.0</v>
      </c>
    </row>
    <row r="27">
      <c r="A27" s="2">
        <v>-1.0</v>
      </c>
      <c r="B27" s="41" t="s">
        <v>841</v>
      </c>
      <c r="C27" s="2">
        <v>-1.0</v>
      </c>
      <c r="D27" s="122">
        <v>-2.0</v>
      </c>
      <c r="E27" s="122">
        <v>-2.0</v>
      </c>
      <c r="F27" s="2">
        <v>-1.0</v>
      </c>
    </row>
    <row r="28">
      <c r="A28" s="2">
        <v>-1.0</v>
      </c>
      <c r="B28" s="41" t="s">
        <v>843</v>
      </c>
      <c r="C28" s="2">
        <v>0.0</v>
      </c>
      <c r="D28" s="122">
        <v>-1.0</v>
      </c>
      <c r="E28" s="122">
        <v>0.0</v>
      </c>
      <c r="F28" s="2">
        <v>0.0</v>
      </c>
    </row>
    <row r="29">
      <c r="A29" s="2">
        <v>-2.0</v>
      </c>
      <c r="B29" s="41" t="s">
        <v>845</v>
      </c>
      <c r="C29" s="2">
        <v>-2.0</v>
      </c>
      <c r="D29" s="58">
        <v>-2.0</v>
      </c>
      <c r="E29" s="122">
        <v>-2.0</v>
      </c>
      <c r="F29" s="2">
        <v>0.0</v>
      </c>
    </row>
    <row r="30">
      <c r="A30" s="2">
        <v>0.0</v>
      </c>
      <c r="B30" s="40" t="s">
        <v>847</v>
      </c>
      <c r="C30" s="2">
        <v>0.0</v>
      </c>
      <c r="D30" s="122">
        <v>0.0</v>
      </c>
      <c r="E30" s="122">
        <v>0.0</v>
      </c>
      <c r="F30" s="2">
        <v>0.0</v>
      </c>
    </row>
    <row r="31">
      <c r="A31" s="2">
        <v>0.0</v>
      </c>
      <c r="B31" s="3" t="s">
        <v>849</v>
      </c>
      <c r="C31" s="2">
        <v>0.0</v>
      </c>
      <c r="D31" s="122">
        <v>0.0</v>
      </c>
      <c r="E31" s="122">
        <v>1.0</v>
      </c>
      <c r="F31" s="2">
        <v>0.0</v>
      </c>
    </row>
    <row r="32">
      <c r="A32" s="2">
        <v>0.0</v>
      </c>
      <c r="B32" s="40" t="s">
        <v>850</v>
      </c>
      <c r="C32" s="2">
        <v>-1.0</v>
      </c>
      <c r="D32" s="122">
        <v>0.0</v>
      </c>
      <c r="E32" s="122">
        <v>0.0</v>
      </c>
      <c r="F32" s="2">
        <v>-1.0</v>
      </c>
    </row>
    <row r="33">
      <c r="A33" s="2">
        <v>0.0</v>
      </c>
      <c r="B33" s="40" t="s">
        <v>852</v>
      </c>
      <c r="C33" s="2">
        <v>0.0</v>
      </c>
      <c r="D33" s="122">
        <v>0.0</v>
      </c>
      <c r="E33" s="122">
        <v>0.0</v>
      </c>
      <c r="F33" s="2">
        <v>1.0</v>
      </c>
    </row>
    <row r="34">
      <c r="A34" s="2">
        <v>1.0</v>
      </c>
      <c r="B34" s="3" t="s">
        <v>854</v>
      </c>
      <c r="C34" s="2">
        <v>1.0</v>
      </c>
      <c r="D34" s="122">
        <v>1.0</v>
      </c>
      <c r="E34" s="122">
        <v>1.0</v>
      </c>
      <c r="F34" s="2">
        <v>1.0</v>
      </c>
    </row>
    <row r="35">
      <c r="A35" s="2">
        <v>2.0</v>
      </c>
      <c r="B35" s="40" t="s">
        <v>856</v>
      </c>
      <c r="C35" s="2">
        <v>2.0</v>
      </c>
      <c r="D35" s="122">
        <v>2.0</v>
      </c>
      <c r="E35" s="122">
        <v>2.0</v>
      </c>
      <c r="F35" s="2">
        <v>1.0</v>
      </c>
    </row>
    <row r="36">
      <c r="A36" s="2">
        <v>2.0</v>
      </c>
      <c r="B36" s="3" t="s">
        <v>858</v>
      </c>
      <c r="C36" s="2">
        <v>2.0</v>
      </c>
      <c r="D36" s="122">
        <v>2.0</v>
      </c>
      <c r="E36" s="122">
        <v>2.0</v>
      </c>
      <c r="F36" s="2">
        <v>2.0</v>
      </c>
    </row>
    <row r="37">
      <c r="A37" s="2">
        <v>2.0</v>
      </c>
      <c r="B37" s="43" t="s">
        <v>860</v>
      </c>
      <c r="C37" s="2">
        <v>2.0</v>
      </c>
      <c r="D37" s="122">
        <v>2.0</v>
      </c>
      <c r="E37" s="122">
        <v>2.0</v>
      </c>
      <c r="F37" s="2">
        <v>1.0</v>
      </c>
    </row>
    <row r="38">
      <c r="A38" s="2">
        <v>1.0</v>
      </c>
      <c r="B38" s="24" t="s">
        <v>862</v>
      </c>
      <c r="C38" s="2">
        <v>1.0</v>
      </c>
      <c r="D38" s="122">
        <v>1.0</v>
      </c>
      <c r="E38" s="122">
        <v>1.0</v>
      </c>
      <c r="F38" s="2">
        <v>1.0</v>
      </c>
    </row>
    <row r="39">
      <c r="A39" s="2">
        <v>1.0</v>
      </c>
      <c r="B39" s="40" t="s">
        <v>864</v>
      </c>
      <c r="C39" s="2">
        <v>0.0</v>
      </c>
      <c r="D39" s="122">
        <v>1.0</v>
      </c>
      <c r="E39" s="122">
        <v>2.0</v>
      </c>
      <c r="F39" s="2">
        <v>1.0</v>
      </c>
    </row>
    <row r="40">
      <c r="A40" s="2">
        <v>0.0</v>
      </c>
      <c r="B40" s="42" t="s">
        <v>1156</v>
      </c>
      <c r="C40" s="2">
        <v>0.0</v>
      </c>
      <c r="D40" s="122">
        <v>0.0</v>
      </c>
      <c r="E40" s="122">
        <v>0.0</v>
      </c>
      <c r="F40" s="2">
        <v>-1.0</v>
      </c>
    </row>
    <row r="41">
      <c r="A41" s="2">
        <v>0.0</v>
      </c>
      <c r="B41" s="40" t="s">
        <v>1158</v>
      </c>
      <c r="C41" s="2">
        <v>-1.0</v>
      </c>
      <c r="D41" s="122">
        <v>0.0</v>
      </c>
      <c r="E41" s="122">
        <v>-1.0</v>
      </c>
      <c r="F41" s="2">
        <v>-1.0</v>
      </c>
    </row>
    <row r="42">
      <c r="A42" s="2">
        <v>-1.0</v>
      </c>
      <c r="B42" s="42" t="s">
        <v>1160</v>
      </c>
      <c r="C42" s="2">
        <v>-1.0</v>
      </c>
      <c r="D42" s="122">
        <v>-1.0</v>
      </c>
      <c r="E42" s="122">
        <v>-1.0</v>
      </c>
      <c r="F42" s="2">
        <v>-1.0</v>
      </c>
    </row>
    <row r="43">
      <c r="A43" s="2">
        <v>0.0</v>
      </c>
      <c r="B43" s="40" t="s">
        <v>1162</v>
      </c>
      <c r="C43" s="2">
        <v>0.0</v>
      </c>
      <c r="D43" s="122">
        <v>0.0</v>
      </c>
      <c r="E43" s="122">
        <v>0.0</v>
      </c>
      <c r="F43" s="2">
        <v>0.0</v>
      </c>
    </row>
    <row r="44">
      <c r="A44" s="2">
        <v>0.0</v>
      </c>
      <c r="B44" s="3" t="s">
        <v>1164</v>
      </c>
      <c r="C44" s="2">
        <v>0.0</v>
      </c>
      <c r="D44" s="122">
        <v>0.0</v>
      </c>
      <c r="E44" s="122">
        <v>-1.0</v>
      </c>
      <c r="F44" s="2">
        <v>-1.0</v>
      </c>
    </row>
    <row r="45">
      <c r="A45" s="2">
        <v>0.0</v>
      </c>
      <c r="B45" s="3" t="s">
        <v>1166</v>
      </c>
      <c r="C45" s="2">
        <v>0.0</v>
      </c>
      <c r="D45" s="122">
        <v>0.0</v>
      </c>
      <c r="E45" s="122">
        <v>0.0</v>
      </c>
      <c r="F45" s="2">
        <v>0.0</v>
      </c>
    </row>
    <row r="46">
      <c r="A46" s="2">
        <v>-1.0</v>
      </c>
      <c r="B46" s="40" t="s">
        <v>1168</v>
      </c>
      <c r="C46" s="2">
        <v>-1.0</v>
      </c>
      <c r="D46" s="122">
        <v>-1.0</v>
      </c>
      <c r="E46" s="122">
        <v>-1.0</v>
      </c>
      <c r="F46" s="2">
        <v>-1.0</v>
      </c>
    </row>
    <row r="47">
      <c r="A47" s="2">
        <v>-1.0</v>
      </c>
      <c r="B47" s="3" t="s">
        <v>1170</v>
      </c>
      <c r="C47" s="2">
        <v>-1.0</v>
      </c>
      <c r="D47" s="122">
        <v>-2.0</v>
      </c>
      <c r="E47" s="122">
        <v>-1.0</v>
      </c>
      <c r="F47" s="2">
        <v>-1.0</v>
      </c>
    </row>
    <row r="48">
      <c r="A48" s="2">
        <v>-1.0</v>
      </c>
      <c r="B48" s="49" t="s">
        <v>1172</v>
      </c>
      <c r="C48" s="2">
        <v>-1.0</v>
      </c>
      <c r="D48" s="122">
        <v>-1.0</v>
      </c>
      <c r="E48" s="122">
        <v>-1.0</v>
      </c>
      <c r="F48" s="2">
        <v>-1.0</v>
      </c>
    </row>
    <row r="49">
      <c r="A49" s="2">
        <v>-1.0</v>
      </c>
      <c r="B49" s="40" t="s">
        <v>1218</v>
      </c>
      <c r="C49" s="2">
        <v>-1.0</v>
      </c>
      <c r="D49" s="122">
        <v>-1.0</v>
      </c>
      <c r="E49" s="122">
        <v>-2.0</v>
      </c>
      <c r="F49" s="2">
        <v>-1.0</v>
      </c>
    </row>
    <row r="50">
      <c r="A50" s="2">
        <v>0.0</v>
      </c>
      <c r="B50" s="40" t="s">
        <v>1220</v>
      </c>
      <c r="C50" s="2">
        <v>0.0</v>
      </c>
      <c r="D50" s="122">
        <v>0.0</v>
      </c>
      <c r="E50" s="122">
        <v>0.0</v>
      </c>
      <c r="F50" s="2">
        <v>-1.0</v>
      </c>
    </row>
    <row r="51">
      <c r="A51" s="2">
        <v>0.0</v>
      </c>
      <c r="B51" s="40" t="s">
        <v>1236</v>
      </c>
      <c r="C51" s="2">
        <v>-1.0</v>
      </c>
      <c r="D51" s="122">
        <v>0.0</v>
      </c>
      <c r="E51" s="122">
        <v>-1.0</v>
      </c>
      <c r="F51" s="2">
        <v>-1.0</v>
      </c>
    </row>
    <row r="52">
      <c r="A52" s="2">
        <v>-1.0</v>
      </c>
      <c r="B52" s="41" t="s">
        <v>1254</v>
      </c>
      <c r="C52" s="2">
        <v>-1.0</v>
      </c>
      <c r="D52" s="122">
        <v>-1.0</v>
      </c>
      <c r="E52" s="122">
        <v>-1.0</v>
      </c>
      <c r="F52" s="2">
        <v>-1.0</v>
      </c>
    </row>
    <row r="53">
      <c r="A53" s="2">
        <v>-1.0</v>
      </c>
      <c r="B53" s="3" t="s">
        <v>1257</v>
      </c>
      <c r="C53" s="2">
        <v>-1.0</v>
      </c>
      <c r="D53" s="122">
        <v>-1.0</v>
      </c>
      <c r="E53" s="120">
        <v>-1.0</v>
      </c>
      <c r="F53" s="2">
        <v>-1.0</v>
      </c>
    </row>
    <row r="54">
      <c r="A54" s="2">
        <v>-1.0</v>
      </c>
      <c r="B54" s="3" t="s">
        <v>1260</v>
      </c>
      <c r="C54" s="2">
        <v>-1.0</v>
      </c>
      <c r="D54" s="122">
        <v>-1.0</v>
      </c>
      <c r="E54" s="122">
        <v>-1.0</v>
      </c>
      <c r="F54" s="2">
        <v>-1.0</v>
      </c>
    </row>
    <row r="55">
      <c r="A55" s="2">
        <v>0.0</v>
      </c>
      <c r="B55" s="40" t="s">
        <v>9421</v>
      </c>
      <c r="C55" s="2">
        <v>0.0</v>
      </c>
      <c r="D55" s="122">
        <v>0.0</v>
      </c>
      <c r="E55" s="122">
        <v>0.0</v>
      </c>
      <c r="F55" s="2">
        <v>0.0</v>
      </c>
    </row>
    <row r="56">
      <c r="A56" s="2">
        <v>0.0</v>
      </c>
      <c r="B56" s="42" t="s">
        <v>9422</v>
      </c>
      <c r="C56" s="2">
        <v>0.0</v>
      </c>
      <c r="D56" s="58">
        <v>0.0</v>
      </c>
      <c r="E56" s="122">
        <v>0.0</v>
      </c>
      <c r="F56" s="2">
        <v>0.0</v>
      </c>
    </row>
    <row r="57">
      <c r="A57" s="2">
        <v>0.0</v>
      </c>
      <c r="B57" s="40" t="s">
        <v>1266</v>
      </c>
      <c r="C57" s="2">
        <v>0.0</v>
      </c>
      <c r="D57" s="122">
        <v>0.0</v>
      </c>
      <c r="E57" s="122">
        <v>0.0</v>
      </c>
      <c r="F57" s="2">
        <v>0.0</v>
      </c>
    </row>
    <row r="58">
      <c r="A58" s="2">
        <v>-1.0</v>
      </c>
      <c r="B58" s="40" t="s">
        <v>1267</v>
      </c>
      <c r="C58" s="2">
        <v>-1.0</v>
      </c>
      <c r="D58" s="122">
        <v>-1.0</v>
      </c>
      <c r="E58" s="122">
        <v>-2.0</v>
      </c>
      <c r="F58" s="2">
        <v>-1.0</v>
      </c>
    </row>
    <row r="59">
      <c r="A59" s="2">
        <v>-1.0</v>
      </c>
      <c r="B59" s="3" t="s">
        <v>1309</v>
      </c>
      <c r="C59" s="2">
        <v>-1.0</v>
      </c>
      <c r="D59" s="122">
        <v>-1.0</v>
      </c>
      <c r="E59" s="122">
        <v>-1.0</v>
      </c>
      <c r="F59" s="2">
        <v>-1.0</v>
      </c>
    </row>
    <row r="60">
      <c r="A60" s="2">
        <v>-1.0</v>
      </c>
      <c r="B60" s="3" t="s">
        <v>1330</v>
      </c>
      <c r="C60" s="2">
        <v>-1.0</v>
      </c>
      <c r="D60" s="122">
        <v>-1.0</v>
      </c>
      <c r="E60" s="122">
        <v>-1.0</v>
      </c>
      <c r="F60" s="2">
        <v>0.0</v>
      </c>
    </row>
    <row r="61">
      <c r="A61" s="2">
        <v>-1.0</v>
      </c>
      <c r="B61" s="40" t="s">
        <v>1347</v>
      </c>
      <c r="C61" s="2">
        <v>-1.0</v>
      </c>
      <c r="D61" s="122">
        <v>0.0</v>
      </c>
      <c r="E61" s="122">
        <v>-2.0</v>
      </c>
      <c r="F61" s="2">
        <v>-1.0</v>
      </c>
    </row>
    <row r="62">
      <c r="A62" s="2">
        <v>0.0</v>
      </c>
      <c r="B62" s="40" t="s">
        <v>1350</v>
      </c>
      <c r="C62" s="2">
        <v>0.0</v>
      </c>
      <c r="D62" s="122">
        <v>0.0</v>
      </c>
      <c r="E62" s="122">
        <v>0.0</v>
      </c>
      <c r="F62" s="2">
        <v>0.0</v>
      </c>
    </row>
    <row r="63">
      <c r="A63" s="2">
        <v>-1.0</v>
      </c>
      <c r="B63" s="2" t="s">
        <v>1353</v>
      </c>
      <c r="C63" s="2">
        <v>-1.0</v>
      </c>
      <c r="D63" s="122">
        <v>-1.0</v>
      </c>
      <c r="E63" s="122">
        <v>-1.0</v>
      </c>
      <c r="F63" s="2">
        <v>-1.0</v>
      </c>
    </row>
    <row r="64">
      <c r="A64" s="2">
        <v>0.0</v>
      </c>
      <c r="B64" s="2" t="s">
        <v>1355</v>
      </c>
      <c r="C64" s="2">
        <v>-1.0</v>
      </c>
      <c r="D64" s="122">
        <v>0.0</v>
      </c>
      <c r="E64" s="122">
        <v>1.0</v>
      </c>
      <c r="F64" s="2">
        <v>0.0</v>
      </c>
    </row>
    <row r="65">
      <c r="A65" s="2">
        <v>-1.0</v>
      </c>
      <c r="B65" s="3" t="s">
        <v>1357</v>
      </c>
      <c r="C65" s="2">
        <v>-1.0</v>
      </c>
      <c r="D65" s="122">
        <v>-1.0</v>
      </c>
      <c r="E65" s="122">
        <v>-1.0</v>
      </c>
      <c r="F65" s="2">
        <v>-1.0</v>
      </c>
    </row>
    <row r="66">
      <c r="A66" s="2">
        <v>-1.0</v>
      </c>
      <c r="B66" s="3" t="s">
        <v>9423</v>
      </c>
      <c r="C66" s="2">
        <v>-1.0</v>
      </c>
      <c r="D66" s="122">
        <v>-1.0</v>
      </c>
      <c r="E66" s="122">
        <v>-2.0</v>
      </c>
      <c r="F66" s="2">
        <v>-1.0</v>
      </c>
    </row>
    <row r="67">
      <c r="A67" s="2">
        <v>0.0</v>
      </c>
      <c r="B67" s="3" t="s">
        <v>9424</v>
      </c>
      <c r="C67" s="2">
        <v>0.0</v>
      </c>
      <c r="D67" s="122">
        <v>0.0</v>
      </c>
      <c r="E67" s="122">
        <v>0.0</v>
      </c>
      <c r="F67" s="2">
        <v>-1.0</v>
      </c>
    </row>
    <row r="68">
      <c r="A68" s="2">
        <v>1.0</v>
      </c>
      <c r="B68" s="40" t="s">
        <v>1361</v>
      </c>
      <c r="C68" s="2">
        <v>-1.0</v>
      </c>
      <c r="D68" s="122">
        <v>1.0</v>
      </c>
      <c r="E68" s="122">
        <v>1.0</v>
      </c>
      <c r="F68" s="2">
        <v>0.0</v>
      </c>
    </row>
    <row r="69">
      <c r="A69" s="2">
        <v>-1.0</v>
      </c>
      <c r="B69" s="40" t="s">
        <v>1363</v>
      </c>
      <c r="C69" s="2">
        <v>-1.0</v>
      </c>
      <c r="D69" s="122">
        <v>-1.0</v>
      </c>
      <c r="E69" s="122">
        <v>1.0</v>
      </c>
      <c r="F69" s="2">
        <v>0.0</v>
      </c>
    </row>
    <row r="70">
      <c r="A70" s="2">
        <v>2.0</v>
      </c>
      <c r="B70" s="41" t="s">
        <v>1365</v>
      </c>
      <c r="C70" s="2">
        <v>1.0</v>
      </c>
      <c r="D70" s="122">
        <v>2.0</v>
      </c>
      <c r="E70" s="122">
        <v>2.0</v>
      </c>
      <c r="F70" s="2">
        <v>2.0</v>
      </c>
    </row>
    <row r="71">
      <c r="A71" s="2">
        <v>0.0</v>
      </c>
      <c r="B71" s="40" t="s">
        <v>1367</v>
      </c>
      <c r="C71" s="2">
        <v>0.0</v>
      </c>
      <c r="D71" s="122">
        <v>0.0</v>
      </c>
      <c r="E71" s="122">
        <v>0.0</v>
      </c>
      <c r="F71" s="2">
        <v>0.0</v>
      </c>
    </row>
    <row r="72">
      <c r="A72" s="2">
        <v>-1.0</v>
      </c>
      <c r="B72" s="3" t="s">
        <v>1426</v>
      </c>
      <c r="C72" s="2">
        <v>0.0</v>
      </c>
      <c r="D72" s="122">
        <v>-1.0</v>
      </c>
      <c r="E72" s="122">
        <v>-2.0</v>
      </c>
      <c r="F72" s="2">
        <v>-1.0</v>
      </c>
    </row>
    <row r="73">
      <c r="A73" s="2">
        <v>-1.0</v>
      </c>
      <c r="B73" s="3" t="s">
        <v>1428</v>
      </c>
      <c r="C73" s="2">
        <v>-1.0</v>
      </c>
      <c r="D73" s="122">
        <v>-2.0</v>
      </c>
      <c r="E73" s="122">
        <v>-2.0</v>
      </c>
      <c r="F73" s="2">
        <v>-2.0</v>
      </c>
    </row>
    <row r="74">
      <c r="A74" s="2">
        <v>-1.0</v>
      </c>
      <c r="B74" s="37" t="s">
        <v>1430</v>
      </c>
      <c r="C74" s="2">
        <v>0.0</v>
      </c>
      <c r="D74" s="122">
        <v>-1.0</v>
      </c>
      <c r="E74" s="122">
        <v>-1.0</v>
      </c>
      <c r="F74" s="2">
        <v>-1.0</v>
      </c>
    </row>
    <row r="75">
      <c r="A75" s="2">
        <v>-1.0</v>
      </c>
      <c r="B75" s="37" t="s">
        <v>1432</v>
      </c>
      <c r="C75" s="2">
        <v>0.0</v>
      </c>
      <c r="D75" s="122">
        <v>-1.0</v>
      </c>
      <c r="E75" s="122">
        <v>-2.0</v>
      </c>
      <c r="F75" s="2">
        <v>-1.0</v>
      </c>
    </row>
    <row r="76">
      <c r="A76" s="2">
        <v>0.0</v>
      </c>
      <c r="B76" s="3" t="s">
        <v>1434</v>
      </c>
      <c r="C76" s="2">
        <v>0.0</v>
      </c>
      <c r="D76" s="122">
        <v>0.0</v>
      </c>
      <c r="E76" s="122">
        <v>0.0</v>
      </c>
      <c r="F76" s="2">
        <v>-1.0</v>
      </c>
    </row>
    <row r="77">
      <c r="A77" s="2">
        <v>-2.0</v>
      </c>
      <c r="B77" s="3" t="s">
        <v>1436</v>
      </c>
      <c r="C77" s="2">
        <v>-2.0</v>
      </c>
      <c r="D77" s="122">
        <v>-2.0</v>
      </c>
      <c r="E77" s="122">
        <v>-2.0</v>
      </c>
      <c r="F77" s="2">
        <v>-1.0</v>
      </c>
    </row>
    <row r="78">
      <c r="A78" s="2">
        <v>-2.0</v>
      </c>
      <c r="B78" s="37" t="s">
        <v>1438</v>
      </c>
      <c r="C78" s="2">
        <v>-2.0</v>
      </c>
      <c r="D78" s="122">
        <v>-2.0</v>
      </c>
      <c r="E78" s="122">
        <v>-2.0</v>
      </c>
      <c r="F78" s="2">
        <v>-1.0</v>
      </c>
    </row>
    <row r="79">
      <c r="A79" s="2">
        <v>0.0</v>
      </c>
      <c r="B79" s="39" t="s">
        <v>1439</v>
      </c>
      <c r="C79" s="2">
        <v>1.0</v>
      </c>
      <c r="D79" s="58">
        <v>0.0</v>
      </c>
      <c r="E79" s="122">
        <v>1.0</v>
      </c>
      <c r="F79" s="2">
        <v>0.0</v>
      </c>
    </row>
    <row r="80">
      <c r="A80" s="2">
        <v>-1.0</v>
      </c>
      <c r="B80" s="54" t="s">
        <v>1440</v>
      </c>
      <c r="C80" s="2">
        <v>-1.0</v>
      </c>
      <c r="D80" s="122">
        <v>-1.0</v>
      </c>
      <c r="E80" s="122">
        <v>-2.0</v>
      </c>
      <c r="F80" s="2">
        <v>-1.0</v>
      </c>
    </row>
    <row r="81">
      <c r="A81" s="2">
        <v>-1.0</v>
      </c>
      <c r="B81" s="40" t="s">
        <v>1527</v>
      </c>
      <c r="C81" s="2">
        <v>-1.0</v>
      </c>
      <c r="D81" s="122">
        <v>-1.0</v>
      </c>
      <c r="E81" s="122">
        <v>0.0</v>
      </c>
      <c r="F81" s="2">
        <v>-1.0</v>
      </c>
    </row>
    <row r="82">
      <c r="A82" s="2">
        <v>-1.0</v>
      </c>
      <c r="B82" s="40" t="s">
        <v>1529</v>
      </c>
      <c r="C82" s="2">
        <v>-1.0</v>
      </c>
      <c r="D82" s="122">
        <v>-1.0</v>
      </c>
      <c r="E82" s="122">
        <v>-2.0</v>
      </c>
      <c r="F82" s="2">
        <v>-1.0</v>
      </c>
    </row>
    <row r="83">
      <c r="A83" s="2">
        <v>-1.0</v>
      </c>
      <c r="B83" s="41" t="s">
        <v>1531</v>
      </c>
      <c r="C83" s="2">
        <v>-1.0</v>
      </c>
      <c r="D83" s="122">
        <v>-1.0</v>
      </c>
      <c r="E83" s="122">
        <v>-1.0</v>
      </c>
      <c r="F83" s="2">
        <v>-1.0</v>
      </c>
    </row>
    <row r="84">
      <c r="A84" s="2">
        <v>0.0</v>
      </c>
      <c r="B84" s="2" t="s">
        <v>1533</v>
      </c>
      <c r="C84" s="2">
        <v>0.0</v>
      </c>
      <c r="D84" s="122">
        <v>-1.0</v>
      </c>
      <c r="E84" s="122">
        <v>1.0</v>
      </c>
      <c r="F84" s="2">
        <v>1.0</v>
      </c>
    </row>
    <row r="85">
      <c r="A85" s="2">
        <v>-2.0</v>
      </c>
      <c r="B85" s="40" t="s">
        <v>1535</v>
      </c>
      <c r="C85" s="2">
        <v>-1.0</v>
      </c>
      <c r="D85" s="122">
        <v>-2.0</v>
      </c>
      <c r="E85" s="122">
        <v>-2.0</v>
      </c>
      <c r="F85" s="2">
        <v>-2.0</v>
      </c>
    </row>
    <row r="86">
      <c r="A86" s="2">
        <v>0.0</v>
      </c>
      <c r="B86" s="40" t="s">
        <v>1537</v>
      </c>
      <c r="C86" s="2">
        <v>0.0</v>
      </c>
      <c r="D86" s="58">
        <v>0.0</v>
      </c>
      <c r="E86" s="122">
        <v>0.0</v>
      </c>
      <c r="F86" s="2">
        <v>0.0</v>
      </c>
    </row>
    <row r="87">
      <c r="A87" s="2">
        <v>1.0</v>
      </c>
      <c r="B87" s="41" t="s">
        <v>1539</v>
      </c>
      <c r="C87" s="2">
        <v>2.0</v>
      </c>
      <c r="D87" s="122">
        <v>2.0</v>
      </c>
      <c r="E87" s="122">
        <v>1.0</v>
      </c>
      <c r="F87" s="2">
        <v>1.0</v>
      </c>
    </row>
    <row r="88">
      <c r="A88" s="2">
        <v>1.0</v>
      </c>
      <c r="B88" s="2" t="s">
        <v>1541</v>
      </c>
      <c r="C88" s="2">
        <v>1.0</v>
      </c>
      <c r="D88" s="122">
        <v>1.0</v>
      </c>
      <c r="E88" s="122">
        <v>1.0</v>
      </c>
      <c r="F88" s="2">
        <v>1.0</v>
      </c>
    </row>
    <row r="89">
      <c r="A89" s="2">
        <v>1.0</v>
      </c>
      <c r="B89" s="2" t="s">
        <v>1543</v>
      </c>
      <c r="C89" s="2">
        <v>1.0</v>
      </c>
      <c r="D89" s="122">
        <v>1.0</v>
      </c>
      <c r="E89" s="122">
        <v>1.0</v>
      </c>
      <c r="F89" s="2">
        <v>0.0</v>
      </c>
    </row>
    <row r="90">
      <c r="A90" s="2">
        <v>1.0</v>
      </c>
      <c r="B90" s="3" t="s">
        <v>1545</v>
      </c>
      <c r="C90" s="2">
        <v>2.0</v>
      </c>
      <c r="D90" s="122">
        <v>2.0</v>
      </c>
      <c r="E90" s="122">
        <v>1.0</v>
      </c>
      <c r="F90" s="2">
        <v>1.0</v>
      </c>
    </row>
    <row r="91">
      <c r="A91" s="2">
        <v>0.0</v>
      </c>
      <c r="B91" s="41" t="s">
        <v>1547</v>
      </c>
      <c r="C91" s="2">
        <v>0.0</v>
      </c>
      <c r="D91" s="122">
        <v>0.0</v>
      </c>
      <c r="E91" s="122">
        <v>0.0</v>
      </c>
      <c r="F91" s="2">
        <v>0.0</v>
      </c>
    </row>
    <row r="92">
      <c r="A92" s="2">
        <v>-1.0</v>
      </c>
      <c r="B92" s="2" t="s">
        <v>2495</v>
      </c>
      <c r="C92" s="2">
        <v>0.0</v>
      </c>
      <c r="D92" s="122">
        <v>-1.0</v>
      </c>
      <c r="E92" s="122">
        <v>0.0</v>
      </c>
      <c r="F92" s="2">
        <v>0.0</v>
      </c>
    </row>
    <row r="93">
      <c r="A93" s="2">
        <v>-2.0</v>
      </c>
      <c r="B93" s="2" t="s">
        <v>2497</v>
      </c>
      <c r="C93" s="2">
        <v>-2.0</v>
      </c>
      <c r="D93" s="122">
        <v>-2.0</v>
      </c>
      <c r="E93" s="122">
        <v>-2.0</v>
      </c>
      <c r="F93" s="2">
        <v>-1.0</v>
      </c>
    </row>
    <row r="94">
      <c r="A94" s="2">
        <v>-1.0</v>
      </c>
      <c r="B94" s="2" t="s">
        <v>2499</v>
      </c>
      <c r="C94" s="2">
        <v>-1.0</v>
      </c>
      <c r="D94" s="122">
        <v>-2.0</v>
      </c>
      <c r="E94" s="122">
        <v>-2.0</v>
      </c>
      <c r="F94" s="2">
        <v>-1.0</v>
      </c>
    </row>
    <row r="95">
      <c r="A95" s="2">
        <v>-1.0</v>
      </c>
      <c r="B95" s="2" t="s">
        <v>2501</v>
      </c>
      <c r="C95" s="2">
        <v>0.0</v>
      </c>
      <c r="D95" s="122">
        <v>-2.0</v>
      </c>
      <c r="E95" s="122">
        <v>-1.0</v>
      </c>
      <c r="F95" s="2">
        <v>-1.0</v>
      </c>
    </row>
    <row r="96">
      <c r="A96" s="2">
        <v>0.0</v>
      </c>
      <c r="B96" s="41" t="s">
        <v>2503</v>
      </c>
      <c r="C96" s="2">
        <v>0.0</v>
      </c>
      <c r="D96" s="122">
        <v>-1.0</v>
      </c>
      <c r="E96" s="122">
        <v>1.0</v>
      </c>
      <c r="F96" s="2">
        <v>0.0</v>
      </c>
    </row>
    <row r="97">
      <c r="A97" s="2">
        <v>-1.0</v>
      </c>
      <c r="B97" s="40" t="s">
        <v>2505</v>
      </c>
      <c r="C97" s="2">
        <v>-1.0</v>
      </c>
      <c r="D97" s="122">
        <v>-1.0</v>
      </c>
      <c r="E97" s="122">
        <v>-1.0</v>
      </c>
      <c r="F97" s="2">
        <v>-1.0</v>
      </c>
    </row>
    <row r="98">
      <c r="A98" s="2">
        <v>-1.0</v>
      </c>
      <c r="B98" s="2" t="s">
        <v>2507</v>
      </c>
      <c r="C98" s="2">
        <v>-2.0</v>
      </c>
      <c r="D98" s="122">
        <v>-1.0</v>
      </c>
      <c r="E98" s="122">
        <v>-1.0</v>
      </c>
      <c r="F98" s="2">
        <v>-1.0</v>
      </c>
    </row>
    <row r="99">
      <c r="A99" s="2">
        <v>-2.0</v>
      </c>
      <c r="B99" s="3" t="s">
        <v>2509</v>
      </c>
      <c r="C99" s="2">
        <v>-2.0</v>
      </c>
      <c r="D99" s="122">
        <v>-2.0</v>
      </c>
      <c r="E99" s="122">
        <v>-2.0</v>
      </c>
      <c r="F99" s="2">
        <v>-2.0</v>
      </c>
    </row>
    <row r="100">
      <c r="A100" s="2">
        <v>-2.0</v>
      </c>
      <c r="B100" s="40" t="s">
        <v>2511</v>
      </c>
      <c r="C100" s="2">
        <v>-2.0</v>
      </c>
      <c r="D100" s="122">
        <v>-2.0</v>
      </c>
      <c r="E100" s="122">
        <v>-2.0</v>
      </c>
      <c r="F100" s="2">
        <v>-2.0</v>
      </c>
    </row>
    <row r="101">
      <c r="A101" s="2">
        <v>-1.0</v>
      </c>
      <c r="B101" s="41" t="s">
        <v>2513</v>
      </c>
      <c r="C101" s="2">
        <v>-1.0</v>
      </c>
      <c r="D101" s="122">
        <v>-1.0</v>
      </c>
      <c r="E101" s="122">
        <v>-1.0</v>
      </c>
      <c r="F101" s="2">
        <v>0.0</v>
      </c>
    </row>
    <row r="102">
      <c r="A102" s="2">
        <v>-2.0</v>
      </c>
      <c r="B102" s="3" t="s">
        <v>2515</v>
      </c>
      <c r="C102" s="2">
        <v>-2.0</v>
      </c>
      <c r="D102" s="122">
        <v>-2.0</v>
      </c>
      <c r="E102" s="122">
        <v>-1.0</v>
      </c>
      <c r="F102" s="2">
        <v>-1.0</v>
      </c>
    </row>
    <row r="103">
      <c r="A103" s="2">
        <v>-1.0</v>
      </c>
      <c r="B103" s="40" t="s">
        <v>2517</v>
      </c>
      <c r="C103" s="2">
        <v>-1.0</v>
      </c>
      <c r="D103" s="122">
        <v>-2.0</v>
      </c>
      <c r="E103" s="122">
        <v>-1.0</v>
      </c>
      <c r="F103" s="2">
        <v>-1.0</v>
      </c>
    </row>
  </sheetData>
  <hyperlinks>
    <hyperlink r:id="rId1" ref="B48"/>
  </hyperlinks>
  <drawing r:id="rId2"/>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2" max="2" width="161.57"/>
  </cols>
  <sheetData>
    <row r="1">
      <c r="A1" s="58">
        <v>-2.0</v>
      </c>
      <c r="B1" s="121" t="s">
        <v>2227</v>
      </c>
    </row>
    <row r="2">
      <c r="A2" s="58">
        <v>-1.0</v>
      </c>
      <c r="B2" s="123" t="s">
        <v>2228</v>
      </c>
    </row>
    <row r="3">
      <c r="A3" s="58">
        <v>-1.0</v>
      </c>
      <c r="B3" s="123" t="s">
        <v>2229</v>
      </c>
    </row>
    <row r="4">
      <c r="A4" s="58">
        <v>-2.0</v>
      </c>
      <c r="B4" s="123" t="s">
        <v>2230</v>
      </c>
    </row>
    <row r="5">
      <c r="A5" s="58">
        <v>0.0</v>
      </c>
      <c r="B5" s="124" t="s">
        <v>2231</v>
      </c>
    </row>
    <row r="6">
      <c r="A6" s="58">
        <v>-2.0</v>
      </c>
      <c r="B6" s="123" t="s">
        <v>2232</v>
      </c>
    </row>
    <row r="7">
      <c r="A7" s="58">
        <v>0.0</v>
      </c>
      <c r="B7" s="123" t="s">
        <v>2233</v>
      </c>
    </row>
    <row r="8">
      <c r="A8" s="58">
        <v>-1.0</v>
      </c>
      <c r="B8" s="125" t="s">
        <v>2234</v>
      </c>
    </row>
    <row r="9">
      <c r="A9" s="58">
        <v>-1.0</v>
      </c>
      <c r="B9" s="123" t="s">
        <v>2235</v>
      </c>
    </row>
    <row r="10">
      <c r="A10" s="58">
        <v>0.0</v>
      </c>
      <c r="B10" s="125" t="s">
        <v>2236</v>
      </c>
    </row>
    <row r="11">
      <c r="A11" s="58">
        <v>0.0</v>
      </c>
      <c r="B11" s="123" t="s">
        <v>14126</v>
      </c>
    </row>
    <row r="12">
      <c r="A12" s="58">
        <v>0.0</v>
      </c>
      <c r="B12" s="125" t="s">
        <v>2238</v>
      </c>
    </row>
    <row r="13">
      <c r="A13" s="58">
        <v>0.0</v>
      </c>
      <c r="B13" s="123" t="s">
        <v>2239</v>
      </c>
    </row>
    <row r="14">
      <c r="A14" s="58">
        <v>0.0</v>
      </c>
      <c r="B14" s="125" t="s">
        <v>2240</v>
      </c>
    </row>
    <row r="15">
      <c r="A15" s="58">
        <v>0.0</v>
      </c>
      <c r="B15" s="123" t="s">
        <v>14127</v>
      </c>
    </row>
    <row r="16">
      <c r="A16" s="58">
        <v>-1.0</v>
      </c>
      <c r="B16" s="125" t="s">
        <v>2242</v>
      </c>
    </row>
    <row r="17">
      <c r="A17" s="58">
        <v>-2.0</v>
      </c>
      <c r="B17" s="125" t="s">
        <v>2243</v>
      </c>
    </row>
    <row r="18">
      <c r="A18" s="58">
        <v>-1.0</v>
      </c>
      <c r="B18" s="123" t="s">
        <v>2244</v>
      </c>
    </row>
    <row r="19">
      <c r="A19" s="58">
        <v>0.0</v>
      </c>
      <c r="B19" s="125" t="s">
        <v>14128</v>
      </c>
    </row>
    <row r="20">
      <c r="A20" s="58">
        <v>0.0</v>
      </c>
      <c r="B20" s="123" t="s">
        <v>2246</v>
      </c>
    </row>
    <row r="21">
      <c r="A21" s="58">
        <v>1.0</v>
      </c>
      <c r="B21" s="123" t="s">
        <v>2247</v>
      </c>
    </row>
    <row r="22">
      <c r="A22" s="58">
        <v>-2.0</v>
      </c>
      <c r="B22" s="125" t="s">
        <v>2248</v>
      </c>
    </row>
    <row r="23">
      <c r="A23" s="58">
        <v>-1.0</v>
      </c>
      <c r="B23" s="125" t="s">
        <v>2249</v>
      </c>
    </row>
    <row r="24">
      <c r="A24" s="58">
        <v>1.0</v>
      </c>
      <c r="B24" s="125" t="s">
        <v>2250</v>
      </c>
    </row>
    <row r="25">
      <c r="A25" s="58">
        <v>0.0</v>
      </c>
      <c r="B25" s="123" t="s">
        <v>2251</v>
      </c>
    </row>
    <row r="26">
      <c r="A26" s="58">
        <v>-1.0</v>
      </c>
      <c r="B26" s="125" t="s">
        <v>14129</v>
      </c>
    </row>
    <row r="27">
      <c r="A27" s="58">
        <v>-1.0</v>
      </c>
      <c r="B27" s="123" t="s">
        <v>14130</v>
      </c>
    </row>
    <row r="28">
      <c r="A28" s="58">
        <v>0.0</v>
      </c>
      <c r="B28" s="123" t="s">
        <v>14131</v>
      </c>
    </row>
    <row r="29">
      <c r="A29" s="58">
        <v>0.0</v>
      </c>
      <c r="B29" s="123" t="s">
        <v>14132</v>
      </c>
    </row>
    <row r="30">
      <c r="A30" s="58">
        <v>0.0</v>
      </c>
      <c r="B30" s="125" t="s">
        <v>9428</v>
      </c>
    </row>
    <row r="31">
      <c r="A31" s="58">
        <v>0.0</v>
      </c>
      <c r="B31" s="125" t="s">
        <v>9429</v>
      </c>
    </row>
    <row r="32">
      <c r="A32" s="58">
        <v>1.0</v>
      </c>
      <c r="B32" s="125" t="s">
        <v>9430</v>
      </c>
    </row>
    <row r="33">
      <c r="A33" s="58">
        <v>0.0</v>
      </c>
      <c r="B33" s="125" t="s">
        <v>9431</v>
      </c>
    </row>
    <row r="34">
      <c r="A34" s="58">
        <v>-1.0</v>
      </c>
      <c r="B34" s="125" t="s">
        <v>14133</v>
      </c>
    </row>
    <row r="35">
      <c r="A35" s="58">
        <v>2.0</v>
      </c>
      <c r="B35" s="123" t="s">
        <v>14134</v>
      </c>
    </row>
    <row r="36">
      <c r="A36" s="58">
        <v>1.0</v>
      </c>
      <c r="B36" s="125" t="s">
        <v>9433</v>
      </c>
    </row>
    <row r="37">
      <c r="A37" s="58">
        <v>0.0</v>
      </c>
      <c r="B37" s="125" t="s">
        <v>14135</v>
      </c>
    </row>
    <row r="38">
      <c r="A38" s="58">
        <v>0.0</v>
      </c>
      <c r="B38" s="123" t="s">
        <v>14136</v>
      </c>
    </row>
    <row r="39">
      <c r="A39" s="58">
        <v>0.0</v>
      </c>
      <c r="B39" s="125" t="s">
        <v>9435</v>
      </c>
    </row>
    <row r="40">
      <c r="A40" s="58">
        <v>0.0</v>
      </c>
      <c r="B40" s="125" t="s">
        <v>14137</v>
      </c>
    </row>
    <row r="41">
      <c r="A41" s="58">
        <v>0.0</v>
      </c>
      <c r="B41" s="123" t="s">
        <v>14138</v>
      </c>
    </row>
    <row r="42">
      <c r="A42" s="58">
        <v>-1.0</v>
      </c>
      <c r="B42" s="125" t="s">
        <v>14139</v>
      </c>
    </row>
    <row r="43">
      <c r="A43" s="58">
        <v>0.0</v>
      </c>
      <c r="B43" s="123" t="s">
        <v>14140</v>
      </c>
    </row>
    <row r="44">
      <c r="A44" s="58">
        <v>0.0</v>
      </c>
      <c r="B44" s="123" t="s">
        <v>14141</v>
      </c>
    </row>
    <row r="45">
      <c r="A45" s="58">
        <v>-1.0</v>
      </c>
      <c r="B45" s="125" t="s">
        <v>9438</v>
      </c>
    </row>
    <row r="46">
      <c r="A46" s="58">
        <v>0.0</v>
      </c>
      <c r="B46" s="125" t="s">
        <v>9439</v>
      </c>
    </row>
    <row r="47">
      <c r="A47" s="58">
        <v>-1.0</v>
      </c>
      <c r="B47" s="125" t="s">
        <v>14142</v>
      </c>
    </row>
    <row r="48">
      <c r="A48" s="58">
        <v>-1.0</v>
      </c>
      <c r="B48" s="123" t="s">
        <v>14143</v>
      </c>
    </row>
    <row r="49">
      <c r="A49" s="58">
        <v>-1.0</v>
      </c>
      <c r="B49" s="125" t="s">
        <v>9441</v>
      </c>
    </row>
    <row r="50">
      <c r="A50" s="58">
        <v>0.0</v>
      </c>
      <c r="B50" s="125" t="s">
        <v>14144</v>
      </c>
    </row>
    <row r="51">
      <c r="A51" s="58">
        <v>0.0</v>
      </c>
      <c r="B51" s="123" t="s">
        <v>14145</v>
      </c>
    </row>
    <row r="52">
      <c r="A52" s="58">
        <v>0.0</v>
      </c>
      <c r="B52" s="125" t="s">
        <v>14146</v>
      </c>
    </row>
    <row r="53">
      <c r="A53" s="58">
        <v>-1.0</v>
      </c>
      <c r="B53" s="123" t="s">
        <v>4983</v>
      </c>
    </row>
    <row r="54">
      <c r="A54" s="58">
        <v>2.0</v>
      </c>
      <c r="B54" s="10" t="s">
        <v>14147</v>
      </c>
    </row>
    <row r="55">
      <c r="A55" s="58">
        <v>-2.0</v>
      </c>
      <c r="B55" s="123" t="s">
        <v>4826</v>
      </c>
    </row>
    <row r="56">
      <c r="A56" s="58">
        <v>0.0</v>
      </c>
      <c r="B56" s="123" t="s">
        <v>5026</v>
      </c>
    </row>
    <row r="57">
      <c r="A57" s="58">
        <v>2.0</v>
      </c>
      <c r="B57" s="123" t="s">
        <v>5027</v>
      </c>
    </row>
    <row r="58">
      <c r="A58" s="58">
        <v>-1.0</v>
      </c>
      <c r="B58" s="125" t="s">
        <v>4985</v>
      </c>
    </row>
    <row r="59">
      <c r="A59" s="58">
        <v>0.0</v>
      </c>
      <c r="B59" s="123" t="s">
        <v>4827</v>
      </c>
    </row>
    <row r="60">
      <c r="A60" s="58">
        <v>-2.0</v>
      </c>
      <c r="B60" s="125" t="s">
        <v>14148</v>
      </c>
    </row>
    <row r="61">
      <c r="A61" s="58">
        <v>0.0</v>
      </c>
      <c r="B61" s="123" t="s">
        <v>5028</v>
      </c>
    </row>
    <row r="62">
      <c r="A62" s="58">
        <v>0.0</v>
      </c>
      <c r="B62" s="123" t="s">
        <v>14149</v>
      </c>
    </row>
    <row r="63">
      <c r="A63" s="58">
        <v>-1.0</v>
      </c>
      <c r="B63" s="123" t="s">
        <v>14150</v>
      </c>
    </row>
    <row r="64">
      <c r="A64" s="58">
        <v>-1.0</v>
      </c>
      <c r="B64" s="123" t="s">
        <v>14151</v>
      </c>
    </row>
    <row r="65">
      <c r="A65" s="58">
        <v>-1.0</v>
      </c>
      <c r="B65" s="125" t="s">
        <v>4988</v>
      </c>
    </row>
    <row r="66">
      <c r="A66" s="58">
        <v>-1.0</v>
      </c>
      <c r="B66" s="126" t="s">
        <v>4829</v>
      </c>
    </row>
    <row r="67">
      <c r="A67" s="58">
        <v>0.0</v>
      </c>
      <c r="B67" s="125" t="s">
        <v>14152</v>
      </c>
    </row>
    <row r="68">
      <c r="A68" s="58">
        <v>-2.0</v>
      </c>
      <c r="B68" s="123" t="s">
        <v>4830</v>
      </c>
    </row>
    <row r="69">
      <c r="A69" s="58">
        <v>-1.0</v>
      </c>
      <c r="B69" s="125" t="s">
        <v>5031</v>
      </c>
    </row>
    <row r="70">
      <c r="A70" s="58">
        <v>-2.0</v>
      </c>
      <c r="B70" s="123" t="s">
        <v>4831</v>
      </c>
    </row>
    <row r="71">
      <c r="A71" s="58">
        <v>-2.0</v>
      </c>
      <c r="B71" s="125" t="s">
        <v>4832</v>
      </c>
    </row>
    <row r="72">
      <c r="A72" s="58">
        <v>1.0</v>
      </c>
      <c r="B72" s="125" t="s">
        <v>5035</v>
      </c>
    </row>
    <row r="73">
      <c r="A73" s="58">
        <v>1.0</v>
      </c>
      <c r="B73" s="123" t="s">
        <v>5037</v>
      </c>
    </row>
    <row r="74">
      <c r="A74" s="58">
        <v>0.0</v>
      </c>
      <c r="B74" s="125" t="s">
        <v>5039</v>
      </c>
    </row>
    <row r="75">
      <c r="A75" s="58">
        <v>2.0</v>
      </c>
      <c r="B75" s="123" t="s">
        <v>5040</v>
      </c>
    </row>
    <row r="76">
      <c r="A76" s="58">
        <v>-1.0</v>
      </c>
      <c r="B76" s="127" t="s">
        <v>4833</v>
      </c>
    </row>
    <row r="77">
      <c r="A77" s="58">
        <v>1.0</v>
      </c>
      <c r="B77" s="125" t="s">
        <v>14153</v>
      </c>
    </row>
    <row r="78">
      <c r="A78" s="58">
        <v>2.0</v>
      </c>
      <c r="B78" s="123" t="s">
        <v>14154</v>
      </c>
    </row>
    <row r="79">
      <c r="A79" s="58">
        <v>0.0</v>
      </c>
      <c r="B79" s="125" t="s">
        <v>14155</v>
      </c>
    </row>
    <row r="80">
      <c r="A80" s="58">
        <v>0.0</v>
      </c>
      <c r="B80" s="123" t="s">
        <v>14156</v>
      </c>
    </row>
    <row r="81">
      <c r="A81" s="58">
        <v>-2.0</v>
      </c>
      <c r="B81" s="125" t="s">
        <v>14157</v>
      </c>
    </row>
    <row r="82">
      <c r="A82" s="58">
        <v>-2.0</v>
      </c>
      <c r="B82" s="123" t="s">
        <v>14158</v>
      </c>
    </row>
    <row r="83">
      <c r="A83" s="58">
        <v>-1.0</v>
      </c>
      <c r="B83" s="123" t="s">
        <v>14159</v>
      </c>
    </row>
    <row r="84">
      <c r="A84" s="58">
        <v>-2.0</v>
      </c>
      <c r="B84" s="123" t="s">
        <v>14160</v>
      </c>
    </row>
    <row r="85">
      <c r="A85" s="58">
        <v>0.0</v>
      </c>
      <c r="B85" s="125" t="s">
        <v>14161</v>
      </c>
    </row>
    <row r="86">
      <c r="A86" s="58">
        <v>0.0</v>
      </c>
      <c r="B86" s="125" t="s">
        <v>14162</v>
      </c>
    </row>
    <row r="87">
      <c r="A87" s="58">
        <v>-2.0</v>
      </c>
      <c r="B87" s="125" t="s">
        <v>11267</v>
      </c>
    </row>
    <row r="88">
      <c r="A88" s="58">
        <v>2.0</v>
      </c>
      <c r="B88" s="125" t="s">
        <v>14163</v>
      </c>
    </row>
    <row r="89">
      <c r="A89" s="58">
        <v>0.0</v>
      </c>
      <c r="B89" s="123" t="s">
        <v>14164</v>
      </c>
    </row>
    <row r="90">
      <c r="A90" s="58">
        <v>-1.0</v>
      </c>
      <c r="B90" s="125" t="s">
        <v>11271</v>
      </c>
    </row>
    <row r="91">
      <c r="A91" s="58">
        <v>-1.0</v>
      </c>
      <c r="B91" s="125" t="s">
        <v>14165</v>
      </c>
    </row>
    <row r="92">
      <c r="A92" s="58">
        <v>1.0</v>
      </c>
      <c r="B92" s="123" t="s">
        <v>14166</v>
      </c>
    </row>
    <row r="93">
      <c r="A93" s="58">
        <v>-1.0</v>
      </c>
      <c r="B93" s="125" t="s">
        <v>14167</v>
      </c>
    </row>
    <row r="94">
      <c r="A94" s="58">
        <v>0.0</v>
      </c>
      <c r="B94" s="123" t="s">
        <v>14168</v>
      </c>
    </row>
    <row r="95">
      <c r="A95" s="58">
        <v>0.0</v>
      </c>
      <c r="B95" s="125" t="s">
        <v>11277</v>
      </c>
    </row>
    <row r="96">
      <c r="A96" s="58">
        <v>0.0</v>
      </c>
      <c r="B96" s="125" t="s">
        <v>14169</v>
      </c>
    </row>
    <row r="97">
      <c r="A97" s="58">
        <v>0.0</v>
      </c>
      <c r="B97" s="126" t="s">
        <v>14170</v>
      </c>
    </row>
    <row r="98">
      <c r="A98" s="58">
        <v>0.0</v>
      </c>
      <c r="B98" s="10" t="s">
        <v>11281</v>
      </c>
    </row>
    <row r="99">
      <c r="A99" s="58">
        <v>-1.0</v>
      </c>
      <c r="B99" s="125" t="s">
        <v>14171</v>
      </c>
    </row>
    <row r="100">
      <c r="A100" s="58">
        <v>-1.0</v>
      </c>
      <c r="B100" s="123" t="s">
        <v>14172</v>
      </c>
    </row>
    <row r="101">
      <c r="A101" s="58">
        <v>0.0</v>
      </c>
      <c r="B101" s="126" t="s">
        <v>14173</v>
      </c>
    </row>
  </sheetData>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sheetData>
    <row r="1">
      <c r="A1" s="1">
        <v>-2.0</v>
      </c>
      <c r="B1" s="2" t="s">
        <v>70</v>
      </c>
    </row>
    <row r="2">
      <c r="A2" s="1">
        <v>-2.0</v>
      </c>
      <c r="B2" s="2" t="s">
        <v>71</v>
      </c>
    </row>
    <row r="3">
      <c r="A3" s="1">
        <v>-2.0</v>
      </c>
      <c r="B3" s="2" t="s">
        <v>72</v>
      </c>
    </row>
    <row r="4">
      <c r="A4" s="1">
        <v>-2.0</v>
      </c>
      <c r="B4" s="2" t="s">
        <v>73</v>
      </c>
    </row>
    <row r="5">
      <c r="A5" s="1">
        <v>-2.0</v>
      </c>
      <c r="B5" s="2" t="s">
        <v>74</v>
      </c>
    </row>
    <row r="6">
      <c r="A6" s="1">
        <v>-2.0</v>
      </c>
      <c r="B6" s="2" t="s">
        <v>75</v>
      </c>
    </row>
    <row r="7">
      <c r="A7" s="1">
        <v>-2.0</v>
      </c>
      <c r="B7" s="2" t="s">
        <v>76</v>
      </c>
    </row>
    <row r="8">
      <c r="A8" s="1">
        <v>-2.0</v>
      </c>
      <c r="B8" s="2" t="s">
        <v>77</v>
      </c>
    </row>
    <row r="9">
      <c r="A9" s="1">
        <v>-2.0</v>
      </c>
      <c r="B9" s="2" t="s">
        <v>78</v>
      </c>
    </row>
    <row r="10">
      <c r="A10" s="8">
        <v>-2.0</v>
      </c>
      <c r="B10" s="9" t="s">
        <v>79</v>
      </c>
    </row>
    <row r="11">
      <c r="A11" s="1">
        <v>-2.0</v>
      </c>
      <c r="B11" s="2" t="s">
        <v>80</v>
      </c>
    </row>
    <row r="12">
      <c r="A12" s="1">
        <v>-2.0</v>
      </c>
      <c r="B12" s="2" t="s">
        <v>81</v>
      </c>
    </row>
    <row r="13">
      <c r="A13" s="1">
        <v>-2.0</v>
      </c>
      <c r="B13" s="2" t="s">
        <v>82</v>
      </c>
    </row>
    <row r="14">
      <c r="A14" s="1">
        <v>-2.0</v>
      </c>
      <c r="B14" s="2" t="s">
        <v>83</v>
      </c>
    </row>
    <row r="15">
      <c r="A15" s="11">
        <v>-2.0</v>
      </c>
      <c r="B15" s="13" t="s">
        <v>84</v>
      </c>
    </row>
    <row r="16">
      <c r="A16" s="5">
        <v>-2.0</v>
      </c>
      <c r="B16" s="3" t="s">
        <v>85</v>
      </c>
    </row>
    <row r="17">
      <c r="A17" s="5">
        <v>-2.0</v>
      </c>
      <c r="B17" s="3" t="s">
        <v>86</v>
      </c>
    </row>
    <row r="18">
      <c r="A18" s="1">
        <v>-2.0</v>
      </c>
      <c r="B18" s="2" t="s">
        <v>87</v>
      </c>
    </row>
    <row r="19">
      <c r="A19" s="1">
        <v>-2.0</v>
      </c>
      <c r="B19" s="2" t="s">
        <v>88</v>
      </c>
    </row>
    <row r="20">
      <c r="A20" s="11">
        <v>-2.0</v>
      </c>
      <c r="B20" s="12" t="s">
        <v>89</v>
      </c>
    </row>
    <row r="21">
      <c r="A21" s="5">
        <v>-2.0</v>
      </c>
      <c r="B21" s="3" t="s">
        <v>90</v>
      </c>
    </row>
    <row r="22">
      <c r="A22" s="6">
        <v>-2.0</v>
      </c>
      <c r="B22" s="7" t="s">
        <v>91</v>
      </c>
    </row>
    <row r="23">
      <c r="A23" s="18">
        <v>-2.0</v>
      </c>
      <c r="B23" s="19" t="s">
        <v>92</v>
      </c>
    </row>
    <row r="24">
      <c r="A24" s="15">
        <v>-2.0</v>
      </c>
      <c r="B24" s="20" t="s">
        <v>93</v>
      </c>
    </row>
    <row r="25">
      <c r="A25" s="5">
        <v>-2.0</v>
      </c>
      <c r="B25" s="3" t="s">
        <v>94</v>
      </c>
    </row>
    <row r="26">
      <c r="A26" s="5">
        <v>-2.0</v>
      </c>
      <c r="B26" s="3" t="s">
        <v>95</v>
      </c>
    </row>
    <row r="27">
      <c r="A27" s="5">
        <v>-2.0</v>
      </c>
      <c r="B27" s="3" t="s">
        <v>96</v>
      </c>
    </row>
    <row r="28">
      <c r="A28" s="11">
        <v>-2.0</v>
      </c>
      <c r="B28" s="12" t="s">
        <v>97</v>
      </c>
    </row>
    <row r="29">
      <c r="A29" s="11">
        <v>-2.0</v>
      </c>
      <c r="B29" s="12" t="s">
        <v>98</v>
      </c>
    </row>
    <row r="30">
      <c r="A30" s="5">
        <v>-2.0</v>
      </c>
      <c r="B30" s="3" t="s">
        <v>99</v>
      </c>
    </row>
    <row r="31">
      <c r="A31" s="11">
        <v>-2.0</v>
      </c>
      <c r="B31" s="12" t="s">
        <v>100</v>
      </c>
    </row>
    <row r="32">
      <c r="A32" s="5">
        <v>-2.0</v>
      </c>
      <c r="B32" s="3" t="s">
        <v>101</v>
      </c>
    </row>
    <row r="33">
      <c r="A33" s="5">
        <v>-2.0</v>
      </c>
      <c r="B33" s="3" t="s">
        <v>61</v>
      </c>
    </row>
    <row r="34">
      <c r="A34" s="6">
        <v>-2.0</v>
      </c>
      <c r="B34" s="7" t="s">
        <v>102</v>
      </c>
    </row>
    <row r="35">
      <c r="A35" s="5">
        <v>-2.0</v>
      </c>
      <c r="B35" s="3" t="s">
        <v>103</v>
      </c>
    </row>
    <row r="36">
      <c r="A36" s="11">
        <v>-2.0</v>
      </c>
      <c r="B36" s="12" t="s">
        <v>104</v>
      </c>
    </row>
    <row r="37">
      <c r="A37" s="5">
        <v>-2.0</v>
      </c>
      <c r="B37" s="3" t="s">
        <v>105</v>
      </c>
    </row>
    <row r="38">
      <c r="A38" s="5">
        <v>-2.0</v>
      </c>
      <c r="B38" s="3" t="s">
        <v>106</v>
      </c>
    </row>
    <row r="39">
      <c r="A39" s="6">
        <v>-2.0</v>
      </c>
      <c r="B39" s="7" t="s">
        <v>107</v>
      </c>
    </row>
    <row r="40">
      <c r="A40" s="17">
        <v>-2.0</v>
      </c>
      <c r="B40" s="4" t="s">
        <v>108</v>
      </c>
    </row>
    <row r="41">
      <c r="A41" s="5">
        <v>-2.0</v>
      </c>
      <c r="B41" s="3" t="s">
        <v>109</v>
      </c>
    </row>
    <row r="42">
      <c r="A42" s="5">
        <v>-2.0</v>
      </c>
      <c r="B42" s="3" t="s">
        <v>110</v>
      </c>
    </row>
    <row r="43">
      <c r="A43" s="5">
        <v>-2.0</v>
      </c>
      <c r="B43" s="3" t="s">
        <v>111</v>
      </c>
    </row>
    <row r="44">
      <c r="A44" s="5">
        <v>-2.0</v>
      </c>
      <c r="B44" s="3" t="s">
        <v>112</v>
      </c>
    </row>
    <row r="45">
      <c r="A45" s="6">
        <v>-2.0</v>
      </c>
      <c r="B45" s="7" t="s">
        <v>113</v>
      </c>
    </row>
    <row r="46">
      <c r="A46" s="11">
        <v>-2.0</v>
      </c>
      <c r="B46" s="12" t="s">
        <v>114</v>
      </c>
    </row>
    <row r="47">
      <c r="A47" s="5">
        <v>-2.0</v>
      </c>
      <c r="B47" s="3" t="s">
        <v>115</v>
      </c>
    </row>
    <row r="48">
      <c r="A48" s="5">
        <v>-2.0</v>
      </c>
      <c r="B48" s="3" t="s">
        <v>116</v>
      </c>
    </row>
    <row r="49">
      <c r="A49" s="17">
        <v>-2.0</v>
      </c>
      <c r="B49" s="4" t="s">
        <v>117</v>
      </c>
    </row>
    <row r="50">
      <c r="A50" s="17">
        <v>-2.0</v>
      </c>
      <c r="B50" s="4" t="s">
        <v>118</v>
      </c>
    </row>
    <row r="51">
      <c r="A51" s="1">
        <v>-2.0</v>
      </c>
      <c r="B51" s="2" t="s">
        <v>119</v>
      </c>
    </row>
    <row r="52">
      <c r="A52" s="1">
        <v>-2.0</v>
      </c>
      <c r="B52" s="2" t="s">
        <v>120</v>
      </c>
    </row>
    <row r="53">
      <c r="A53" s="1">
        <v>-2.0</v>
      </c>
      <c r="B53" s="2" t="s">
        <v>121</v>
      </c>
    </row>
    <row r="54">
      <c r="A54" s="1">
        <v>-2.0</v>
      </c>
      <c r="B54" s="2" t="s">
        <v>122</v>
      </c>
    </row>
    <row r="55">
      <c r="A55" s="1">
        <v>-2.0</v>
      </c>
      <c r="B55" s="2" t="s">
        <v>123</v>
      </c>
    </row>
    <row r="56">
      <c r="A56" s="5">
        <v>-2.0</v>
      </c>
      <c r="B56" s="3" t="s">
        <v>124</v>
      </c>
    </row>
    <row r="57">
      <c r="A57" s="1">
        <v>-2.0</v>
      </c>
      <c r="B57" s="2" t="s">
        <v>125</v>
      </c>
    </row>
    <row r="58">
      <c r="A58" s="1">
        <v>-2.0</v>
      </c>
      <c r="B58" s="2" t="s">
        <v>126</v>
      </c>
    </row>
    <row r="59">
      <c r="A59" s="11">
        <v>-2.0</v>
      </c>
      <c r="B59" s="12" t="s">
        <v>127</v>
      </c>
    </row>
    <row r="60">
      <c r="A60" s="5">
        <v>-2.0</v>
      </c>
      <c r="B60" s="3" t="s">
        <v>128</v>
      </c>
    </row>
    <row r="61">
      <c r="A61" s="5">
        <v>-2.0</v>
      </c>
      <c r="B61" s="3" t="s">
        <v>129</v>
      </c>
    </row>
    <row r="62">
      <c r="A62" s="5">
        <v>-2.0</v>
      </c>
      <c r="B62" s="3" t="s">
        <v>130</v>
      </c>
    </row>
    <row r="63">
      <c r="A63" s="5">
        <v>-2.0</v>
      </c>
      <c r="B63" s="3" t="s">
        <v>131</v>
      </c>
    </row>
    <row r="64">
      <c r="A64" s="11">
        <v>-2.0</v>
      </c>
      <c r="B64" s="12" t="s">
        <v>132</v>
      </c>
    </row>
    <row r="65">
      <c r="A65" s="5">
        <v>-2.0</v>
      </c>
      <c r="B65" s="3" t="s">
        <v>133</v>
      </c>
    </row>
    <row r="66">
      <c r="A66" s="11">
        <v>-2.0</v>
      </c>
      <c r="B66" s="12" t="s">
        <v>134</v>
      </c>
    </row>
    <row r="67">
      <c r="A67" s="11">
        <v>-2.0</v>
      </c>
      <c r="B67" s="13" t="s">
        <v>135</v>
      </c>
    </row>
    <row r="68">
      <c r="A68" s="5">
        <v>-2.0</v>
      </c>
      <c r="B68" s="3" t="s">
        <v>136</v>
      </c>
    </row>
    <row r="69">
      <c r="A69" s="15">
        <v>-2.0</v>
      </c>
      <c r="B69" s="20" t="s">
        <v>137</v>
      </c>
    </row>
    <row r="70">
      <c r="A70" s="5">
        <v>-2.0</v>
      </c>
      <c r="B70" s="3" t="s">
        <v>138</v>
      </c>
    </row>
    <row r="71">
      <c r="A71" s="11">
        <v>-2.0</v>
      </c>
      <c r="B71" s="12" t="s">
        <v>139</v>
      </c>
    </row>
    <row r="72">
      <c r="A72" s="11">
        <v>-2.0</v>
      </c>
      <c r="B72" s="12" t="s">
        <v>140</v>
      </c>
    </row>
    <row r="73">
      <c r="A73" s="11">
        <v>-2.0</v>
      </c>
      <c r="B73" s="13" t="s">
        <v>141</v>
      </c>
    </row>
    <row r="74">
      <c r="A74" s="5">
        <v>-2.0</v>
      </c>
      <c r="B74" s="3" t="s">
        <v>142</v>
      </c>
    </row>
    <row r="75">
      <c r="A75" s="11">
        <v>-2.0</v>
      </c>
      <c r="B75" s="13" t="s">
        <v>143</v>
      </c>
    </row>
    <row r="76">
      <c r="A76" s="6">
        <v>-2.0</v>
      </c>
      <c r="B76" s="7" t="s">
        <v>144</v>
      </c>
    </row>
    <row r="77">
      <c r="A77" s="5">
        <v>-2.0</v>
      </c>
      <c r="B77" s="3" t="s">
        <v>145</v>
      </c>
    </row>
    <row r="78">
      <c r="A78" s="11">
        <v>-2.0</v>
      </c>
      <c r="B78" s="13" t="s">
        <v>146</v>
      </c>
    </row>
    <row r="79">
      <c r="A79" s="6">
        <v>-2.0</v>
      </c>
      <c r="B79" s="7" t="s">
        <v>147</v>
      </c>
    </row>
    <row r="80">
      <c r="A80" s="1">
        <v>-2.0</v>
      </c>
      <c r="B80" s="2" t="s">
        <v>148</v>
      </c>
    </row>
    <row r="81">
      <c r="A81" s="1">
        <v>-2.0</v>
      </c>
      <c r="B81" s="2" t="s">
        <v>149</v>
      </c>
    </row>
    <row r="82">
      <c r="A82" s="1">
        <v>-2.0</v>
      </c>
      <c r="B82" s="2" t="s">
        <v>150</v>
      </c>
    </row>
    <row r="83">
      <c r="A83" s="6">
        <v>-2.0</v>
      </c>
      <c r="B83" s="7" t="s">
        <v>151</v>
      </c>
    </row>
    <row r="84">
      <c r="A84" s="1">
        <v>-2.0</v>
      </c>
      <c r="B84" s="21" t="s">
        <v>152</v>
      </c>
    </row>
    <row r="85">
      <c r="A85" s="1">
        <v>-2.0</v>
      </c>
      <c r="B85" s="7" t="s">
        <v>153</v>
      </c>
    </row>
    <row r="86">
      <c r="A86" s="1">
        <v>-2.0</v>
      </c>
      <c r="B86" s="13" t="s">
        <v>154</v>
      </c>
    </row>
    <row r="87">
      <c r="A87" s="1">
        <v>-2.0</v>
      </c>
      <c r="B87" s="13" t="s">
        <v>155</v>
      </c>
    </row>
    <row r="88">
      <c r="A88" s="1">
        <v>-2.0</v>
      </c>
      <c r="B88" s="13" t="s">
        <v>156</v>
      </c>
    </row>
    <row r="89">
      <c r="A89" s="1">
        <v>-2.0</v>
      </c>
      <c r="B89" s="13" t="s">
        <v>157</v>
      </c>
    </row>
    <row r="90">
      <c r="A90" s="1">
        <v>-2.0</v>
      </c>
      <c r="B90" s="7" t="s">
        <v>158</v>
      </c>
    </row>
    <row r="91">
      <c r="A91" s="1">
        <v>-2.0</v>
      </c>
      <c r="B91" s="2" t="s">
        <v>159</v>
      </c>
    </row>
    <row r="92">
      <c r="A92" s="1">
        <v>-2.0</v>
      </c>
      <c r="B92" s="12" t="s">
        <v>160</v>
      </c>
    </row>
    <row r="93">
      <c r="A93" s="1">
        <v>-2.0</v>
      </c>
      <c r="B93" s="3" t="s">
        <v>161</v>
      </c>
    </row>
    <row r="94">
      <c r="A94" s="1">
        <v>-2.0</v>
      </c>
      <c r="B94" s="4" t="s">
        <v>162</v>
      </c>
    </row>
    <row r="95">
      <c r="A95" s="1">
        <v>-2.0</v>
      </c>
      <c r="B95" s="2" t="s">
        <v>163</v>
      </c>
    </row>
    <row r="96">
      <c r="A96" s="1">
        <v>-2.0</v>
      </c>
      <c r="B96" s="3" t="s">
        <v>164</v>
      </c>
    </row>
    <row r="97">
      <c r="A97" s="1">
        <v>-2.0</v>
      </c>
      <c r="B97" s="2" t="s">
        <v>165</v>
      </c>
    </row>
    <row r="98">
      <c r="A98" s="1">
        <v>-2.0</v>
      </c>
      <c r="B98" s="2" t="s">
        <v>166</v>
      </c>
    </row>
    <row r="99">
      <c r="A99" s="1">
        <v>-2.0</v>
      </c>
      <c r="B99" s="2" t="s">
        <v>167</v>
      </c>
    </row>
    <row r="100">
      <c r="A100" s="1">
        <v>-2.0</v>
      </c>
      <c r="B100" s="2" t="s">
        <v>168</v>
      </c>
    </row>
    <row r="101">
      <c r="A101" s="1">
        <v>-2.0</v>
      </c>
      <c r="B101" s="2" t="s">
        <v>169</v>
      </c>
    </row>
    <row r="102">
      <c r="A102" s="1">
        <v>-2.0</v>
      </c>
      <c r="B102" s="2" t="s">
        <v>170</v>
      </c>
    </row>
    <row r="103">
      <c r="A103" s="1">
        <v>-2.0</v>
      </c>
      <c r="B103" s="2" t="s">
        <v>171</v>
      </c>
    </row>
    <row r="104">
      <c r="A104" s="1">
        <v>-2.0</v>
      </c>
      <c r="B104" s="3" t="s">
        <v>172</v>
      </c>
    </row>
    <row r="105">
      <c r="A105" s="1">
        <v>-2.0</v>
      </c>
      <c r="B105" s="2" t="s">
        <v>173</v>
      </c>
    </row>
    <row r="106">
      <c r="A106" s="1">
        <v>-2.0</v>
      </c>
      <c r="B106" s="2" t="s">
        <v>682</v>
      </c>
    </row>
    <row r="107">
      <c r="A107" s="1">
        <v>-2.0</v>
      </c>
      <c r="B107" s="2" t="s">
        <v>176</v>
      </c>
    </row>
    <row r="108">
      <c r="A108" s="1">
        <v>-2.0</v>
      </c>
      <c r="B108" s="2" t="s">
        <v>177</v>
      </c>
    </row>
    <row r="109">
      <c r="A109" s="1">
        <v>-2.0</v>
      </c>
      <c r="B109" s="2" t="s">
        <v>178</v>
      </c>
    </row>
    <row r="110">
      <c r="A110" s="1">
        <v>-2.0</v>
      </c>
      <c r="B110" s="2" t="s">
        <v>179</v>
      </c>
    </row>
    <row r="111">
      <c r="A111" s="1">
        <v>-2.0</v>
      </c>
      <c r="B111" s="2" t="s">
        <v>180</v>
      </c>
    </row>
    <row r="112">
      <c r="A112" s="1">
        <v>-2.0</v>
      </c>
      <c r="B112" s="2" t="s">
        <v>181</v>
      </c>
    </row>
    <row r="113">
      <c r="A113" s="1">
        <v>-2.0</v>
      </c>
      <c r="B113" s="2" t="s">
        <v>182</v>
      </c>
    </row>
    <row r="114">
      <c r="A114" s="1">
        <v>-2.0</v>
      </c>
      <c r="B114" s="2" t="s">
        <v>183</v>
      </c>
    </row>
    <row r="115">
      <c r="A115" s="1">
        <v>-2.0</v>
      </c>
      <c r="B115" s="4" t="s">
        <v>184</v>
      </c>
    </row>
    <row r="116">
      <c r="A116" s="1">
        <v>-2.0</v>
      </c>
      <c r="B116" s="3" t="s">
        <v>185</v>
      </c>
    </row>
    <row r="117">
      <c r="A117" s="1">
        <v>-2.0</v>
      </c>
      <c r="B117" s="2" t="s">
        <v>186</v>
      </c>
    </row>
    <row r="118">
      <c r="A118" s="1">
        <v>-2.0</v>
      </c>
      <c r="B118" s="2" t="s">
        <v>187</v>
      </c>
    </row>
    <row r="119">
      <c r="A119" s="1">
        <v>-2.0</v>
      </c>
      <c r="B119" s="2" t="s">
        <v>188</v>
      </c>
    </row>
    <row r="120">
      <c r="A120" s="1">
        <v>-2.0</v>
      </c>
      <c r="B120" s="4" t="s">
        <v>189</v>
      </c>
    </row>
    <row r="121">
      <c r="A121" s="1">
        <v>-2.0</v>
      </c>
      <c r="B121" s="4" t="s">
        <v>190</v>
      </c>
    </row>
    <row r="122">
      <c r="A122" s="1">
        <v>-2.0</v>
      </c>
      <c r="B122" s="3" t="s">
        <v>191</v>
      </c>
    </row>
    <row r="123">
      <c r="A123" s="1">
        <v>-2.0</v>
      </c>
      <c r="B123" s="2" t="s">
        <v>192</v>
      </c>
    </row>
    <row r="124">
      <c r="A124" s="1">
        <v>-2.0</v>
      </c>
      <c r="B124" s="4" t="s">
        <v>193</v>
      </c>
    </row>
    <row r="125">
      <c r="A125" s="1">
        <v>-2.0</v>
      </c>
      <c r="B125" s="2" t="s">
        <v>194</v>
      </c>
    </row>
    <row r="126">
      <c r="A126" s="1">
        <v>-2.0</v>
      </c>
      <c r="B126" s="2" t="s">
        <v>195</v>
      </c>
    </row>
    <row r="127">
      <c r="A127" s="1">
        <v>-2.0</v>
      </c>
      <c r="B127" s="2" t="s">
        <v>196</v>
      </c>
    </row>
    <row r="128">
      <c r="A128" s="1">
        <v>-2.0</v>
      </c>
      <c r="B128" s="2" t="s">
        <v>197</v>
      </c>
    </row>
    <row r="129">
      <c r="A129" s="1">
        <v>-2.0</v>
      </c>
      <c r="B129" s="2" t="s">
        <v>198</v>
      </c>
    </row>
    <row r="130">
      <c r="A130" s="1">
        <v>-2.0</v>
      </c>
      <c r="B130" s="22" t="s">
        <v>199</v>
      </c>
    </row>
    <row r="131">
      <c r="A131" s="1">
        <v>-2.0</v>
      </c>
      <c r="B131" s="2" t="s">
        <v>200</v>
      </c>
    </row>
    <row r="132">
      <c r="A132" s="1">
        <v>-1.0</v>
      </c>
      <c r="B132" s="2" t="s">
        <v>201</v>
      </c>
    </row>
    <row r="133">
      <c r="A133" s="1">
        <v>-1.0</v>
      </c>
      <c r="B133" s="2" t="s">
        <v>202</v>
      </c>
    </row>
    <row r="134">
      <c r="A134" s="5">
        <v>-1.0</v>
      </c>
      <c r="B134" s="3" t="s">
        <v>203</v>
      </c>
    </row>
    <row r="135">
      <c r="A135" s="23">
        <v>-1.0</v>
      </c>
      <c r="B135" s="24" t="s">
        <v>204</v>
      </c>
    </row>
    <row r="136">
      <c r="A136" s="1">
        <v>-1.0</v>
      </c>
      <c r="B136" s="2" t="s">
        <v>205</v>
      </c>
    </row>
    <row r="137">
      <c r="A137" s="1">
        <v>-1.0</v>
      </c>
      <c r="B137" s="2" t="s">
        <v>206</v>
      </c>
    </row>
    <row r="138">
      <c r="A138" s="1">
        <v>-1.0</v>
      </c>
      <c r="B138" s="2" t="s">
        <v>207</v>
      </c>
    </row>
    <row r="139">
      <c r="A139" s="1">
        <v>-1.0</v>
      </c>
      <c r="B139" s="2" t="s">
        <v>208</v>
      </c>
    </row>
    <row r="140">
      <c r="A140" s="1">
        <v>-1.0</v>
      </c>
      <c r="B140" s="2" t="s">
        <v>209</v>
      </c>
    </row>
    <row r="141">
      <c r="A141" s="1">
        <v>-1.0</v>
      </c>
      <c r="B141" s="2" t="s">
        <v>210</v>
      </c>
    </row>
    <row r="142">
      <c r="A142" s="1">
        <v>-1.0</v>
      </c>
      <c r="B142" s="2" t="s">
        <v>211</v>
      </c>
    </row>
    <row r="143">
      <c r="A143" s="1">
        <v>-1.0</v>
      </c>
      <c r="B143" s="2" t="s">
        <v>212</v>
      </c>
    </row>
    <row r="144">
      <c r="A144" s="1">
        <v>-1.0</v>
      </c>
      <c r="B144" s="2" t="s">
        <v>213</v>
      </c>
    </row>
    <row r="145">
      <c r="A145" s="1">
        <v>-1.0</v>
      </c>
      <c r="B145" s="2" t="s">
        <v>214</v>
      </c>
    </row>
    <row r="146">
      <c r="A146" s="8">
        <v>-1.0</v>
      </c>
      <c r="B146" s="9" t="s">
        <v>215</v>
      </c>
    </row>
    <row r="147">
      <c r="A147" s="5">
        <v>-1.0</v>
      </c>
      <c r="B147" s="3" t="s">
        <v>216</v>
      </c>
    </row>
    <row r="148">
      <c r="A148" s="1">
        <v>-1.0</v>
      </c>
      <c r="B148" s="2" t="s">
        <v>217</v>
      </c>
    </row>
    <row r="149">
      <c r="A149" s="1">
        <v>-1.0</v>
      </c>
      <c r="B149" s="2" t="s">
        <v>218</v>
      </c>
    </row>
    <row r="150">
      <c r="A150" s="1">
        <v>-1.0</v>
      </c>
      <c r="B150" s="2" t="s">
        <v>219</v>
      </c>
    </row>
    <row r="151">
      <c r="A151" s="1">
        <v>-1.0</v>
      </c>
      <c r="B151" s="2" t="s">
        <v>220</v>
      </c>
    </row>
    <row r="152">
      <c r="A152" s="1">
        <v>-1.0</v>
      </c>
      <c r="B152" s="2" t="s">
        <v>221</v>
      </c>
    </row>
    <row r="153">
      <c r="A153" s="8">
        <v>-1.0</v>
      </c>
      <c r="B153" s="9" t="s">
        <v>222</v>
      </c>
    </row>
    <row r="154">
      <c r="A154" s="1">
        <v>-1.0</v>
      </c>
      <c r="B154" s="2" t="s">
        <v>223</v>
      </c>
    </row>
    <row r="155">
      <c r="A155" s="1">
        <v>-1.0</v>
      </c>
      <c r="B155" s="2" t="s">
        <v>224</v>
      </c>
    </row>
    <row r="156">
      <c r="A156" s="1">
        <v>-1.0</v>
      </c>
      <c r="B156" s="2" t="s">
        <v>225</v>
      </c>
    </row>
    <row r="157">
      <c r="A157" s="8">
        <v>-1.0</v>
      </c>
      <c r="B157" s="9" t="s">
        <v>226</v>
      </c>
    </row>
    <row r="158">
      <c r="A158" s="5">
        <v>-1.0</v>
      </c>
      <c r="B158" s="3" t="s">
        <v>227</v>
      </c>
    </row>
    <row r="159">
      <c r="A159" s="5">
        <v>-1.0</v>
      </c>
      <c r="B159" s="3" t="s">
        <v>228</v>
      </c>
    </row>
    <row r="160">
      <c r="A160" s="1">
        <v>-1.0</v>
      </c>
      <c r="B160" s="2" t="s">
        <v>229</v>
      </c>
    </row>
    <row r="161">
      <c r="A161" s="1">
        <v>-1.0</v>
      </c>
      <c r="B161" s="2" t="s">
        <v>230</v>
      </c>
    </row>
    <row r="162">
      <c r="A162" s="1">
        <v>-1.0</v>
      </c>
      <c r="B162" s="2" t="s">
        <v>231</v>
      </c>
    </row>
    <row r="163">
      <c r="A163" s="1">
        <v>-1.0</v>
      </c>
      <c r="B163" s="2" t="s">
        <v>232</v>
      </c>
    </row>
    <row r="164">
      <c r="A164" s="1">
        <v>-1.0</v>
      </c>
      <c r="B164" s="2" t="s">
        <v>233</v>
      </c>
    </row>
    <row r="165">
      <c r="A165" s="1">
        <v>-1.0</v>
      </c>
      <c r="B165" s="2" t="s">
        <v>234</v>
      </c>
    </row>
    <row r="166">
      <c r="A166" s="1">
        <v>-1.0</v>
      </c>
      <c r="B166" s="2" t="s">
        <v>235</v>
      </c>
    </row>
    <row r="167">
      <c r="A167" s="25">
        <v>-1.0</v>
      </c>
      <c r="B167" s="26" t="s">
        <v>236</v>
      </c>
    </row>
    <row r="168">
      <c r="A168" s="1">
        <v>-1.0</v>
      </c>
      <c r="B168" s="2" t="s">
        <v>237</v>
      </c>
    </row>
    <row r="169">
      <c r="A169" s="1">
        <v>-1.0</v>
      </c>
      <c r="B169" s="2" t="s">
        <v>238</v>
      </c>
    </row>
    <row r="170">
      <c r="A170" s="11">
        <v>-1.0</v>
      </c>
      <c r="B170" s="12" t="s">
        <v>239</v>
      </c>
    </row>
    <row r="171">
      <c r="A171" s="5">
        <v>-1.0</v>
      </c>
      <c r="B171" s="3" t="s">
        <v>240</v>
      </c>
    </row>
    <row r="172">
      <c r="A172" s="5">
        <v>-1.0</v>
      </c>
      <c r="B172" s="3" t="s">
        <v>241</v>
      </c>
    </row>
    <row r="173">
      <c r="A173" s="1">
        <v>-1.0</v>
      </c>
      <c r="B173" s="2" t="s">
        <v>242</v>
      </c>
    </row>
    <row r="174">
      <c r="A174" s="5">
        <v>-1.0</v>
      </c>
      <c r="B174" s="3" t="s">
        <v>243</v>
      </c>
    </row>
    <row r="175">
      <c r="A175" s="11">
        <v>-1.0</v>
      </c>
      <c r="B175" s="12" t="s">
        <v>244</v>
      </c>
    </row>
    <row r="176">
      <c r="A176" s="5">
        <v>-1.0</v>
      </c>
      <c r="B176" s="3" t="s">
        <v>245</v>
      </c>
    </row>
    <row r="177">
      <c r="A177" s="5">
        <v>-1.0</v>
      </c>
      <c r="B177" s="3" t="s">
        <v>246</v>
      </c>
    </row>
    <row r="178">
      <c r="A178" s="11">
        <v>-1.0</v>
      </c>
      <c r="B178" s="12" t="s">
        <v>683</v>
      </c>
    </row>
    <row r="179">
      <c r="A179" s="11">
        <v>-1.0</v>
      </c>
      <c r="B179" s="12" t="s">
        <v>249</v>
      </c>
    </row>
    <row r="180">
      <c r="A180" s="15">
        <v>-1.0</v>
      </c>
      <c r="B180" s="20" t="s">
        <v>250</v>
      </c>
    </row>
    <row r="181">
      <c r="A181" s="1">
        <v>-1.0</v>
      </c>
      <c r="B181" s="2" t="s">
        <v>251</v>
      </c>
    </row>
    <row r="182">
      <c r="A182" s="1">
        <v>-1.0</v>
      </c>
      <c r="B182" s="2" t="s">
        <v>252</v>
      </c>
    </row>
    <row r="183">
      <c r="A183" s="1">
        <v>-1.0</v>
      </c>
      <c r="B183" s="2" t="s">
        <v>253</v>
      </c>
    </row>
    <row r="184">
      <c r="A184" s="1">
        <v>-1.0</v>
      </c>
      <c r="B184" s="2" t="s">
        <v>254</v>
      </c>
    </row>
    <row r="185">
      <c r="A185" s="5">
        <v>-1.0</v>
      </c>
      <c r="B185" s="3" t="s">
        <v>255</v>
      </c>
    </row>
    <row r="186">
      <c r="A186" s="6">
        <v>-1.0</v>
      </c>
      <c r="B186" s="7" t="s">
        <v>256</v>
      </c>
    </row>
    <row r="187">
      <c r="A187" s="11">
        <v>-1.0</v>
      </c>
      <c r="B187" s="12" t="s">
        <v>257</v>
      </c>
    </row>
    <row r="188">
      <c r="A188" s="11">
        <v>-1.0</v>
      </c>
      <c r="B188" s="13" t="s">
        <v>258</v>
      </c>
    </row>
    <row r="189">
      <c r="A189" s="11">
        <v>-1.0</v>
      </c>
      <c r="B189" s="13" t="s">
        <v>259</v>
      </c>
    </row>
    <row r="190">
      <c r="A190" s="5">
        <v>-1.0</v>
      </c>
      <c r="B190" s="3" t="s">
        <v>260</v>
      </c>
    </row>
    <row r="191">
      <c r="A191" s="5">
        <v>-1.0</v>
      </c>
      <c r="B191" s="3" t="s">
        <v>261</v>
      </c>
    </row>
    <row r="192">
      <c r="A192" s="5">
        <v>-1.0</v>
      </c>
      <c r="B192" s="3" t="s">
        <v>262</v>
      </c>
    </row>
    <row r="193">
      <c r="A193" s="5">
        <v>-1.0</v>
      </c>
      <c r="B193" s="3" t="s">
        <v>263</v>
      </c>
    </row>
    <row r="194">
      <c r="A194" s="5">
        <v>-1.0</v>
      </c>
      <c r="B194" s="3" t="s">
        <v>264</v>
      </c>
    </row>
    <row r="195">
      <c r="A195" s="5">
        <v>-1.0</v>
      </c>
      <c r="B195" s="3" t="s">
        <v>265</v>
      </c>
    </row>
    <row r="196">
      <c r="A196" s="5">
        <v>-1.0</v>
      </c>
      <c r="B196" s="3" t="s">
        <v>266</v>
      </c>
    </row>
    <row r="197">
      <c r="A197" s="5">
        <v>-1.0</v>
      </c>
      <c r="B197" s="3" t="s">
        <v>267</v>
      </c>
    </row>
    <row r="198">
      <c r="A198" s="11">
        <v>-1.0</v>
      </c>
      <c r="B198" s="12" t="s">
        <v>268</v>
      </c>
    </row>
    <row r="199">
      <c r="A199" s="6">
        <v>-1.0</v>
      </c>
      <c r="B199" s="7" t="s">
        <v>269</v>
      </c>
    </row>
    <row r="200">
      <c r="A200" s="11">
        <v>-1.0</v>
      </c>
      <c r="B200" s="13" t="s">
        <v>270</v>
      </c>
    </row>
    <row r="201">
      <c r="A201" s="5">
        <v>-1.0</v>
      </c>
      <c r="B201" s="3" t="s">
        <v>271</v>
      </c>
    </row>
    <row r="202">
      <c r="A202" s="11">
        <v>-1.0</v>
      </c>
      <c r="B202" s="13" t="s">
        <v>272</v>
      </c>
    </row>
    <row r="203">
      <c r="A203" s="6">
        <v>-1.0</v>
      </c>
      <c r="B203" s="7" t="s">
        <v>273</v>
      </c>
    </row>
    <row r="204">
      <c r="A204" s="5">
        <v>-1.0</v>
      </c>
      <c r="B204" s="3" t="s">
        <v>274</v>
      </c>
    </row>
    <row r="205">
      <c r="A205" s="5">
        <v>-1.0</v>
      </c>
      <c r="B205" s="3" t="s">
        <v>275</v>
      </c>
    </row>
    <row r="206">
      <c r="A206" s="5">
        <v>-1.0</v>
      </c>
      <c r="B206" s="3" t="s">
        <v>276</v>
      </c>
    </row>
    <row r="207">
      <c r="A207" s="5">
        <v>-1.0</v>
      </c>
      <c r="B207" s="3" t="s">
        <v>26</v>
      </c>
    </row>
    <row r="208">
      <c r="A208" s="5">
        <v>-1.0</v>
      </c>
      <c r="B208" s="3" t="s">
        <v>277</v>
      </c>
    </row>
    <row r="209">
      <c r="A209" s="1">
        <v>-1.0</v>
      </c>
      <c r="B209" s="2" t="s">
        <v>55</v>
      </c>
    </row>
    <row r="210">
      <c r="A210" s="1">
        <v>-1.0</v>
      </c>
      <c r="B210" s="2" t="s">
        <v>56</v>
      </c>
    </row>
    <row r="211">
      <c r="A211" s="5">
        <v>-1.0</v>
      </c>
      <c r="B211" s="3" t="s">
        <v>278</v>
      </c>
    </row>
    <row r="212">
      <c r="A212" s="1">
        <v>-1.0</v>
      </c>
      <c r="B212" s="2" t="s">
        <v>46</v>
      </c>
    </row>
    <row r="213">
      <c r="A213" s="1">
        <v>-1.0</v>
      </c>
      <c r="B213" s="2" t="s">
        <v>279</v>
      </c>
    </row>
    <row r="214">
      <c r="A214" s="1">
        <v>-1.0</v>
      </c>
      <c r="B214" s="2" t="s">
        <v>280</v>
      </c>
    </row>
    <row r="215">
      <c r="A215" s="5">
        <v>-1.0</v>
      </c>
      <c r="B215" s="3" t="s">
        <v>281</v>
      </c>
    </row>
    <row r="216">
      <c r="A216" s="27">
        <v>-1.0</v>
      </c>
      <c r="B216" s="28" t="s">
        <v>282</v>
      </c>
    </row>
    <row r="217">
      <c r="A217" s="5">
        <v>-1.0</v>
      </c>
      <c r="B217" s="3" t="s">
        <v>283</v>
      </c>
    </row>
    <row r="218">
      <c r="A218" s="5">
        <v>-1.0</v>
      </c>
      <c r="B218" s="3" t="s">
        <v>284</v>
      </c>
    </row>
    <row r="219">
      <c r="A219" s="5">
        <v>-1.0</v>
      </c>
      <c r="B219" s="3" t="s">
        <v>285</v>
      </c>
    </row>
    <row r="220">
      <c r="A220" s="5">
        <v>-1.0</v>
      </c>
      <c r="B220" s="3" t="s">
        <v>286</v>
      </c>
    </row>
    <row r="221">
      <c r="A221" s="5">
        <v>-1.0</v>
      </c>
      <c r="B221" s="3" t="s">
        <v>287</v>
      </c>
    </row>
    <row r="222">
      <c r="A222" s="5">
        <v>-1.0</v>
      </c>
      <c r="B222" s="3" t="s">
        <v>288</v>
      </c>
    </row>
    <row r="223">
      <c r="A223" s="5">
        <v>-1.0</v>
      </c>
      <c r="B223" s="3" t="s">
        <v>289</v>
      </c>
    </row>
    <row r="224">
      <c r="A224" s="1">
        <v>-1.0</v>
      </c>
      <c r="B224" s="2" t="s">
        <v>290</v>
      </c>
    </row>
    <row r="225">
      <c r="A225" s="11">
        <v>-1.0</v>
      </c>
      <c r="B225" s="12" t="s">
        <v>291</v>
      </c>
    </row>
    <row r="226">
      <c r="A226" s="6">
        <v>-1.0</v>
      </c>
      <c r="B226" s="7" t="s">
        <v>292</v>
      </c>
    </row>
    <row r="227">
      <c r="A227" s="11">
        <v>-1.0</v>
      </c>
      <c r="B227" s="12" t="s">
        <v>293</v>
      </c>
    </row>
    <row r="228">
      <c r="A228" s="11">
        <v>-1.0</v>
      </c>
      <c r="B228" s="12" t="s">
        <v>294</v>
      </c>
    </row>
    <row r="229">
      <c r="A229" s="1">
        <v>-1.0</v>
      </c>
      <c r="B229" s="2" t="s">
        <v>295</v>
      </c>
    </row>
    <row r="230">
      <c r="A230" s="17">
        <v>-1.0</v>
      </c>
      <c r="B230" s="4" t="s">
        <v>296</v>
      </c>
    </row>
    <row r="231">
      <c r="A231" s="1">
        <v>-1.0</v>
      </c>
      <c r="B231" s="2" t="s">
        <v>297</v>
      </c>
    </row>
    <row r="232">
      <c r="A232" s="1">
        <v>-1.0</v>
      </c>
      <c r="B232" s="2" t="s">
        <v>298</v>
      </c>
    </row>
    <row r="233">
      <c r="A233" s="1">
        <v>-1.0</v>
      </c>
      <c r="B233" s="2" t="s">
        <v>299</v>
      </c>
    </row>
    <row r="234">
      <c r="A234" s="5">
        <v>-1.0</v>
      </c>
      <c r="B234" s="3" t="s">
        <v>300</v>
      </c>
    </row>
    <row r="235">
      <c r="A235" s="17">
        <v>-1.0</v>
      </c>
      <c r="B235" s="4" t="s">
        <v>301</v>
      </c>
    </row>
    <row r="236">
      <c r="A236" s="5">
        <v>-1.0</v>
      </c>
      <c r="B236" s="3" t="s">
        <v>302</v>
      </c>
    </row>
    <row r="237">
      <c r="A237" s="5">
        <v>-1.0</v>
      </c>
      <c r="B237" s="3" t="s">
        <v>303</v>
      </c>
    </row>
    <row r="238">
      <c r="A238" s="6">
        <v>-1.0</v>
      </c>
      <c r="B238" s="7" t="s">
        <v>304</v>
      </c>
    </row>
    <row r="239">
      <c r="A239" s="5">
        <v>-1.0</v>
      </c>
      <c r="B239" s="3" t="s">
        <v>305</v>
      </c>
    </row>
    <row r="240">
      <c r="A240" s="5">
        <v>-1.0</v>
      </c>
      <c r="B240" s="3" t="s">
        <v>306</v>
      </c>
    </row>
    <row r="241">
      <c r="A241" s="5">
        <v>-1.0</v>
      </c>
      <c r="B241" s="3" t="s">
        <v>307</v>
      </c>
    </row>
    <row r="242">
      <c r="A242" s="5">
        <v>-1.0</v>
      </c>
      <c r="B242" s="3" t="s">
        <v>308</v>
      </c>
    </row>
    <row r="243">
      <c r="A243" s="11">
        <v>-1.0</v>
      </c>
      <c r="B243" s="13" t="s">
        <v>309</v>
      </c>
    </row>
    <row r="244">
      <c r="A244" s="1">
        <v>-1.0</v>
      </c>
      <c r="B244" s="2" t="s">
        <v>310</v>
      </c>
    </row>
    <row r="245">
      <c r="A245" s="5">
        <v>-1.0</v>
      </c>
      <c r="B245" s="3" t="s">
        <v>311</v>
      </c>
    </row>
    <row r="246">
      <c r="A246" s="11">
        <v>-1.0</v>
      </c>
      <c r="B246" s="13" t="s">
        <v>312</v>
      </c>
    </row>
    <row r="247">
      <c r="A247" s="11">
        <v>-1.0</v>
      </c>
      <c r="B247" s="12" t="s">
        <v>313</v>
      </c>
    </row>
    <row r="248">
      <c r="A248" s="1">
        <v>-1.0</v>
      </c>
      <c r="B248" s="2" t="s">
        <v>314</v>
      </c>
    </row>
    <row r="249">
      <c r="A249" s="11">
        <v>-1.0</v>
      </c>
      <c r="B249" s="12" t="s">
        <v>315</v>
      </c>
    </row>
    <row r="250">
      <c r="A250" s="11">
        <v>-1.0</v>
      </c>
      <c r="B250" s="12" t="s">
        <v>316</v>
      </c>
    </row>
    <row r="251">
      <c r="A251" s="5">
        <v>-1.0</v>
      </c>
      <c r="B251" s="3" t="s">
        <v>317</v>
      </c>
    </row>
    <row r="252">
      <c r="A252" s="11">
        <v>-1.0</v>
      </c>
      <c r="B252" s="12" t="s">
        <v>57</v>
      </c>
    </row>
    <row r="253">
      <c r="A253" s="17">
        <v>-1.0</v>
      </c>
      <c r="B253" s="4" t="s">
        <v>318</v>
      </c>
    </row>
    <row r="254">
      <c r="A254" s="5">
        <v>-1.0</v>
      </c>
      <c r="B254" s="3" t="s">
        <v>319</v>
      </c>
    </row>
    <row r="255">
      <c r="A255" s="5">
        <v>-1.0</v>
      </c>
      <c r="B255" s="3" t="s">
        <v>320</v>
      </c>
    </row>
    <row r="256">
      <c r="A256" s="17">
        <v>-1.0</v>
      </c>
      <c r="B256" s="4" t="s">
        <v>58</v>
      </c>
    </row>
    <row r="257">
      <c r="A257" s="5">
        <v>-1.0</v>
      </c>
      <c r="B257" s="3" t="s">
        <v>321</v>
      </c>
    </row>
    <row r="258">
      <c r="A258" s="5">
        <v>-1.0</v>
      </c>
      <c r="B258" s="3" t="s">
        <v>59</v>
      </c>
    </row>
    <row r="259">
      <c r="A259" s="5">
        <v>-1.0</v>
      </c>
      <c r="B259" s="3" t="s">
        <v>322</v>
      </c>
    </row>
    <row r="260">
      <c r="A260" s="11">
        <v>-1.0</v>
      </c>
      <c r="B260" s="13" t="s">
        <v>323</v>
      </c>
    </row>
    <row r="261">
      <c r="A261" s="5">
        <v>-1.0</v>
      </c>
      <c r="B261" s="3" t="s">
        <v>324</v>
      </c>
    </row>
    <row r="262">
      <c r="A262" s="27">
        <v>-1.0</v>
      </c>
      <c r="B262" s="28" t="s">
        <v>325</v>
      </c>
    </row>
    <row r="263">
      <c r="A263" s="5">
        <v>-1.0</v>
      </c>
      <c r="B263" s="3" t="s">
        <v>326</v>
      </c>
    </row>
    <row r="264">
      <c r="A264" s="11">
        <v>-1.0</v>
      </c>
      <c r="B264" s="13" t="s">
        <v>327</v>
      </c>
    </row>
    <row r="265">
      <c r="A265" s="17">
        <v>-1.0</v>
      </c>
      <c r="B265" s="4" t="s">
        <v>328</v>
      </c>
    </row>
    <row r="266">
      <c r="A266" s="1">
        <v>-1.0</v>
      </c>
      <c r="B266" s="2" t="s">
        <v>329</v>
      </c>
    </row>
    <row r="267">
      <c r="A267" s="1">
        <v>-1.0</v>
      </c>
      <c r="B267" s="2" t="s">
        <v>330</v>
      </c>
    </row>
    <row r="268">
      <c r="A268" s="11">
        <v>-1.0</v>
      </c>
      <c r="B268" s="13" t="s">
        <v>331</v>
      </c>
    </row>
    <row r="269">
      <c r="A269" s="5">
        <v>-1.0</v>
      </c>
      <c r="B269" s="3" t="s">
        <v>332</v>
      </c>
    </row>
    <row r="270">
      <c r="A270" s="1">
        <v>-1.0</v>
      </c>
      <c r="B270" s="2" t="s">
        <v>333</v>
      </c>
    </row>
    <row r="271">
      <c r="A271" s="29">
        <v>-1.0</v>
      </c>
      <c r="B271" s="30" t="s">
        <v>334</v>
      </c>
    </row>
    <row r="272">
      <c r="A272" s="11">
        <v>-1.0</v>
      </c>
      <c r="B272" s="13" t="s">
        <v>335</v>
      </c>
    </row>
    <row r="273">
      <c r="A273" s="6">
        <v>-1.0</v>
      </c>
      <c r="B273" s="7" t="s">
        <v>336</v>
      </c>
    </row>
    <row r="274">
      <c r="A274" s="11">
        <v>-1.0</v>
      </c>
      <c r="B274" s="13" t="s">
        <v>337</v>
      </c>
    </row>
    <row r="275">
      <c r="A275" s="6">
        <v>-1.0</v>
      </c>
      <c r="B275" s="7" t="s">
        <v>338</v>
      </c>
    </row>
    <row r="276">
      <c r="A276" s="11">
        <v>-1.0</v>
      </c>
      <c r="B276" s="13" t="s">
        <v>339</v>
      </c>
    </row>
    <row r="277">
      <c r="A277" s="11">
        <v>-1.0</v>
      </c>
      <c r="B277" s="12" t="s">
        <v>340</v>
      </c>
    </row>
    <row r="278">
      <c r="A278" s="11">
        <v>-1.0</v>
      </c>
      <c r="B278" s="13" t="s">
        <v>60</v>
      </c>
    </row>
    <row r="279">
      <c r="A279" s="1">
        <v>-1.0</v>
      </c>
      <c r="B279" s="2" t="s">
        <v>341</v>
      </c>
    </row>
    <row r="280">
      <c r="A280" s="11">
        <v>-1.0</v>
      </c>
      <c r="B280" s="13" t="s">
        <v>342</v>
      </c>
    </row>
    <row r="281">
      <c r="A281" s="11">
        <v>-1.0</v>
      </c>
      <c r="B281" s="13" t="s">
        <v>343</v>
      </c>
    </row>
    <row r="282">
      <c r="A282" s="18">
        <v>-1.0</v>
      </c>
      <c r="B282" s="19" t="s">
        <v>344</v>
      </c>
    </row>
    <row r="283">
      <c r="A283" s="1">
        <v>-1.0</v>
      </c>
      <c r="B283" s="13" t="s">
        <v>345</v>
      </c>
    </row>
    <row r="284">
      <c r="A284" s="1">
        <v>-1.0</v>
      </c>
      <c r="B284" s="13" t="s">
        <v>346</v>
      </c>
    </row>
    <row r="285">
      <c r="A285" s="1">
        <v>-1.0</v>
      </c>
      <c r="B285" s="13" t="s">
        <v>347</v>
      </c>
    </row>
    <row r="286">
      <c r="A286" s="1">
        <v>-1.0</v>
      </c>
      <c r="B286" s="13" t="s">
        <v>348</v>
      </c>
    </row>
    <row r="287">
      <c r="A287" s="1">
        <v>-1.0</v>
      </c>
      <c r="B287" s="13" t="s">
        <v>349</v>
      </c>
    </row>
    <row r="288">
      <c r="A288" s="1">
        <v>-1.0</v>
      </c>
      <c r="B288" s="13" t="s">
        <v>350</v>
      </c>
    </row>
    <row r="289">
      <c r="A289" s="1">
        <v>-1.0</v>
      </c>
      <c r="B289" s="2" t="s">
        <v>351</v>
      </c>
    </row>
    <row r="290">
      <c r="A290" s="1">
        <v>-1.0</v>
      </c>
      <c r="B290" s="2" t="s">
        <v>352</v>
      </c>
    </row>
    <row r="291">
      <c r="A291" s="1">
        <v>-1.0</v>
      </c>
      <c r="B291" s="2" t="s">
        <v>353</v>
      </c>
    </row>
    <row r="292">
      <c r="A292" s="17">
        <v>-1.0</v>
      </c>
      <c r="B292" s="4" t="s">
        <v>354</v>
      </c>
    </row>
    <row r="293">
      <c r="A293" s="1">
        <v>-1.0</v>
      </c>
      <c r="B293" s="2" t="s">
        <v>355</v>
      </c>
    </row>
    <row r="294">
      <c r="A294" s="11">
        <v>-1.0</v>
      </c>
      <c r="B294" s="12" t="s">
        <v>356</v>
      </c>
    </row>
    <row r="295">
      <c r="A295" s="1">
        <v>-1.0</v>
      </c>
      <c r="B295" s="30" t="s">
        <v>357</v>
      </c>
    </row>
    <row r="296">
      <c r="A296" s="1">
        <v>-1.0</v>
      </c>
      <c r="B296" s="13" t="s">
        <v>358</v>
      </c>
    </row>
    <row r="297">
      <c r="A297" s="1">
        <v>-1.0</v>
      </c>
      <c r="B297" s="2" t="s">
        <v>359</v>
      </c>
    </row>
    <row r="298">
      <c r="A298" s="1">
        <v>-1.0</v>
      </c>
      <c r="B298" s="2" t="s">
        <v>360</v>
      </c>
    </row>
    <row r="299">
      <c r="A299" s="1">
        <v>-1.0</v>
      </c>
      <c r="B299" s="2" t="s">
        <v>361</v>
      </c>
    </row>
    <row r="300">
      <c r="A300" s="1">
        <v>-1.0</v>
      </c>
      <c r="B300" s="2" t="s">
        <v>362</v>
      </c>
    </row>
    <row r="301">
      <c r="A301" s="1">
        <v>-1.0</v>
      </c>
      <c r="B301" s="2" t="s">
        <v>363</v>
      </c>
    </row>
    <row r="302">
      <c r="A302" s="1">
        <v>-1.0</v>
      </c>
      <c r="B302" s="2" t="s">
        <v>364</v>
      </c>
    </row>
    <row r="303">
      <c r="A303" s="1">
        <v>-1.0</v>
      </c>
      <c r="B303" s="2" t="s">
        <v>365</v>
      </c>
    </row>
    <row r="304">
      <c r="A304" s="1">
        <v>-1.0</v>
      </c>
      <c r="B304" s="2" t="s">
        <v>366</v>
      </c>
    </row>
    <row r="305">
      <c r="A305" s="1">
        <v>-1.0</v>
      </c>
      <c r="B305" s="2" t="s">
        <v>367</v>
      </c>
    </row>
    <row r="306">
      <c r="A306" s="1">
        <v>-1.0</v>
      </c>
      <c r="B306" s="2" t="s">
        <v>368</v>
      </c>
    </row>
    <row r="307">
      <c r="A307" s="1">
        <v>-1.0</v>
      </c>
      <c r="B307" s="2" t="s">
        <v>369</v>
      </c>
    </row>
    <row r="308">
      <c r="A308" s="1">
        <v>-1.0</v>
      </c>
      <c r="B308" s="2" t="s">
        <v>370</v>
      </c>
    </row>
    <row r="309">
      <c r="A309" s="1">
        <v>-1.0</v>
      </c>
      <c r="B309" s="3" t="s">
        <v>371</v>
      </c>
    </row>
    <row r="310">
      <c r="A310" s="1">
        <v>-1.0</v>
      </c>
      <c r="B310" s="3" t="s">
        <v>372</v>
      </c>
    </row>
    <row r="311">
      <c r="A311" s="1">
        <v>-1.0</v>
      </c>
      <c r="B311" s="2" t="s">
        <v>373</v>
      </c>
    </row>
    <row r="312">
      <c r="A312" s="1">
        <v>-1.0</v>
      </c>
      <c r="B312" s="2" t="s">
        <v>374</v>
      </c>
    </row>
    <row r="313">
      <c r="A313" s="1">
        <v>-1.0</v>
      </c>
      <c r="B313" s="2" t="s">
        <v>684</v>
      </c>
    </row>
    <row r="314">
      <c r="A314" s="1">
        <v>-1.0</v>
      </c>
      <c r="B314" s="2" t="s">
        <v>377</v>
      </c>
    </row>
    <row r="315">
      <c r="A315" s="1">
        <v>-1.0</v>
      </c>
      <c r="B315" s="2" t="s">
        <v>378</v>
      </c>
    </row>
    <row r="316">
      <c r="A316" s="1">
        <v>-1.0</v>
      </c>
      <c r="B316" s="2" t="s">
        <v>379</v>
      </c>
    </row>
    <row r="317">
      <c r="A317" s="1">
        <v>-1.0</v>
      </c>
      <c r="B317" s="2" t="s">
        <v>380</v>
      </c>
    </row>
    <row r="318">
      <c r="A318" s="1">
        <v>-1.0</v>
      </c>
      <c r="B318" s="2" t="s">
        <v>381</v>
      </c>
    </row>
    <row r="319">
      <c r="A319" s="1">
        <v>-1.0</v>
      </c>
      <c r="B319" s="2" t="s">
        <v>382</v>
      </c>
    </row>
    <row r="320">
      <c r="A320" s="1">
        <v>-1.0</v>
      </c>
      <c r="B320" s="2" t="s">
        <v>383</v>
      </c>
    </row>
    <row r="321">
      <c r="A321" s="1">
        <v>-1.0</v>
      </c>
      <c r="B321" s="2" t="s">
        <v>384</v>
      </c>
    </row>
    <row r="322">
      <c r="A322" s="1">
        <v>-1.0</v>
      </c>
      <c r="B322" s="2" t="s">
        <v>385</v>
      </c>
    </row>
    <row r="323">
      <c r="A323" s="1">
        <v>-1.0</v>
      </c>
      <c r="B323" s="2" t="s">
        <v>386</v>
      </c>
    </row>
    <row r="324">
      <c r="A324" s="1">
        <v>-1.0</v>
      </c>
      <c r="B324" s="2" t="s">
        <v>387</v>
      </c>
    </row>
    <row r="325">
      <c r="A325" s="1">
        <v>-1.0</v>
      </c>
      <c r="B325" s="2" t="s">
        <v>388</v>
      </c>
    </row>
    <row r="326">
      <c r="A326" s="1">
        <v>-1.0</v>
      </c>
      <c r="B326" s="2" t="s">
        <v>389</v>
      </c>
    </row>
    <row r="327">
      <c r="A327" s="1">
        <v>-1.0</v>
      </c>
      <c r="B327" s="2" t="s">
        <v>390</v>
      </c>
    </row>
    <row r="328">
      <c r="A328" s="1">
        <v>-1.0</v>
      </c>
      <c r="B328" s="2" t="s">
        <v>391</v>
      </c>
    </row>
    <row r="329">
      <c r="A329" s="1">
        <v>-1.0</v>
      </c>
      <c r="B329" s="2" t="s">
        <v>392</v>
      </c>
    </row>
    <row r="330">
      <c r="A330" s="1">
        <v>-1.0</v>
      </c>
      <c r="B330" s="2" t="s">
        <v>393</v>
      </c>
    </row>
    <row r="331">
      <c r="A331" s="1">
        <v>-1.0</v>
      </c>
      <c r="B331" s="2" t="s">
        <v>0</v>
      </c>
    </row>
    <row r="332">
      <c r="A332" s="1">
        <v>-1.0</v>
      </c>
      <c r="B332" s="2" t="s">
        <v>394</v>
      </c>
    </row>
    <row r="333">
      <c r="A333" s="1">
        <v>-1.0</v>
      </c>
      <c r="B333" s="2" t="s">
        <v>395</v>
      </c>
    </row>
    <row r="334">
      <c r="A334" s="1">
        <v>-1.0</v>
      </c>
      <c r="B334" s="2" t="s">
        <v>396</v>
      </c>
    </row>
    <row r="335">
      <c r="A335" s="1">
        <v>-1.0</v>
      </c>
      <c r="B335" s="4" t="s">
        <v>397</v>
      </c>
    </row>
    <row r="336">
      <c r="A336" s="1">
        <v>-1.0</v>
      </c>
      <c r="B336" s="2" t="s">
        <v>398</v>
      </c>
    </row>
    <row r="337">
      <c r="A337" s="1">
        <v>-1.0</v>
      </c>
      <c r="B337" s="2" t="s">
        <v>399</v>
      </c>
    </row>
    <row r="338">
      <c r="A338" s="1">
        <v>-1.0</v>
      </c>
      <c r="B338" s="2" t="s">
        <v>400</v>
      </c>
    </row>
    <row r="339">
      <c r="A339" s="1">
        <v>-1.0</v>
      </c>
      <c r="B339" s="2" t="s">
        <v>401</v>
      </c>
    </row>
    <row r="340">
      <c r="A340" s="1">
        <v>-1.0</v>
      </c>
      <c r="B340" s="2" t="s">
        <v>402</v>
      </c>
    </row>
    <row r="341">
      <c r="A341" s="1">
        <v>-1.0</v>
      </c>
      <c r="B341" s="2" t="s">
        <v>403</v>
      </c>
    </row>
    <row r="342">
      <c r="A342" s="1">
        <v>-1.0</v>
      </c>
      <c r="B342" s="3" t="s">
        <v>404</v>
      </c>
    </row>
    <row r="343">
      <c r="A343" s="1">
        <v>-1.0</v>
      </c>
      <c r="B343" s="2" t="s">
        <v>405</v>
      </c>
    </row>
    <row r="344">
      <c r="A344" s="1">
        <v>-1.0</v>
      </c>
      <c r="B344" s="2" t="s">
        <v>406</v>
      </c>
    </row>
    <row r="345">
      <c r="A345" s="1">
        <v>-1.0</v>
      </c>
      <c r="B345" s="2" t="s">
        <v>407</v>
      </c>
    </row>
    <row r="346">
      <c r="A346" s="1">
        <v>-1.0</v>
      </c>
      <c r="B346" s="2" t="s">
        <v>408</v>
      </c>
    </row>
    <row r="347">
      <c r="A347" s="1">
        <v>-1.0</v>
      </c>
      <c r="B347" s="2" t="s">
        <v>409</v>
      </c>
    </row>
    <row r="348">
      <c r="A348" s="1">
        <v>-1.0</v>
      </c>
      <c r="B348" s="2" t="s">
        <v>410</v>
      </c>
    </row>
    <row r="349">
      <c r="A349" s="1">
        <v>-1.0</v>
      </c>
      <c r="B349" s="4" t="s">
        <v>411</v>
      </c>
    </row>
    <row r="350">
      <c r="A350" s="1">
        <v>-1.0</v>
      </c>
      <c r="B350" s="2" t="s">
        <v>412</v>
      </c>
    </row>
    <row r="351">
      <c r="A351" s="1">
        <v>-1.0</v>
      </c>
      <c r="B351" s="2" t="s">
        <v>413</v>
      </c>
    </row>
    <row r="352">
      <c r="A352" s="1">
        <v>-1.0</v>
      </c>
      <c r="B352" s="2" t="s">
        <v>414</v>
      </c>
    </row>
    <row r="353">
      <c r="A353" s="1">
        <v>-1.0</v>
      </c>
      <c r="B353" s="3" t="s">
        <v>415</v>
      </c>
    </row>
    <row r="354">
      <c r="A354" s="1">
        <v>-1.0</v>
      </c>
      <c r="B354" s="3" t="s">
        <v>416</v>
      </c>
    </row>
    <row r="355">
      <c r="A355" s="1">
        <v>-1.0</v>
      </c>
      <c r="B355" s="4" t="s">
        <v>417</v>
      </c>
    </row>
    <row r="356">
      <c r="A356" s="1">
        <v>-1.0</v>
      </c>
      <c r="B356" s="2" t="s">
        <v>418</v>
      </c>
    </row>
    <row r="357">
      <c r="A357" s="1">
        <v>-1.0</v>
      </c>
      <c r="B357" s="2" t="s">
        <v>419</v>
      </c>
    </row>
    <row r="358">
      <c r="A358" s="1">
        <v>-1.0</v>
      </c>
      <c r="B358" s="4" t="s">
        <v>420</v>
      </c>
    </row>
    <row r="359">
      <c r="A359" s="1">
        <v>-1.0</v>
      </c>
      <c r="B359" s="3" t="s">
        <v>685</v>
      </c>
    </row>
    <row r="360">
      <c r="A360" s="1">
        <v>-1.0</v>
      </c>
      <c r="B360" s="4" t="s">
        <v>423</v>
      </c>
    </row>
    <row r="361">
      <c r="A361" s="1">
        <v>-1.0</v>
      </c>
      <c r="B361" s="2" t="s">
        <v>424</v>
      </c>
    </row>
    <row r="362">
      <c r="A362" s="1">
        <v>-1.0</v>
      </c>
      <c r="B362" s="4" t="s">
        <v>425</v>
      </c>
    </row>
    <row r="363">
      <c r="A363" s="1">
        <v>-1.0</v>
      </c>
      <c r="B363" s="4" t="s">
        <v>426</v>
      </c>
    </row>
    <row r="364">
      <c r="A364" s="1">
        <v>-1.0</v>
      </c>
      <c r="B364" s="3" t="s">
        <v>427</v>
      </c>
    </row>
    <row r="365">
      <c r="A365" s="1">
        <v>-1.0</v>
      </c>
      <c r="B365" s="3" t="s">
        <v>1</v>
      </c>
    </row>
    <row r="366">
      <c r="A366" s="1">
        <v>-1.0</v>
      </c>
      <c r="B366" s="2" t="s">
        <v>428</v>
      </c>
    </row>
    <row r="367">
      <c r="A367" s="1">
        <v>-1.0</v>
      </c>
      <c r="B367" s="2" t="s">
        <v>429</v>
      </c>
    </row>
    <row r="368">
      <c r="A368" s="1">
        <v>-1.0</v>
      </c>
      <c r="B368" s="4" t="s">
        <v>2</v>
      </c>
    </row>
    <row r="369">
      <c r="A369" s="1">
        <v>-1.0</v>
      </c>
      <c r="B369" s="2" t="s">
        <v>430</v>
      </c>
    </row>
    <row r="370">
      <c r="A370" s="1">
        <v>-1.0</v>
      </c>
      <c r="B370" s="2" t="s">
        <v>431</v>
      </c>
    </row>
    <row r="371">
      <c r="A371" s="1">
        <v>-1.0</v>
      </c>
      <c r="B371" s="2" t="s">
        <v>432</v>
      </c>
    </row>
    <row r="372">
      <c r="A372" s="1">
        <v>-1.0</v>
      </c>
      <c r="B372" s="2" t="s">
        <v>433</v>
      </c>
    </row>
    <row r="373">
      <c r="A373" s="1">
        <v>-1.0</v>
      </c>
      <c r="B373" s="2" t="s">
        <v>434</v>
      </c>
    </row>
    <row r="374">
      <c r="A374" s="1">
        <v>-1.0</v>
      </c>
      <c r="B374" s="4" t="s">
        <v>686</v>
      </c>
    </row>
    <row r="375">
      <c r="A375" s="1">
        <v>-1.0</v>
      </c>
      <c r="B375" s="2" t="s">
        <v>436</v>
      </c>
    </row>
    <row r="376">
      <c r="A376" s="1">
        <v>-1.0</v>
      </c>
      <c r="B376" s="2" t="s">
        <v>437</v>
      </c>
    </row>
    <row r="377">
      <c r="A377" s="1">
        <v>-1.0</v>
      </c>
      <c r="B377" s="2" t="s">
        <v>438</v>
      </c>
    </row>
    <row r="378">
      <c r="A378" s="1">
        <v>-1.0</v>
      </c>
      <c r="B378" s="2" t="s">
        <v>439</v>
      </c>
    </row>
    <row r="379">
      <c r="A379" s="1">
        <v>-1.0</v>
      </c>
      <c r="B379" s="2" t="s">
        <v>440</v>
      </c>
    </row>
    <row r="380">
      <c r="A380" s="1">
        <v>-1.0</v>
      </c>
      <c r="B380" s="2" t="s">
        <v>441</v>
      </c>
    </row>
    <row r="381">
      <c r="A381" s="1">
        <v>-1.0</v>
      </c>
      <c r="B381" s="3" t="s">
        <v>442</v>
      </c>
    </row>
    <row r="382">
      <c r="A382" s="1">
        <v>-1.0</v>
      </c>
      <c r="B382" s="4" t="s">
        <v>443</v>
      </c>
    </row>
    <row r="383">
      <c r="A383" s="1">
        <v>-1.0</v>
      </c>
      <c r="B383" s="4" t="s">
        <v>444</v>
      </c>
    </row>
    <row r="384">
      <c r="A384" s="1">
        <v>-1.0</v>
      </c>
      <c r="B384" s="2" t="s">
        <v>445</v>
      </c>
    </row>
    <row r="385">
      <c r="A385" s="1">
        <v>-1.0</v>
      </c>
      <c r="B385" s="2" t="s">
        <v>446</v>
      </c>
    </row>
    <row r="386">
      <c r="A386" s="1">
        <v>-1.0</v>
      </c>
      <c r="B386" s="2" t="s">
        <v>447</v>
      </c>
    </row>
    <row r="387">
      <c r="A387" s="1">
        <v>-1.0</v>
      </c>
      <c r="B387" s="2" t="s">
        <v>448</v>
      </c>
    </row>
    <row r="388">
      <c r="A388" s="1">
        <v>-1.0</v>
      </c>
      <c r="B388" s="2" t="s">
        <v>449</v>
      </c>
    </row>
    <row r="389">
      <c r="A389" s="1">
        <v>-1.0</v>
      </c>
      <c r="B389" s="2" t="s">
        <v>450</v>
      </c>
    </row>
    <row r="390">
      <c r="A390" s="1">
        <v>-1.0</v>
      </c>
      <c r="B390" s="2" t="s">
        <v>4</v>
      </c>
    </row>
    <row r="391">
      <c r="A391" s="1">
        <v>-1.0</v>
      </c>
      <c r="B391" s="2" t="s">
        <v>451</v>
      </c>
    </row>
    <row r="392">
      <c r="A392" s="1">
        <v>-1.0</v>
      </c>
      <c r="B392" s="2" t="s">
        <v>452</v>
      </c>
    </row>
    <row r="393">
      <c r="A393" s="1">
        <v>-1.0</v>
      </c>
      <c r="B393" s="3" t="s">
        <v>453</v>
      </c>
    </row>
    <row r="394">
      <c r="A394" s="1">
        <v>-1.0</v>
      </c>
      <c r="B394" s="2" t="s">
        <v>691</v>
      </c>
    </row>
    <row r="395">
      <c r="A395" s="1">
        <v>-1.0</v>
      </c>
      <c r="B395" s="2" t="s">
        <v>456</v>
      </c>
    </row>
    <row r="396">
      <c r="A396" s="1">
        <v>-1.0</v>
      </c>
      <c r="B396" s="2" t="s">
        <v>457</v>
      </c>
    </row>
    <row r="397">
      <c r="A397" s="1">
        <v>-1.0</v>
      </c>
      <c r="B397" s="2" t="s">
        <v>692</v>
      </c>
    </row>
    <row r="398">
      <c r="A398" s="1">
        <v>-1.0</v>
      </c>
      <c r="B398" s="2" t="s">
        <v>460</v>
      </c>
    </row>
    <row r="399">
      <c r="A399" s="1">
        <v>-1.0</v>
      </c>
      <c r="B399" s="2" t="s">
        <v>461</v>
      </c>
    </row>
    <row r="400">
      <c r="A400" s="1">
        <v>-1.0</v>
      </c>
      <c r="B400" s="2" t="s">
        <v>462</v>
      </c>
    </row>
    <row r="401">
      <c r="A401" s="1">
        <v>-1.0</v>
      </c>
      <c r="B401" s="2" t="s">
        <v>463</v>
      </c>
    </row>
    <row r="402">
      <c r="A402" s="1">
        <v>-1.0</v>
      </c>
      <c r="B402" s="2" t="s">
        <v>464</v>
      </c>
    </row>
    <row r="403">
      <c r="A403" s="1">
        <v>-1.0</v>
      </c>
      <c r="B403" s="2" t="s">
        <v>465</v>
      </c>
    </row>
    <row r="404">
      <c r="A404" s="1">
        <v>-1.0</v>
      </c>
      <c r="B404" s="2" t="s">
        <v>466</v>
      </c>
    </row>
    <row r="405">
      <c r="A405" s="1">
        <v>-1.0</v>
      </c>
      <c r="B405" s="2" t="s">
        <v>467</v>
      </c>
    </row>
    <row r="406">
      <c r="A406" s="1">
        <v>-1.0</v>
      </c>
      <c r="B406" s="2" t="s">
        <v>468</v>
      </c>
    </row>
    <row r="407">
      <c r="A407" s="1">
        <v>-1.0</v>
      </c>
      <c r="B407" s="2" t="s">
        <v>469</v>
      </c>
    </row>
    <row r="408">
      <c r="A408" s="1">
        <v>-1.0</v>
      </c>
      <c r="B408" s="3" t="s">
        <v>470</v>
      </c>
    </row>
    <row r="409">
      <c r="A409" s="1">
        <v>-1.0</v>
      </c>
      <c r="B409" s="4" t="s">
        <v>471</v>
      </c>
    </row>
    <row r="410">
      <c r="A410" s="1">
        <v>-1.0</v>
      </c>
      <c r="B410" s="4" t="s">
        <v>472</v>
      </c>
    </row>
    <row r="411">
      <c r="A411" s="1">
        <v>-1.0</v>
      </c>
      <c r="B411" s="2" t="s">
        <v>473</v>
      </c>
    </row>
    <row r="412">
      <c r="A412" s="1">
        <v>-1.0</v>
      </c>
      <c r="B412" s="2" t="s">
        <v>474</v>
      </c>
    </row>
    <row r="413">
      <c r="A413" s="1">
        <v>-1.0</v>
      </c>
      <c r="B413" s="2" t="s">
        <v>475</v>
      </c>
    </row>
    <row r="414">
      <c r="A414" s="1">
        <v>-1.0</v>
      </c>
      <c r="B414" s="2" t="s">
        <v>476</v>
      </c>
    </row>
    <row r="415">
      <c r="A415" s="1">
        <v>-1.0</v>
      </c>
      <c r="B415" s="2" t="s">
        <v>477</v>
      </c>
    </row>
    <row r="416">
      <c r="A416" s="1">
        <v>-1.0</v>
      </c>
      <c r="B416" s="3" t="s">
        <v>478</v>
      </c>
    </row>
    <row r="417">
      <c r="A417" s="1">
        <v>-1.0</v>
      </c>
      <c r="B417" s="2" t="s">
        <v>479</v>
      </c>
    </row>
    <row r="418">
      <c r="A418" s="1">
        <v>-1.0</v>
      </c>
      <c r="B418" s="3" t="s">
        <v>480</v>
      </c>
    </row>
    <row r="419">
      <c r="A419" s="1">
        <v>-1.0</v>
      </c>
      <c r="B419" s="3" t="s">
        <v>693</v>
      </c>
    </row>
    <row r="420">
      <c r="A420" s="1">
        <v>-1.0</v>
      </c>
      <c r="B420" s="22" t="s">
        <v>483</v>
      </c>
    </row>
    <row r="421">
      <c r="A421" s="1">
        <v>-1.0</v>
      </c>
      <c r="B421" s="4" t="s">
        <v>484</v>
      </c>
    </row>
    <row r="422">
      <c r="A422" s="1">
        <v>-1.0</v>
      </c>
      <c r="B422" s="4" t="s">
        <v>485</v>
      </c>
    </row>
    <row r="423">
      <c r="A423" s="1">
        <v>-1.0</v>
      </c>
      <c r="B423" s="3" t="s">
        <v>486</v>
      </c>
    </row>
    <row r="424">
      <c r="A424" s="1">
        <v>-1.0</v>
      </c>
      <c r="B424" s="2" t="s">
        <v>487</v>
      </c>
    </row>
    <row r="425">
      <c r="A425" s="1">
        <v>-1.0</v>
      </c>
      <c r="B425" s="3" t="s">
        <v>488</v>
      </c>
    </row>
    <row r="426">
      <c r="A426" s="1">
        <v>-1.0</v>
      </c>
      <c r="B426" s="4" t="s">
        <v>489</v>
      </c>
    </row>
    <row r="427">
      <c r="A427" s="1">
        <v>-1.0</v>
      </c>
      <c r="B427" s="2" t="s">
        <v>490</v>
      </c>
    </row>
    <row r="428">
      <c r="A428" s="1">
        <v>-1.0</v>
      </c>
      <c r="B428" s="4" t="s">
        <v>491</v>
      </c>
    </row>
    <row r="429">
      <c r="A429" s="1">
        <v>-1.0</v>
      </c>
      <c r="B429" s="4" t="s">
        <v>492</v>
      </c>
    </row>
    <row r="430">
      <c r="A430" s="1">
        <v>-1.0</v>
      </c>
      <c r="B430" s="3" t="s">
        <v>493</v>
      </c>
    </row>
    <row r="431">
      <c r="A431" s="1">
        <v>-1.0</v>
      </c>
      <c r="B431" s="4" t="s">
        <v>494</v>
      </c>
    </row>
    <row r="432">
      <c r="A432" s="1">
        <v>-1.0</v>
      </c>
      <c r="B432" s="2" t="s">
        <v>495</v>
      </c>
    </row>
    <row r="433">
      <c r="A433" s="1">
        <v>-1.0</v>
      </c>
      <c r="B433" s="2" t="s">
        <v>694</v>
      </c>
    </row>
    <row r="434">
      <c r="A434" s="1">
        <v>-1.0</v>
      </c>
      <c r="B434" s="4" t="s">
        <v>498</v>
      </c>
    </row>
    <row r="435">
      <c r="A435" s="1">
        <v>-1.0</v>
      </c>
      <c r="B435" s="4" t="s">
        <v>499</v>
      </c>
    </row>
    <row r="436">
      <c r="A436" s="1">
        <v>-1.0</v>
      </c>
      <c r="B436" s="4" t="s">
        <v>500</v>
      </c>
    </row>
    <row r="437">
      <c r="A437" s="1">
        <v>-1.0</v>
      </c>
      <c r="B437" s="3" t="s">
        <v>501</v>
      </c>
    </row>
    <row r="438">
      <c r="A438" s="1">
        <v>-1.0</v>
      </c>
      <c r="B438" s="33" t="s">
        <v>502</v>
      </c>
    </row>
    <row r="439">
      <c r="A439" s="1">
        <v>-1.0</v>
      </c>
      <c r="B439" s="33" t="s">
        <v>503</v>
      </c>
    </row>
    <row r="440">
      <c r="A440" s="1">
        <v>-1.0</v>
      </c>
      <c r="B440" s="2" t="s">
        <v>504</v>
      </c>
    </row>
    <row r="441">
      <c r="A441" s="1">
        <v>-1.0</v>
      </c>
      <c r="B441" s="34" t="s">
        <v>505</v>
      </c>
    </row>
    <row r="442">
      <c r="A442" s="1">
        <v>0.0</v>
      </c>
      <c r="B442" s="2" t="s">
        <v>695</v>
      </c>
    </row>
    <row r="443">
      <c r="A443" s="1">
        <v>0.0</v>
      </c>
      <c r="B443" s="2" t="s">
        <v>50</v>
      </c>
    </row>
    <row r="444">
      <c r="A444" s="1">
        <v>0.0</v>
      </c>
      <c r="B444" s="2" t="s">
        <v>507</v>
      </c>
    </row>
    <row r="445">
      <c r="A445" s="1">
        <v>0.0</v>
      </c>
      <c r="B445" s="2" t="s">
        <v>508</v>
      </c>
    </row>
    <row r="446">
      <c r="A446" s="1">
        <v>0.0</v>
      </c>
      <c r="B446" s="2" t="s">
        <v>509</v>
      </c>
    </row>
    <row r="447">
      <c r="A447" s="1">
        <v>0.0</v>
      </c>
      <c r="B447" s="2" t="s">
        <v>510</v>
      </c>
    </row>
    <row r="448">
      <c r="A448" s="1">
        <v>0.0</v>
      </c>
      <c r="B448" s="2" t="s">
        <v>511</v>
      </c>
    </row>
    <row r="449">
      <c r="A449" s="5">
        <v>0.0</v>
      </c>
      <c r="B449" s="3" t="s">
        <v>512</v>
      </c>
    </row>
    <row r="450">
      <c r="A450" s="1">
        <v>0.0</v>
      </c>
      <c r="B450" s="2" t="s">
        <v>513</v>
      </c>
    </row>
    <row r="451">
      <c r="A451" s="1">
        <v>0.0</v>
      </c>
      <c r="B451" s="2" t="s">
        <v>514</v>
      </c>
    </row>
    <row r="452">
      <c r="A452" s="1">
        <v>0.0</v>
      </c>
      <c r="B452" s="2" t="s">
        <v>515</v>
      </c>
    </row>
    <row r="453">
      <c r="A453" s="1">
        <v>0.0</v>
      </c>
      <c r="B453" s="2" t="s">
        <v>516</v>
      </c>
    </row>
    <row r="454">
      <c r="A454" s="1">
        <v>0.0</v>
      </c>
      <c r="B454" s="2" t="s">
        <v>517</v>
      </c>
    </row>
    <row r="455">
      <c r="A455" s="1">
        <v>0.0</v>
      </c>
      <c r="B455" s="2" t="s">
        <v>518</v>
      </c>
    </row>
    <row r="456">
      <c r="A456" s="1">
        <v>0.0</v>
      </c>
      <c r="B456" s="2" t="s">
        <v>519</v>
      </c>
    </row>
    <row r="457">
      <c r="A457" s="1">
        <v>0.0</v>
      </c>
      <c r="B457" s="2" t="s">
        <v>520</v>
      </c>
    </row>
    <row r="458">
      <c r="A458" s="1">
        <v>0.0</v>
      </c>
      <c r="B458" s="2" t="s">
        <v>521</v>
      </c>
    </row>
    <row r="459">
      <c r="A459" s="1">
        <v>0.0</v>
      </c>
      <c r="B459" s="2" t="s">
        <v>522</v>
      </c>
    </row>
    <row r="460">
      <c r="A460" s="1">
        <v>0.0</v>
      </c>
      <c r="B460" s="2" t="s">
        <v>523</v>
      </c>
    </row>
    <row r="461">
      <c r="A461" s="8">
        <v>0.0</v>
      </c>
      <c r="B461" s="9" t="s">
        <v>524</v>
      </c>
    </row>
    <row r="462">
      <c r="A462" s="1">
        <v>0.0</v>
      </c>
      <c r="B462" s="2" t="s">
        <v>525</v>
      </c>
    </row>
    <row r="463">
      <c r="A463" s="1">
        <v>0.0</v>
      </c>
      <c r="B463" s="2" t="s">
        <v>526</v>
      </c>
    </row>
    <row r="464">
      <c r="A464" s="1">
        <v>0.0</v>
      </c>
      <c r="B464" s="2" t="s">
        <v>527</v>
      </c>
    </row>
    <row r="465">
      <c r="A465" s="1">
        <v>0.0</v>
      </c>
      <c r="B465" s="3" t="s">
        <v>51</v>
      </c>
    </row>
    <row r="466">
      <c r="A466" s="1">
        <v>0.0</v>
      </c>
      <c r="B466" s="2" t="s">
        <v>528</v>
      </c>
    </row>
    <row r="467">
      <c r="A467" s="5">
        <v>0.0</v>
      </c>
      <c r="B467" s="3" t="s">
        <v>529</v>
      </c>
    </row>
    <row r="468">
      <c r="A468" s="5">
        <v>0.0</v>
      </c>
      <c r="B468" s="3" t="s">
        <v>530</v>
      </c>
    </row>
    <row r="469">
      <c r="A469" s="1">
        <v>0.0</v>
      </c>
      <c r="B469" s="2" t="s">
        <v>531</v>
      </c>
    </row>
    <row r="470">
      <c r="A470" s="5">
        <v>0.0</v>
      </c>
      <c r="B470" s="3" t="s">
        <v>52</v>
      </c>
    </row>
    <row r="471">
      <c r="A471" s="5">
        <v>0.0</v>
      </c>
      <c r="B471" s="3" t="s">
        <v>532</v>
      </c>
    </row>
    <row r="472">
      <c r="A472" s="1">
        <v>0.0</v>
      </c>
      <c r="B472" s="2" t="s">
        <v>533</v>
      </c>
    </row>
    <row r="473">
      <c r="A473" s="1">
        <v>0.0</v>
      </c>
      <c r="B473" s="2" t="s">
        <v>534</v>
      </c>
    </row>
    <row r="474">
      <c r="A474" s="8">
        <v>0.0</v>
      </c>
      <c r="B474" s="9" t="s">
        <v>535</v>
      </c>
    </row>
    <row r="475">
      <c r="A475" s="5">
        <v>0.0</v>
      </c>
      <c r="B475" s="3" t="s">
        <v>536</v>
      </c>
    </row>
    <row r="476">
      <c r="A476" s="1">
        <v>0.0</v>
      </c>
      <c r="B476" s="2" t="s">
        <v>537</v>
      </c>
    </row>
    <row r="477">
      <c r="A477" s="5">
        <v>0.0</v>
      </c>
      <c r="B477" s="3" t="s">
        <v>538</v>
      </c>
    </row>
    <row r="478">
      <c r="A478" s="5">
        <v>0.0</v>
      </c>
      <c r="B478" s="3" t="s">
        <v>5</v>
      </c>
    </row>
    <row r="479">
      <c r="A479" s="8">
        <v>0.0</v>
      </c>
      <c r="B479" s="9" t="s">
        <v>539</v>
      </c>
    </row>
    <row r="480">
      <c r="A480" s="1">
        <v>0.0</v>
      </c>
      <c r="B480" s="2" t="s">
        <v>540</v>
      </c>
    </row>
    <row r="481">
      <c r="A481" s="1">
        <v>0.0</v>
      </c>
      <c r="B481" s="2" t="s">
        <v>541</v>
      </c>
    </row>
    <row r="482">
      <c r="A482" s="1">
        <v>0.0</v>
      </c>
      <c r="B482" s="2" t="s">
        <v>542</v>
      </c>
    </row>
    <row r="483">
      <c r="A483" s="1">
        <v>0.0</v>
      </c>
      <c r="B483" s="2" t="s">
        <v>543</v>
      </c>
    </row>
    <row r="484">
      <c r="A484" s="1">
        <v>0.0</v>
      </c>
      <c r="B484" s="2" t="s">
        <v>544</v>
      </c>
    </row>
    <row r="485">
      <c r="A485" s="1">
        <v>0.0</v>
      </c>
      <c r="B485" s="2" t="s">
        <v>545</v>
      </c>
    </row>
    <row r="486">
      <c r="A486" s="1">
        <v>0.0</v>
      </c>
      <c r="B486" s="2" t="s">
        <v>546</v>
      </c>
    </row>
    <row r="487">
      <c r="A487" s="1">
        <v>0.0</v>
      </c>
      <c r="B487" s="2" t="s">
        <v>547</v>
      </c>
    </row>
    <row r="488">
      <c r="A488" s="1">
        <v>0.0</v>
      </c>
      <c r="B488" s="2" t="s">
        <v>548</v>
      </c>
    </row>
    <row r="489">
      <c r="A489" s="1">
        <v>0.0</v>
      </c>
      <c r="B489" s="2" t="s">
        <v>549</v>
      </c>
    </row>
    <row r="490">
      <c r="A490" s="1">
        <v>0.0</v>
      </c>
      <c r="B490" s="2" t="s">
        <v>550</v>
      </c>
    </row>
    <row r="491">
      <c r="A491" s="1">
        <v>0.0</v>
      </c>
      <c r="B491" s="2" t="s">
        <v>551</v>
      </c>
    </row>
    <row r="492">
      <c r="A492" s="1">
        <v>0.0</v>
      </c>
      <c r="B492" s="2" t="s">
        <v>552</v>
      </c>
    </row>
    <row r="493">
      <c r="A493" s="1">
        <v>0.0</v>
      </c>
      <c r="B493" s="2" t="s">
        <v>553</v>
      </c>
    </row>
    <row r="494">
      <c r="A494" s="1">
        <v>0.0</v>
      </c>
      <c r="B494" s="2" t="s">
        <v>554</v>
      </c>
    </row>
    <row r="495">
      <c r="A495" s="1">
        <v>0.0</v>
      </c>
      <c r="B495" s="2" t="s">
        <v>555</v>
      </c>
    </row>
    <row r="496">
      <c r="A496" s="5">
        <v>0.0</v>
      </c>
      <c r="B496" s="3" t="s">
        <v>556</v>
      </c>
    </row>
    <row r="497">
      <c r="A497" s="11">
        <v>0.0</v>
      </c>
      <c r="B497" s="12" t="s">
        <v>557</v>
      </c>
    </row>
    <row r="498">
      <c r="A498" s="5">
        <v>0.0</v>
      </c>
      <c r="B498" s="3" t="s">
        <v>558</v>
      </c>
    </row>
    <row r="499">
      <c r="A499" s="5">
        <v>0.0</v>
      </c>
      <c r="B499" s="3" t="s">
        <v>559</v>
      </c>
    </row>
    <row r="500">
      <c r="A500" s="5">
        <v>0.0</v>
      </c>
      <c r="B500" s="3" t="s">
        <v>560</v>
      </c>
    </row>
    <row r="501">
      <c r="A501" s="11">
        <v>0.0</v>
      </c>
      <c r="B501" s="12" t="s">
        <v>561</v>
      </c>
    </row>
    <row r="502">
      <c r="A502" s="5">
        <v>0.0</v>
      </c>
      <c r="B502" s="3" t="s">
        <v>47</v>
      </c>
    </row>
    <row r="503">
      <c r="A503" s="6">
        <v>0.0</v>
      </c>
      <c r="B503" s="7" t="s">
        <v>562</v>
      </c>
    </row>
    <row r="504">
      <c r="A504" s="5">
        <v>0.0</v>
      </c>
      <c r="B504" s="3" t="s">
        <v>563</v>
      </c>
    </row>
    <row r="505">
      <c r="A505" s="11">
        <v>0.0</v>
      </c>
      <c r="B505" s="12" t="s">
        <v>564</v>
      </c>
    </row>
    <row r="506">
      <c r="A506" s="5">
        <v>0.0</v>
      </c>
      <c r="B506" s="3" t="s">
        <v>565</v>
      </c>
    </row>
    <row r="507">
      <c r="A507" s="5">
        <v>0.0</v>
      </c>
      <c r="B507" s="3" t="s">
        <v>696</v>
      </c>
    </row>
    <row r="508">
      <c r="A508" s="11">
        <v>0.0</v>
      </c>
      <c r="B508" s="12" t="s">
        <v>568</v>
      </c>
    </row>
    <row r="509">
      <c r="A509" s="5">
        <v>0.0</v>
      </c>
      <c r="B509" s="3" t="s">
        <v>569</v>
      </c>
    </row>
    <row r="510">
      <c r="A510" s="11">
        <v>0.0</v>
      </c>
      <c r="B510" s="12" t="s">
        <v>570</v>
      </c>
    </row>
    <row r="511">
      <c r="A511" s="5">
        <v>0.0</v>
      </c>
      <c r="B511" s="3" t="s">
        <v>697</v>
      </c>
    </row>
    <row r="512">
      <c r="A512" s="6">
        <v>0.0</v>
      </c>
      <c r="B512" s="7" t="s">
        <v>573</v>
      </c>
    </row>
    <row r="513">
      <c r="A513" s="11">
        <v>0.0</v>
      </c>
      <c r="B513" s="13" t="s">
        <v>574</v>
      </c>
    </row>
    <row r="514">
      <c r="A514" s="5">
        <v>0.0</v>
      </c>
      <c r="B514" s="3" t="s">
        <v>575</v>
      </c>
    </row>
    <row r="515">
      <c r="A515" s="1">
        <v>0.0</v>
      </c>
      <c r="B515" s="2" t="s">
        <v>576</v>
      </c>
    </row>
    <row r="516">
      <c r="A516" s="5">
        <v>0.0</v>
      </c>
      <c r="B516" s="3" t="s">
        <v>577</v>
      </c>
    </row>
    <row r="517">
      <c r="A517" s="5">
        <v>0.0</v>
      </c>
      <c r="B517" s="3" t="s">
        <v>698</v>
      </c>
    </row>
    <row r="518">
      <c r="A518" s="11">
        <v>0.0</v>
      </c>
      <c r="B518" s="12" t="s">
        <v>580</v>
      </c>
    </row>
    <row r="519">
      <c r="A519" s="5">
        <v>0.0</v>
      </c>
      <c r="B519" s="3" t="s">
        <v>581</v>
      </c>
    </row>
    <row r="520">
      <c r="A520" s="6">
        <v>0.0</v>
      </c>
      <c r="B520" s="7" t="s">
        <v>582</v>
      </c>
    </row>
    <row r="521">
      <c r="A521" s="5">
        <v>0.0</v>
      </c>
      <c r="B521" s="3" t="s">
        <v>583</v>
      </c>
    </row>
    <row r="522">
      <c r="A522" s="17">
        <v>0.0</v>
      </c>
      <c r="B522" s="4" t="s">
        <v>584</v>
      </c>
    </row>
    <row r="523">
      <c r="A523" s="27">
        <v>0.0</v>
      </c>
      <c r="B523" s="28" t="s">
        <v>585</v>
      </c>
    </row>
    <row r="524">
      <c r="A524" s="11">
        <v>0.0</v>
      </c>
      <c r="B524" s="12" t="s">
        <v>586</v>
      </c>
    </row>
    <row r="525">
      <c r="A525" s="5">
        <v>0.0</v>
      </c>
      <c r="B525" s="3" t="s">
        <v>587</v>
      </c>
    </row>
    <row r="526">
      <c r="A526" s="11">
        <v>0.0</v>
      </c>
      <c r="B526" s="12" t="s">
        <v>588</v>
      </c>
    </row>
    <row r="527">
      <c r="A527" s="5">
        <v>0.0</v>
      </c>
      <c r="B527" s="3" t="s">
        <v>589</v>
      </c>
    </row>
    <row r="528">
      <c r="A528" s="1">
        <v>0.0</v>
      </c>
      <c r="B528" s="2" t="s">
        <v>590</v>
      </c>
    </row>
    <row r="529">
      <c r="A529" s="11">
        <v>0.0</v>
      </c>
      <c r="B529" s="12" t="s">
        <v>591</v>
      </c>
    </row>
    <row r="530">
      <c r="A530" s="5">
        <v>0.0</v>
      </c>
      <c r="B530" s="3" t="s">
        <v>592</v>
      </c>
    </row>
    <row r="531">
      <c r="A531" s="5">
        <v>0.0</v>
      </c>
      <c r="B531" s="3" t="s">
        <v>593</v>
      </c>
    </row>
    <row r="532">
      <c r="A532" s="11">
        <v>0.0</v>
      </c>
      <c r="B532" s="12" t="s">
        <v>594</v>
      </c>
    </row>
    <row r="533">
      <c r="A533" s="5">
        <v>0.0</v>
      </c>
      <c r="B533" s="3" t="s">
        <v>595</v>
      </c>
    </row>
    <row r="534">
      <c r="A534" s="11">
        <v>0.0</v>
      </c>
      <c r="B534" s="13" t="s">
        <v>596</v>
      </c>
    </row>
    <row r="535">
      <c r="A535" s="11">
        <v>0.0</v>
      </c>
      <c r="B535" s="12" t="s">
        <v>597</v>
      </c>
    </row>
    <row r="536">
      <c r="A536" s="6">
        <v>0.0</v>
      </c>
      <c r="B536" s="7" t="s">
        <v>598</v>
      </c>
    </row>
    <row r="537">
      <c r="A537" s="6">
        <v>0.0</v>
      </c>
      <c r="B537" s="7" t="s">
        <v>599</v>
      </c>
    </row>
    <row r="538">
      <c r="A538" s="11">
        <v>0.0</v>
      </c>
      <c r="B538" s="13" t="s">
        <v>600</v>
      </c>
    </row>
    <row r="539">
      <c r="A539" s="11">
        <v>0.0</v>
      </c>
      <c r="B539" s="13" t="s">
        <v>601</v>
      </c>
    </row>
    <row r="540">
      <c r="A540" s="5">
        <v>0.0</v>
      </c>
      <c r="B540" s="3" t="s">
        <v>602</v>
      </c>
    </row>
    <row r="541">
      <c r="A541" s="5">
        <v>0.0</v>
      </c>
      <c r="B541" s="3" t="s">
        <v>603</v>
      </c>
    </row>
    <row r="542">
      <c r="A542" s="5">
        <v>0.0</v>
      </c>
      <c r="B542" s="3" t="s">
        <v>604</v>
      </c>
    </row>
    <row r="543">
      <c r="A543" s="11">
        <v>0.0</v>
      </c>
      <c r="B543" s="12" t="s">
        <v>605</v>
      </c>
    </row>
    <row r="544">
      <c r="A544" s="1">
        <v>0.0</v>
      </c>
      <c r="B544" s="2" t="s">
        <v>606</v>
      </c>
    </row>
    <row r="545">
      <c r="A545" s="1">
        <v>0.0</v>
      </c>
      <c r="B545" s="2" t="s">
        <v>607</v>
      </c>
    </row>
    <row r="546">
      <c r="A546" s="5">
        <v>0.0</v>
      </c>
      <c r="B546" s="3" t="s">
        <v>608</v>
      </c>
    </row>
    <row r="547">
      <c r="A547" s="1">
        <v>0.0</v>
      </c>
      <c r="B547" s="2" t="s">
        <v>609</v>
      </c>
    </row>
    <row r="548">
      <c r="A548" s="1">
        <v>0.0</v>
      </c>
      <c r="B548" s="2" t="s">
        <v>610</v>
      </c>
    </row>
    <row r="549">
      <c r="A549" s="1">
        <v>0.0</v>
      </c>
      <c r="B549" s="2" t="s">
        <v>611</v>
      </c>
    </row>
    <row r="550">
      <c r="A550" s="1">
        <v>0.0</v>
      </c>
      <c r="B550" s="2" t="s">
        <v>612</v>
      </c>
    </row>
    <row r="551">
      <c r="A551" s="1">
        <v>0.0</v>
      </c>
      <c r="B551" s="2" t="s">
        <v>613</v>
      </c>
    </row>
    <row r="552">
      <c r="A552" s="1">
        <v>0.0</v>
      </c>
      <c r="B552" s="2" t="s">
        <v>614</v>
      </c>
    </row>
    <row r="553">
      <c r="A553" s="5">
        <v>0.0</v>
      </c>
      <c r="B553" s="3" t="s">
        <v>615</v>
      </c>
    </row>
    <row r="554">
      <c r="A554" s="11">
        <v>0.0</v>
      </c>
      <c r="B554" s="12" t="s">
        <v>616</v>
      </c>
    </row>
    <row r="555">
      <c r="A555" s="1">
        <v>0.0</v>
      </c>
      <c r="B555" s="2" t="s">
        <v>617</v>
      </c>
    </row>
    <row r="556">
      <c r="A556" s="5">
        <v>0.0</v>
      </c>
      <c r="B556" s="3" t="s">
        <v>618</v>
      </c>
    </row>
    <row r="557">
      <c r="A557" s="5">
        <v>0.0</v>
      </c>
      <c r="B557" s="3" t="s">
        <v>619</v>
      </c>
    </row>
    <row r="558">
      <c r="A558" s="5">
        <v>0.0</v>
      </c>
      <c r="B558" s="3" t="s">
        <v>620</v>
      </c>
    </row>
    <row r="559">
      <c r="A559" s="5">
        <v>0.0</v>
      </c>
      <c r="B559" s="3" t="s">
        <v>621</v>
      </c>
    </row>
    <row r="560">
      <c r="A560" s="5">
        <v>0.0</v>
      </c>
      <c r="B560" s="3" t="s">
        <v>622</v>
      </c>
    </row>
    <row r="561">
      <c r="A561" s="11">
        <v>0.0</v>
      </c>
      <c r="B561" s="21" t="s">
        <v>623</v>
      </c>
    </row>
    <row r="562">
      <c r="A562" s="5">
        <v>0.0</v>
      </c>
      <c r="B562" s="3" t="s">
        <v>624</v>
      </c>
    </row>
    <row r="563">
      <c r="A563" s="1">
        <v>0.0</v>
      </c>
      <c r="B563" s="2" t="s">
        <v>625</v>
      </c>
    </row>
    <row r="564">
      <c r="A564" s="5">
        <v>0.0</v>
      </c>
      <c r="B564" s="3" t="s">
        <v>626</v>
      </c>
    </row>
    <row r="565">
      <c r="A565" s="5">
        <v>0.0</v>
      </c>
      <c r="B565" s="3" t="s">
        <v>627</v>
      </c>
    </row>
    <row r="566">
      <c r="A566" s="5">
        <v>0.0</v>
      </c>
      <c r="B566" s="3" t="s">
        <v>628</v>
      </c>
    </row>
    <row r="567">
      <c r="A567" s="5">
        <v>0.0</v>
      </c>
      <c r="B567" s="3" t="s">
        <v>629</v>
      </c>
    </row>
    <row r="568">
      <c r="A568" s="1">
        <v>0.0</v>
      </c>
      <c r="B568" s="2" t="s">
        <v>630</v>
      </c>
    </row>
    <row r="569">
      <c r="A569" s="11">
        <v>0.0</v>
      </c>
      <c r="B569" s="13" t="s">
        <v>631</v>
      </c>
    </row>
    <row r="570">
      <c r="A570" s="5">
        <v>0.0</v>
      </c>
      <c r="B570" s="3" t="s">
        <v>632</v>
      </c>
    </row>
    <row r="571">
      <c r="A571" s="11">
        <v>0.0</v>
      </c>
      <c r="B571" s="12" t="s">
        <v>633</v>
      </c>
    </row>
    <row r="572">
      <c r="A572" s="5">
        <v>0.0</v>
      </c>
      <c r="B572" s="3" t="s">
        <v>634</v>
      </c>
    </row>
    <row r="573">
      <c r="A573" s="5">
        <v>0.0</v>
      </c>
      <c r="B573" s="3" t="s">
        <v>635</v>
      </c>
    </row>
    <row r="574">
      <c r="A574" s="11">
        <v>0.0</v>
      </c>
      <c r="B574" s="13" t="s">
        <v>636</v>
      </c>
    </row>
    <row r="575">
      <c r="A575" s="5">
        <v>0.0</v>
      </c>
      <c r="B575" s="3" t="s">
        <v>637</v>
      </c>
    </row>
    <row r="576">
      <c r="A576" s="11">
        <v>0.0</v>
      </c>
      <c r="B576" s="12" t="s">
        <v>638</v>
      </c>
    </row>
    <row r="577">
      <c r="A577" s="5">
        <v>0.0</v>
      </c>
      <c r="B577" s="3" t="s">
        <v>639</v>
      </c>
    </row>
    <row r="578">
      <c r="A578" s="5">
        <v>0.0</v>
      </c>
      <c r="B578" s="3" t="s">
        <v>640</v>
      </c>
    </row>
    <row r="579">
      <c r="A579" s="5">
        <v>0.0</v>
      </c>
      <c r="B579" s="3" t="s">
        <v>6</v>
      </c>
    </row>
    <row r="580">
      <c r="A580" s="11">
        <v>0.0</v>
      </c>
      <c r="B580" s="13" t="s">
        <v>641</v>
      </c>
    </row>
    <row r="581">
      <c r="A581" s="11">
        <v>0.0</v>
      </c>
      <c r="B581" s="13" t="s">
        <v>642</v>
      </c>
    </row>
    <row r="582">
      <c r="A582" s="11">
        <v>0.0</v>
      </c>
      <c r="B582" s="12" t="s">
        <v>643</v>
      </c>
    </row>
    <row r="583">
      <c r="A583" s="6">
        <v>0.0</v>
      </c>
      <c r="B583" s="7" t="s">
        <v>644</v>
      </c>
    </row>
    <row r="584">
      <c r="A584" s="1">
        <v>0.0</v>
      </c>
      <c r="B584" s="2" t="s">
        <v>645</v>
      </c>
    </row>
    <row r="585">
      <c r="A585" s="17">
        <v>0.0</v>
      </c>
      <c r="B585" s="4" t="s">
        <v>646</v>
      </c>
    </row>
    <row r="586">
      <c r="A586" s="5">
        <v>0.0</v>
      </c>
      <c r="B586" s="3" t="s">
        <v>647</v>
      </c>
    </row>
    <row r="587">
      <c r="A587" s="1">
        <v>0.0</v>
      </c>
      <c r="B587" s="2" t="s">
        <v>648</v>
      </c>
    </row>
    <row r="588">
      <c r="A588" s="11">
        <v>0.0</v>
      </c>
      <c r="B588" s="13" t="s">
        <v>649</v>
      </c>
    </row>
    <row r="589">
      <c r="A589" s="11">
        <v>0.0</v>
      </c>
      <c r="B589" s="13" t="s">
        <v>650</v>
      </c>
    </row>
    <row r="590">
      <c r="A590" s="18">
        <v>0.0</v>
      </c>
      <c r="B590" s="19" t="s">
        <v>651</v>
      </c>
    </row>
    <row r="591">
      <c r="A591" s="11">
        <v>0.0</v>
      </c>
      <c r="B591" s="13" t="s">
        <v>652</v>
      </c>
    </row>
    <row r="592">
      <c r="A592" s="5">
        <v>0.0</v>
      </c>
      <c r="B592" s="3" t="s">
        <v>653</v>
      </c>
    </row>
    <row r="593">
      <c r="A593" s="11">
        <v>0.0</v>
      </c>
      <c r="B593" s="13" t="s">
        <v>654</v>
      </c>
    </row>
    <row r="594">
      <c r="A594" s="6">
        <v>0.0</v>
      </c>
      <c r="B594" s="7" t="s">
        <v>655</v>
      </c>
    </row>
    <row r="595">
      <c r="A595" s="1">
        <v>0.0</v>
      </c>
      <c r="B595" s="13" t="s">
        <v>656</v>
      </c>
    </row>
    <row r="596">
      <c r="A596" s="1">
        <v>0.0</v>
      </c>
      <c r="B596" s="13" t="s">
        <v>657</v>
      </c>
    </row>
    <row r="597">
      <c r="A597" s="1">
        <v>0.0</v>
      </c>
      <c r="B597" s="13" t="s">
        <v>658</v>
      </c>
    </row>
    <row r="598">
      <c r="A598" s="5">
        <v>0.0</v>
      </c>
      <c r="B598" s="3" t="s">
        <v>659</v>
      </c>
    </row>
    <row r="599">
      <c r="A599" s="8">
        <v>0.0</v>
      </c>
      <c r="B599" s="9" t="s">
        <v>660</v>
      </c>
    </row>
    <row r="600">
      <c r="A600" s="11">
        <v>0.0</v>
      </c>
      <c r="B600" s="12" t="s">
        <v>661</v>
      </c>
    </row>
    <row r="601">
      <c r="A601" s="5">
        <v>0.0</v>
      </c>
      <c r="B601" s="3" t="s">
        <v>699</v>
      </c>
    </row>
    <row r="602">
      <c r="A602" s="5">
        <v>0.0</v>
      </c>
      <c r="B602" s="3" t="s">
        <v>664</v>
      </c>
    </row>
    <row r="603">
      <c r="A603" s="1">
        <v>0.0</v>
      </c>
      <c r="B603" s="3" t="s">
        <v>700</v>
      </c>
    </row>
    <row r="604">
      <c r="A604" s="1">
        <v>0.0</v>
      </c>
      <c r="B604" s="4" t="s">
        <v>666</v>
      </c>
    </row>
    <row r="605">
      <c r="A605" s="1">
        <v>0.0</v>
      </c>
      <c r="B605" s="2" t="s">
        <v>667</v>
      </c>
    </row>
    <row r="606">
      <c r="A606" s="1">
        <v>0.0</v>
      </c>
      <c r="B606" s="2" t="s">
        <v>668</v>
      </c>
    </row>
    <row r="607">
      <c r="A607" s="1">
        <v>0.0</v>
      </c>
      <c r="B607" s="2" t="s">
        <v>669</v>
      </c>
    </row>
    <row r="608">
      <c r="A608" s="1">
        <v>0.0</v>
      </c>
      <c r="B608" s="2" t="s">
        <v>670</v>
      </c>
    </row>
    <row r="609">
      <c r="A609" s="1">
        <v>0.0</v>
      </c>
      <c r="B609" s="3" t="s">
        <v>671</v>
      </c>
    </row>
    <row r="610">
      <c r="A610" s="1">
        <v>0.0</v>
      </c>
      <c r="B610" s="4" t="s">
        <v>672</v>
      </c>
    </row>
    <row r="611">
      <c r="A611" s="1">
        <v>0.0</v>
      </c>
      <c r="B611" s="2" t="s">
        <v>673</v>
      </c>
    </row>
    <row r="612">
      <c r="A612" s="1">
        <v>0.0</v>
      </c>
      <c r="B612" s="2" t="s">
        <v>674</v>
      </c>
    </row>
    <row r="613">
      <c r="A613" s="1">
        <v>0.0</v>
      </c>
      <c r="B613" s="2" t="s">
        <v>675</v>
      </c>
    </row>
    <row r="614">
      <c r="A614" s="1">
        <v>0.0</v>
      </c>
      <c r="B614" s="4" t="s">
        <v>676</v>
      </c>
    </row>
    <row r="615">
      <c r="A615" s="1">
        <v>0.0</v>
      </c>
      <c r="B615" s="2" t="s">
        <v>677</v>
      </c>
    </row>
    <row r="616">
      <c r="A616" s="1">
        <v>0.0</v>
      </c>
      <c r="B616" s="2" t="s">
        <v>678</v>
      </c>
    </row>
    <row r="617">
      <c r="A617" s="1">
        <v>0.0</v>
      </c>
      <c r="B617" s="2" t="s">
        <v>679</v>
      </c>
    </row>
    <row r="618">
      <c r="A618" s="1">
        <v>0.0</v>
      </c>
      <c r="B618" s="2" t="s">
        <v>680</v>
      </c>
    </row>
    <row r="619">
      <c r="A619" s="1">
        <v>0.0</v>
      </c>
      <c r="B619" s="2" t="s">
        <v>681</v>
      </c>
    </row>
    <row r="620">
      <c r="A620" s="1">
        <v>0.0</v>
      </c>
      <c r="B620" s="2" t="s">
        <v>701</v>
      </c>
    </row>
    <row r="621">
      <c r="A621" s="1">
        <v>0.0</v>
      </c>
      <c r="B621" s="4" t="s">
        <v>702</v>
      </c>
    </row>
    <row r="622">
      <c r="A622" s="1">
        <v>0.0</v>
      </c>
      <c r="B622" s="2" t="s">
        <v>703</v>
      </c>
    </row>
    <row r="623">
      <c r="A623" s="1">
        <v>0.0</v>
      </c>
      <c r="B623" s="2" t="s">
        <v>704</v>
      </c>
    </row>
    <row r="624">
      <c r="A624" s="1">
        <v>0.0</v>
      </c>
      <c r="B624" s="2" t="s">
        <v>705</v>
      </c>
    </row>
    <row r="625">
      <c r="A625" s="1">
        <v>0.0</v>
      </c>
      <c r="B625" s="3" t="s">
        <v>706</v>
      </c>
    </row>
    <row r="626">
      <c r="A626" s="1">
        <v>0.0</v>
      </c>
      <c r="B626" s="2" t="s">
        <v>707</v>
      </c>
    </row>
    <row r="627">
      <c r="A627" s="1">
        <v>0.0</v>
      </c>
      <c r="B627" s="2" t="s">
        <v>708</v>
      </c>
    </row>
    <row r="628">
      <c r="A628" s="1">
        <v>0.0</v>
      </c>
      <c r="B628" s="2" t="s">
        <v>709</v>
      </c>
    </row>
    <row r="629">
      <c r="A629" s="1">
        <v>0.0</v>
      </c>
      <c r="B629" s="2" t="s">
        <v>710</v>
      </c>
    </row>
    <row r="630">
      <c r="A630" s="1">
        <v>0.0</v>
      </c>
      <c r="B630" s="2" t="s">
        <v>711</v>
      </c>
    </row>
    <row r="631">
      <c r="A631" s="1">
        <v>0.0</v>
      </c>
      <c r="B631" s="2" t="s">
        <v>712</v>
      </c>
    </row>
    <row r="632">
      <c r="A632" s="1">
        <v>0.0</v>
      </c>
      <c r="B632" s="2" t="s">
        <v>713</v>
      </c>
    </row>
    <row r="633">
      <c r="A633" s="1">
        <v>0.0</v>
      </c>
      <c r="B633" s="2" t="s">
        <v>714</v>
      </c>
    </row>
    <row r="634">
      <c r="A634" s="1">
        <v>0.0</v>
      </c>
      <c r="B634" s="2" t="s">
        <v>715</v>
      </c>
    </row>
    <row r="635">
      <c r="A635" s="1">
        <v>0.0</v>
      </c>
      <c r="B635" s="2" t="s">
        <v>716</v>
      </c>
    </row>
    <row r="636">
      <c r="A636" s="1">
        <v>0.0</v>
      </c>
      <c r="B636" s="2" t="s">
        <v>717</v>
      </c>
    </row>
    <row r="637">
      <c r="A637" s="1">
        <v>0.0</v>
      </c>
      <c r="B637" s="2" t="s">
        <v>718</v>
      </c>
    </row>
    <row r="638">
      <c r="A638" s="1">
        <v>0.0</v>
      </c>
      <c r="B638" s="2" t="s">
        <v>31</v>
      </c>
    </row>
    <row r="639">
      <c r="A639" s="1">
        <v>0.0</v>
      </c>
      <c r="B639" s="2" t="s">
        <v>719</v>
      </c>
    </row>
    <row r="640">
      <c r="A640" s="1">
        <v>0.0</v>
      </c>
      <c r="B640" s="2" t="s">
        <v>720</v>
      </c>
    </row>
    <row r="641">
      <c r="A641" s="1">
        <v>0.0</v>
      </c>
      <c r="B641" s="2" t="s">
        <v>721</v>
      </c>
    </row>
    <row r="642">
      <c r="A642" s="1">
        <v>0.0</v>
      </c>
      <c r="B642" s="2" t="s">
        <v>722</v>
      </c>
    </row>
    <row r="643">
      <c r="A643" s="1">
        <v>0.0</v>
      </c>
      <c r="B643" s="2" t="s">
        <v>723</v>
      </c>
    </row>
    <row r="644">
      <c r="A644" s="1">
        <v>0.0</v>
      </c>
      <c r="B644" s="2" t="s">
        <v>724</v>
      </c>
    </row>
    <row r="645">
      <c r="A645" s="1">
        <v>0.0</v>
      </c>
      <c r="B645" s="2" t="s">
        <v>725</v>
      </c>
    </row>
    <row r="646">
      <c r="A646" s="1">
        <v>0.0</v>
      </c>
      <c r="B646" s="2" t="s">
        <v>726</v>
      </c>
    </row>
    <row r="647">
      <c r="A647" s="1">
        <v>0.0</v>
      </c>
      <c r="B647" s="2" t="s">
        <v>727</v>
      </c>
    </row>
    <row r="648">
      <c r="A648" s="1">
        <v>0.0</v>
      </c>
      <c r="B648" s="2" t="s">
        <v>728</v>
      </c>
    </row>
    <row r="649">
      <c r="A649" s="1">
        <v>0.0</v>
      </c>
      <c r="B649" s="4" t="s">
        <v>729</v>
      </c>
    </row>
    <row r="650">
      <c r="A650" s="1">
        <v>0.0</v>
      </c>
      <c r="B650" s="2" t="s">
        <v>730</v>
      </c>
    </row>
    <row r="651">
      <c r="A651" s="1">
        <v>0.0</v>
      </c>
      <c r="B651" s="2" t="s">
        <v>731</v>
      </c>
    </row>
    <row r="652">
      <c r="A652" s="1">
        <v>0.0</v>
      </c>
      <c r="B652" s="2" t="s">
        <v>732</v>
      </c>
    </row>
    <row r="653">
      <c r="A653" s="1">
        <v>0.0</v>
      </c>
      <c r="B653" s="2" t="s">
        <v>733</v>
      </c>
    </row>
    <row r="654">
      <c r="A654" s="1">
        <v>0.0</v>
      </c>
      <c r="B654" s="2" t="s">
        <v>734</v>
      </c>
    </row>
    <row r="655">
      <c r="A655" s="1">
        <v>0.0</v>
      </c>
      <c r="B655" s="2" t="s">
        <v>735</v>
      </c>
    </row>
    <row r="656">
      <c r="A656" s="1">
        <v>0.0</v>
      </c>
      <c r="B656" s="2" t="s">
        <v>736</v>
      </c>
    </row>
    <row r="657">
      <c r="A657" s="1">
        <v>0.0</v>
      </c>
      <c r="B657" s="2" t="s">
        <v>737</v>
      </c>
    </row>
    <row r="658">
      <c r="A658" s="1">
        <v>0.0</v>
      </c>
      <c r="B658" s="2" t="s">
        <v>738</v>
      </c>
    </row>
    <row r="659">
      <c r="A659" s="1">
        <v>0.0</v>
      </c>
      <c r="B659" s="2" t="s">
        <v>739</v>
      </c>
    </row>
    <row r="660">
      <c r="A660" s="1">
        <v>0.0</v>
      </c>
      <c r="B660" s="2" t="s">
        <v>740</v>
      </c>
    </row>
    <row r="661">
      <c r="A661" s="1">
        <v>0.0</v>
      </c>
      <c r="B661" s="2" t="s">
        <v>741</v>
      </c>
    </row>
    <row r="662">
      <c r="A662" s="1">
        <v>0.0</v>
      </c>
      <c r="B662" s="2" t="s">
        <v>742</v>
      </c>
    </row>
    <row r="663">
      <c r="A663" s="1">
        <v>0.0</v>
      </c>
      <c r="B663" s="2" t="s">
        <v>743</v>
      </c>
    </row>
    <row r="664">
      <c r="A664" s="1">
        <v>0.0</v>
      </c>
      <c r="B664" s="2" t="s">
        <v>744</v>
      </c>
    </row>
    <row r="665">
      <c r="A665" s="1">
        <v>0.0</v>
      </c>
      <c r="B665" s="2" t="s">
        <v>745</v>
      </c>
    </row>
    <row r="666">
      <c r="A666" s="1">
        <v>0.0</v>
      </c>
      <c r="B666" s="2" t="s">
        <v>746</v>
      </c>
    </row>
    <row r="667">
      <c r="A667" s="1">
        <v>0.0</v>
      </c>
      <c r="B667" s="3" t="s">
        <v>747</v>
      </c>
    </row>
    <row r="668">
      <c r="A668" s="1">
        <v>0.0</v>
      </c>
      <c r="B668" s="2" t="s">
        <v>748</v>
      </c>
    </row>
    <row r="669">
      <c r="A669" s="1">
        <v>0.0</v>
      </c>
      <c r="B669" s="2" t="s">
        <v>749</v>
      </c>
    </row>
    <row r="670">
      <c r="A670" s="1">
        <v>0.0</v>
      </c>
      <c r="B670" s="2" t="s">
        <v>750</v>
      </c>
    </row>
    <row r="671">
      <c r="A671" s="1">
        <v>0.0</v>
      </c>
      <c r="B671" s="2" t="s">
        <v>751</v>
      </c>
    </row>
    <row r="672">
      <c r="A672" s="1">
        <v>0.0</v>
      </c>
      <c r="B672" s="2" t="s">
        <v>752</v>
      </c>
    </row>
    <row r="673">
      <c r="A673" s="1">
        <v>0.0</v>
      </c>
      <c r="B673" s="2" t="s">
        <v>753</v>
      </c>
    </row>
    <row r="674">
      <c r="A674" s="1">
        <v>0.0</v>
      </c>
      <c r="B674" s="2" t="s">
        <v>754</v>
      </c>
    </row>
    <row r="675">
      <c r="A675" s="1">
        <v>0.0</v>
      </c>
      <c r="B675" s="2" t="s">
        <v>755</v>
      </c>
    </row>
    <row r="676">
      <c r="A676" s="1">
        <v>0.0</v>
      </c>
      <c r="B676" s="2" t="s">
        <v>756</v>
      </c>
    </row>
    <row r="677">
      <c r="A677" s="1">
        <v>0.0</v>
      </c>
      <c r="B677" s="2" t="s">
        <v>757</v>
      </c>
    </row>
    <row r="678">
      <c r="A678" s="1">
        <v>0.0</v>
      </c>
      <c r="B678" s="2" t="s">
        <v>758</v>
      </c>
    </row>
    <row r="679">
      <c r="A679" s="1">
        <v>0.0</v>
      </c>
      <c r="B679" s="2" t="s">
        <v>759</v>
      </c>
    </row>
    <row r="680">
      <c r="A680" s="1">
        <v>0.0</v>
      </c>
      <c r="B680" s="3" t="s">
        <v>760</v>
      </c>
    </row>
    <row r="681">
      <c r="A681" s="1">
        <v>0.0</v>
      </c>
      <c r="B681" s="2" t="s">
        <v>761</v>
      </c>
    </row>
    <row r="682">
      <c r="A682" s="1">
        <v>0.0</v>
      </c>
      <c r="B682" s="2" t="s">
        <v>762</v>
      </c>
    </row>
    <row r="683">
      <c r="A683" s="1">
        <v>0.0</v>
      </c>
      <c r="B683" s="2" t="s">
        <v>763</v>
      </c>
    </row>
    <row r="684">
      <c r="A684" s="1">
        <v>0.0</v>
      </c>
      <c r="B684" s="2" t="s">
        <v>764</v>
      </c>
    </row>
    <row r="685">
      <c r="A685" s="1">
        <v>0.0</v>
      </c>
      <c r="B685" s="2" t="s">
        <v>765</v>
      </c>
    </row>
    <row r="686">
      <c r="A686" s="1">
        <v>0.0</v>
      </c>
      <c r="B686" s="2" t="s">
        <v>766</v>
      </c>
    </row>
    <row r="687">
      <c r="A687" s="1">
        <v>0.0</v>
      </c>
      <c r="B687" s="2" t="s">
        <v>767</v>
      </c>
    </row>
    <row r="688">
      <c r="A688" s="1">
        <v>0.0</v>
      </c>
      <c r="B688" s="3" t="s">
        <v>768</v>
      </c>
    </row>
    <row r="689">
      <c r="A689" s="1">
        <v>0.0</v>
      </c>
      <c r="B689" s="3" t="s">
        <v>769</v>
      </c>
    </row>
    <row r="690">
      <c r="A690" s="1">
        <v>0.0</v>
      </c>
      <c r="B690" s="3" t="s">
        <v>770</v>
      </c>
    </row>
    <row r="691">
      <c r="A691" s="1">
        <v>0.0</v>
      </c>
      <c r="B691" s="3" t="s">
        <v>771</v>
      </c>
    </row>
    <row r="692">
      <c r="A692" s="1">
        <v>0.0</v>
      </c>
      <c r="B692" s="4" t="s">
        <v>772</v>
      </c>
    </row>
    <row r="693">
      <c r="A693" s="1">
        <v>0.0</v>
      </c>
      <c r="B693" s="2" t="s">
        <v>773</v>
      </c>
    </row>
    <row r="694">
      <c r="A694" s="1">
        <v>0.0</v>
      </c>
      <c r="B694" s="3" t="s">
        <v>774</v>
      </c>
    </row>
    <row r="695">
      <c r="A695" s="1">
        <v>0.0</v>
      </c>
      <c r="B695" s="2" t="s">
        <v>775</v>
      </c>
    </row>
    <row r="696">
      <c r="A696" s="1">
        <v>0.0</v>
      </c>
      <c r="B696" s="2" t="s">
        <v>776</v>
      </c>
    </row>
    <row r="697">
      <c r="A697" s="1">
        <v>0.0</v>
      </c>
      <c r="B697" s="2" t="s">
        <v>777</v>
      </c>
    </row>
    <row r="698">
      <c r="A698" s="1">
        <v>0.0</v>
      </c>
      <c r="B698" s="2" t="s">
        <v>778</v>
      </c>
    </row>
    <row r="699">
      <c r="A699" s="1">
        <v>0.0</v>
      </c>
      <c r="B699" s="2" t="s">
        <v>779</v>
      </c>
    </row>
    <row r="700">
      <c r="A700" s="1">
        <v>0.0</v>
      </c>
      <c r="B700" s="3" t="s">
        <v>780</v>
      </c>
    </row>
    <row r="701">
      <c r="A701" s="1">
        <v>0.0</v>
      </c>
      <c r="B701" s="2" t="s">
        <v>781</v>
      </c>
    </row>
    <row r="702">
      <c r="A702" s="1">
        <v>0.0</v>
      </c>
      <c r="B702" s="2" t="s">
        <v>782</v>
      </c>
    </row>
    <row r="703">
      <c r="A703" s="1">
        <v>0.0</v>
      </c>
      <c r="B703" s="2" t="s">
        <v>783</v>
      </c>
    </row>
    <row r="704">
      <c r="A704" s="1">
        <v>0.0</v>
      </c>
      <c r="B704" s="2" t="s">
        <v>784</v>
      </c>
    </row>
    <row r="705">
      <c r="A705" s="1">
        <v>0.0</v>
      </c>
      <c r="B705" s="2" t="s">
        <v>785</v>
      </c>
    </row>
    <row r="706">
      <c r="A706" s="1">
        <v>0.0</v>
      </c>
      <c r="B706" s="2" t="s">
        <v>786</v>
      </c>
    </row>
    <row r="707">
      <c r="A707" s="1">
        <v>0.0</v>
      </c>
      <c r="B707" s="3" t="s">
        <v>787</v>
      </c>
    </row>
    <row r="708">
      <c r="A708" s="1">
        <v>0.0</v>
      </c>
      <c r="B708" s="4" t="s">
        <v>788</v>
      </c>
    </row>
    <row r="709">
      <c r="A709" s="1">
        <v>0.0</v>
      </c>
      <c r="B709" s="3" t="s">
        <v>789</v>
      </c>
    </row>
    <row r="710">
      <c r="A710" s="1">
        <v>0.0</v>
      </c>
      <c r="B710" s="2" t="s">
        <v>790</v>
      </c>
    </row>
    <row r="711">
      <c r="A711" s="1">
        <v>0.0</v>
      </c>
      <c r="B711" s="2" t="s">
        <v>791</v>
      </c>
    </row>
    <row r="712">
      <c r="A712" s="1">
        <v>0.0</v>
      </c>
      <c r="B712" s="2" t="s">
        <v>792</v>
      </c>
    </row>
    <row r="713">
      <c r="A713" s="1">
        <v>0.0</v>
      </c>
      <c r="B713" s="2" t="s">
        <v>793</v>
      </c>
    </row>
    <row r="714">
      <c r="A714" s="1">
        <v>0.0</v>
      </c>
      <c r="B714" s="2" t="s">
        <v>869</v>
      </c>
    </row>
    <row r="715">
      <c r="A715" s="1">
        <v>0.0</v>
      </c>
      <c r="B715" s="2" t="s">
        <v>870</v>
      </c>
    </row>
    <row r="716">
      <c r="A716" s="1">
        <v>0.0</v>
      </c>
      <c r="B716" s="2" t="s">
        <v>871</v>
      </c>
    </row>
    <row r="717">
      <c r="A717" s="1">
        <v>0.0</v>
      </c>
      <c r="B717" s="2" t="s">
        <v>872</v>
      </c>
    </row>
    <row r="718">
      <c r="A718" s="1">
        <v>0.0</v>
      </c>
      <c r="B718" s="3" t="s">
        <v>873</v>
      </c>
    </row>
    <row r="719">
      <c r="A719" s="1">
        <v>0.0</v>
      </c>
      <c r="B719" s="4" t="s">
        <v>874</v>
      </c>
    </row>
    <row r="720">
      <c r="A720" s="1">
        <v>0.0</v>
      </c>
      <c r="B720" s="4" t="s">
        <v>875</v>
      </c>
    </row>
    <row r="721">
      <c r="A721" s="1">
        <v>0.0</v>
      </c>
      <c r="B721" s="3" t="s">
        <v>876</v>
      </c>
    </row>
    <row r="722">
      <c r="A722" s="1">
        <v>0.0</v>
      </c>
      <c r="B722" s="2" t="s">
        <v>877</v>
      </c>
    </row>
    <row r="723">
      <c r="A723" s="1">
        <v>0.0</v>
      </c>
      <c r="B723" s="2" t="s">
        <v>878</v>
      </c>
    </row>
    <row r="724">
      <c r="A724" s="1">
        <v>0.0</v>
      </c>
      <c r="B724" s="2" t="s">
        <v>879</v>
      </c>
    </row>
    <row r="725">
      <c r="A725" s="1">
        <v>0.0</v>
      </c>
      <c r="B725" s="2" t="s">
        <v>880</v>
      </c>
    </row>
    <row r="726">
      <c r="A726" s="1">
        <v>0.0</v>
      </c>
      <c r="B726" s="2" t="s">
        <v>881</v>
      </c>
    </row>
    <row r="727">
      <c r="A727" s="1">
        <v>0.0</v>
      </c>
      <c r="B727" s="2" t="s">
        <v>882</v>
      </c>
    </row>
    <row r="728">
      <c r="A728" s="1">
        <v>0.0</v>
      </c>
      <c r="B728" s="2" t="s">
        <v>883</v>
      </c>
    </row>
    <row r="729">
      <c r="A729" s="1">
        <v>0.0</v>
      </c>
      <c r="B729" s="2" t="s">
        <v>884</v>
      </c>
    </row>
    <row r="730">
      <c r="A730" s="1">
        <v>0.0</v>
      </c>
      <c r="B730" s="2" t="s">
        <v>885</v>
      </c>
    </row>
    <row r="731">
      <c r="A731" s="1">
        <v>0.0</v>
      </c>
      <c r="B731" s="2" t="s">
        <v>886</v>
      </c>
    </row>
    <row r="732">
      <c r="A732" s="1">
        <v>0.0</v>
      </c>
      <c r="B732" s="2" t="s">
        <v>887</v>
      </c>
    </row>
    <row r="733">
      <c r="A733" s="1">
        <v>0.0</v>
      </c>
      <c r="B733" s="2" t="s">
        <v>888</v>
      </c>
    </row>
    <row r="734">
      <c r="A734" s="1">
        <v>0.0</v>
      </c>
      <c r="B734" s="2" t="s">
        <v>889</v>
      </c>
    </row>
    <row r="735">
      <c r="A735" s="1">
        <v>0.0</v>
      </c>
      <c r="B735" s="2" t="s">
        <v>890</v>
      </c>
    </row>
    <row r="736">
      <c r="A736" s="1">
        <v>0.0</v>
      </c>
      <c r="B736" s="3" t="s">
        <v>891</v>
      </c>
    </row>
    <row r="737">
      <c r="A737" s="1">
        <v>0.0</v>
      </c>
      <c r="B737" s="3" t="s">
        <v>892</v>
      </c>
    </row>
    <row r="738">
      <c r="A738" s="1">
        <v>0.0</v>
      </c>
      <c r="B738" s="3" t="s">
        <v>893</v>
      </c>
    </row>
    <row r="739">
      <c r="A739" s="1">
        <v>0.0</v>
      </c>
      <c r="B739" s="2" t="s">
        <v>894</v>
      </c>
    </row>
    <row r="740">
      <c r="A740" s="1">
        <v>0.0</v>
      </c>
      <c r="B740" s="2" t="s">
        <v>895</v>
      </c>
    </row>
    <row r="741">
      <c r="A741" s="1">
        <v>0.0</v>
      </c>
      <c r="B741" s="2" t="s">
        <v>896</v>
      </c>
    </row>
    <row r="742">
      <c r="A742" s="1">
        <v>0.0</v>
      </c>
      <c r="B742" s="2" t="s">
        <v>897</v>
      </c>
    </row>
    <row r="743">
      <c r="A743" s="1">
        <v>0.0</v>
      </c>
      <c r="B743" s="2" t="s">
        <v>898</v>
      </c>
    </row>
    <row r="744">
      <c r="A744" s="1">
        <v>0.0</v>
      </c>
      <c r="B744" s="3" t="s">
        <v>899</v>
      </c>
    </row>
    <row r="745">
      <c r="A745" s="1">
        <v>0.0</v>
      </c>
      <c r="B745" s="2" t="s">
        <v>900</v>
      </c>
    </row>
    <row r="746">
      <c r="A746" s="1">
        <v>0.0</v>
      </c>
      <c r="B746" s="2" t="s">
        <v>901</v>
      </c>
    </row>
    <row r="747">
      <c r="A747" s="1">
        <v>0.0</v>
      </c>
      <c r="B747" s="2" t="s">
        <v>902</v>
      </c>
    </row>
    <row r="748">
      <c r="A748" s="1">
        <v>0.0</v>
      </c>
      <c r="B748" s="2" t="s">
        <v>903</v>
      </c>
    </row>
    <row r="749">
      <c r="A749" s="1">
        <v>0.0</v>
      </c>
      <c r="B749" s="2" t="s">
        <v>904</v>
      </c>
    </row>
    <row r="750">
      <c r="A750" s="1">
        <v>0.0</v>
      </c>
      <c r="B750" s="2" t="s">
        <v>905</v>
      </c>
    </row>
    <row r="751">
      <c r="A751" s="1">
        <v>0.0</v>
      </c>
      <c r="B751" s="2" t="s">
        <v>906</v>
      </c>
    </row>
    <row r="752">
      <c r="A752" s="1">
        <v>0.0</v>
      </c>
      <c r="B752" s="4" t="s">
        <v>907</v>
      </c>
    </row>
    <row r="753">
      <c r="A753" s="1">
        <v>0.0</v>
      </c>
      <c r="B753" s="2" t="s">
        <v>908</v>
      </c>
    </row>
    <row r="754">
      <c r="A754" s="1">
        <v>0.0</v>
      </c>
      <c r="B754" s="2" t="s">
        <v>909</v>
      </c>
    </row>
    <row r="755">
      <c r="A755" s="1">
        <v>0.0</v>
      </c>
      <c r="B755" s="4" t="s">
        <v>910</v>
      </c>
    </row>
    <row r="756">
      <c r="A756" s="1">
        <v>0.0</v>
      </c>
      <c r="B756" s="2" t="s">
        <v>911</v>
      </c>
    </row>
    <row r="757">
      <c r="A757" s="1">
        <v>0.0</v>
      </c>
      <c r="B757" s="2" t="s">
        <v>912</v>
      </c>
    </row>
    <row r="758">
      <c r="A758" s="1">
        <v>0.0</v>
      </c>
      <c r="B758" s="2" t="s">
        <v>913</v>
      </c>
    </row>
    <row r="759">
      <c r="A759" s="1">
        <v>0.0</v>
      </c>
      <c r="B759" s="2" t="s">
        <v>914</v>
      </c>
    </row>
    <row r="760">
      <c r="A760" s="1">
        <v>0.0</v>
      </c>
      <c r="B760" s="2" t="s">
        <v>915</v>
      </c>
    </row>
    <row r="761">
      <c r="A761" s="1">
        <v>0.0</v>
      </c>
      <c r="B761" s="2" t="s">
        <v>916</v>
      </c>
    </row>
    <row r="762">
      <c r="A762" s="1">
        <v>0.0</v>
      </c>
      <c r="B762" s="3" t="s">
        <v>917</v>
      </c>
    </row>
    <row r="763">
      <c r="A763" s="1">
        <v>0.0</v>
      </c>
      <c r="B763" s="3" t="s">
        <v>1173</v>
      </c>
    </row>
    <row r="764">
      <c r="A764" s="1">
        <v>0.0</v>
      </c>
      <c r="B764" s="3" t="s">
        <v>920</v>
      </c>
    </row>
    <row r="765">
      <c r="A765" s="1">
        <v>0.0</v>
      </c>
      <c r="B765" s="3" t="s">
        <v>921</v>
      </c>
    </row>
    <row r="766">
      <c r="A766" s="1">
        <v>0.0</v>
      </c>
      <c r="B766" s="4" t="s">
        <v>922</v>
      </c>
    </row>
    <row r="767">
      <c r="A767" s="1">
        <v>0.0</v>
      </c>
      <c r="B767" s="2" t="s">
        <v>923</v>
      </c>
    </row>
    <row r="768">
      <c r="A768" s="1">
        <v>0.0</v>
      </c>
      <c r="B768" s="4" t="s">
        <v>924</v>
      </c>
    </row>
    <row r="769">
      <c r="A769" s="1">
        <v>0.0</v>
      </c>
      <c r="B769" s="3" t="s">
        <v>925</v>
      </c>
    </row>
    <row r="770">
      <c r="A770" s="1">
        <v>0.0</v>
      </c>
      <c r="B770" s="3" t="s">
        <v>926</v>
      </c>
    </row>
    <row r="771">
      <c r="A771" s="1">
        <v>0.0</v>
      </c>
      <c r="B771" s="3" t="s">
        <v>927</v>
      </c>
    </row>
    <row r="772">
      <c r="A772" s="1">
        <v>0.0</v>
      </c>
      <c r="B772" s="2" t="s">
        <v>928</v>
      </c>
    </row>
    <row r="773">
      <c r="A773" s="1">
        <v>0.0</v>
      </c>
      <c r="B773" s="3" t="s">
        <v>929</v>
      </c>
    </row>
    <row r="774">
      <c r="A774" s="1">
        <v>0.0</v>
      </c>
      <c r="B774" s="3" t="s">
        <v>930</v>
      </c>
    </row>
    <row r="775">
      <c r="A775" s="1">
        <v>0.0</v>
      </c>
      <c r="B775" s="4" t="s">
        <v>931</v>
      </c>
    </row>
    <row r="776">
      <c r="A776" s="1">
        <v>0.0</v>
      </c>
      <c r="B776" s="4" t="s">
        <v>932</v>
      </c>
    </row>
    <row r="777">
      <c r="A777" s="1">
        <v>0.0</v>
      </c>
      <c r="B777" s="2" t="s">
        <v>933</v>
      </c>
    </row>
    <row r="778">
      <c r="A778" s="1">
        <v>0.0</v>
      </c>
      <c r="B778" s="3" t="s">
        <v>934</v>
      </c>
    </row>
    <row r="779">
      <c r="A779" s="1">
        <v>0.0</v>
      </c>
      <c r="B779" s="3" t="s">
        <v>10</v>
      </c>
    </row>
    <row r="780">
      <c r="A780" s="1">
        <v>0.0</v>
      </c>
      <c r="B780" s="3" t="s">
        <v>935</v>
      </c>
    </row>
    <row r="781">
      <c r="A781" s="1">
        <v>0.0</v>
      </c>
      <c r="B781" s="3" t="s">
        <v>936</v>
      </c>
    </row>
    <row r="782">
      <c r="A782" s="1">
        <v>0.0</v>
      </c>
      <c r="B782" s="3" t="s">
        <v>937</v>
      </c>
    </row>
    <row r="783">
      <c r="A783" s="1">
        <v>0.0</v>
      </c>
      <c r="B783" s="33" t="s">
        <v>938</v>
      </c>
    </row>
    <row r="784">
      <c r="A784" s="1">
        <v>0.0</v>
      </c>
      <c r="B784" s="2" t="s">
        <v>939</v>
      </c>
    </row>
    <row r="785">
      <c r="A785" s="1">
        <v>0.0</v>
      </c>
      <c r="B785" s="2" t="s">
        <v>940</v>
      </c>
    </row>
    <row r="786">
      <c r="A786" s="1">
        <v>0.0</v>
      </c>
      <c r="B786" s="34" t="s">
        <v>941</v>
      </c>
    </row>
    <row r="787">
      <c r="A787" s="1">
        <v>0.0</v>
      </c>
      <c r="B787" s="3" t="s">
        <v>942</v>
      </c>
    </row>
    <row r="788">
      <c r="A788" s="1">
        <v>0.0</v>
      </c>
      <c r="B788" s="3" t="s">
        <v>943</v>
      </c>
    </row>
    <row r="789">
      <c r="A789" s="1">
        <v>1.0</v>
      </c>
      <c r="B789" s="2" t="s">
        <v>944</v>
      </c>
    </row>
    <row r="790">
      <c r="A790" s="1">
        <v>1.0</v>
      </c>
      <c r="B790" s="2" t="s">
        <v>945</v>
      </c>
    </row>
    <row r="791">
      <c r="A791" s="1">
        <v>1.0</v>
      </c>
      <c r="B791" s="2" t="s">
        <v>946</v>
      </c>
    </row>
    <row r="792">
      <c r="A792" s="1">
        <v>1.0</v>
      </c>
      <c r="B792" s="2" t="s">
        <v>947</v>
      </c>
    </row>
    <row r="793">
      <c r="A793" s="1">
        <v>1.0</v>
      </c>
      <c r="B793" s="2" t="s">
        <v>948</v>
      </c>
    </row>
    <row r="794">
      <c r="A794" s="8">
        <v>1.0</v>
      </c>
      <c r="B794" s="9" t="s">
        <v>23</v>
      </c>
    </row>
    <row r="795">
      <c r="A795" s="8">
        <v>1.0</v>
      </c>
      <c r="B795" s="9" t="s">
        <v>949</v>
      </c>
    </row>
    <row r="796">
      <c r="A796" s="1">
        <v>1.0</v>
      </c>
      <c r="B796" s="2" t="s">
        <v>950</v>
      </c>
    </row>
    <row r="797">
      <c r="A797" s="8">
        <v>1.0</v>
      </c>
      <c r="B797" s="9" t="s">
        <v>951</v>
      </c>
    </row>
    <row r="798">
      <c r="A798" s="6">
        <v>1.0</v>
      </c>
      <c r="B798" s="7" t="s">
        <v>952</v>
      </c>
    </row>
    <row r="799">
      <c r="A799" s="11">
        <v>1.0</v>
      </c>
      <c r="B799" s="13" t="s">
        <v>953</v>
      </c>
    </row>
    <row r="800">
      <c r="A800" s="6">
        <v>1.0</v>
      </c>
      <c r="B800" s="7" t="s">
        <v>32</v>
      </c>
    </row>
    <row r="801">
      <c r="A801" s="5">
        <v>1.0</v>
      </c>
      <c r="B801" s="3" t="s">
        <v>954</v>
      </c>
    </row>
    <row r="802">
      <c r="A802" s="11">
        <v>1.0</v>
      </c>
      <c r="B802" s="12" t="s">
        <v>27</v>
      </c>
    </row>
    <row r="803">
      <c r="A803" s="5">
        <v>1.0</v>
      </c>
      <c r="B803" s="3" t="s">
        <v>33</v>
      </c>
    </row>
    <row r="804">
      <c r="A804" s="5">
        <v>1.0</v>
      </c>
      <c r="B804" s="3" t="s">
        <v>955</v>
      </c>
    </row>
    <row r="805">
      <c r="A805" s="5">
        <v>1.0</v>
      </c>
      <c r="B805" s="3" t="s">
        <v>956</v>
      </c>
    </row>
    <row r="806">
      <c r="A806" s="1">
        <v>1.0</v>
      </c>
      <c r="B806" s="2" t="s">
        <v>957</v>
      </c>
    </row>
    <row r="807">
      <c r="A807" s="5">
        <v>1.0</v>
      </c>
      <c r="B807" s="3" t="s">
        <v>958</v>
      </c>
    </row>
    <row r="808">
      <c r="A808" s="15">
        <v>1.0</v>
      </c>
      <c r="B808" s="20" t="s">
        <v>959</v>
      </c>
    </row>
    <row r="809">
      <c r="A809" s="15">
        <v>1.0</v>
      </c>
      <c r="B809" s="20" t="s">
        <v>960</v>
      </c>
    </row>
    <row r="810">
      <c r="A810" s="11">
        <v>1.0</v>
      </c>
      <c r="B810" s="12" t="s">
        <v>961</v>
      </c>
    </row>
    <row r="811">
      <c r="A811" s="1">
        <v>1.0</v>
      </c>
      <c r="B811" s="2" t="s">
        <v>962</v>
      </c>
    </row>
    <row r="812">
      <c r="A812" s="1">
        <v>1.0</v>
      </c>
      <c r="B812" s="2" t="s">
        <v>963</v>
      </c>
    </row>
    <row r="813">
      <c r="A813" s="15">
        <v>1.0</v>
      </c>
      <c r="B813" s="20" t="s">
        <v>964</v>
      </c>
    </row>
    <row r="814">
      <c r="A814" s="11">
        <v>1.0</v>
      </c>
      <c r="B814" s="12" t="s">
        <v>965</v>
      </c>
    </row>
    <row r="815">
      <c r="A815" s="5">
        <v>1.0</v>
      </c>
      <c r="B815" s="3" t="s">
        <v>966</v>
      </c>
    </row>
    <row r="816">
      <c r="A816" s="11">
        <v>1.0</v>
      </c>
      <c r="B816" s="12" t="s">
        <v>967</v>
      </c>
    </row>
    <row r="817">
      <c r="A817" s="5">
        <v>1.0</v>
      </c>
      <c r="B817" s="3" t="s">
        <v>968</v>
      </c>
    </row>
    <row r="818">
      <c r="A818" s="5">
        <v>1.0</v>
      </c>
      <c r="B818" s="3" t="s">
        <v>969</v>
      </c>
    </row>
    <row r="819">
      <c r="A819" s="5">
        <v>1.0</v>
      </c>
      <c r="B819" s="3" t="s">
        <v>970</v>
      </c>
    </row>
    <row r="820">
      <c r="A820" s="6">
        <v>1.0</v>
      </c>
      <c r="B820" s="7" t="s">
        <v>971</v>
      </c>
    </row>
    <row r="821">
      <c r="A821" s="5">
        <v>1.0</v>
      </c>
      <c r="B821" s="3" t="s">
        <v>54</v>
      </c>
    </row>
    <row r="822">
      <c r="A822" s="11">
        <v>1.0</v>
      </c>
      <c r="B822" s="12" t="s">
        <v>972</v>
      </c>
    </row>
    <row r="823">
      <c r="A823" s="11">
        <v>1.0</v>
      </c>
      <c r="B823" s="13" t="s">
        <v>973</v>
      </c>
    </row>
    <row r="824">
      <c r="A824" s="1">
        <v>1.0</v>
      </c>
      <c r="B824" s="2" t="s">
        <v>28</v>
      </c>
    </row>
    <row r="825">
      <c r="A825" s="5">
        <v>1.0</v>
      </c>
      <c r="B825" s="3" t="s">
        <v>62</v>
      </c>
    </row>
    <row r="826">
      <c r="A826" s="11">
        <v>1.0</v>
      </c>
      <c r="B826" s="13" t="s">
        <v>974</v>
      </c>
    </row>
    <row r="827">
      <c r="A827" s="6">
        <v>1.0</v>
      </c>
      <c r="B827" s="7" t="s">
        <v>63</v>
      </c>
    </row>
    <row r="828">
      <c r="A828" s="11">
        <v>1.0</v>
      </c>
      <c r="B828" s="13" t="s">
        <v>29</v>
      </c>
    </row>
    <row r="829">
      <c r="A829" s="6">
        <v>1.0</v>
      </c>
      <c r="B829" s="7" t="s">
        <v>64</v>
      </c>
    </row>
    <row r="830">
      <c r="A830" s="6">
        <v>1.0</v>
      </c>
      <c r="B830" s="7" t="s">
        <v>975</v>
      </c>
    </row>
    <row r="831">
      <c r="A831" s="11">
        <v>1.0</v>
      </c>
      <c r="B831" s="13" t="s">
        <v>976</v>
      </c>
    </row>
    <row r="832">
      <c r="A832" s="6">
        <v>1.0</v>
      </c>
      <c r="B832" s="7" t="s">
        <v>8</v>
      </c>
    </row>
    <row r="833">
      <c r="A833" s="1">
        <v>1.0</v>
      </c>
      <c r="B833" s="13" t="s">
        <v>977</v>
      </c>
    </row>
    <row r="834">
      <c r="A834" s="1">
        <v>1.0</v>
      </c>
      <c r="B834" s="13" t="s">
        <v>978</v>
      </c>
    </row>
    <row r="835">
      <c r="A835" s="1">
        <v>1.0</v>
      </c>
      <c r="B835" s="4" t="s">
        <v>30</v>
      </c>
    </row>
    <row r="836">
      <c r="A836" s="1">
        <v>1.0</v>
      </c>
      <c r="B836" s="2" t="s">
        <v>979</v>
      </c>
    </row>
    <row r="837">
      <c r="A837" s="1">
        <v>1.0</v>
      </c>
      <c r="B837" s="2" t="s">
        <v>980</v>
      </c>
    </row>
    <row r="838">
      <c r="A838" s="1">
        <v>1.0</v>
      </c>
      <c r="B838" s="2" t="s">
        <v>981</v>
      </c>
    </row>
    <row r="839">
      <c r="A839" s="1">
        <v>1.0</v>
      </c>
      <c r="B839" s="3" t="s">
        <v>982</v>
      </c>
    </row>
    <row r="840">
      <c r="A840" s="1">
        <v>1.0</v>
      </c>
      <c r="B840" s="2" t="s">
        <v>983</v>
      </c>
    </row>
    <row r="841">
      <c r="A841" s="1">
        <v>1.0</v>
      </c>
      <c r="B841" s="2" t="s">
        <v>9</v>
      </c>
    </row>
    <row r="842">
      <c r="A842" s="1">
        <v>1.0</v>
      </c>
      <c r="B842" s="2" t="s">
        <v>984</v>
      </c>
    </row>
    <row r="843">
      <c r="A843" s="1">
        <v>1.0</v>
      </c>
      <c r="B843" s="2" t="s">
        <v>985</v>
      </c>
    </row>
    <row r="844">
      <c r="A844" s="1">
        <v>1.0</v>
      </c>
      <c r="B844" s="2" t="s">
        <v>986</v>
      </c>
    </row>
    <row r="845">
      <c r="A845" s="1">
        <v>1.0</v>
      </c>
      <c r="B845" s="2" t="s">
        <v>987</v>
      </c>
    </row>
    <row r="846">
      <c r="A846" s="1">
        <v>1.0</v>
      </c>
      <c r="B846" s="3" t="s">
        <v>988</v>
      </c>
    </row>
    <row r="847">
      <c r="A847" s="1">
        <v>1.0</v>
      </c>
      <c r="B847" s="2" t="s">
        <v>53</v>
      </c>
    </row>
    <row r="848">
      <c r="A848" s="1">
        <v>1.0</v>
      </c>
      <c r="B848" s="2" t="s">
        <v>989</v>
      </c>
    </row>
    <row r="849">
      <c r="A849" s="1">
        <v>1.0</v>
      </c>
      <c r="B849" s="2" t="s">
        <v>990</v>
      </c>
    </row>
    <row r="850">
      <c r="A850" s="1">
        <v>1.0</v>
      </c>
      <c r="B850" s="2" t="s">
        <v>991</v>
      </c>
    </row>
    <row r="851">
      <c r="A851" s="1">
        <v>1.0</v>
      </c>
      <c r="B851" s="2" t="s">
        <v>992</v>
      </c>
    </row>
    <row r="852">
      <c r="A852" s="1">
        <v>1.0</v>
      </c>
      <c r="B852" s="2" t="s">
        <v>993</v>
      </c>
    </row>
    <row r="853">
      <c r="A853" s="1">
        <v>1.0</v>
      </c>
      <c r="B853" s="2" t="s">
        <v>994</v>
      </c>
    </row>
    <row r="854">
      <c r="A854" s="1">
        <v>1.0</v>
      </c>
      <c r="B854" s="2" t="s">
        <v>995</v>
      </c>
    </row>
    <row r="855">
      <c r="A855" s="1">
        <v>1.0</v>
      </c>
      <c r="B855" s="2" t="s">
        <v>996</v>
      </c>
    </row>
    <row r="856">
      <c r="A856" s="1">
        <v>1.0</v>
      </c>
      <c r="B856" s="2" t="s">
        <v>997</v>
      </c>
    </row>
    <row r="857">
      <c r="A857" s="1">
        <v>1.0</v>
      </c>
      <c r="B857" s="3" t="s">
        <v>998</v>
      </c>
    </row>
    <row r="858">
      <c r="A858" s="1">
        <v>1.0</v>
      </c>
      <c r="B858" s="2" t="s">
        <v>999</v>
      </c>
    </row>
    <row r="859">
      <c r="A859" s="1">
        <v>1.0</v>
      </c>
      <c r="B859" s="2" t="s">
        <v>1000</v>
      </c>
    </row>
    <row r="860">
      <c r="A860" s="1">
        <v>1.0</v>
      </c>
      <c r="B860" s="2" t="s">
        <v>1001</v>
      </c>
    </row>
    <row r="861">
      <c r="A861" s="1">
        <v>1.0</v>
      </c>
      <c r="B861" s="2" t="s">
        <v>1002</v>
      </c>
    </row>
    <row r="862">
      <c r="A862" s="1">
        <v>1.0</v>
      </c>
      <c r="B862" s="2" t="s">
        <v>1003</v>
      </c>
    </row>
    <row r="863">
      <c r="A863" s="1">
        <v>1.0</v>
      </c>
      <c r="B863" s="2" t="s">
        <v>1004</v>
      </c>
    </row>
    <row r="864">
      <c r="A864" s="1">
        <v>1.0</v>
      </c>
      <c r="B864" s="2" t="s">
        <v>1005</v>
      </c>
    </row>
    <row r="865">
      <c r="A865" s="1">
        <v>1.0</v>
      </c>
      <c r="B865" s="4" t="s">
        <v>1006</v>
      </c>
    </row>
    <row r="866">
      <c r="A866" s="1">
        <v>1.0</v>
      </c>
      <c r="B866" s="2" t="s">
        <v>1174</v>
      </c>
    </row>
    <row r="867">
      <c r="A867" s="1">
        <v>1.0</v>
      </c>
      <c r="B867" s="44" t="s">
        <v>1008</v>
      </c>
    </row>
    <row r="868">
      <c r="A868" s="1">
        <v>1.0</v>
      </c>
      <c r="B868" s="2" t="s">
        <v>1009</v>
      </c>
    </row>
    <row r="869">
      <c r="A869" s="1">
        <v>1.0</v>
      </c>
      <c r="B869" s="2" t="s">
        <v>1010</v>
      </c>
    </row>
    <row r="870">
      <c r="A870" s="1">
        <v>1.0</v>
      </c>
      <c r="B870" s="2" t="s">
        <v>1011</v>
      </c>
    </row>
    <row r="871">
      <c r="A871" s="1">
        <v>1.0</v>
      </c>
      <c r="B871" s="2" t="s">
        <v>1012</v>
      </c>
    </row>
    <row r="872">
      <c r="A872" s="1">
        <v>1.0</v>
      </c>
      <c r="B872" s="2" t="s">
        <v>1013</v>
      </c>
    </row>
    <row r="873">
      <c r="A873" s="1">
        <v>1.0</v>
      </c>
      <c r="B873" s="2" t="s">
        <v>1014</v>
      </c>
    </row>
    <row r="874">
      <c r="A874" s="1">
        <v>1.0</v>
      </c>
      <c r="B874" s="2" t="s">
        <v>1015</v>
      </c>
    </row>
    <row r="875">
      <c r="A875" s="1">
        <v>1.0</v>
      </c>
      <c r="B875" s="2" t="s">
        <v>1016</v>
      </c>
    </row>
    <row r="876">
      <c r="A876" s="1">
        <v>1.0</v>
      </c>
      <c r="B876" s="2" t="s">
        <v>1017</v>
      </c>
    </row>
    <row r="877">
      <c r="A877" s="1">
        <v>1.0</v>
      </c>
      <c r="B877" s="2" t="s">
        <v>1018</v>
      </c>
    </row>
    <row r="878">
      <c r="A878" s="1">
        <v>1.0</v>
      </c>
      <c r="B878" s="2" t="s">
        <v>1019</v>
      </c>
    </row>
    <row r="879">
      <c r="A879" s="1">
        <v>1.0</v>
      </c>
      <c r="B879" s="2" t="s">
        <v>1020</v>
      </c>
    </row>
    <row r="880">
      <c r="A880" s="1">
        <v>1.0</v>
      </c>
      <c r="B880" s="2" t="s">
        <v>1021</v>
      </c>
    </row>
    <row r="881">
      <c r="A881" s="1">
        <v>1.0</v>
      </c>
      <c r="B881" s="2" t="s">
        <v>1022</v>
      </c>
    </row>
    <row r="882">
      <c r="A882" s="1">
        <v>1.0</v>
      </c>
      <c r="B882" s="2" t="s">
        <v>1023</v>
      </c>
    </row>
    <row r="883">
      <c r="A883" s="1">
        <v>1.0</v>
      </c>
      <c r="B883" s="4" t="s">
        <v>1024</v>
      </c>
    </row>
    <row r="884">
      <c r="A884" s="1">
        <v>1.0</v>
      </c>
      <c r="B884" s="2" t="s">
        <v>1025</v>
      </c>
    </row>
    <row r="885">
      <c r="A885" s="1">
        <v>1.0</v>
      </c>
      <c r="B885" s="3" t="s">
        <v>1026</v>
      </c>
    </row>
    <row r="886">
      <c r="A886" s="1">
        <v>1.0</v>
      </c>
      <c r="B886" s="4" t="s">
        <v>1027</v>
      </c>
    </row>
    <row r="887">
      <c r="A887" s="1">
        <v>1.0</v>
      </c>
      <c r="B887" s="2" t="s">
        <v>1028</v>
      </c>
    </row>
    <row r="888">
      <c r="A888" s="1">
        <v>1.0</v>
      </c>
      <c r="B888" s="2" t="s">
        <v>1029</v>
      </c>
    </row>
    <row r="889">
      <c r="A889" s="1">
        <v>1.0</v>
      </c>
      <c r="B889" s="4" t="s">
        <v>1030</v>
      </c>
    </row>
    <row r="890">
      <c r="A890" s="1">
        <v>1.0</v>
      </c>
      <c r="B890" s="3" t="s">
        <v>1031</v>
      </c>
    </row>
    <row r="891">
      <c r="A891" s="1">
        <v>1.0</v>
      </c>
      <c r="B891" s="2" t="s">
        <v>1032</v>
      </c>
    </row>
    <row r="892">
      <c r="A892" s="1">
        <v>1.0</v>
      </c>
      <c r="B892" s="2" t="s">
        <v>1033</v>
      </c>
    </row>
    <row r="893">
      <c r="A893" s="1">
        <v>1.0</v>
      </c>
      <c r="B893" s="2" t="s">
        <v>1034</v>
      </c>
    </row>
    <row r="894">
      <c r="A894" s="1">
        <v>1.0</v>
      </c>
      <c r="B894" s="2" t="s">
        <v>1035</v>
      </c>
    </row>
    <row r="895">
      <c r="A895" s="1">
        <v>1.0</v>
      </c>
      <c r="B895" s="2" t="s">
        <v>1036</v>
      </c>
    </row>
    <row r="896">
      <c r="A896" s="1">
        <v>1.0</v>
      </c>
      <c r="B896" s="2" t="s">
        <v>1037</v>
      </c>
    </row>
    <row r="897">
      <c r="A897" s="1">
        <v>1.0</v>
      </c>
      <c r="B897" s="2" t="s">
        <v>1038</v>
      </c>
    </row>
    <row r="898">
      <c r="A898" s="1">
        <v>1.0</v>
      </c>
      <c r="B898" s="2" t="s">
        <v>1039</v>
      </c>
    </row>
    <row r="899">
      <c r="A899" s="1">
        <v>1.0</v>
      </c>
      <c r="B899" s="2" t="s">
        <v>1040</v>
      </c>
    </row>
    <row r="900">
      <c r="A900" s="1">
        <v>1.0</v>
      </c>
      <c r="B900" s="2" t="s">
        <v>1041</v>
      </c>
    </row>
    <row r="901">
      <c r="A901" s="1">
        <v>1.0</v>
      </c>
      <c r="B901" s="4" t="s">
        <v>65</v>
      </c>
    </row>
    <row r="902">
      <c r="A902" s="1">
        <v>1.0</v>
      </c>
      <c r="B902" s="2" t="s">
        <v>1042</v>
      </c>
    </row>
    <row r="903">
      <c r="A903" s="1">
        <v>1.0</v>
      </c>
      <c r="B903" s="44" t="s">
        <v>1043</v>
      </c>
    </row>
    <row r="904">
      <c r="A904" s="1">
        <v>1.0</v>
      </c>
      <c r="B904" s="2" t="s">
        <v>1044</v>
      </c>
    </row>
    <row r="905">
      <c r="A905" s="1">
        <v>1.0</v>
      </c>
      <c r="B905" s="2" t="s">
        <v>1045</v>
      </c>
    </row>
    <row r="906">
      <c r="A906" s="1">
        <v>1.0</v>
      </c>
      <c r="B906" s="3" t="s">
        <v>1046</v>
      </c>
    </row>
    <row r="907">
      <c r="A907" s="1">
        <v>1.0</v>
      </c>
      <c r="B907" s="3" t="s">
        <v>1047</v>
      </c>
    </row>
    <row r="908">
      <c r="A908" s="1">
        <v>1.0</v>
      </c>
      <c r="B908" s="3" t="s">
        <v>1048</v>
      </c>
    </row>
    <row r="909">
      <c r="A909" s="1">
        <v>1.0</v>
      </c>
      <c r="B909" s="3" t="s">
        <v>1049</v>
      </c>
    </row>
    <row r="910">
      <c r="A910" s="1">
        <v>1.0</v>
      </c>
      <c r="B910" s="3" t="s">
        <v>1050</v>
      </c>
    </row>
    <row r="911">
      <c r="A911" s="1">
        <v>1.0</v>
      </c>
      <c r="B911" s="3" t="s">
        <v>1051</v>
      </c>
    </row>
    <row r="912">
      <c r="A912" s="1">
        <v>1.0</v>
      </c>
      <c r="B912" s="4" t="s">
        <v>1052</v>
      </c>
    </row>
    <row r="913">
      <c r="A913" s="1">
        <v>1.0</v>
      </c>
      <c r="B913" s="2" t="s">
        <v>1053</v>
      </c>
    </row>
    <row r="914">
      <c r="A914" s="1">
        <v>1.0</v>
      </c>
      <c r="B914" s="2" t="s">
        <v>1054</v>
      </c>
    </row>
    <row r="915">
      <c r="A915" s="1">
        <v>1.0</v>
      </c>
      <c r="B915" s="2" t="s">
        <v>1055</v>
      </c>
    </row>
    <row r="916">
      <c r="A916" s="1">
        <v>1.0</v>
      </c>
      <c r="B916" s="2" t="s">
        <v>1056</v>
      </c>
    </row>
    <row r="917">
      <c r="A917" s="1">
        <v>1.0</v>
      </c>
      <c r="B917" s="3" t="s">
        <v>1057</v>
      </c>
    </row>
    <row r="918">
      <c r="A918" s="1">
        <v>1.0</v>
      </c>
      <c r="B918" s="33" t="s">
        <v>1058</v>
      </c>
    </row>
    <row r="919">
      <c r="A919" s="1">
        <v>1.0</v>
      </c>
      <c r="B919" s="33" t="s">
        <v>1059</v>
      </c>
    </row>
    <row r="920">
      <c r="A920" s="1">
        <v>1.0</v>
      </c>
      <c r="B920" s="2" t="s">
        <v>1060</v>
      </c>
    </row>
    <row r="921">
      <c r="A921" s="5">
        <v>2.0</v>
      </c>
      <c r="B921" s="3" t="s">
        <v>1061</v>
      </c>
    </row>
    <row r="922">
      <c r="A922" s="1">
        <v>2.0</v>
      </c>
      <c r="B922" s="2" t="s">
        <v>1062</v>
      </c>
    </row>
    <row r="923">
      <c r="A923" s="8">
        <v>2.0</v>
      </c>
      <c r="B923" s="9" t="s">
        <v>1063</v>
      </c>
    </row>
    <row r="924">
      <c r="A924" s="1">
        <v>2.0</v>
      </c>
      <c r="B924" s="2" t="s">
        <v>1064</v>
      </c>
    </row>
    <row r="925">
      <c r="A925" s="1">
        <v>2.0</v>
      </c>
      <c r="B925" s="2" t="s">
        <v>1065</v>
      </c>
    </row>
    <row r="926">
      <c r="A926" s="1">
        <v>2.0</v>
      </c>
      <c r="B926" s="2" t="s">
        <v>1066</v>
      </c>
    </row>
    <row r="927">
      <c r="A927" s="1">
        <v>2.0</v>
      </c>
      <c r="B927" s="2" t="s">
        <v>1067</v>
      </c>
    </row>
    <row r="928">
      <c r="A928" s="5">
        <v>2.0</v>
      </c>
      <c r="B928" s="3" t="s">
        <v>1068</v>
      </c>
    </row>
    <row r="929">
      <c r="A929" s="8">
        <v>2.0</v>
      </c>
      <c r="B929" s="9" t="s">
        <v>1069</v>
      </c>
    </row>
    <row r="930">
      <c r="A930" s="1">
        <v>2.0</v>
      </c>
      <c r="B930" s="2" t="s">
        <v>1070</v>
      </c>
    </row>
    <row r="931">
      <c r="A931" s="5">
        <v>2.0</v>
      </c>
      <c r="B931" s="3" t="s">
        <v>1071</v>
      </c>
    </row>
    <row r="932">
      <c r="A932" s="5">
        <v>2.0</v>
      </c>
      <c r="B932" s="3" t="s">
        <v>1072</v>
      </c>
    </row>
    <row r="933">
      <c r="A933" s="1">
        <v>2.0</v>
      </c>
      <c r="B933" s="2" t="s">
        <v>1073</v>
      </c>
    </row>
    <row r="934">
      <c r="A934" s="11">
        <v>2.0</v>
      </c>
      <c r="B934" s="12" t="s">
        <v>1074</v>
      </c>
    </row>
    <row r="935">
      <c r="A935" s="5">
        <v>2.0</v>
      </c>
      <c r="B935" s="3" t="s">
        <v>1075</v>
      </c>
    </row>
    <row r="936">
      <c r="A936" s="17">
        <v>2.0</v>
      </c>
      <c r="B936" s="4" t="s">
        <v>1076</v>
      </c>
    </row>
    <row r="937">
      <c r="A937" s="5">
        <v>2.0</v>
      </c>
      <c r="B937" s="3" t="s">
        <v>1077</v>
      </c>
    </row>
    <row r="938">
      <c r="A938" s="11">
        <v>2.0</v>
      </c>
      <c r="B938" s="12" t="s">
        <v>1078</v>
      </c>
    </row>
    <row r="939">
      <c r="A939" s="11">
        <v>2.0</v>
      </c>
      <c r="B939" s="13" t="s">
        <v>1079</v>
      </c>
    </row>
    <row r="940">
      <c r="A940" s="11">
        <v>2.0</v>
      </c>
      <c r="B940" s="12" t="s">
        <v>1080</v>
      </c>
    </row>
    <row r="941">
      <c r="A941" s="11">
        <v>2.0</v>
      </c>
      <c r="B941" s="13" t="s">
        <v>1081</v>
      </c>
    </row>
    <row r="942">
      <c r="A942" s="15">
        <v>2.0</v>
      </c>
      <c r="B942" s="20" t="s">
        <v>1175</v>
      </c>
    </row>
    <row r="943">
      <c r="A943" s="5">
        <v>2.0</v>
      </c>
      <c r="B943" s="3" t="s">
        <v>1083</v>
      </c>
    </row>
    <row r="944">
      <c r="A944" s="11">
        <v>2.0</v>
      </c>
      <c r="B944" s="12" t="s">
        <v>1084</v>
      </c>
    </row>
    <row r="945">
      <c r="A945" s="11">
        <v>2.0</v>
      </c>
      <c r="B945" s="12" t="s">
        <v>1085</v>
      </c>
    </row>
    <row r="946">
      <c r="A946" s="27">
        <v>2.0</v>
      </c>
      <c r="B946" s="28" t="s">
        <v>1086</v>
      </c>
    </row>
    <row r="947">
      <c r="A947" s="1">
        <v>2.0</v>
      </c>
      <c r="B947" s="2" t="s">
        <v>1087</v>
      </c>
    </row>
    <row r="948">
      <c r="A948" s="1">
        <v>2.0</v>
      </c>
      <c r="B948" s="2" t="s">
        <v>1088</v>
      </c>
    </row>
    <row r="949">
      <c r="A949" s="5">
        <v>2.0</v>
      </c>
      <c r="B949" s="3" t="s">
        <v>1089</v>
      </c>
    </row>
    <row r="950">
      <c r="A950" s="11">
        <v>2.0</v>
      </c>
      <c r="B950" s="12" t="s">
        <v>1090</v>
      </c>
    </row>
    <row r="951">
      <c r="A951" s="45">
        <v>2.0</v>
      </c>
      <c r="B951" s="46" t="s">
        <v>1091</v>
      </c>
    </row>
    <row r="952">
      <c r="A952" s="1">
        <v>2.0</v>
      </c>
      <c r="B952" s="13" t="s">
        <v>1092</v>
      </c>
    </row>
    <row r="953">
      <c r="A953" s="1">
        <v>2.0</v>
      </c>
      <c r="B953" s="13" t="s">
        <v>1093</v>
      </c>
    </row>
    <row r="954">
      <c r="A954" s="1">
        <v>2.0</v>
      </c>
      <c r="B954" s="19" t="s">
        <v>1094</v>
      </c>
    </row>
    <row r="955">
      <c r="A955" s="1">
        <v>2.0</v>
      </c>
      <c r="B955" s="13" t="s">
        <v>1095</v>
      </c>
    </row>
    <row r="956">
      <c r="A956" s="1">
        <v>2.0</v>
      </c>
      <c r="B956" s="13" t="s">
        <v>1096</v>
      </c>
    </row>
    <row r="957">
      <c r="A957" s="1">
        <v>2.0</v>
      </c>
      <c r="B957" s="13" t="s">
        <v>1097</v>
      </c>
    </row>
    <row r="958">
      <c r="A958" s="1">
        <v>2.0</v>
      </c>
      <c r="B958" s="12" t="s">
        <v>1098</v>
      </c>
    </row>
    <row r="959">
      <c r="A959" s="1">
        <v>2.0</v>
      </c>
      <c r="B959" s="13" t="s">
        <v>1176</v>
      </c>
    </row>
    <row r="960">
      <c r="A960" s="1">
        <v>2.0</v>
      </c>
      <c r="B960" s="13" t="s">
        <v>1101</v>
      </c>
    </row>
    <row r="961">
      <c r="A961" s="1">
        <v>2.0</v>
      </c>
      <c r="B961" s="4" t="s">
        <v>1177</v>
      </c>
    </row>
    <row r="962">
      <c r="A962" s="1">
        <v>2.0</v>
      </c>
      <c r="B962" s="4" t="s">
        <v>1178</v>
      </c>
    </row>
    <row r="963">
      <c r="A963" s="1">
        <v>2.0</v>
      </c>
      <c r="B963" s="4" t="s">
        <v>1105</v>
      </c>
    </row>
    <row r="964">
      <c r="A964" s="1">
        <v>2.0</v>
      </c>
      <c r="B964" s="2" t="s">
        <v>1106</v>
      </c>
    </row>
    <row r="965">
      <c r="A965" s="1">
        <v>2.0</v>
      </c>
      <c r="B965" s="2" t="s">
        <v>1107</v>
      </c>
    </row>
    <row r="966">
      <c r="A966" s="1">
        <v>2.0</v>
      </c>
      <c r="B966" s="2" t="s">
        <v>1108</v>
      </c>
    </row>
    <row r="967">
      <c r="A967" s="1">
        <v>2.0</v>
      </c>
      <c r="B967" s="2" t="s">
        <v>1109</v>
      </c>
    </row>
    <row r="968">
      <c r="A968" s="1">
        <v>2.0</v>
      </c>
      <c r="B968" s="4" t="s">
        <v>1110</v>
      </c>
    </row>
    <row r="969">
      <c r="A969" s="1">
        <v>2.0</v>
      </c>
      <c r="B969" s="2" t="s">
        <v>1111</v>
      </c>
    </row>
    <row r="970">
      <c r="A970" s="1">
        <v>2.0</v>
      </c>
      <c r="B970" s="2" t="s">
        <v>1112</v>
      </c>
    </row>
    <row r="971">
      <c r="A971" s="1">
        <v>2.0</v>
      </c>
      <c r="B971" s="2" t="s">
        <v>1113</v>
      </c>
    </row>
    <row r="972">
      <c r="A972" s="1">
        <v>2.0</v>
      </c>
      <c r="B972" s="2" t="s">
        <v>1114</v>
      </c>
    </row>
    <row r="973">
      <c r="A973" s="1">
        <v>2.0</v>
      </c>
      <c r="B973" s="2" t="s">
        <v>1115</v>
      </c>
    </row>
    <row r="974">
      <c r="A974" s="1">
        <v>2.0</v>
      </c>
      <c r="B974" s="2" t="s">
        <v>1116</v>
      </c>
    </row>
    <row r="975">
      <c r="A975" s="1">
        <v>2.0</v>
      </c>
      <c r="B975" s="2" t="s">
        <v>1117</v>
      </c>
    </row>
    <row r="976">
      <c r="A976" s="1">
        <v>2.0</v>
      </c>
      <c r="B976" s="2" t="s">
        <v>1118</v>
      </c>
    </row>
    <row r="977">
      <c r="A977" s="1">
        <v>2.0</v>
      </c>
      <c r="B977" s="2" t="s">
        <v>1119</v>
      </c>
    </row>
    <row r="978">
      <c r="A978" s="1">
        <v>2.0</v>
      </c>
      <c r="B978" s="2" t="s">
        <v>1120</v>
      </c>
    </row>
    <row r="979">
      <c r="A979" s="1">
        <v>2.0</v>
      </c>
      <c r="B979" s="4" t="s">
        <v>1121</v>
      </c>
    </row>
    <row r="980">
      <c r="A980" s="1">
        <v>2.0</v>
      </c>
      <c r="B980" s="4" t="s">
        <v>1134</v>
      </c>
    </row>
    <row r="981">
      <c r="A981" s="1">
        <v>2.0</v>
      </c>
      <c r="B981" s="2" t="s">
        <v>1122</v>
      </c>
    </row>
    <row r="982">
      <c r="A982" s="1">
        <v>2.0</v>
      </c>
      <c r="B982" s="2" t="s">
        <v>1123</v>
      </c>
    </row>
    <row r="983">
      <c r="A983" s="1">
        <v>2.0</v>
      </c>
      <c r="B983" s="22" t="s">
        <v>1124</v>
      </c>
    </row>
    <row r="984">
      <c r="A984" s="1">
        <v>2.0</v>
      </c>
      <c r="B984" s="3" t="s">
        <v>1125</v>
      </c>
    </row>
    <row r="985">
      <c r="A985" s="1">
        <v>2.0</v>
      </c>
      <c r="B985" s="4" t="s">
        <v>1126</v>
      </c>
    </row>
    <row r="986">
      <c r="A986" s="1">
        <v>2.0</v>
      </c>
      <c r="B986" s="2" t="s">
        <v>1127</v>
      </c>
    </row>
    <row r="987">
      <c r="A987" s="1">
        <v>2.0</v>
      </c>
      <c r="B987" s="2" t="s">
        <v>1128</v>
      </c>
    </row>
    <row r="988">
      <c r="A988" s="1">
        <v>2.0</v>
      </c>
      <c r="B988" s="2" t="s">
        <v>1129</v>
      </c>
    </row>
    <row r="989">
      <c r="A989" s="1">
        <v>2.0</v>
      </c>
      <c r="B989" s="4" t="s">
        <v>1130</v>
      </c>
    </row>
    <row r="990">
      <c r="A990" s="1">
        <v>2.0</v>
      </c>
      <c r="B990" s="3" t="s">
        <v>1131</v>
      </c>
    </row>
    <row r="991">
      <c r="A991" s="1">
        <v>2.0</v>
      </c>
      <c r="B991" s="44" t="s">
        <v>1132</v>
      </c>
    </row>
    <row r="992">
      <c r="A992" s="1">
        <v>2.0</v>
      </c>
      <c r="B992" s="4" t="s">
        <v>1133</v>
      </c>
    </row>
    <row r="993">
      <c r="A993" s="1">
        <v>2.0</v>
      </c>
      <c r="B993" s="2" t="s">
        <v>1134</v>
      </c>
    </row>
    <row r="994">
      <c r="A994" s="1">
        <v>2.0</v>
      </c>
      <c r="B994" s="2" t="s">
        <v>1135</v>
      </c>
    </row>
    <row r="995">
      <c r="A995" s="1">
        <v>2.0</v>
      </c>
      <c r="B995" s="3" t="s">
        <v>1136</v>
      </c>
    </row>
    <row r="996">
      <c r="A996" s="1">
        <v>2.0</v>
      </c>
      <c r="B996" s="2" t="s">
        <v>1137</v>
      </c>
    </row>
    <row r="997">
      <c r="A997" s="1">
        <v>2.0</v>
      </c>
      <c r="B997" s="30" t="s">
        <v>1138</v>
      </c>
    </row>
    <row r="998">
      <c r="A998" s="1">
        <v>2.0</v>
      </c>
      <c r="B998" s="47" t="s">
        <v>1139</v>
      </c>
    </row>
    <row r="999">
      <c r="A999" s="1">
        <v>2.0</v>
      </c>
      <c r="B999" s="2" t="s">
        <v>1140</v>
      </c>
    </row>
    <row r="1000">
      <c r="A1000" s="1">
        <v>2.0</v>
      </c>
      <c r="B1000" s="33" t="s">
        <v>1141</v>
      </c>
    </row>
    <row r="1001">
      <c r="A1001" s="1">
        <v>2.0</v>
      </c>
      <c r="B1001" s="2" t="s">
        <v>1142</v>
      </c>
    </row>
    <row r="1002">
      <c r="A1002" s="1">
        <v>2.0</v>
      </c>
      <c r="B1002" s="2" t="s">
        <v>1143</v>
      </c>
    </row>
    <row r="1003">
      <c r="A1003" s="1">
        <v>2.0</v>
      </c>
      <c r="B1003" s="33" t="s">
        <v>1144</v>
      </c>
    </row>
    <row r="1004">
      <c r="A1004" s="1">
        <v>2.0</v>
      </c>
      <c r="B1004" s="33" t="s">
        <v>1145</v>
      </c>
    </row>
    <row r="1005">
      <c r="A1005" s="1">
        <v>2.0</v>
      </c>
      <c r="B1005" s="34" t="s">
        <v>1146</v>
      </c>
    </row>
    <row r="1006">
      <c r="A1006" s="1">
        <v>2.0</v>
      </c>
      <c r="B1006" s="47" t="s">
        <v>1147</v>
      </c>
    </row>
    <row r="1007">
      <c r="A1007" s="1">
        <v>2.0</v>
      </c>
      <c r="B1007" s="33" t="s">
        <v>1148</v>
      </c>
    </row>
    <row r="1008">
      <c r="A1008" s="1">
        <v>-1.0</v>
      </c>
      <c r="B1008" s="2" t="s">
        <v>1179</v>
      </c>
    </row>
    <row r="1009">
      <c r="A1009" s="1">
        <v>-1.0</v>
      </c>
      <c r="B1009" s="4" t="s">
        <v>1180</v>
      </c>
    </row>
    <row r="1010">
      <c r="A1010" s="1">
        <v>-1.0</v>
      </c>
      <c r="B1010" s="2" t="s">
        <v>500</v>
      </c>
    </row>
    <row r="1011">
      <c r="A1011" s="1">
        <v>-1.0</v>
      </c>
      <c r="B1011" s="3" t="s">
        <v>10</v>
      </c>
    </row>
    <row r="1012">
      <c r="A1012" s="1">
        <v>0.0</v>
      </c>
      <c r="B1012" s="3" t="s">
        <v>935</v>
      </c>
    </row>
    <row r="1013">
      <c r="A1013" s="1">
        <v>0.0</v>
      </c>
      <c r="B1013" s="3" t="s">
        <v>936</v>
      </c>
    </row>
    <row r="1014">
      <c r="A1014" s="1">
        <v>-1.0</v>
      </c>
      <c r="B1014" s="4" t="s">
        <v>1181</v>
      </c>
    </row>
    <row r="1015">
      <c r="A1015" s="1">
        <v>0.0</v>
      </c>
      <c r="B1015" s="2" t="s">
        <v>1182</v>
      </c>
    </row>
    <row r="1016">
      <c r="A1016" s="1">
        <v>-1.0</v>
      </c>
      <c r="B1016" s="2" t="s">
        <v>1183</v>
      </c>
    </row>
    <row r="1017">
      <c r="A1017" s="1">
        <v>0.0</v>
      </c>
      <c r="B1017" s="2" t="s">
        <v>1184</v>
      </c>
    </row>
    <row r="1018">
      <c r="A1018" s="1">
        <v>0.0</v>
      </c>
      <c r="B1018" s="2" t="s">
        <v>1185</v>
      </c>
    </row>
    <row r="1019">
      <c r="A1019" s="1">
        <v>0.0</v>
      </c>
      <c r="B1019" s="2" t="s">
        <v>1186</v>
      </c>
    </row>
    <row r="1020">
      <c r="A1020" s="1">
        <v>-1.0</v>
      </c>
      <c r="B1020" s="3" t="s">
        <v>1187</v>
      </c>
    </row>
    <row r="1021">
      <c r="A1021" s="1">
        <v>0.0</v>
      </c>
      <c r="B1021" s="3" t="s">
        <v>1188</v>
      </c>
    </row>
    <row r="1022">
      <c r="A1022" s="1">
        <v>0.0</v>
      </c>
      <c r="B1022" s="3" t="s">
        <v>1189</v>
      </c>
    </row>
    <row r="1023">
      <c r="A1023" s="1">
        <v>0.0</v>
      </c>
      <c r="B1023" s="3" t="s">
        <v>1190</v>
      </c>
    </row>
    <row r="1024">
      <c r="A1024" s="1">
        <v>2.0</v>
      </c>
      <c r="B1024" s="4" t="s">
        <v>1191</v>
      </c>
    </row>
    <row r="1025">
      <c r="A1025" s="1">
        <v>-1.0</v>
      </c>
      <c r="B1025" s="2" t="s">
        <v>1192</v>
      </c>
    </row>
    <row r="1026">
      <c r="A1026" s="1">
        <v>0.0</v>
      </c>
      <c r="B1026" s="2" t="s">
        <v>1193</v>
      </c>
    </row>
    <row r="1027">
      <c r="A1027" s="1">
        <v>0.0</v>
      </c>
      <c r="B1027" s="2" t="s">
        <v>1194</v>
      </c>
    </row>
    <row r="1028">
      <c r="A1028" s="1">
        <v>0.0</v>
      </c>
      <c r="B1028" s="2" t="s">
        <v>1195</v>
      </c>
    </row>
    <row r="1029">
      <c r="A1029" s="1">
        <v>0.0</v>
      </c>
      <c r="B1029" s="2" t="s">
        <v>1196</v>
      </c>
    </row>
    <row r="1030">
      <c r="A1030" s="1">
        <v>1.0</v>
      </c>
      <c r="B1030" s="2" t="s">
        <v>1197</v>
      </c>
    </row>
    <row r="1031">
      <c r="A1031" s="1">
        <v>0.0</v>
      </c>
      <c r="B1031" s="2" t="s">
        <v>1198</v>
      </c>
    </row>
    <row r="1032">
      <c r="A1032" s="1">
        <v>-1.0</v>
      </c>
      <c r="B1032" s="2" t="s">
        <v>1199</v>
      </c>
    </row>
    <row r="1033">
      <c r="A1033" s="1">
        <v>-1.0</v>
      </c>
      <c r="B1033" s="2" t="s">
        <v>1200</v>
      </c>
    </row>
    <row r="1034">
      <c r="A1034" s="1">
        <v>-1.0</v>
      </c>
      <c r="B1034" s="2" t="s">
        <v>1201</v>
      </c>
    </row>
    <row r="1035">
      <c r="A1035" s="1">
        <v>-1.0</v>
      </c>
      <c r="B1035" s="2" t="s">
        <v>1202</v>
      </c>
    </row>
    <row r="1036">
      <c r="A1036" s="1">
        <v>0.0</v>
      </c>
      <c r="B1036" s="2" t="s">
        <v>1203</v>
      </c>
    </row>
    <row r="1037">
      <c r="A1037" s="1">
        <v>0.0</v>
      </c>
      <c r="B1037" s="2" t="s">
        <v>1204</v>
      </c>
    </row>
    <row r="1038">
      <c r="A1038" s="1">
        <v>0.0</v>
      </c>
      <c r="B1038" s="2" t="s">
        <v>1205</v>
      </c>
    </row>
    <row r="1039">
      <c r="A1039" s="1">
        <v>0.0</v>
      </c>
      <c r="B1039" s="2" t="s">
        <v>1206</v>
      </c>
    </row>
    <row r="1040">
      <c r="A1040" s="1">
        <v>0.0</v>
      </c>
      <c r="B1040" s="2" t="s">
        <v>1207</v>
      </c>
    </row>
    <row r="1041">
      <c r="A1041" s="1">
        <v>0.0</v>
      </c>
      <c r="B1041" s="2" t="s">
        <v>1208</v>
      </c>
    </row>
    <row r="1042">
      <c r="A1042" s="1">
        <v>-1.0</v>
      </c>
      <c r="B1042" s="2" t="s">
        <v>1209</v>
      </c>
    </row>
    <row r="1043">
      <c r="A1043" s="1">
        <v>-1.0</v>
      </c>
      <c r="B1043" s="2" t="s">
        <v>1210</v>
      </c>
    </row>
    <row r="1044">
      <c r="A1044" s="1">
        <v>1.0</v>
      </c>
      <c r="B1044" s="2" t="s">
        <v>1211</v>
      </c>
    </row>
    <row r="1045">
      <c r="A1045" s="1">
        <v>0.0</v>
      </c>
      <c r="B1045" s="2" t="s">
        <v>1212</v>
      </c>
    </row>
    <row r="1046">
      <c r="A1046" s="1">
        <v>1.0</v>
      </c>
      <c r="B1046" s="2" t="s">
        <v>1213</v>
      </c>
    </row>
    <row r="1047">
      <c r="A1047" s="1">
        <v>0.0</v>
      </c>
      <c r="B1047" s="2" t="s">
        <v>1214</v>
      </c>
    </row>
    <row r="1048">
      <c r="A1048" s="1">
        <v>0.0</v>
      </c>
      <c r="B1048" s="2" t="s">
        <v>1215</v>
      </c>
    </row>
    <row r="1049">
      <c r="A1049" s="1">
        <v>1.0</v>
      </c>
      <c r="B1049" s="2" t="s">
        <v>1216</v>
      </c>
    </row>
    <row r="1050">
      <c r="A1050" s="1">
        <v>-1.0</v>
      </c>
      <c r="B1050" s="2" t="s">
        <v>1287</v>
      </c>
    </row>
    <row r="1051">
      <c r="A1051" s="1">
        <v>-1.0</v>
      </c>
      <c r="B1051" s="2" t="s">
        <v>1288</v>
      </c>
    </row>
    <row r="1052">
      <c r="A1052" s="1">
        <v>-2.0</v>
      </c>
      <c r="B1052" s="2" t="s">
        <v>1149</v>
      </c>
    </row>
    <row r="1053">
      <c r="A1053" s="1">
        <v>0.0</v>
      </c>
      <c r="B1053" s="2" t="s">
        <v>1441</v>
      </c>
    </row>
    <row r="1054">
      <c r="A1054" s="1">
        <v>0.0</v>
      </c>
      <c r="B1054" s="2" t="s">
        <v>1442</v>
      </c>
    </row>
    <row r="1055">
      <c r="A1055" s="1">
        <v>0.0</v>
      </c>
      <c r="B1055" s="2" t="s">
        <v>1443</v>
      </c>
    </row>
    <row r="1056">
      <c r="A1056" s="1">
        <v>0.0</v>
      </c>
      <c r="B1056" s="2" t="s">
        <v>1444</v>
      </c>
    </row>
    <row r="1057">
      <c r="A1057" s="1">
        <v>0.0</v>
      </c>
      <c r="B1057" s="2" t="s">
        <v>1445</v>
      </c>
    </row>
    <row r="1058">
      <c r="A1058" s="1">
        <v>-1.0</v>
      </c>
      <c r="B1058" s="2" t="s">
        <v>1289</v>
      </c>
    </row>
    <row r="1059">
      <c r="A1059" s="1">
        <v>0.0</v>
      </c>
      <c r="B1059" s="2" t="s">
        <v>1446</v>
      </c>
    </row>
    <row r="1060">
      <c r="A1060" s="1">
        <v>0.0</v>
      </c>
      <c r="B1060" s="2" t="s">
        <v>1447</v>
      </c>
    </row>
    <row r="1061">
      <c r="A1061" s="1">
        <v>0.0</v>
      </c>
      <c r="B1061" s="2" t="s">
        <v>1448</v>
      </c>
    </row>
    <row r="1062">
      <c r="A1062" s="1">
        <v>0.0</v>
      </c>
      <c r="B1062" s="3" t="s">
        <v>1449</v>
      </c>
    </row>
    <row r="1063">
      <c r="A1063" s="1">
        <v>1.0</v>
      </c>
      <c r="B1063" s="2" t="s">
        <v>1450</v>
      </c>
    </row>
    <row r="1064">
      <c r="A1064" s="1">
        <v>-1.0</v>
      </c>
      <c r="B1064" s="2" t="s">
        <v>1290</v>
      </c>
    </row>
    <row r="1065">
      <c r="A1065" s="1">
        <v>0.0</v>
      </c>
      <c r="B1065" s="2" t="s">
        <v>1451</v>
      </c>
    </row>
    <row r="1066">
      <c r="A1066" s="1">
        <v>0.0</v>
      </c>
      <c r="B1066" s="2" t="s">
        <v>1452</v>
      </c>
    </row>
    <row r="1067">
      <c r="A1067" s="1">
        <v>0.0</v>
      </c>
      <c r="B1067" s="2" t="s">
        <v>1453</v>
      </c>
    </row>
    <row r="1068">
      <c r="A1068" s="1">
        <v>0.0</v>
      </c>
      <c r="B1068" s="2" t="s">
        <v>1454</v>
      </c>
    </row>
    <row r="1069">
      <c r="A1069" s="1">
        <v>0.0</v>
      </c>
      <c r="B1069" s="2" t="s">
        <v>1455</v>
      </c>
    </row>
    <row r="1070">
      <c r="A1070" s="1">
        <v>-1.0</v>
      </c>
      <c r="B1070" s="2" t="s">
        <v>1291</v>
      </c>
    </row>
    <row r="1071">
      <c r="A1071" s="1">
        <v>-1.0</v>
      </c>
      <c r="B1071" s="2" t="s">
        <v>1292</v>
      </c>
    </row>
    <row r="1072">
      <c r="A1072" s="1">
        <v>-1.0</v>
      </c>
      <c r="B1072" s="2" t="s">
        <v>1293</v>
      </c>
    </row>
    <row r="1073">
      <c r="A1073" s="1">
        <v>-1.0</v>
      </c>
      <c r="B1073" s="2" t="s">
        <v>1294</v>
      </c>
    </row>
    <row r="1074">
      <c r="A1074" s="1">
        <v>1.0</v>
      </c>
      <c r="B1074" s="2" t="s">
        <v>1458</v>
      </c>
    </row>
    <row r="1075">
      <c r="A1075" s="1">
        <v>0.0</v>
      </c>
      <c r="B1075" s="3" t="s">
        <v>1460</v>
      </c>
    </row>
    <row r="1076">
      <c r="A1076" s="1">
        <v>0.0</v>
      </c>
      <c r="B1076" s="3" t="s">
        <v>1462</v>
      </c>
    </row>
    <row r="1077">
      <c r="A1077" s="1">
        <v>0.0</v>
      </c>
      <c r="B1077" s="2" t="s">
        <v>1464</v>
      </c>
    </row>
    <row r="1078">
      <c r="A1078" s="1">
        <v>0.0</v>
      </c>
      <c r="B1078" s="2" t="s">
        <v>48</v>
      </c>
    </row>
    <row r="1079">
      <c r="A1079" s="1">
        <v>0.0</v>
      </c>
      <c r="B1079" s="44" t="s">
        <v>1465</v>
      </c>
    </row>
    <row r="1080">
      <c r="A1080" s="1">
        <v>0.0</v>
      </c>
      <c r="B1080" s="2" t="s">
        <v>1466</v>
      </c>
    </row>
    <row r="1081">
      <c r="A1081" s="1">
        <v>0.0</v>
      </c>
      <c r="B1081" s="2" t="s">
        <v>1467</v>
      </c>
    </row>
    <row r="1082">
      <c r="A1082" s="1">
        <v>0.0</v>
      </c>
      <c r="B1082" s="2" t="s">
        <v>1468</v>
      </c>
    </row>
    <row r="1083">
      <c r="A1083" s="1">
        <v>0.0</v>
      </c>
      <c r="B1083" s="2" t="s">
        <v>1469</v>
      </c>
    </row>
    <row r="1084">
      <c r="A1084" s="1">
        <v>0.0</v>
      </c>
      <c r="B1084" s="3" t="s">
        <v>1470</v>
      </c>
    </row>
    <row r="1085">
      <c r="A1085" s="1">
        <v>0.0</v>
      </c>
      <c r="B1085" s="2" t="s">
        <v>35</v>
      </c>
    </row>
    <row r="1086">
      <c r="A1086" s="1">
        <v>-1.0</v>
      </c>
      <c r="B1086" s="2" t="s">
        <v>1295</v>
      </c>
    </row>
    <row r="1087">
      <c r="A1087" s="1">
        <v>-1.0</v>
      </c>
      <c r="B1087" s="4" t="s">
        <v>1296</v>
      </c>
    </row>
    <row r="1088">
      <c r="A1088" s="1">
        <v>0.0</v>
      </c>
      <c r="B1088" s="3" t="s">
        <v>1471</v>
      </c>
    </row>
    <row r="1089">
      <c r="A1089" s="1">
        <v>0.0</v>
      </c>
      <c r="B1089" s="2" t="s">
        <v>1473</v>
      </c>
    </row>
    <row r="1090">
      <c r="A1090" s="1">
        <v>-1.0</v>
      </c>
      <c r="B1090" s="2" t="s">
        <v>1297</v>
      </c>
    </row>
    <row r="1091">
      <c r="A1091" s="1">
        <v>1.0</v>
      </c>
      <c r="B1091" s="2" t="s">
        <v>1476</v>
      </c>
    </row>
    <row r="1092">
      <c r="A1092" s="1">
        <v>0.0</v>
      </c>
      <c r="B1092" s="2" t="s">
        <v>1478</v>
      </c>
    </row>
    <row r="1093">
      <c r="A1093" s="1">
        <v>0.0</v>
      </c>
      <c r="B1093" s="2" t="s">
        <v>1480</v>
      </c>
    </row>
    <row r="1094">
      <c r="A1094" s="1">
        <v>1.0</v>
      </c>
      <c r="B1094" s="2" t="s">
        <v>22</v>
      </c>
    </row>
    <row r="1095">
      <c r="A1095" s="1">
        <v>-1.0</v>
      </c>
      <c r="B1095" s="2" t="s">
        <v>1298</v>
      </c>
    </row>
    <row r="1096">
      <c r="A1096" s="1">
        <v>0.0</v>
      </c>
      <c r="B1096" s="2" t="s">
        <v>1484</v>
      </c>
    </row>
    <row r="1097">
      <c r="A1097" s="1">
        <v>-1.0</v>
      </c>
      <c r="B1097" s="2" t="s">
        <v>1299</v>
      </c>
    </row>
    <row r="1098">
      <c r="A1098" s="1">
        <v>-1.0</v>
      </c>
      <c r="B1098" s="2" t="s">
        <v>1300</v>
      </c>
    </row>
    <row r="1099">
      <c r="A1099" s="1">
        <v>-1.0</v>
      </c>
      <c r="B1099" s="3" t="s">
        <v>1301</v>
      </c>
    </row>
    <row r="1100">
      <c r="A1100" s="1">
        <v>0.0</v>
      </c>
      <c r="B1100" s="2" t="s">
        <v>1488</v>
      </c>
    </row>
    <row r="1101">
      <c r="A1101" s="1">
        <v>0.0</v>
      </c>
      <c r="B1101" s="2" t="s">
        <v>1489</v>
      </c>
    </row>
    <row r="1102">
      <c r="A1102" s="1">
        <v>0.0</v>
      </c>
      <c r="B1102" s="2" t="s">
        <v>1491</v>
      </c>
    </row>
    <row r="1103">
      <c r="A1103" s="1">
        <v>0.0</v>
      </c>
      <c r="B1103" s="2" t="s">
        <v>1493</v>
      </c>
    </row>
    <row r="1104">
      <c r="A1104" s="1">
        <v>-1.0</v>
      </c>
      <c r="B1104" s="2" t="s">
        <v>1302</v>
      </c>
    </row>
    <row r="1105">
      <c r="A1105" s="1">
        <v>-1.0</v>
      </c>
      <c r="B1105" s="3" t="s">
        <v>1303</v>
      </c>
    </row>
    <row r="1106">
      <c r="A1106" s="1">
        <v>-1.0</v>
      </c>
      <c r="B1106" s="2" t="s">
        <v>1304</v>
      </c>
    </row>
    <row r="1107">
      <c r="A1107" s="1">
        <v>-1.0</v>
      </c>
      <c r="B1107" s="2" t="s">
        <v>1305</v>
      </c>
    </row>
    <row r="1108">
      <c r="A1108" s="1">
        <v>-1.0</v>
      </c>
      <c r="B1108" s="3" t="s">
        <v>1306</v>
      </c>
    </row>
    <row r="1109">
      <c r="A1109" s="1">
        <v>-1.0</v>
      </c>
      <c r="B1109" s="2" t="s">
        <v>1307</v>
      </c>
    </row>
    <row r="1110">
      <c r="A1110" s="1">
        <v>0.0</v>
      </c>
      <c r="B1110" s="2" t="s">
        <v>1499</v>
      </c>
    </row>
    <row r="1111">
      <c r="A1111" s="1">
        <v>0.0</v>
      </c>
      <c r="B1111" s="2" t="s">
        <v>1501</v>
      </c>
    </row>
    <row r="1112">
      <c r="A1112" s="1">
        <v>0.0</v>
      </c>
      <c r="B1112" s="2" t="s">
        <v>1503</v>
      </c>
    </row>
    <row r="1113">
      <c r="A1113" s="1">
        <v>-1.0</v>
      </c>
      <c r="B1113" s="2" t="s">
        <v>1308</v>
      </c>
    </row>
    <row r="1114">
      <c r="A1114" s="1">
        <v>1.0</v>
      </c>
      <c r="B1114" s="2" t="s">
        <v>1506</v>
      </c>
    </row>
    <row r="1115">
      <c r="A1115" s="1">
        <v>-1.0</v>
      </c>
      <c r="B1115" s="4" t="s">
        <v>1310</v>
      </c>
    </row>
    <row r="1116">
      <c r="A1116" s="1">
        <v>-1.0</v>
      </c>
      <c r="B1116" s="2" t="s">
        <v>1311</v>
      </c>
    </row>
    <row r="1117">
      <c r="A1117" s="1">
        <v>-1.0</v>
      </c>
      <c r="B1117" s="2" t="s">
        <v>1312</v>
      </c>
    </row>
    <row r="1118">
      <c r="A1118" s="1">
        <v>0.0</v>
      </c>
      <c r="B1118" s="2" t="s">
        <v>1512</v>
      </c>
    </row>
    <row r="1119">
      <c r="A1119" s="1">
        <v>0.0</v>
      </c>
      <c r="B1119" s="2" t="s">
        <v>1514</v>
      </c>
    </row>
    <row r="1120">
      <c r="A1120" s="1">
        <v>-1.0</v>
      </c>
      <c r="B1120" s="2" t="s">
        <v>1313</v>
      </c>
    </row>
    <row r="1121">
      <c r="A1121" s="1">
        <v>0.0</v>
      </c>
      <c r="B1121" s="4" t="s">
        <v>1516</v>
      </c>
    </row>
    <row r="1122">
      <c r="A1122" s="1">
        <v>-1.0</v>
      </c>
      <c r="B1122" s="2" t="s">
        <v>1314</v>
      </c>
    </row>
    <row r="1123">
      <c r="A1123" s="1">
        <v>-1.0</v>
      </c>
      <c r="B1123" s="2" t="s">
        <v>1315</v>
      </c>
    </row>
    <row r="1124">
      <c r="A1124" s="1">
        <v>-1.0</v>
      </c>
      <c r="B1124" s="2" t="s">
        <v>1316</v>
      </c>
    </row>
    <row r="1125">
      <c r="A1125" s="1">
        <v>0.0</v>
      </c>
      <c r="B1125" s="2" t="s">
        <v>1519</v>
      </c>
    </row>
    <row r="1126">
      <c r="A1126" s="1">
        <v>0.0</v>
      </c>
      <c r="B1126" s="2" t="s">
        <v>1520</v>
      </c>
    </row>
    <row r="1127">
      <c r="A1127" s="1">
        <v>0.0</v>
      </c>
      <c r="B1127" s="2" t="s">
        <v>1521</v>
      </c>
    </row>
    <row r="1128">
      <c r="A1128" s="1">
        <v>0.0</v>
      </c>
      <c r="B1128" s="2" t="s">
        <v>1522</v>
      </c>
    </row>
    <row r="1129">
      <c r="A1129" s="1">
        <v>1.0</v>
      </c>
      <c r="B1129" s="2" t="s">
        <v>1523</v>
      </c>
    </row>
    <row r="1130">
      <c r="A1130" s="1">
        <v>0.0</v>
      </c>
      <c r="B1130" s="2" t="s">
        <v>1524</v>
      </c>
    </row>
    <row r="1131">
      <c r="A1131" s="1">
        <v>-1.0</v>
      </c>
      <c r="B1131" s="2" t="s">
        <v>1317</v>
      </c>
    </row>
    <row r="1132">
      <c r="A1132" s="1">
        <v>-1.0</v>
      </c>
      <c r="B1132" s="2" t="s">
        <v>1318</v>
      </c>
    </row>
    <row r="1133">
      <c r="A1133" s="1">
        <v>1.0</v>
      </c>
      <c r="B1133" s="2" t="s">
        <v>1525</v>
      </c>
    </row>
    <row r="1134">
      <c r="A1134" s="1">
        <v>0.0</v>
      </c>
      <c r="B1134" s="2" t="s">
        <v>1526</v>
      </c>
    </row>
    <row r="1135">
      <c r="A1135" s="1">
        <v>1.0</v>
      </c>
      <c r="B1135" s="2" t="s">
        <v>1555</v>
      </c>
    </row>
    <row r="1136">
      <c r="A1136" s="1">
        <v>-1.0</v>
      </c>
      <c r="B1136" s="2" t="s">
        <v>1319</v>
      </c>
    </row>
    <row r="1137">
      <c r="A1137" s="1">
        <v>1.0</v>
      </c>
      <c r="B1137" s="2" t="s">
        <v>1559</v>
      </c>
    </row>
    <row r="1138">
      <c r="A1138" s="1">
        <v>-1.0</v>
      </c>
      <c r="B1138" s="2" t="s">
        <v>1320</v>
      </c>
    </row>
    <row r="1139">
      <c r="A1139" s="1">
        <v>-1.0</v>
      </c>
      <c r="B1139" s="2" t="s">
        <v>1321</v>
      </c>
    </row>
    <row r="1140">
      <c r="A1140" s="1">
        <v>1.0</v>
      </c>
      <c r="B1140" s="2" t="s">
        <v>1563</v>
      </c>
    </row>
    <row r="1141">
      <c r="A1141" s="1">
        <v>0.0</v>
      </c>
      <c r="B1141" s="2" t="s">
        <v>1565</v>
      </c>
    </row>
    <row r="1142">
      <c r="A1142" s="1">
        <v>0.0</v>
      </c>
      <c r="B1142" s="2" t="s">
        <v>1567</v>
      </c>
    </row>
    <row r="1143">
      <c r="A1143" s="1">
        <v>0.0</v>
      </c>
      <c r="B1143" s="2" t="s">
        <v>1568</v>
      </c>
    </row>
    <row r="1144">
      <c r="A1144" s="1">
        <v>0.0</v>
      </c>
      <c r="B1144" s="2" t="s">
        <v>1569</v>
      </c>
    </row>
    <row r="1145">
      <c r="A1145" s="1">
        <v>-1.0</v>
      </c>
      <c r="B1145" s="2" t="s">
        <v>1322</v>
      </c>
    </row>
    <row r="1146">
      <c r="A1146" s="1">
        <v>-1.0</v>
      </c>
      <c r="B1146" s="2" t="s">
        <v>1323</v>
      </c>
    </row>
    <row r="1147">
      <c r="A1147" s="1">
        <v>-1.0</v>
      </c>
      <c r="B1147" s="2" t="s">
        <v>1324</v>
      </c>
    </row>
    <row r="1148">
      <c r="A1148" s="1">
        <v>0.0</v>
      </c>
      <c r="B1148" s="2" t="s">
        <v>1574</v>
      </c>
    </row>
    <row r="1149">
      <c r="A1149" s="1">
        <v>0.0</v>
      </c>
      <c r="B1149" s="2" t="s">
        <v>1576</v>
      </c>
    </row>
    <row r="1150">
      <c r="A1150" s="1">
        <v>-1.0</v>
      </c>
      <c r="B1150" s="22" t="s">
        <v>1325</v>
      </c>
    </row>
    <row r="1151">
      <c r="A1151" s="1">
        <v>2.0</v>
      </c>
      <c r="B1151" s="2" t="s">
        <v>1579</v>
      </c>
    </row>
    <row r="1152">
      <c r="A1152" s="1">
        <v>0.0</v>
      </c>
      <c r="B1152" s="2" t="s">
        <v>1580</v>
      </c>
    </row>
    <row r="1153">
      <c r="A1153" s="1">
        <v>0.0</v>
      </c>
      <c r="B1153" s="2" t="s">
        <v>1582</v>
      </c>
    </row>
    <row r="1154">
      <c r="A1154" s="1">
        <v>-1.0</v>
      </c>
      <c r="B1154" s="2" t="s">
        <v>1326</v>
      </c>
    </row>
    <row r="1155">
      <c r="A1155" s="1">
        <v>-1.0</v>
      </c>
      <c r="B1155" s="2" t="s">
        <v>1327</v>
      </c>
    </row>
    <row r="1156">
      <c r="A1156" s="1">
        <v>-1.0</v>
      </c>
      <c r="B1156" s="2" t="s">
        <v>1328</v>
      </c>
    </row>
    <row r="1157">
      <c r="A1157" s="1">
        <v>-1.0</v>
      </c>
      <c r="B1157" s="2" t="s">
        <v>1329</v>
      </c>
    </row>
    <row r="1158">
      <c r="A1158" s="1">
        <v>-1.0</v>
      </c>
      <c r="B1158" s="3" t="s">
        <v>1331</v>
      </c>
    </row>
    <row r="1159">
      <c r="A1159" s="1">
        <v>-1.0</v>
      </c>
      <c r="B1159" s="2" t="s">
        <v>1332</v>
      </c>
    </row>
    <row r="1160">
      <c r="A1160" s="1">
        <v>-1.0</v>
      </c>
      <c r="B1160" s="3" t="s">
        <v>1333</v>
      </c>
    </row>
    <row r="1161">
      <c r="A1161" s="1">
        <v>-1.0</v>
      </c>
      <c r="B1161" s="4" t="s">
        <v>1334</v>
      </c>
    </row>
    <row r="1162">
      <c r="A1162" s="1">
        <v>-1.0</v>
      </c>
      <c r="B1162" s="2" t="s">
        <v>1335</v>
      </c>
    </row>
    <row r="1163">
      <c r="A1163" s="1">
        <v>0.0</v>
      </c>
      <c r="B1163" s="2" t="s">
        <v>1592</v>
      </c>
    </row>
    <row r="1164">
      <c r="A1164" s="1">
        <v>-1.0</v>
      </c>
      <c r="B1164" s="4" t="s">
        <v>1336</v>
      </c>
    </row>
    <row r="1165">
      <c r="A1165" s="1">
        <v>1.0</v>
      </c>
      <c r="B1165" s="4" t="s">
        <v>1595</v>
      </c>
    </row>
    <row r="1166">
      <c r="A1166" s="1">
        <v>-1.0</v>
      </c>
      <c r="B1166" s="4" t="s">
        <v>1337</v>
      </c>
    </row>
    <row r="1167">
      <c r="A1167" s="1">
        <v>0.0</v>
      </c>
      <c r="B1167" s="44" t="s">
        <v>1598</v>
      </c>
    </row>
    <row r="1168">
      <c r="A1168" s="1">
        <v>-1.0</v>
      </c>
      <c r="B1168" s="4" t="s">
        <v>1338</v>
      </c>
    </row>
    <row r="1169">
      <c r="A1169" s="1">
        <v>-1.0</v>
      </c>
      <c r="B1169" s="44" t="s">
        <v>1339</v>
      </c>
    </row>
    <row r="1170">
      <c r="A1170" s="1">
        <v>-1.0</v>
      </c>
      <c r="B1170" s="4" t="s">
        <v>1340</v>
      </c>
    </row>
    <row r="1171">
      <c r="A1171" s="1">
        <v>-2.0</v>
      </c>
      <c r="B1171" s="4" t="s">
        <v>1150</v>
      </c>
    </row>
    <row r="1172">
      <c r="A1172" s="1">
        <v>1.0</v>
      </c>
      <c r="B1172" s="44" t="s">
        <v>1604</v>
      </c>
    </row>
    <row r="1173">
      <c r="A1173" s="1">
        <v>2.0</v>
      </c>
      <c r="B1173" s="44" t="s">
        <v>1606</v>
      </c>
    </row>
    <row r="1174">
      <c r="A1174" s="1">
        <v>0.0</v>
      </c>
      <c r="B1174" s="4" t="s">
        <v>1607</v>
      </c>
    </row>
    <row r="1175">
      <c r="A1175" s="1">
        <v>0.0</v>
      </c>
      <c r="B1175" s="4" t="s">
        <v>1609</v>
      </c>
    </row>
    <row r="1176">
      <c r="A1176" s="1">
        <v>-1.0</v>
      </c>
      <c r="B1176" s="4" t="s">
        <v>1341</v>
      </c>
    </row>
    <row r="1177">
      <c r="A1177" s="1">
        <v>-1.0</v>
      </c>
      <c r="B1177" s="22" t="s">
        <v>1342</v>
      </c>
    </row>
    <row r="1178">
      <c r="A1178" s="1">
        <v>1.0</v>
      </c>
      <c r="B1178" s="2" t="s">
        <v>1613</v>
      </c>
    </row>
    <row r="1179">
      <c r="A1179" s="1">
        <v>2.0</v>
      </c>
      <c r="B1179" s="4" t="s">
        <v>1615</v>
      </c>
    </row>
    <row r="1180">
      <c r="A1180" s="1">
        <v>1.0</v>
      </c>
      <c r="B1180" s="2" t="s">
        <v>1617</v>
      </c>
    </row>
    <row r="1181">
      <c r="A1181" s="1">
        <v>-1.0</v>
      </c>
      <c r="B1181" s="2" t="s">
        <v>1343</v>
      </c>
    </row>
    <row r="1182">
      <c r="A1182" s="1">
        <v>0.0</v>
      </c>
      <c r="B1182" s="22" t="s">
        <v>1620</v>
      </c>
    </row>
    <row r="1183">
      <c r="A1183" s="1">
        <v>0.0</v>
      </c>
      <c r="B1183" s="44" t="s">
        <v>1622</v>
      </c>
    </row>
    <row r="1184">
      <c r="A1184" s="1">
        <v>1.0</v>
      </c>
      <c r="B1184" s="2" t="s">
        <v>1624</v>
      </c>
    </row>
    <row r="1185">
      <c r="A1185" s="1">
        <v>0.0</v>
      </c>
      <c r="B1185" s="2" t="s">
        <v>1626</v>
      </c>
    </row>
    <row r="1186">
      <c r="A1186" s="1">
        <v>0.0</v>
      </c>
      <c r="B1186" s="2" t="s">
        <v>1628</v>
      </c>
    </row>
    <row r="1187">
      <c r="A1187" s="1">
        <v>-1.0</v>
      </c>
      <c r="B1187" s="2" t="s">
        <v>1344</v>
      </c>
    </row>
    <row r="1188">
      <c r="A1188" s="1">
        <v>1.0</v>
      </c>
      <c r="B1188" s="2" t="s">
        <v>1630</v>
      </c>
    </row>
    <row r="1189">
      <c r="A1189" s="1">
        <v>-1.0</v>
      </c>
      <c r="B1189" s="4" t="s">
        <v>1345</v>
      </c>
    </row>
    <row r="1190">
      <c r="A1190" s="1">
        <v>1.0</v>
      </c>
      <c r="B1190" s="4" t="s">
        <v>1631</v>
      </c>
    </row>
    <row r="1191">
      <c r="A1191" s="1">
        <v>2.0</v>
      </c>
      <c r="B1191" s="4" t="s">
        <v>1632</v>
      </c>
    </row>
    <row r="1192">
      <c r="A1192" s="1">
        <v>2.0</v>
      </c>
      <c r="B1192" s="4" t="s">
        <v>1633</v>
      </c>
    </row>
    <row r="1193">
      <c r="A1193" s="1">
        <v>2.0</v>
      </c>
      <c r="B1193" s="4" t="s">
        <v>1634</v>
      </c>
    </row>
    <row r="1194">
      <c r="A1194" s="1">
        <v>1.0</v>
      </c>
      <c r="B1194" s="22" t="s">
        <v>1635</v>
      </c>
    </row>
    <row r="1195">
      <c r="A1195" s="1">
        <v>-1.0</v>
      </c>
      <c r="B1195" s="4" t="s">
        <v>1346</v>
      </c>
    </row>
    <row r="1196">
      <c r="A1196" s="1">
        <v>-1.0</v>
      </c>
      <c r="B1196" s="44" t="s">
        <v>1348</v>
      </c>
    </row>
    <row r="1197">
      <c r="A1197" s="1">
        <v>2.0</v>
      </c>
      <c r="B1197" s="4" t="s">
        <v>1636</v>
      </c>
    </row>
    <row r="1198">
      <c r="A1198" s="1">
        <v>1.0</v>
      </c>
      <c r="B1198" s="2" t="s">
        <v>1637</v>
      </c>
    </row>
    <row r="1199">
      <c r="A1199" s="1">
        <v>0.0</v>
      </c>
      <c r="B1199" s="2" t="s">
        <v>1638</v>
      </c>
    </row>
    <row r="1200">
      <c r="A1200" s="1">
        <v>0.0</v>
      </c>
      <c r="B1200" s="50" t="s">
        <v>1639</v>
      </c>
    </row>
    <row r="1201">
      <c r="A1201" s="1">
        <v>1.0</v>
      </c>
      <c r="B1201" s="2" t="s">
        <v>1640</v>
      </c>
    </row>
    <row r="1202">
      <c r="A1202" s="1">
        <v>1.0</v>
      </c>
      <c r="B1202" s="50" t="s">
        <v>1641</v>
      </c>
    </row>
    <row r="1203">
      <c r="A1203" s="1">
        <v>2.0</v>
      </c>
      <c r="B1203" s="55" t="s">
        <v>1642</v>
      </c>
    </row>
    <row r="1204">
      <c r="A1204" s="1">
        <v>1.0</v>
      </c>
      <c r="B1204" s="56" t="s">
        <v>1643</v>
      </c>
    </row>
    <row r="1205">
      <c r="A1205" s="1">
        <v>1.0</v>
      </c>
      <c r="B1205" s="34" t="s">
        <v>1644</v>
      </c>
    </row>
    <row r="1206">
      <c r="A1206" s="1">
        <v>2.0</v>
      </c>
      <c r="B1206" s="50" t="s">
        <v>1645</v>
      </c>
    </row>
    <row r="1207">
      <c r="A1207" s="1">
        <v>1.0</v>
      </c>
      <c r="B1207" s="50" t="s">
        <v>1646</v>
      </c>
    </row>
    <row r="1208">
      <c r="A1208" s="1">
        <v>1.0</v>
      </c>
      <c r="B1208" s="50" t="s">
        <v>1647</v>
      </c>
    </row>
    <row r="1209">
      <c r="A1209" s="1">
        <v>1.0</v>
      </c>
      <c r="B1209" s="50" t="s">
        <v>1648</v>
      </c>
    </row>
    <row r="1210">
      <c r="A1210" s="1">
        <v>-1.0</v>
      </c>
      <c r="B1210" s="50" t="s">
        <v>1351</v>
      </c>
    </row>
    <row r="1211">
      <c r="A1211" s="1">
        <v>1.0</v>
      </c>
      <c r="B1211" s="3" t="s">
        <v>1649</v>
      </c>
    </row>
    <row r="1212">
      <c r="A1212" s="1">
        <v>1.0</v>
      </c>
      <c r="B1212" s="57" t="s">
        <v>1650</v>
      </c>
    </row>
    <row r="1213">
      <c r="A1213" s="1">
        <v>-1.0</v>
      </c>
      <c r="B1213" s="2" t="s">
        <v>1369</v>
      </c>
    </row>
    <row r="1214">
      <c r="A1214" s="1">
        <v>-1.0</v>
      </c>
      <c r="B1214" s="3" t="s">
        <v>1370</v>
      </c>
    </row>
    <row r="1215">
      <c r="A1215" s="1">
        <v>2.0</v>
      </c>
      <c r="B1215" s="50" t="s">
        <v>1651</v>
      </c>
    </row>
    <row r="1216">
      <c r="A1216" s="1">
        <v>2.0</v>
      </c>
      <c r="B1216" s="26" t="s">
        <v>1652</v>
      </c>
    </row>
    <row r="1217">
      <c r="A1217" s="1">
        <v>1.0</v>
      </c>
      <c r="B1217" s="50" t="s">
        <v>1653</v>
      </c>
    </row>
    <row r="1218">
      <c r="A1218" s="1">
        <v>1.0</v>
      </c>
      <c r="B1218" s="50" t="s">
        <v>1654</v>
      </c>
    </row>
    <row r="1219">
      <c r="A1219" s="1">
        <v>2.0</v>
      </c>
      <c r="B1219" s="50" t="s">
        <v>1655</v>
      </c>
    </row>
    <row r="1220">
      <c r="A1220" s="1">
        <v>2.0</v>
      </c>
      <c r="B1220" s="50" t="s">
        <v>1656</v>
      </c>
    </row>
    <row r="1221">
      <c r="A1221" s="1">
        <v>2.0</v>
      </c>
      <c r="B1221" s="50" t="s">
        <v>1657</v>
      </c>
    </row>
    <row r="1222">
      <c r="A1222" s="1">
        <v>0.0</v>
      </c>
      <c r="B1222" s="50" t="s">
        <v>1658</v>
      </c>
    </row>
    <row r="1223">
      <c r="A1223" s="1">
        <v>1.0</v>
      </c>
      <c r="B1223" s="2" t="s">
        <v>1659</v>
      </c>
    </row>
    <row r="1224">
      <c r="A1224" s="1">
        <v>0.0</v>
      </c>
      <c r="B1224" s="2" t="s">
        <v>1660</v>
      </c>
    </row>
    <row r="1225">
      <c r="A1225" s="1">
        <v>1.0</v>
      </c>
      <c r="B1225" s="2" t="s">
        <v>1661</v>
      </c>
    </row>
    <row r="1226">
      <c r="A1226" s="1">
        <v>2.0</v>
      </c>
      <c r="B1226" s="3" t="s">
        <v>1662</v>
      </c>
    </row>
    <row r="1227">
      <c r="A1227" s="1">
        <v>2.0</v>
      </c>
      <c r="B1227" s="2" t="s">
        <v>1663</v>
      </c>
    </row>
    <row r="1228">
      <c r="A1228" s="1">
        <v>1.0</v>
      </c>
      <c r="B1228" s="3" t="s">
        <v>1664</v>
      </c>
    </row>
    <row r="1229">
      <c r="A1229" s="1">
        <v>1.0</v>
      </c>
      <c r="B1229" s="14" t="s">
        <v>1665</v>
      </c>
    </row>
    <row r="1230">
      <c r="A1230" s="1">
        <v>2.0</v>
      </c>
      <c r="B1230" s="50" t="s">
        <v>1666</v>
      </c>
    </row>
    <row r="1231">
      <c r="A1231" s="1">
        <v>1.0</v>
      </c>
      <c r="B1231" s="14" t="s">
        <v>66</v>
      </c>
    </row>
    <row r="1232">
      <c r="A1232" s="1">
        <v>1.0</v>
      </c>
      <c r="B1232" s="3" t="s">
        <v>1667</v>
      </c>
    </row>
    <row r="1233">
      <c r="A1233" s="1">
        <v>0.0</v>
      </c>
      <c r="B1233" s="2" t="s">
        <v>1668</v>
      </c>
    </row>
    <row r="1234">
      <c r="A1234" s="1">
        <v>1.0</v>
      </c>
      <c r="B1234" s="2" t="s">
        <v>1669</v>
      </c>
    </row>
    <row r="1235">
      <c r="A1235" s="1">
        <v>-1.0</v>
      </c>
      <c r="B1235" s="2" t="s">
        <v>1371</v>
      </c>
    </row>
    <row r="1236">
      <c r="A1236" s="1">
        <v>-1.0</v>
      </c>
      <c r="B1236" s="3" t="s">
        <v>1372</v>
      </c>
    </row>
    <row r="1237">
      <c r="A1237" s="1">
        <v>-1.0</v>
      </c>
      <c r="B1237" s="2" t="s">
        <v>1373</v>
      </c>
    </row>
    <row r="1238">
      <c r="A1238" s="1">
        <v>0.0</v>
      </c>
      <c r="B1238" s="3" t="s">
        <v>1670</v>
      </c>
    </row>
    <row r="1239">
      <c r="A1239" s="1">
        <v>1.0</v>
      </c>
      <c r="B1239" s="2" t="s">
        <v>1671</v>
      </c>
    </row>
    <row r="1240">
      <c r="A1240" s="1">
        <v>0.0</v>
      </c>
      <c r="B1240" s="3" t="s">
        <v>1672</v>
      </c>
    </row>
    <row r="1241">
      <c r="A1241" s="1">
        <v>0.0</v>
      </c>
      <c r="B1241" s="3" t="s">
        <v>1673</v>
      </c>
    </row>
    <row r="1242">
      <c r="A1242" s="1">
        <v>-1.0</v>
      </c>
      <c r="B1242" s="2" t="s">
        <v>1374</v>
      </c>
    </row>
    <row r="1243">
      <c r="A1243" s="1">
        <v>1.0</v>
      </c>
      <c r="B1243" s="3" t="s">
        <v>1674</v>
      </c>
    </row>
    <row r="1244">
      <c r="A1244" s="1">
        <v>-1.0</v>
      </c>
      <c r="B1244" s="2" t="s">
        <v>1375</v>
      </c>
    </row>
    <row r="1245">
      <c r="A1245" s="1">
        <v>-1.0</v>
      </c>
      <c r="B1245" s="3" t="s">
        <v>1376</v>
      </c>
    </row>
    <row r="1246">
      <c r="A1246" s="1">
        <v>1.0</v>
      </c>
      <c r="B1246" s="2" t="s">
        <v>1676</v>
      </c>
    </row>
    <row r="1247">
      <c r="A1247" s="1">
        <v>-1.0</v>
      </c>
      <c r="B1247" s="2" t="s">
        <v>1377</v>
      </c>
    </row>
    <row r="1248">
      <c r="A1248" s="1">
        <v>0.0</v>
      </c>
      <c r="B1248" s="2" t="s">
        <v>1678</v>
      </c>
    </row>
    <row r="1249">
      <c r="A1249" s="1">
        <v>0.0</v>
      </c>
      <c r="B1249" s="3" t="s">
        <v>1681</v>
      </c>
    </row>
    <row r="1250">
      <c r="A1250" s="1">
        <v>-1.0</v>
      </c>
      <c r="B1250" s="2" t="s">
        <v>1378</v>
      </c>
    </row>
    <row r="1251">
      <c r="A1251" s="1">
        <v>1.0</v>
      </c>
      <c r="B1251" s="2" t="s">
        <v>1684</v>
      </c>
    </row>
    <row r="1252">
      <c r="A1252" s="1">
        <v>1.0</v>
      </c>
      <c r="B1252" s="2" t="s">
        <v>1685</v>
      </c>
    </row>
    <row r="1253">
      <c r="A1253" s="1">
        <v>0.0</v>
      </c>
      <c r="B1253" s="2" t="s">
        <v>1687</v>
      </c>
    </row>
    <row r="1254">
      <c r="A1254" s="1">
        <v>1.0</v>
      </c>
      <c r="B1254" s="3" t="s">
        <v>1689</v>
      </c>
    </row>
    <row r="1255">
      <c r="A1255" s="1">
        <v>0.0</v>
      </c>
      <c r="B1255" s="2" t="s">
        <v>1691</v>
      </c>
    </row>
    <row r="1256">
      <c r="A1256" s="1">
        <v>0.0</v>
      </c>
      <c r="B1256" s="2" t="s">
        <v>1692</v>
      </c>
    </row>
    <row r="1257">
      <c r="A1257" s="1">
        <v>0.0</v>
      </c>
      <c r="B1257" s="2" t="s">
        <v>1694</v>
      </c>
    </row>
    <row r="1258">
      <c r="A1258" s="1">
        <v>-1.0</v>
      </c>
      <c r="B1258" s="2" t="s">
        <v>1379</v>
      </c>
    </row>
    <row r="1259">
      <c r="A1259" s="1">
        <v>-1.0</v>
      </c>
      <c r="B1259" s="2" t="s">
        <v>1380</v>
      </c>
    </row>
    <row r="1260">
      <c r="A1260" s="1">
        <v>1.0</v>
      </c>
      <c r="B1260" s="3" t="s">
        <v>1697</v>
      </c>
    </row>
    <row r="1261">
      <c r="A1261" s="1">
        <v>1.0</v>
      </c>
      <c r="B1261" s="2" t="s">
        <v>1699</v>
      </c>
    </row>
    <row r="1262">
      <c r="A1262" s="1">
        <v>0.0</v>
      </c>
      <c r="B1262" s="2" t="s">
        <v>1701</v>
      </c>
    </row>
    <row r="1263">
      <c r="A1263" s="1">
        <v>0.0</v>
      </c>
      <c r="B1263" s="2" t="s">
        <v>1703</v>
      </c>
    </row>
    <row r="1264">
      <c r="A1264" s="1">
        <v>0.0</v>
      </c>
      <c r="B1264" s="2" t="s">
        <v>1705</v>
      </c>
    </row>
    <row r="1265">
      <c r="A1265" s="1">
        <v>0.0</v>
      </c>
      <c r="B1265" s="3" t="s">
        <v>1707</v>
      </c>
    </row>
    <row r="1266">
      <c r="A1266" s="1">
        <v>0.0</v>
      </c>
      <c r="B1266" s="2" t="s">
        <v>1708</v>
      </c>
    </row>
    <row r="1267">
      <c r="A1267" s="1">
        <v>0.0</v>
      </c>
      <c r="B1267" s="2" t="s">
        <v>1710</v>
      </c>
    </row>
    <row r="1268">
      <c r="A1268" s="1">
        <v>1.0</v>
      </c>
      <c r="B1268" s="2" t="s">
        <v>1712</v>
      </c>
    </row>
    <row r="1269">
      <c r="A1269" s="1">
        <v>1.0</v>
      </c>
      <c r="B1269" s="2" t="s">
        <v>1714</v>
      </c>
    </row>
    <row r="1270">
      <c r="A1270" s="1">
        <v>1.0</v>
      </c>
      <c r="B1270" s="2" t="s">
        <v>1716</v>
      </c>
    </row>
    <row r="1271">
      <c r="A1271" s="1">
        <v>1.0</v>
      </c>
      <c r="B1271" s="2" t="s">
        <v>1718</v>
      </c>
    </row>
    <row r="1272">
      <c r="A1272" s="1">
        <v>1.0</v>
      </c>
      <c r="B1272" s="2" t="s">
        <v>1720</v>
      </c>
    </row>
    <row r="1273">
      <c r="A1273" s="1">
        <v>1.0</v>
      </c>
      <c r="B1273" s="2" t="s">
        <v>1722</v>
      </c>
    </row>
    <row r="1274">
      <c r="A1274" s="1">
        <v>1.0</v>
      </c>
      <c r="B1274" s="2" t="s">
        <v>1724</v>
      </c>
    </row>
    <row r="1275">
      <c r="A1275" s="1">
        <v>-1.0</v>
      </c>
      <c r="B1275" s="2" t="s">
        <v>1381</v>
      </c>
    </row>
    <row r="1276">
      <c r="A1276" s="1">
        <v>1.0</v>
      </c>
      <c r="B1276" s="2" t="s">
        <v>1726</v>
      </c>
    </row>
    <row r="1277">
      <c r="A1277" s="1">
        <v>1.0</v>
      </c>
      <c r="B1277" s="2" t="s">
        <v>1728</v>
      </c>
    </row>
    <row r="1278">
      <c r="A1278" s="1">
        <v>0.0</v>
      </c>
      <c r="B1278" s="2" t="s">
        <v>1730</v>
      </c>
    </row>
    <row r="1279">
      <c r="A1279" s="1">
        <v>1.0</v>
      </c>
      <c r="B1279" s="2" t="s">
        <v>1732</v>
      </c>
    </row>
    <row r="1280">
      <c r="A1280" s="1">
        <v>1.0</v>
      </c>
      <c r="B1280" s="2" t="s">
        <v>1734</v>
      </c>
    </row>
    <row r="1281">
      <c r="A1281" s="1">
        <v>0.0</v>
      </c>
      <c r="B1281" s="2" t="s">
        <v>1736</v>
      </c>
    </row>
    <row r="1282">
      <c r="A1282" s="1">
        <v>0.0</v>
      </c>
      <c r="B1282" s="2" t="s">
        <v>1737</v>
      </c>
    </row>
    <row r="1283">
      <c r="A1283" s="1">
        <v>1.0</v>
      </c>
      <c r="B1283" s="3" t="s">
        <v>1739</v>
      </c>
    </row>
    <row r="1284">
      <c r="A1284" s="1">
        <v>-1.0</v>
      </c>
      <c r="B1284" s="2" t="s">
        <v>1382</v>
      </c>
    </row>
    <row r="1285">
      <c r="A1285" s="1">
        <v>-1.0</v>
      </c>
      <c r="B1285" s="2" t="s">
        <v>1383</v>
      </c>
    </row>
    <row r="1286">
      <c r="A1286" s="1">
        <v>-1.0</v>
      </c>
      <c r="B1286" s="2" t="s">
        <v>1384</v>
      </c>
    </row>
    <row r="1287">
      <c r="A1287" s="1">
        <v>-2.0</v>
      </c>
      <c r="B1287" s="2" t="s">
        <v>1151</v>
      </c>
    </row>
    <row r="1288">
      <c r="A1288" s="1">
        <v>-1.0</v>
      </c>
      <c r="B1288" s="2" t="s">
        <v>1385</v>
      </c>
    </row>
    <row r="1289">
      <c r="A1289" s="1">
        <v>0.0</v>
      </c>
      <c r="B1289" s="2" t="s">
        <v>1745</v>
      </c>
    </row>
    <row r="1290">
      <c r="A1290" s="1">
        <v>-1.0</v>
      </c>
      <c r="B1290" s="3" t="s">
        <v>1386</v>
      </c>
    </row>
    <row r="1291">
      <c r="A1291" s="1">
        <v>-1.0</v>
      </c>
      <c r="B1291" s="2" t="s">
        <v>1387</v>
      </c>
    </row>
    <row r="1292">
      <c r="A1292" s="1">
        <v>0.0</v>
      </c>
      <c r="B1292" s="3" t="s">
        <v>1749</v>
      </c>
    </row>
    <row r="1293">
      <c r="A1293" s="1">
        <v>-1.0</v>
      </c>
      <c r="B1293" s="2" t="s">
        <v>1388</v>
      </c>
    </row>
    <row r="1294">
      <c r="A1294" s="1">
        <v>1.0</v>
      </c>
      <c r="B1294" s="2" t="s">
        <v>1752</v>
      </c>
    </row>
    <row r="1295">
      <c r="A1295" s="1">
        <v>-1.0</v>
      </c>
      <c r="B1295" s="2" t="s">
        <v>1389</v>
      </c>
    </row>
    <row r="1296">
      <c r="A1296" s="1">
        <v>-1.0</v>
      </c>
      <c r="B1296" s="2" t="s">
        <v>1390</v>
      </c>
    </row>
    <row r="1297">
      <c r="A1297" s="1">
        <v>-1.0</v>
      </c>
      <c r="B1297" s="2" t="s">
        <v>1391</v>
      </c>
    </row>
    <row r="1298">
      <c r="A1298" s="1">
        <v>0.0</v>
      </c>
      <c r="B1298" s="2" t="s">
        <v>1753</v>
      </c>
    </row>
    <row r="1299">
      <c r="A1299" s="1">
        <v>-1.0</v>
      </c>
      <c r="B1299" s="3" t="s">
        <v>1392</v>
      </c>
    </row>
    <row r="1300">
      <c r="A1300" s="1">
        <v>-1.0</v>
      </c>
      <c r="B1300" s="2" t="s">
        <v>1393</v>
      </c>
    </row>
    <row r="1301">
      <c r="A1301" s="1">
        <v>-1.0</v>
      </c>
      <c r="B1301" s="2" t="s">
        <v>1394</v>
      </c>
    </row>
    <row r="1302">
      <c r="A1302" s="1">
        <v>0.0</v>
      </c>
      <c r="B1302" s="2" t="s">
        <v>1754</v>
      </c>
    </row>
    <row r="1303">
      <c r="A1303" s="1">
        <v>-1.0</v>
      </c>
      <c r="B1303" s="2" t="s">
        <v>1395</v>
      </c>
    </row>
    <row r="1304">
      <c r="A1304" s="1">
        <v>-1.0</v>
      </c>
      <c r="B1304" s="2" t="s">
        <v>1396</v>
      </c>
    </row>
    <row r="1305">
      <c r="A1305" s="1">
        <v>-1.0</v>
      </c>
      <c r="B1305" s="2" t="s">
        <v>1397</v>
      </c>
    </row>
    <row r="1306">
      <c r="A1306" s="1">
        <v>-2.0</v>
      </c>
      <c r="B1306" s="2" t="s">
        <v>1152</v>
      </c>
    </row>
    <row r="1307">
      <c r="A1307" s="1">
        <v>-1.0</v>
      </c>
      <c r="B1307" s="2" t="s">
        <v>1398</v>
      </c>
    </row>
    <row r="1308">
      <c r="A1308" s="1">
        <v>1.0</v>
      </c>
      <c r="B1308" s="2" t="s">
        <v>1755</v>
      </c>
    </row>
    <row r="1309">
      <c r="A1309" s="1">
        <v>-1.0</v>
      </c>
      <c r="B1309" s="2" t="s">
        <v>1399</v>
      </c>
    </row>
    <row r="1310">
      <c r="A1310" s="1">
        <v>0.0</v>
      </c>
      <c r="B1310" s="2" t="s">
        <v>12</v>
      </c>
    </row>
    <row r="1311">
      <c r="A1311" s="1">
        <v>-1.0</v>
      </c>
      <c r="B1311" s="2" t="s">
        <v>1400</v>
      </c>
    </row>
    <row r="1312">
      <c r="A1312" s="1">
        <v>0.0</v>
      </c>
      <c r="B1312" s="26" t="s">
        <v>1756</v>
      </c>
    </row>
    <row r="1313">
      <c r="A1313" s="1">
        <v>1.0</v>
      </c>
      <c r="B1313" s="2" t="s">
        <v>1757</v>
      </c>
    </row>
    <row r="1314">
      <c r="A1314" s="1">
        <v>-1.0</v>
      </c>
      <c r="B1314" s="2" t="s">
        <v>1401</v>
      </c>
    </row>
    <row r="1315">
      <c r="A1315" s="1">
        <v>0.0</v>
      </c>
      <c r="B1315" s="2" t="s">
        <v>1758</v>
      </c>
    </row>
    <row r="1316">
      <c r="A1316" s="1">
        <v>-1.0</v>
      </c>
      <c r="B1316" s="2" t="s">
        <v>1402</v>
      </c>
    </row>
    <row r="1317">
      <c r="A1317" s="1">
        <v>-1.0</v>
      </c>
      <c r="B1317" s="2" t="s">
        <v>1403</v>
      </c>
    </row>
    <row r="1318">
      <c r="A1318" s="1">
        <v>-1.0</v>
      </c>
      <c r="B1318" s="2" t="s">
        <v>1404</v>
      </c>
    </row>
    <row r="1319">
      <c r="A1319" s="1">
        <v>0.0</v>
      </c>
      <c r="B1319" s="2" t="s">
        <v>1759</v>
      </c>
    </row>
    <row r="1320">
      <c r="A1320" s="1">
        <v>1.0</v>
      </c>
      <c r="B1320" s="3" t="s">
        <v>1760</v>
      </c>
    </row>
    <row r="1321">
      <c r="A1321" s="1">
        <v>-1.0</v>
      </c>
      <c r="B1321" s="2" t="s">
        <v>1405</v>
      </c>
    </row>
    <row r="1322">
      <c r="A1322" s="1">
        <v>-1.0</v>
      </c>
      <c r="B1322" s="2" t="s">
        <v>1406</v>
      </c>
    </row>
    <row r="1323">
      <c r="A1323" s="1">
        <v>0.0</v>
      </c>
      <c r="B1323" s="2" t="s">
        <v>1761</v>
      </c>
    </row>
    <row r="1324">
      <c r="A1324" s="1">
        <v>-1.0</v>
      </c>
      <c r="B1324" s="2" t="s">
        <v>1407</v>
      </c>
    </row>
    <row r="1325">
      <c r="A1325" s="1">
        <v>-1.0</v>
      </c>
      <c r="B1325" s="2" t="s">
        <v>1408</v>
      </c>
    </row>
    <row r="1326">
      <c r="A1326" s="1">
        <v>-1.0</v>
      </c>
      <c r="B1326" s="2" t="s">
        <v>1409</v>
      </c>
    </row>
    <row r="1327">
      <c r="A1327" s="1">
        <v>-1.0</v>
      </c>
      <c r="B1327" s="2" t="s">
        <v>1410</v>
      </c>
    </row>
    <row r="1328">
      <c r="A1328" s="1">
        <v>0.0</v>
      </c>
      <c r="B1328" s="2" t="s">
        <v>1762</v>
      </c>
    </row>
    <row r="1329">
      <c r="A1329" s="1">
        <v>-1.0</v>
      </c>
      <c r="B1329" s="2" t="s">
        <v>1411</v>
      </c>
    </row>
    <row r="1330">
      <c r="A1330" s="1">
        <v>-1.0</v>
      </c>
      <c r="B1330" s="2" t="s">
        <v>1412</v>
      </c>
    </row>
    <row r="1331">
      <c r="A1331" s="1">
        <v>0.0</v>
      </c>
      <c r="B1331" s="3" t="s">
        <v>1763</v>
      </c>
    </row>
    <row r="1332">
      <c r="A1332" s="1">
        <v>-1.0</v>
      </c>
      <c r="B1332" s="2" t="s">
        <v>1413</v>
      </c>
    </row>
    <row r="1333">
      <c r="A1333" s="1">
        <v>-1.0</v>
      </c>
      <c r="B1333" s="2" t="s">
        <v>1414</v>
      </c>
    </row>
    <row r="1334">
      <c r="A1334" s="1">
        <v>1.0</v>
      </c>
      <c r="B1334" s="2" t="s">
        <v>1764</v>
      </c>
    </row>
    <row r="1335">
      <c r="A1335" s="1">
        <v>-1.0</v>
      </c>
      <c r="B1335" s="2" t="s">
        <v>1415</v>
      </c>
    </row>
    <row r="1336">
      <c r="A1336" s="1">
        <v>0.0</v>
      </c>
      <c r="B1336" s="2" t="s">
        <v>1765</v>
      </c>
    </row>
    <row r="1337">
      <c r="A1337" s="1">
        <v>-1.0</v>
      </c>
      <c r="B1337" s="2" t="s">
        <v>1416</v>
      </c>
    </row>
    <row r="1338">
      <c r="A1338" s="1">
        <v>-1.0</v>
      </c>
      <c r="B1338" s="2" t="s">
        <v>1417</v>
      </c>
    </row>
    <row r="1339">
      <c r="A1339" s="1">
        <v>0.0</v>
      </c>
      <c r="B1339" s="2" t="s">
        <v>1766</v>
      </c>
    </row>
    <row r="1340">
      <c r="A1340" s="1">
        <v>-1.0</v>
      </c>
      <c r="B1340" s="2" t="s">
        <v>1418</v>
      </c>
    </row>
    <row r="1341">
      <c r="A1341" s="1">
        <v>-2.0</v>
      </c>
      <c r="B1341" s="2" t="s">
        <v>1153</v>
      </c>
    </row>
    <row r="1342">
      <c r="A1342" s="1">
        <v>1.0</v>
      </c>
      <c r="B1342" s="26" t="s">
        <v>1767</v>
      </c>
    </row>
    <row r="1343">
      <c r="A1343" s="1">
        <v>-2.0</v>
      </c>
      <c r="B1343" s="48" t="s">
        <v>1154</v>
      </c>
    </row>
    <row r="1344">
      <c r="A1344" s="1">
        <v>-1.0</v>
      </c>
      <c r="B1344" s="14" t="s">
        <v>1419</v>
      </c>
    </row>
    <row r="1345">
      <c r="A1345" s="1">
        <v>-1.0</v>
      </c>
      <c r="B1345" s="51" t="s">
        <v>1420</v>
      </c>
    </row>
    <row r="1346">
      <c r="A1346" s="1">
        <v>-1.0</v>
      </c>
      <c r="B1346" s="50" t="s">
        <v>1421</v>
      </c>
    </row>
    <row r="1347">
      <c r="A1347" s="1">
        <v>-1.0</v>
      </c>
      <c r="B1347" s="52" t="s">
        <v>1422</v>
      </c>
    </row>
    <row r="1348">
      <c r="A1348" s="1">
        <v>0.0</v>
      </c>
      <c r="B1348" s="2" t="s">
        <v>1768</v>
      </c>
    </row>
    <row r="1349">
      <c r="A1349" s="1">
        <v>-1.0</v>
      </c>
      <c r="B1349" s="2" t="s">
        <v>1423</v>
      </c>
    </row>
    <row r="1350">
      <c r="A1350" s="1">
        <v>-2.0</v>
      </c>
      <c r="B1350" s="2" t="s">
        <v>1222</v>
      </c>
    </row>
    <row r="1351">
      <c r="A1351" s="1">
        <v>-1.0</v>
      </c>
      <c r="B1351" s="14" t="s">
        <v>1424</v>
      </c>
    </row>
    <row r="1352">
      <c r="A1352" s="1">
        <v>-1.0</v>
      </c>
      <c r="B1352" s="2" t="s">
        <v>1425</v>
      </c>
    </row>
    <row r="1353">
      <c r="A1353" s="1">
        <v>-1.0</v>
      </c>
      <c r="B1353" s="50" t="s">
        <v>1456</v>
      </c>
    </row>
    <row r="1354">
      <c r="A1354" s="1">
        <v>0.0</v>
      </c>
      <c r="B1354" s="14" t="s">
        <v>1769</v>
      </c>
    </row>
    <row r="1355">
      <c r="A1355" s="1">
        <v>-1.0</v>
      </c>
      <c r="B1355" s="2" t="s">
        <v>11</v>
      </c>
    </row>
    <row r="1356">
      <c r="A1356" s="1">
        <v>-1.0</v>
      </c>
      <c r="B1356" s="3" t="s">
        <v>1457</v>
      </c>
    </row>
    <row r="1357">
      <c r="A1357" s="1">
        <v>-1.0</v>
      </c>
      <c r="B1357" s="14" t="s">
        <v>1459</v>
      </c>
    </row>
    <row r="1358">
      <c r="A1358" s="1">
        <v>0.0</v>
      </c>
      <c r="B1358" s="2" t="s">
        <v>1772</v>
      </c>
    </row>
    <row r="1359">
      <c r="A1359" s="1">
        <v>0.0</v>
      </c>
      <c r="B1359" s="26" t="s">
        <v>1774</v>
      </c>
    </row>
    <row r="1360">
      <c r="A1360" s="1">
        <v>-1.0</v>
      </c>
      <c r="B1360" s="26" t="s">
        <v>1461</v>
      </c>
    </row>
    <row r="1361">
      <c r="A1361" s="1">
        <v>1.0</v>
      </c>
      <c r="B1361" s="2" t="s">
        <v>1776</v>
      </c>
    </row>
    <row r="1362">
      <c r="A1362" s="1">
        <v>-1.0</v>
      </c>
      <c r="B1362" s="3" t="s">
        <v>1463</v>
      </c>
    </row>
    <row r="1363">
      <c r="A1363" s="1">
        <v>0.0</v>
      </c>
      <c r="B1363" s="26" t="s">
        <v>1779</v>
      </c>
    </row>
    <row r="1364">
      <c r="A1364" s="1">
        <v>0.0</v>
      </c>
      <c r="B1364" s="26" t="s">
        <v>1781</v>
      </c>
    </row>
    <row r="1365">
      <c r="A1365" s="1">
        <v>-1.0</v>
      </c>
      <c r="B1365" s="2" t="s">
        <v>1472</v>
      </c>
    </row>
    <row r="1366">
      <c r="A1366" s="1">
        <v>-1.0</v>
      </c>
      <c r="B1366" s="2" t="s">
        <v>1474</v>
      </c>
    </row>
    <row r="1367">
      <c r="A1367" s="1">
        <v>-1.0</v>
      </c>
      <c r="B1367" s="2" t="s">
        <v>1475</v>
      </c>
    </row>
    <row r="1368">
      <c r="A1368" s="1">
        <v>0.0</v>
      </c>
      <c r="B1368" s="2" t="s">
        <v>1784</v>
      </c>
    </row>
    <row r="1369">
      <c r="A1369" s="1">
        <v>0.0</v>
      </c>
      <c r="B1369" s="2" t="s">
        <v>1786</v>
      </c>
    </row>
    <row r="1370">
      <c r="A1370" s="1">
        <v>0.0</v>
      </c>
      <c r="B1370" s="2" t="s">
        <v>1788</v>
      </c>
    </row>
    <row r="1371">
      <c r="A1371" s="1">
        <v>-1.0</v>
      </c>
      <c r="B1371" s="2" t="s">
        <v>1477</v>
      </c>
    </row>
    <row r="1372">
      <c r="A1372" s="1">
        <v>-1.0</v>
      </c>
      <c r="B1372" s="2" t="s">
        <v>1479</v>
      </c>
    </row>
    <row r="1373">
      <c r="A1373" s="1">
        <v>-1.0</v>
      </c>
      <c r="B1373" s="2" t="s">
        <v>1481</v>
      </c>
    </row>
    <row r="1374">
      <c r="A1374" s="1">
        <v>-1.0</v>
      </c>
      <c r="B1374" s="2" t="s">
        <v>1482</v>
      </c>
    </row>
    <row r="1375">
      <c r="A1375" s="1">
        <v>1.0</v>
      </c>
      <c r="B1375" s="2" t="s">
        <v>1793</v>
      </c>
    </row>
    <row r="1376">
      <c r="A1376" s="1">
        <v>0.0</v>
      </c>
      <c r="B1376" s="2" t="s">
        <v>1795</v>
      </c>
    </row>
    <row r="1377">
      <c r="A1377" s="1">
        <v>0.0</v>
      </c>
      <c r="B1377" s="2" t="s">
        <v>1797</v>
      </c>
    </row>
    <row r="1378">
      <c r="A1378" s="1">
        <v>0.0</v>
      </c>
      <c r="B1378" s="2" t="s">
        <v>1798</v>
      </c>
    </row>
    <row r="1379">
      <c r="A1379" s="1">
        <v>-1.0</v>
      </c>
      <c r="B1379" s="2" t="s">
        <v>1483</v>
      </c>
    </row>
    <row r="1380">
      <c r="A1380" s="1">
        <v>0.0</v>
      </c>
      <c r="B1380" s="2" t="s">
        <v>1801</v>
      </c>
    </row>
    <row r="1381">
      <c r="A1381" s="1">
        <v>-2.0</v>
      </c>
      <c r="B1381" s="2" t="s">
        <v>1223</v>
      </c>
    </row>
    <row r="1382">
      <c r="A1382" s="1">
        <v>0.0</v>
      </c>
      <c r="B1382" s="2" t="s">
        <v>1804</v>
      </c>
    </row>
    <row r="1383">
      <c r="A1383" s="1">
        <v>0.0</v>
      </c>
      <c r="B1383" s="2" t="s">
        <v>1806</v>
      </c>
    </row>
    <row r="1384">
      <c r="A1384" s="1">
        <v>0.0</v>
      </c>
      <c r="B1384" s="14" t="s">
        <v>1808</v>
      </c>
    </row>
    <row r="1385">
      <c r="A1385" s="1">
        <v>2.0</v>
      </c>
      <c r="B1385" s="14" t="s">
        <v>1810</v>
      </c>
    </row>
    <row r="1386">
      <c r="A1386" s="1">
        <v>0.0</v>
      </c>
      <c r="B1386" s="2" t="s">
        <v>1812</v>
      </c>
    </row>
    <row r="1387">
      <c r="A1387" s="1">
        <v>-1.0</v>
      </c>
      <c r="B1387" s="3" t="s">
        <v>1485</v>
      </c>
    </row>
    <row r="1388">
      <c r="A1388" s="1">
        <v>-1.0</v>
      </c>
      <c r="B1388" s="14" t="s">
        <v>1486</v>
      </c>
    </row>
    <row r="1389">
      <c r="A1389" s="1">
        <v>-1.0</v>
      </c>
      <c r="B1389" s="14" t="s">
        <v>1487</v>
      </c>
    </row>
    <row r="1390">
      <c r="A1390" s="1">
        <v>-1.0</v>
      </c>
      <c r="B1390" s="14" t="s">
        <v>44</v>
      </c>
    </row>
    <row r="1391">
      <c r="A1391" s="1">
        <v>0.0</v>
      </c>
      <c r="B1391" s="50" t="s">
        <v>1817</v>
      </c>
    </row>
    <row r="1392">
      <c r="A1392" s="1">
        <v>-1.0</v>
      </c>
      <c r="B1392" s="26" t="s">
        <v>1490</v>
      </c>
    </row>
    <row r="1393">
      <c r="A1393" s="1">
        <v>0.0</v>
      </c>
      <c r="B1393" s="14" t="s">
        <v>1820</v>
      </c>
    </row>
    <row r="1394">
      <c r="A1394" s="1">
        <v>-1.0</v>
      </c>
      <c r="B1394" s="2" t="s">
        <v>1492</v>
      </c>
    </row>
    <row r="1395">
      <c r="A1395" s="1">
        <v>-1.0</v>
      </c>
      <c r="B1395" s="3" t="s">
        <v>1494</v>
      </c>
    </row>
    <row r="1396">
      <c r="A1396" s="1">
        <v>0.0</v>
      </c>
      <c r="B1396" s="2" t="s">
        <v>1824</v>
      </c>
    </row>
    <row r="1397">
      <c r="A1397" s="1">
        <v>-1.0</v>
      </c>
      <c r="B1397" s="14" t="s">
        <v>1495</v>
      </c>
    </row>
    <row r="1398">
      <c r="A1398" s="1">
        <v>-1.0</v>
      </c>
      <c r="B1398" s="2" t="s">
        <v>1496</v>
      </c>
    </row>
    <row r="1399">
      <c r="A1399" s="1">
        <v>-2.0</v>
      </c>
      <c r="B1399" s="2" t="s">
        <v>1224</v>
      </c>
    </row>
    <row r="1400">
      <c r="A1400" s="1">
        <v>-1.0</v>
      </c>
      <c r="B1400" s="3" t="s">
        <v>1497</v>
      </c>
    </row>
    <row r="1401">
      <c r="A1401" s="1">
        <v>0.0</v>
      </c>
      <c r="B1401" s="3" t="s">
        <v>1830</v>
      </c>
    </row>
    <row r="1402">
      <c r="A1402" s="1">
        <v>1.0</v>
      </c>
      <c r="B1402" s="2" t="s">
        <v>1832</v>
      </c>
    </row>
    <row r="1403">
      <c r="A1403" s="1">
        <v>1.0</v>
      </c>
      <c r="B1403" s="3" t="s">
        <v>1833</v>
      </c>
    </row>
    <row r="1404">
      <c r="A1404" s="1">
        <v>0.0</v>
      </c>
      <c r="B1404" s="2" t="s">
        <v>1835</v>
      </c>
    </row>
    <row r="1405">
      <c r="A1405" s="1">
        <v>0.0</v>
      </c>
      <c r="B1405" s="3" t="s">
        <v>1837</v>
      </c>
    </row>
    <row r="1406">
      <c r="A1406" s="1">
        <v>-1.0</v>
      </c>
      <c r="B1406" s="2" t="s">
        <v>1498</v>
      </c>
    </row>
    <row r="1407">
      <c r="A1407" s="1">
        <v>-1.0</v>
      </c>
      <c r="B1407" s="2" t="s">
        <v>1500</v>
      </c>
    </row>
    <row r="1408">
      <c r="A1408" s="1">
        <v>-1.0</v>
      </c>
      <c r="B1408" s="2" t="s">
        <v>1502</v>
      </c>
    </row>
    <row r="1409">
      <c r="A1409" s="1">
        <v>0.0</v>
      </c>
      <c r="B1409" s="2" t="s">
        <v>1842</v>
      </c>
    </row>
    <row r="1410">
      <c r="A1410" s="1">
        <v>-1.0</v>
      </c>
      <c r="B1410" s="2" t="s">
        <v>1504</v>
      </c>
    </row>
    <row r="1411">
      <c r="A1411" s="1">
        <v>-1.0</v>
      </c>
      <c r="B1411" s="14" t="s">
        <v>1505</v>
      </c>
    </row>
    <row r="1412">
      <c r="A1412" s="1">
        <v>0.0</v>
      </c>
      <c r="B1412" s="3" t="s">
        <v>1845</v>
      </c>
    </row>
    <row r="1413">
      <c r="A1413" s="1">
        <v>0.0</v>
      </c>
      <c r="B1413" s="2" t="s">
        <v>1847</v>
      </c>
    </row>
    <row r="1414">
      <c r="A1414" s="1">
        <v>0.0</v>
      </c>
      <c r="B1414" s="2" t="s">
        <v>1849</v>
      </c>
    </row>
    <row r="1415">
      <c r="A1415" s="1">
        <v>-1.0</v>
      </c>
      <c r="B1415" s="2" t="s">
        <v>1507</v>
      </c>
    </row>
    <row r="1416">
      <c r="A1416" s="1">
        <v>-1.0</v>
      </c>
      <c r="B1416" s="2" t="s">
        <v>1508</v>
      </c>
    </row>
    <row r="1417">
      <c r="A1417" s="1">
        <v>1.0</v>
      </c>
      <c r="B1417" s="2" t="s">
        <v>1853</v>
      </c>
    </row>
    <row r="1418">
      <c r="A1418" s="1">
        <v>1.0</v>
      </c>
      <c r="B1418" s="3" t="s">
        <v>1854</v>
      </c>
    </row>
    <row r="1419">
      <c r="A1419" s="1">
        <v>0.0</v>
      </c>
      <c r="B1419" s="2" t="s">
        <v>1856</v>
      </c>
    </row>
    <row r="1420">
      <c r="A1420" s="1">
        <v>0.0</v>
      </c>
      <c r="B1420" s="3" t="s">
        <v>1858</v>
      </c>
    </row>
    <row r="1421">
      <c r="A1421" s="1">
        <v>0.0</v>
      </c>
      <c r="B1421" s="3" t="s">
        <v>1860</v>
      </c>
    </row>
    <row r="1422">
      <c r="A1422" s="1">
        <v>-1.0</v>
      </c>
      <c r="B1422" s="2" t="s">
        <v>1509</v>
      </c>
    </row>
    <row r="1423">
      <c r="A1423" s="1">
        <v>0.0</v>
      </c>
      <c r="B1423" s="2" t="s">
        <v>1863</v>
      </c>
    </row>
    <row r="1424">
      <c r="A1424" s="1">
        <v>-1.0</v>
      </c>
      <c r="B1424" s="2" t="s">
        <v>1510</v>
      </c>
    </row>
    <row r="1425">
      <c r="A1425" s="1">
        <v>-1.0</v>
      </c>
      <c r="B1425" s="2" t="s">
        <v>1511</v>
      </c>
    </row>
    <row r="1426">
      <c r="A1426" s="1">
        <v>-1.0</v>
      </c>
      <c r="B1426" s="2" t="s">
        <v>1513</v>
      </c>
    </row>
    <row r="1427">
      <c r="A1427" s="1">
        <v>0.0</v>
      </c>
      <c r="B1427" s="2" t="s">
        <v>1868</v>
      </c>
    </row>
    <row r="1428">
      <c r="A1428" s="1">
        <v>-1.0</v>
      </c>
      <c r="B1428" s="2" t="s">
        <v>1515</v>
      </c>
    </row>
    <row r="1429">
      <c r="A1429" s="1">
        <v>-1.0</v>
      </c>
      <c r="B1429" s="2" t="s">
        <v>1517</v>
      </c>
    </row>
    <row r="1430">
      <c r="A1430" s="1">
        <v>0.0</v>
      </c>
      <c r="B1430" s="2" t="s">
        <v>1870</v>
      </c>
    </row>
    <row r="1431">
      <c r="A1431" s="1">
        <v>0.0</v>
      </c>
      <c r="B1431" s="3" t="s">
        <v>1872</v>
      </c>
    </row>
    <row r="1432">
      <c r="A1432" s="1">
        <v>-1.0</v>
      </c>
      <c r="B1432" s="2" t="s">
        <v>1518</v>
      </c>
    </row>
    <row r="1433">
      <c r="A1433" s="1">
        <v>-1.0</v>
      </c>
      <c r="B1433" s="2" t="s">
        <v>1549</v>
      </c>
    </row>
    <row r="1434">
      <c r="A1434" s="1">
        <v>0.0</v>
      </c>
      <c r="B1434" s="2" t="s">
        <v>1876</v>
      </c>
    </row>
    <row r="1435">
      <c r="A1435" s="1">
        <v>-1.0</v>
      </c>
      <c r="B1435" s="2" t="s">
        <v>1550</v>
      </c>
    </row>
    <row r="1436">
      <c r="A1436" s="1">
        <v>0.0</v>
      </c>
      <c r="B1436" s="2" t="s">
        <v>1879</v>
      </c>
    </row>
    <row r="1437">
      <c r="A1437" s="1">
        <v>-1.0</v>
      </c>
      <c r="B1437" s="2" t="s">
        <v>1880</v>
      </c>
    </row>
    <row r="1438">
      <c r="A1438" s="1">
        <v>0.0</v>
      </c>
      <c r="B1438" s="2" t="s">
        <v>1882</v>
      </c>
    </row>
    <row r="1439">
      <c r="A1439" s="1">
        <v>0.0</v>
      </c>
      <c r="B1439" s="3" t="s">
        <v>1883</v>
      </c>
    </row>
    <row r="1440">
      <c r="A1440" s="1">
        <v>-1.0</v>
      </c>
      <c r="B1440" s="2" t="s">
        <v>1553</v>
      </c>
    </row>
    <row r="1441">
      <c r="A1441" s="1">
        <v>-1.0</v>
      </c>
      <c r="B1441" s="2" t="s">
        <v>1554</v>
      </c>
    </row>
    <row r="1442">
      <c r="A1442" s="1">
        <v>-1.0</v>
      </c>
      <c r="B1442" s="2" t="s">
        <v>1556</v>
      </c>
    </row>
    <row r="1443">
      <c r="A1443" s="1">
        <v>0.0</v>
      </c>
      <c r="B1443" s="2" t="s">
        <v>1888</v>
      </c>
    </row>
    <row r="1444">
      <c r="A1444" s="1">
        <v>0.0</v>
      </c>
      <c r="B1444" s="3" t="s">
        <v>1890</v>
      </c>
    </row>
    <row r="1445">
      <c r="A1445" s="1">
        <v>-1.0</v>
      </c>
      <c r="B1445" s="2" t="s">
        <v>1557</v>
      </c>
    </row>
    <row r="1446">
      <c r="A1446" s="1">
        <v>-1.0</v>
      </c>
      <c r="B1446" s="2" t="s">
        <v>1558</v>
      </c>
    </row>
    <row r="1447">
      <c r="A1447" s="1">
        <v>-1.0</v>
      </c>
      <c r="B1447" s="2" t="s">
        <v>1560</v>
      </c>
    </row>
    <row r="1448">
      <c r="A1448" s="1">
        <v>-1.0</v>
      </c>
      <c r="B1448" s="2" t="s">
        <v>1561</v>
      </c>
    </row>
    <row r="1449">
      <c r="A1449" s="1">
        <v>1.0</v>
      </c>
      <c r="B1449" s="2" t="s">
        <v>1895</v>
      </c>
    </row>
    <row r="1450">
      <c r="A1450" s="1">
        <v>0.0</v>
      </c>
      <c r="B1450" s="2" t="s">
        <v>1897</v>
      </c>
    </row>
    <row r="1451">
      <c r="A1451" s="1">
        <v>0.0</v>
      </c>
      <c r="B1451" s="2" t="s">
        <v>1899</v>
      </c>
    </row>
    <row r="1452">
      <c r="A1452" s="1">
        <v>0.0</v>
      </c>
      <c r="B1452" s="2" t="s">
        <v>1901</v>
      </c>
    </row>
    <row r="1453">
      <c r="A1453" s="1">
        <v>1.0</v>
      </c>
      <c r="B1453" s="2" t="s">
        <v>1902</v>
      </c>
    </row>
    <row r="1454">
      <c r="A1454" s="1">
        <v>-1.0</v>
      </c>
      <c r="B1454" s="2" t="s">
        <v>1562</v>
      </c>
    </row>
    <row r="1455">
      <c r="A1455" s="1">
        <v>-1.0</v>
      </c>
      <c r="B1455" s="3" t="s">
        <v>1564</v>
      </c>
    </row>
    <row r="1456">
      <c r="A1456" s="1">
        <v>1.0</v>
      </c>
      <c r="B1456" s="2" t="s">
        <v>1906</v>
      </c>
    </row>
    <row r="1457">
      <c r="A1457" s="1">
        <v>1.0</v>
      </c>
      <c r="B1457" s="2" t="s">
        <v>1908</v>
      </c>
    </row>
    <row r="1458">
      <c r="A1458" s="1">
        <v>0.0</v>
      </c>
      <c r="B1458" s="2" t="s">
        <v>1910</v>
      </c>
    </row>
    <row r="1459">
      <c r="A1459" s="1">
        <v>0.0</v>
      </c>
      <c r="B1459" s="2" t="s">
        <v>1912</v>
      </c>
    </row>
    <row r="1460">
      <c r="A1460" s="1">
        <v>0.0</v>
      </c>
      <c r="B1460" s="3" t="s">
        <v>1914</v>
      </c>
    </row>
    <row r="1461">
      <c r="A1461" s="1">
        <v>0.0</v>
      </c>
      <c r="B1461" s="2" t="s">
        <v>1916</v>
      </c>
    </row>
    <row r="1462">
      <c r="A1462" s="1">
        <v>-1.0</v>
      </c>
      <c r="B1462" s="2" t="s">
        <v>1566</v>
      </c>
    </row>
    <row r="1463">
      <c r="A1463" s="1">
        <v>1.0</v>
      </c>
      <c r="B1463" s="2" t="s">
        <v>1919</v>
      </c>
    </row>
    <row r="1464">
      <c r="A1464" s="1">
        <v>-1.0</v>
      </c>
      <c r="B1464" s="2" t="s">
        <v>1570</v>
      </c>
    </row>
    <row r="1465">
      <c r="A1465" s="1">
        <v>-1.0</v>
      </c>
      <c r="B1465" s="2" t="s">
        <v>1571</v>
      </c>
    </row>
    <row r="1466">
      <c r="A1466" s="1">
        <v>0.0</v>
      </c>
      <c r="B1466" s="2" t="s">
        <v>1921</v>
      </c>
    </row>
    <row r="1467">
      <c r="A1467" s="1">
        <v>-1.0</v>
      </c>
      <c r="B1467" s="2" t="s">
        <v>1572</v>
      </c>
    </row>
    <row r="1468">
      <c r="A1468" s="1">
        <v>-1.0</v>
      </c>
      <c r="B1468" s="2" t="s">
        <v>1573</v>
      </c>
    </row>
    <row r="1469">
      <c r="A1469" s="1">
        <v>-2.0</v>
      </c>
      <c r="B1469" s="2" t="s">
        <v>1225</v>
      </c>
    </row>
    <row r="1470">
      <c r="A1470" s="1">
        <v>-1.0</v>
      </c>
      <c r="B1470" s="2" t="s">
        <v>1575</v>
      </c>
    </row>
    <row r="1471">
      <c r="A1471" s="1">
        <v>0.0</v>
      </c>
      <c r="B1471" s="2" t="s">
        <v>1927</v>
      </c>
    </row>
    <row r="1472">
      <c r="A1472" s="1">
        <v>-1.0</v>
      </c>
      <c r="B1472" s="3" t="s">
        <v>1577</v>
      </c>
    </row>
    <row r="1473">
      <c r="A1473" s="1">
        <v>-1.0</v>
      </c>
      <c r="B1473" s="2" t="s">
        <v>1578</v>
      </c>
    </row>
    <row r="1474">
      <c r="A1474" s="1">
        <v>0.0</v>
      </c>
      <c r="B1474" s="2" t="s">
        <v>1931</v>
      </c>
    </row>
    <row r="1475">
      <c r="A1475" s="1">
        <v>-1.0</v>
      </c>
      <c r="B1475" s="2" t="s">
        <v>1581</v>
      </c>
    </row>
    <row r="1476">
      <c r="A1476" s="1">
        <v>-1.0</v>
      </c>
      <c r="B1476" s="2" t="s">
        <v>1583</v>
      </c>
    </row>
    <row r="1477">
      <c r="A1477" s="1">
        <v>0.0</v>
      </c>
      <c r="B1477" s="2" t="s">
        <v>1935</v>
      </c>
    </row>
    <row r="1478">
      <c r="A1478" s="1">
        <v>1.0</v>
      </c>
      <c r="B1478" s="2" t="s">
        <v>1937</v>
      </c>
    </row>
    <row r="1479">
      <c r="A1479" s="1">
        <v>-1.0</v>
      </c>
      <c r="B1479" s="2" t="s">
        <v>1584</v>
      </c>
    </row>
    <row r="1480">
      <c r="A1480" s="1">
        <v>-1.0</v>
      </c>
      <c r="B1480" s="2" t="s">
        <v>1585</v>
      </c>
    </row>
    <row r="1481">
      <c r="A1481" s="1">
        <v>-1.0</v>
      </c>
      <c r="B1481" s="2" t="s">
        <v>1586</v>
      </c>
    </row>
    <row r="1482">
      <c r="A1482" s="1">
        <v>-1.0</v>
      </c>
      <c r="B1482" s="2" t="s">
        <v>1587</v>
      </c>
    </row>
    <row r="1483">
      <c r="A1483" s="1">
        <v>-1.0</v>
      </c>
      <c r="B1483" s="2" t="s">
        <v>1588</v>
      </c>
    </row>
    <row r="1484">
      <c r="A1484" s="1">
        <v>1.0</v>
      </c>
      <c r="B1484" s="2" t="s">
        <v>1944</v>
      </c>
    </row>
    <row r="1485">
      <c r="A1485" s="1">
        <v>-1.0</v>
      </c>
      <c r="B1485" s="2" t="s">
        <v>1589</v>
      </c>
    </row>
    <row r="1486">
      <c r="A1486" s="1">
        <v>-1.0</v>
      </c>
      <c r="B1486" s="2" t="s">
        <v>1590</v>
      </c>
    </row>
    <row r="1487">
      <c r="A1487" s="1">
        <v>0.0</v>
      </c>
      <c r="B1487" s="2" t="s">
        <v>1947</v>
      </c>
    </row>
    <row r="1488">
      <c r="A1488" s="1">
        <v>1.0</v>
      </c>
      <c r="B1488" s="2" t="s">
        <v>1949</v>
      </c>
    </row>
    <row r="1489">
      <c r="A1489" s="1">
        <v>0.0</v>
      </c>
      <c r="B1489" s="2" t="s">
        <v>1951</v>
      </c>
    </row>
    <row r="1490">
      <c r="A1490" s="1">
        <v>0.0</v>
      </c>
      <c r="B1490" s="2" t="s">
        <v>1953</v>
      </c>
    </row>
    <row r="1491">
      <c r="A1491" s="1">
        <v>0.0</v>
      </c>
      <c r="B1491" s="2" t="s">
        <v>1955</v>
      </c>
    </row>
    <row r="1492">
      <c r="A1492" s="1">
        <v>1.0</v>
      </c>
      <c r="B1492" s="2" t="s">
        <v>1957</v>
      </c>
    </row>
    <row r="1493">
      <c r="A1493" s="1">
        <v>-1.0</v>
      </c>
      <c r="B1493" s="2" t="s">
        <v>1591</v>
      </c>
    </row>
    <row r="1494">
      <c r="A1494" s="1">
        <v>-1.0</v>
      </c>
      <c r="B1494" s="2" t="s">
        <v>1593</v>
      </c>
    </row>
    <row r="1495">
      <c r="A1495" s="1">
        <v>-1.0</v>
      </c>
      <c r="B1495" s="2" t="s">
        <v>1594</v>
      </c>
    </row>
    <row r="1496">
      <c r="A1496" s="1">
        <v>-1.0</v>
      </c>
      <c r="B1496" s="2" t="s">
        <v>1596</v>
      </c>
    </row>
    <row r="1497">
      <c r="A1497" s="1">
        <v>1.0</v>
      </c>
      <c r="B1497" s="2" t="s">
        <v>1962</v>
      </c>
    </row>
    <row r="1498">
      <c r="A1498" s="1">
        <v>2.0</v>
      </c>
      <c r="B1498" s="2" t="s">
        <v>1964</v>
      </c>
    </row>
    <row r="1499">
      <c r="A1499" s="1">
        <v>1.0</v>
      </c>
      <c r="B1499" s="2" t="s">
        <v>1966</v>
      </c>
    </row>
    <row r="1500">
      <c r="A1500" s="1">
        <v>-2.0</v>
      </c>
      <c r="B1500" s="2" t="s">
        <v>1226</v>
      </c>
    </row>
    <row r="1501">
      <c r="A1501" s="1">
        <v>0.0</v>
      </c>
      <c r="B1501" s="2" t="s">
        <v>1969</v>
      </c>
    </row>
    <row r="1502">
      <c r="A1502" s="1">
        <v>-1.0</v>
      </c>
      <c r="B1502" s="2" t="s">
        <v>1597</v>
      </c>
    </row>
    <row r="1503">
      <c r="A1503" s="1">
        <v>-1.0</v>
      </c>
      <c r="B1503" s="2" t="s">
        <v>1599</v>
      </c>
    </row>
    <row r="1504">
      <c r="A1504" s="1">
        <v>1.0</v>
      </c>
      <c r="B1504" s="2" t="s">
        <v>1973</v>
      </c>
    </row>
    <row r="1505">
      <c r="A1505" s="1">
        <v>0.0</v>
      </c>
      <c r="B1505" s="2" t="s">
        <v>1974</v>
      </c>
    </row>
    <row r="1506">
      <c r="A1506" s="1">
        <v>0.0</v>
      </c>
      <c r="B1506" s="2" t="s">
        <v>1976</v>
      </c>
    </row>
    <row r="1507">
      <c r="A1507" s="1">
        <v>-1.0</v>
      </c>
      <c r="B1507" s="2" t="s">
        <v>1600</v>
      </c>
    </row>
    <row r="1508">
      <c r="A1508" s="1">
        <v>-1.0</v>
      </c>
      <c r="B1508" s="2" t="s">
        <v>1601</v>
      </c>
    </row>
    <row r="1509">
      <c r="A1509" s="1">
        <v>0.0</v>
      </c>
      <c r="B1509" s="2" t="s">
        <v>13</v>
      </c>
    </row>
    <row r="1510">
      <c r="A1510" s="1">
        <v>-1.0</v>
      </c>
      <c r="B1510" s="2" t="s">
        <v>1602</v>
      </c>
    </row>
    <row r="1511">
      <c r="A1511" s="1">
        <v>-1.0</v>
      </c>
      <c r="B1511" s="2" t="s">
        <v>1603</v>
      </c>
    </row>
    <row r="1512">
      <c r="A1512" s="1">
        <v>0.0</v>
      </c>
      <c r="B1512" s="2" t="s">
        <v>1982</v>
      </c>
    </row>
    <row r="1513">
      <c r="A1513" s="1">
        <v>-2.0</v>
      </c>
      <c r="B1513" s="2" t="s">
        <v>1227</v>
      </c>
    </row>
    <row r="1514">
      <c r="A1514" s="1">
        <v>-1.0</v>
      </c>
      <c r="B1514" s="2" t="s">
        <v>1605</v>
      </c>
    </row>
    <row r="1515">
      <c r="A1515" s="1">
        <v>0.0</v>
      </c>
      <c r="B1515" s="2" t="s">
        <v>1986</v>
      </c>
    </row>
    <row r="1516">
      <c r="A1516" s="1">
        <v>-1.0</v>
      </c>
      <c r="B1516" s="2" t="s">
        <v>1608</v>
      </c>
    </row>
    <row r="1517">
      <c r="A1517" s="1">
        <v>0.0</v>
      </c>
      <c r="B1517" s="2" t="s">
        <v>1988</v>
      </c>
    </row>
    <row r="1518">
      <c r="A1518" s="1">
        <v>1.0</v>
      </c>
      <c r="B1518" s="2" t="s">
        <v>1990</v>
      </c>
    </row>
    <row r="1519">
      <c r="A1519" s="1">
        <v>-1.0</v>
      </c>
      <c r="B1519" s="2" t="s">
        <v>1610</v>
      </c>
    </row>
    <row r="1520">
      <c r="A1520" s="1">
        <v>-2.0</v>
      </c>
      <c r="B1520" s="3" t="s">
        <v>1228</v>
      </c>
    </row>
    <row r="1521">
      <c r="A1521" s="1">
        <v>-1.0</v>
      </c>
      <c r="B1521" s="2" t="s">
        <v>1611</v>
      </c>
    </row>
    <row r="1522">
      <c r="A1522" s="1">
        <v>0.0</v>
      </c>
      <c r="B1522" s="2" t="s">
        <v>14</v>
      </c>
    </row>
    <row r="1523">
      <c r="A1523" s="1">
        <v>1.0</v>
      </c>
      <c r="B1523" s="2" t="s">
        <v>1996</v>
      </c>
    </row>
    <row r="1524">
      <c r="A1524" s="1">
        <v>-1.0</v>
      </c>
      <c r="B1524" s="2" t="s">
        <v>1612</v>
      </c>
    </row>
    <row r="1525">
      <c r="A1525" s="1">
        <v>-1.0</v>
      </c>
      <c r="B1525" s="2" t="s">
        <v>1614</v>
      </c>
    </row>
    <row r="1526">
      <c r="A1526" s="1">
        <v>0.0</v>
      </c>
      <c r="B1526" s="2" t="s">
        <v>2000</v>
      </c>
    </row>
    <row r="1527">
      <c r="A1527" s="1">
        <v>-1.0</v>
      </c>
      <c r="B1527" s="2" t="s">
        <v>1616</v>
      </c>
    </row>
    <row r="1528">
      <c r="A1528" s="1">
        <v>1.0</v>
      </c>
      <c r="B1528" s="2" t="s">
        <v>2002</v>
      </c>
    </row>
    <row r="1529">
      <c r="A1529" s="1">
        <v>-1.0</v>
      </c>
      <c r="B1529" s="2" t="s">
        <v>1618</v>
      </c>
    </row>
    <row r="1530">
      <c r="A1530" s="1">
        <v>-1.0</v>
      </c>
      <c r="B1530" s="2" t="s">
        <v>1619</v>
      </c>
    </row>
    <row r="1531">
      <c r="A1531" s="1">
        <v>2.0</v>
      </c>
      <c r="B1531" s="2" t="s">
        <v>2006</v>
      </c>
    </row>
    <row r="1532">
      <c r="A1532" s="1">
        <v>1.0</v>
      </c>
      <c r="B1532" s="2" t="s">
        <v>2007</v>
      </c>
    </row>
    <row r="1533">
      <c r="A1533" s="1">
        <v>1.0</v>
      </c>
      <c r="B1533" s="2" t="s">
        <v>45</v>
      </c>
    </row>
    <row r="1534">
      <c r="A1534" s="1">
        <v>-1.0</v>
      </c>
      <c r="B1534" s="2" t="s">
        <v>1621</v>
      </c>
    </row>
    <row r="1535">
      <c r="A1535" s="1">
        <v>1.0</v>
      </c>
      <c r="B1535" s="2" t="s">
        <v>2008</v>
      </c>
    </row>
    <row r="1536">
      <c r="A1536" s="1">
        <v>-1.0</v>
      </c>
      <c r="B1536" s="2" t="s">
        <v>1623</v>
      </c>
    </row>
    <row r="1537">
      <c r="A1537" s="1">
        <v>-1.0</v>
      </c>
      <c r="B1537" s="2" t="s">
        <v>1625</v>
      </c>
    </row>
    <row r="1538">
      <c r="A1538" s="1">
        <v>-1.0</v>
      </c>
      <c r="B1538" s="2" t="s">
        <v>1627</v>
      </c>
    </row>
    <row r="1539">
      <c r="A1539" s="1">
        <v>-1.0</v>
      </c>
      <c r="B1539" s="2" t="s">
        <v>1629</v>
      </c>
    </row>
    <row r="1540">
      <c r="A1540" s="1">
        <v>-1.0</v>
      </c>
      <c r="B1540" s="2" t="s">
        <v>1675</v>
      </c>
    </row>
    <row r="1541">
      <c r="A1541" s="1">
        <v>0.0</v>
      </c>
      <c r="B1541" s="2" t="s">
        <v>2009</v>
      </c>
    </row>
    <row r="1542">
      <c r="A1542" s="1">
        <v>-1.0</v>
      </c>
      <c r="B1542" s="2" t="s">
        <v>1677</v>
      </c>
    </row>
    <row r="1543">
      <c r="A1543" s="1">
        <v>0.0</v>
      </c>
      <c r="B1543" s="2" t="s">
        <v>2010</v>
      </c>
    </row>
    <row r="1544">
      <c r="A1544" s="1">
        <v>0.0</v>
      </c>
      <c r="B1544" s="2" t="s">
        <v>15</v>
      </c>
    </row>
    <row r="1545">
      <c r="A1545" s="1">
        <v>-2.0</v>
      </c>
      <c r="B1545" s="2" t="s">
        <v>1229</v>
      </c>
    </row>
    <row r="1546">
      <c r="A1546" s="1">
        <v>0.0</v>
      </c>
      <c r="B1546" s="2" t="s">
        <v>2011</v>
      </c>
    </row>
    <row r="1547">
      <c r="A1547" s="1">
        <v>-1.0</v>
      </c>
      <c r="B1547" s="2" t="s">
        <v>1679</v>
      </c>
    </row>
    <row r="1548">
      <c r="A1548" s="1">
        <v>0.0</v>
      </c>
      <c r="B1548" s="3" t="s">
        <v>2012</v>
      </c>
    </row>
    <row r="1549">
      <c r="A1549" s="1">
        <v>1.0</v>
      </c>
      <c r="B1549" s="40" t="s">
        <v>2013</v>
      </c>
    </row>
    <row r="1550">
      <c r="A1550" s="1">
        <v>-1.0</v>
      </c>
      <c r="B1550" s="2" t="s">
        <v>1680</v>
      </c>
    </row>
    <row r="1551">
      <c r="A1551" s="1">
        <v>-1.0</v>
      </c>
      <c r="B1551" s="2" t="s">
        <v>1682</v>
      </c>
    </row>
    <row r="1552">
      <c r="A1552" s="1">
        <v>1.0</v>
      </c>
      <c r="B1552" s="41" t="s">
        <v>2014</v>
      </c>
    </row>
    <row r="1553">
      <c r="A1553" s="1">
        <v>-1.0</v>
      </c>
      <c r="B1553" s="40" t="s">
        <v>1683</v>
      </c>
    </row>
    <row r="1554">
      <c r="A1554" s="1">
        <v>-2.0</v>
      </c>
      <c r="B1554" s="3" t="s">
        <v>1230</v>
      </c>
    </row>
    <row r="1555">
      <c r="A1555" s="1">
        <v>0.0</v>
      </c>
      <c r="B1555" s="40" t="s">
        <v>2015</v>
      </c>
    </row>
    <row r="1556">
      <c r="A1556" s="1">
        <v>-1.0</v>
      </c>
      <c r="B1556" s="40" t="s">
        <v>1686</v>
      </c>
    </row>
    <row r="1557">
      <c r="A1557" s="1">
        <v>0.0</v>
      </c>
      <c r="B1557" s="40" t="s">
        <v>2016</v>
      </c>
    </row>
    <row r="1558">
      <c r="A1558" s="1">
        <v>1.0</v>
      </c>
      <c r="B1558" s="40" t="s">
        <v>2017</v>
      </c>
    </row>
    <row r="1559">
      <c r="A1559" s="1">
        <v>2.0</v>
      </c>
      <c r="B1559" s="2" t="s">
        <v>2018</v>
      </c>
    </row>
    <row r="1560">
      <c r="A1560" s="1">
        <v>0.0</v>
      </c>
      <c r="B1560" s="2" t="s">
        <v>2019</v>
      </c>
    </row>
    <row r="1561">
      <c r="A1561" s="1">
        <v>0.0</v>
      </c>
      <c r="B1561" s="2" t="s">
        <v>2019</v>
      </c>
    </row>
    <row r="1562">
      <c r="A1562" s="1">
        <v>-1.0</v>
      </c>
      <c r="B1562" s="2" t="s">
        <v>25</v>
      </c>
    </row>
    <row r="1563">
      <c r="A1563" s="1">
        <v>0.0</v>
      </c>
      <c r="B1563" s="2" t="s">
        <v>2020</v>
      </c>
    </row>
    <row r="1564">
      <c r="A1564" s="1">
        <v>-1.0</v>
      </c>
      <c r="B1564" s="40" t="s">
        <v>1688</v>
      </c>
    </row>
    <row r="1565">
      <c r="A1565" s="1">
        <v>0.0</v>
      </c>
      <c r="B1565" s="2" t="s">
        <v>36</v>
      </c>
    </row>
    <row r="1566">
      <c r="A1566" s="1">
        <v>0.0</v>
      </c>
      <c r="B1566" s="2" t="s">
        <v>37</v>
      </c>
    </row>
    <row r="1567">
      <c r="A1567" s="1">
        <v>0.0</v>
      </c>
      <c r="B1567" s="2" t="s">
        <v>2021</v>
      </c>
    </row>
    <row r="1568">
      <c r="A1568" s="1">
        <v>0.0</v>
      </c>
      <c r="B1568" s="2" t="s">
        <v>2022</v>
      </c>
    </row>
    <row r="1569">
      <c r="A1569" s="1">
        <v>0.0</v>
      </c>
      <c r="B1569" s="2" t="s">
        <v>2023</v>
      </c>
    </row>
    <row r="1570">
      <c r="A1570" s="1">
        <v>-1.0</v>
      </c>
      <c r="B1570" s="2" t="s">
        <v>1690</v>
      </c>
    </row>
    <row r="1571">
      <c r="A1571" s="1">
        <v>-2.0</v>
      </c>
      <c r="B1571" s="2" t="s">
        <v>1231</v>
      </c>
    </row>
    <row r="1572">
      <c r="A1572" s="1">
        <v>2.0</v>
      </c>
      <c r="B1572" s="2" t="s">
        <v>2024</v>
      </c>
    </row>
    <row r="1573">
      <c r="A1573" s="1">
        <v>0.0</v>
      </c>
      <c r="B1573" s="2" t="s">
        <v>2025</v>
      </c>
    </row>
    <row r="1574">
      <c r="A1574" s="1">
        <v>0.0</v>
      </c>
      <c r="B1574" s="2" t="s">
        <v>2026</v>
      </c>
    </row>
    <row r="1575">
      <c r="A1575" s="1">
        <v>-1.0</v>
      </c>
      <c r="B1575" s="2" t="s">
        <v>1693</v>
      </c>
    </row>
    <row r="1576">
      <c r="A1576" s="1">
        <v>-1.0</v>
      </c>
      <c r="B1576" s="2" t="s">
        <v>1695</v>
      </c>
    </row>
    <row r="1577">
      <c r="A1577" s="1">
        <v>-1.0</v>
      </c>
      <c r="B1577" s="2" t="s">
        <v>1696</v>
      </c>
    </row>
    <row r="1578">
      <c r="A1578" s="1">
        <v>-1.0</v>
      </c>
      <c r="B1578" s="2" t="s">
        <v>1698</v>
      </c>
    </row>
    <row r="1579">
      <c r="A1579" s="1">
        <v>0.0</v>
      </c>
      <c r="B1579" s="2" t="s">
        <v>2027</v>
      </c>
    </row>
    <row r="1580">
      <c r="A1580" s="1">
        <v>0.0</v>
      </c>
      <c r="B1580" s="2" t="s">
        <v>2028</v>
      </c>
    </row>
    <row r="1581">
      <c r="A1581" s="1">
        <v>0.0</v>
      </c>
      <c r="B1581" s="3" t="s">
        <v>2029</v>
      </c>
    </row>
    <row r="1582">
      <c r="A1582" s="1">
        <v>-1.0</v>
      </c>
      <c r="B1582" s="40" t="s">
        <v>1700</v>
      </c>
    </row>
    <row r="1583">
      <c r="A1583" s="1">
        <v>1.0</v>
      </c>
      <c r="B1583" s="40" t="s">
        <v>2030</v>
      </c>
    </row>
    <row r="1584">
      <c r="A1584" s="1">
        <v>-1.0</v>
      </c>
      <c r="B1584" s="2" t="s">
        <v>1702</v>
      </c>
    </row>
    <row r="1585">
      <c r="A1585" s="1">
        <v>-1.0</v>
      </c>
      <c r="B1585" s="2" t="s">
        <v>1704</v>
      </c>
    </row>
    <row r="1586">
      <c r="A1586" s="1">
        <v>0.0</v>
      </c>
      <c r="B1586" s="2" t="s">
        <v>2031</v>
      </c>
    </row>
    <row r="1587">
      <c r="A1587" s="1">
        <v>0.0</v>
      </c>
      <c r="B1587" s="3" t="s">
        <v>2032</v>
      </c>
    </row>
    <row r="1588">
      <c r="A1588" s="1">
        <v>-1.0</v>
      </c>
      <c r="B1588" s="40" t="s">
        <v>1706</v>
      </c>
    </row>
    <row r="1589">
      <c r="A1589" s="1">
        <v>-1.0</v>
      </c>
      <c r="B1589" s="40" t="s">
        <v>1709</v>
      </c>
    </row>
    <row r="1590">
      <c r="A1590" s="1">
        <v>-2.0</v>
      </c>
      <c r="B1590" s="3" t="s">
        <v>1232</v>
      </c>
    </row>
    <row r="1591">
      <c r="A1591" s="1">
        <v>0.0</v>
      </c>
      <c r="B1591" s="2" t="s">
        <v>2033</v>
      </c>
    </row>
    <row r="1592">
      <c r="A1592" s="1">
        <v>-1.0</v>
      </c>
      <c r="B1592" s="2" t="s">
        <v>1711</v>
      </c>
    </row>
    <row r="1593">
      <c r="A1593" s="1">
        <v>0.0</v>
      </c>
      <c r="B1593" s="40" t="s">
        <v>2034</v>
      </c>
    </row>
    <row r="1594">
      <c r="A1594" s="1">
        <v>0.0</v>
      </c>
      <c r="B1594" s="40" t="s">
        <v>2035</v>
      </c>
    </row>
    <row r="1595">
      <c r="A1595" s="1">
        <v>-1.0</v>
      </c>
      <c r="B1595" s="2" t="s">
        <v>1713</v>
      </c>
    </row>
    <row r="1596">
      <c r="A1596" s="1">
        <v>0.0</v>
      </c>
      <c r="B1596" s="2" t="s">
        <v>2036</v>
      </c>
    </row>
    <row r="1597">
      <c r="A1597" s="1">
        <v>1.0</v>
      </c>
      <c r="B1597" s="2" t="s">
        <v>2037</v>
      </c>
    </row>
    <row r="1598">
      <c r="A1598" s="1">
        <v>0.0</v>
      </c>
      <c r="B1598" s="2" t="s">
        <v>2038</v>
      </c>
    </row>
    <row r="1599">
      <c r="A1599" s="1">
        <v>0.0</v>
      </c>
      <c r="B1599" s="2" t="s">
        <v>2039</v>
      </c>
    </row>
    <row r="1600">
      <c r="A1600" s="1">
        <v>-1.0</v>
      </c>
      <c r="B1600" s="2" t="s">
        <v>1715</v>
      </c>
    </row>
    <row r="1601">
      <c r="A1601" s="1">
        <v>-1.0</v>
      </c>
      <c r="B1601" s="2" t="s">
        <v>1717</v>
      </c>
    </row>
    <row r="1602">
      <c r="A1602" s="1">
        <v>-1.0</v>
      </c>
      <c r="B1602" s="2" t="s">
        <v>1719</v>
      </c>
    </row>
    <row r="1603">
      <c r="A1603" s="1">
        <v>0.0</v>
      </c>
      <c r="B1603" s="2" t="s">
        <v>2040</v>
      </c>
    </row>
    <row r="1604">
      <c r="A1604" s="1">
        <v>0.0</v>
      </c>
      <c r="B1604" s="2" t="s">
        <v>2041</v>
      </c>
    </row>
    <row r="1605">
      <c r="A1605" s="1">
        <v>0.0</v>
      </c>
      <c r="B1605" s="2" t="s">
        <v>2042</v>
      </c>
    </row>
    <row r="1606">
      <c r="A1606" s="1">
        <v>0.0</v>
      </c>
      <c r="B1606" s="2" t="s">
        <v>2043</v>
      </c>
    </row>
    <row r="1607">
      <c r="A1607" s="1">
        <v>-1.0</v>
      </c>
      <c r="B1607" s="22" t="s">
        <v>1721</v>
      </c>
    </row>
    <row r="1608">
      <c r="A1608" s="1">
        <v>0.0</v>
      </c>
      <c r="B1608" s="2" t="s">
        <v>2044</v>
      </c>
    </row>
    <row r="1609">
      <c r="A1609" s="1">
        <v>0.0</v>
      </c>
      <c r="B1609" s="40" t="s">
        <v>2045</v>
      </c>
    </row>
    <row r="1610">
      <c r="A1610" s="1">
        <v>1.0</v>
      </c>
      <c r="B1610" s="3" t="s">
        <v>2046</v>
      </c>
    </row>
    <row r="1611">
      <c r="A1611" s="1">
        <v>0.0</v>
      </c>
      <c r="B1611" s="2" t="s">
        <v>2047</v>
      </c>
    </row>
    <row r="1612">
      <c r="A1612" s="1">
        <v>1.0</v>
      </c>
      <c r="B1612" s="2" t="s">
        <v>2048</v>
      </c>
    </row>
    <row r="1613">
      <c r="A1613" s="1">
        <v>0.0</v>
      </c>
      <c r="B1613" s="2" t="s">
        <v>16</v>
      </c>
    </row>
    <row r="1614">
      <c r="A1614" s="1">
        <v>0.0</v>
      </c>
      <c r="B1614" s="2" t="s">
        <v>17</v>
      </c>
    </row>
    <row r="1615">
      <c r="A1615" s="1">
        <v>0.0</v>
      </c>
      <c r="B1615" s="2" t="s">
        <v>2049</v>
      </c>
    </row>
    <row r="1616">
      <c r="A1616" s="1">
        <v>1.0</v>
      </c>
      <c r="B1616" s="2" t="s">
        <v>2050</v>
      </c>
    </row>
    <row r="1617">
      <c r="A1617" s="1">
        <v>1.0</v>
      </c>
      <c r="B1617" s="2" t="s">
        <v>2051</v>
      </c>
    </row>
    <row r="1618">
      <c r="A1618" s="1">
        <v>-1.0</v>
      </c>
      <c r="B1618" s="2" t="s">
        <v>1723</v>
      </c>
    </row>
    <row r="1619">
      <c r="A1619" s="1">
        <v>-1.0</v>
      </c>
      <c r="B1619" s="2" t="s">
        <v>1725</v>
      </c>
    </row>
    <row r="1620">
      <c r="A1620" s="1">
        <v>0.0</v>
      </c>
      <c r="B1620" s="2" t="s">
        <v>2052</v>
      </c>
    </row>
    <row r="1621">
      <c r="A1621" s="1">
        <v>-1.0</v>
      </c>
      <c r="B1621" s="2" t="s">
        <v>1727</v>
      </c>
    </row>
    <row r="1622">
      <c r="A1622" s="1">
        <v>-1.0</v>
      </c>
      <c r="B1622" s="3" t="s">
        <v>1729</v>
      </c>
    </row>
    <row r="1623">
      <c r="A1623" s="1">
        <v>0.0</v>
      </c>
      <c r="B1623" s="2" t="s">
        <v>2053</v>
      </c>
    </row>
    <row r="1624">
      <c r="A1624" s="1">
        <v>1.0</v>
      </c>
      <c r="B1624" s="2" t="s">
        <v>2054</v>
      </c>
    </row>
    <row r="1625">
      <c r="A1625" s="1">
        <v>0.0</v>
      </c>
      <c r="B1625" s="2" t="s">
        <v>2055</v>
      </c>
    </row>
    <row r="1626">
      <c r="A1626" s="1">
        <v>-1.0</v>
      </c>
      <c r="B1626" s="2" t="s">
        <v>1731</v>
      </c>
    </row>
    <row r="1627">
      <c r="A1627" s="1">
        <v>0.0</v>
      </c>
      <c r="B1627" s="2" t="s">
        <v>2056</v>
      </c>
    </row>
    <row r="1628">
      <c r="A1628" s="1">
        <v>0.0</v>
      </c>
      <c r="B1628" s="2" t="s">
        <v>2057</v>
      </c>
    </row>
    <row r="1629">
      <c r="A1629" s="1">
        <v>0.0</v>
      </c>
      <c r="B1629" s="2" t="s">
        <v>2058</v>
      </c>
    </row>
    <row r="1630">
      <c r="A1630" s="1">
        <v>0.0</v>
      </c>
      <c r="B1630" s="2" t="s">
        <v>2059</v>
      </c>
    </row>
    <row r="1631">
      <c r="A1631" s="1">
        <v>0.0</v>
      </c>
      <c r="B1631" s="2" t="s">
        <v>2060</v>
      </c>
    </row>
    <row r="1632">
      <c r="A1632" s="1">
        <v>-1.0</v>
      </c>
      <c r="B1632" s="2" t="s">
        <v>1733</v>
      </c>
    </row>
    <row r="1633">
      <c r="A1633" s="1">
        <v>1.0</v>
      </c>
      <c r="B1633" s="2" t="s">
        <v>2061</v>
      </c>
    </row>
    <row r="1634">
      <c r="A1634" s="1">
        <v>2.0</v>
      </c>
      <c r="B1634" s="2" t="s">
        <v>2062</v>
      </c>
    </row>
    <row r="1635">
      <c r="A1635" s="1">
        <v>0.0</v>
      </c>
      <c r="B1635" s="2" t="s">
        <v>2063</v>
      </c>
    </row>
    <row r="1636">
      <c r="A1636" s="1">
        <v>-1.0</v>
      </c>
      <c r="B1636" s="2" t="s">
        <v>1735</v>
      </c>
    </row>
    <row r="1637">
      <c r="A1637" s="1">
        <v>-2.0</v>
      </c>
      <c r="B1637" s="2" t="s">
        <v>1233</v>
      </c>
    </row>
    <row r="1638">
      <c r="A1638" s="1">
        <v>0.0</v>
      </c>
      <c r="B1638" s="2" t="s">
        <v>2064</v>
      </c>
    </row>
    <row r="1639">
      <c r="A1639" s="1">
        <v>0.0</v>
      </c>
      <c r="B1639" s="2" t="s">
        <v>2065</v>
      </c>
    </row>
    <row r="1640">
      <c r="A1640" s="1">
        <v>-1.0</v>
      </c>
      <c r="B1640" s="2" t="s">
        <v>1738</v>
      </c>
    </row>
    <row r="1641">
      <c r="A1641" s="1">
        <v>0.0</v>
      </c>
      <c r="B1641" s="2" t="s">
        <v>2066</v>
      </c>
    </row>
    <row r="1642">
      <c r="A1642" s="1">
        <v>0.0</v>
      </c>
      <c r="B1642" s="2" t="s">
        <v>2067</v>
      </c>
    </row>
    <row r="1643">
      <c r="A1643" s="1">
        <v>0.0</v>
      </c>
      <c r="B1643" s="2" t="s">
        <v>2068</v>
      </c>
    </row>
    <row r="1644">
      <c r="A1644" s="1">
        <v>-1.0</v>
      </c>
      <c r="B1644" s="2" t="s">
        <v>1740</v>
      </c>
    </row>
    <row r="1645">
      <c r="A1645" s="1">
        <v>-1.0</v>
      </c>
      <c r="B1645" s="2" t="s">
        <v>1741</v>
      </c>
    </row>
    <row r="1646">
      <c r="A1646" s="1">
        <v>0.0</v>
      </c>
      <c r="B1646" s="2" t="s">
        <v>2069</v>
      </c>
    </row>
    <row r="1647">
      <c r="A1647" s="1">
        <v>-2.0</v>
      </c>
      <c r="B1647" s="3" t="s">
        <v>2070</v>
      </c>
    </row>
    <row r="1648">
      <c r="A1648" s="1">
        <v>-1.0</v>
      </c>
      <c r="B1648" s="2" t="s">
        <v>1742</v>
      </c>
    </row>
    <row r="1649">
      <c r="A1649" s="1">
        <v>-1.0</v>
      </c>
      <c r="B1649" s="2" t="s">
        <v>1743</v>
      </c>
    </row>
    <row r="1650">
      <c r="A1650" s="1">
        <v>-1.0</v>
      </c>
      <c r="B1650" s="2" t="s">
        <v>1744</v>
      </c>
    </row>
    <row r="1651">
      <c r="A1651" s="1">
        <v>-1.0</v>
      </c>
      <c r="B1651" s="2" t="s">
        <v>1746</v>
      </c>
    </row>
    <row r="1652">
      <c r="A1652" s="1">
        <v>-1.0</v>
      </c>
      <c r="B1652" s="2" t="s">
        <v>1747</v>
      </c>
    </row>
    <row r="1653">
      <c r="A1653" s="1">
        <v>0.0</v>
      </c>
      <c r="B1653" s="2" t="s">
        <v>2072</v>
      </c>
    </row>
    <row r="1654">
      <c r="A1654" s="1">
        <v>0.0</v>
      </c>
      <c r="B1654" s="2" t="s">
        <v>2074</v>
      </c>
    </row>
    <row r="1655">
      <c r="A1655" s="1">
        <v>0.0</v>
      </c>
      <c r="B1655" s="2" t="s">
        <v>2075</v>
      </c>
    </row>
    <row r="1656">
      <c r="A1656" s="1">
        <v>0.0</v>
      </c>
      <c r="B1656" s="3" t="s">
        <v>2076</v>
      </c>
    </row>
    <row r="1657">
      <c r="A1657" s="1">
        <v>0.0</v>
      </c>
      <c r="B1657" s="2" t="s">
        <v>2077</v>
      </c>
    </row>
    <row r="1658">
      <c r="A1658" s="1">
        <v>0.0</v>
      </c>
      <c r="B1658" s="2" t="s">
        <v>2078</v>
      </c>
    </row>
    <row r="1659">
      <c r="A1659" s="1">
        <v>0.0</v>
      </c>
      <c r="B1659" s="2" t="s">
        <v>2079</v>
      </c>
    </row>
    <row r="1660">
      <c r="A1660" s="1">
        <v>0.0</v>
      </c>
      <c r="B1660" s="2" t="s">
        <v>2080</v>
      </c>
    </row>
    <row r="1661">
      <c r="A1661" s="1">
        <v>-1.0</v>
      </c>
      <c r="B1661" s="2" t="s">
        <v>1748</v>
      </c>
    </row>
    <row r="1662">
      <c r="A1662" s="1">
        <v>-1.0</v>
      </c>
      <c r="B1662" s="3" t="s">
        <v>1750</v>
      </c>
    </row>
    <row r="1663">
      <c r="A1663" s="1">
        <v>0.0</v>
      </c>
      <c r="B1663" s="3" t="s">
        <v>2081</v>
      </c>
    </row>
    <row r="1664">
      <c r="A1664" s="1">
        <v>0.0</v>
      </c>
      <c r="B1664" s="2" t="s">
        <v>18</v>
      </c>
    </row>
    <row r="1665">
      <c r="A1665" s="1">
        <v>0.0</v>
      </c>
      <c r="B1665" s="3" t="s">
        <v>2082</v>
      </c>
    </row>
    <row r="1666">
      <c r="A1666" s="1">
        <v>-1.0</v>
      </c>
      <c r="B1666" s="2" t="s">
        <v>1751</v>
      </c>
    </row>
    <row r="1667">
      <c r="A1667" s="1">
        <v>2.0</v>
      </c>
      <c r="B1667" s="2" t="s">
        <v>2083</v>
      </c>
    </row>
    <row r="1668">
      <c r="A1668" s="1">
        <v>-2.0</v>
      </c>
      <c r="B1668" s="2" t="s">
        <v>1239</v>
      </c>
    </row>
    <row r="1669">
      <c r="A1669" s="1">
        <v>-1.0</v>
      </c>
      <c r="B1669" s="2" t="s">
        <v>1770</v>
      </c>
    </row>
    <row r="1670">
      <c r="A1670" s="1">
        <v>0.0</v>
      </c>
      <c r="B1670" s="2" t="s">
        <v>2084</v>
      </c>
    </row>
    <row r="1671">
      <c r="A1671" s="1">
        <v>2.0</v>
      </c>
      <c r="B1671" s="2" t="s">
        <v>2085</v>
      </c>
    </row>
    <row r="1672">
      <c r="A1672" s="1">
        <v>1.0</v>
      </c>
      <c r="B1672" s="2" t="s">
        <v>2086</v>
      </c>
    </row>
    <row r="1673">
      <c r="A1673" s="1">
        <v>-1.0</v>
      </c>
      <c r="B1673" s="2" t="s">
        <v>1771</v>
      </c>
    </row>
    <row r="1674">
      <c r="A1674" s="1">
        <v>-1.0</v>
      </c>
      <c r="B1674" s="2" t="s">
        <v>1773</v>
      </c>
    </row>
    <row r="1675">
      <c r="A1675" s="1">
        <v>-1.0</v>
      </c>
      <c r="B1675" s="2" t="s">
        <v>1775</v>
      </c>
    </row>
    <row r="1676">
      <c r="A1676" s="1">
        <v>-1.0</v>
      </c>
      <c r="B1676" s="2" t="s">
        <v>1777</v>
      </c>
    </row>
    <row r="1677">
      <c r="A1677" s="1">
        <v>-2.0</v>
      </c>
      <c r="B1677" s="2" t="s">
        <v>1240</v>
      </c>
    </row>
    <row r="1678">
      <c r="A1678" s="1">
        <v>0.0</v>
      </c>
      <c r="B1678" s="3" t="s">
        <v>2087</v>
      </c>
    </row>
    <row r="1679">
      <c r="A1679" s="1">
        <v>2.0</v>
      </c>
      <c r="B1679" s="2" t="s">
        <v>2088</v>
      </c>
    </row>
    <row r="1680">
      <c r="A1680" s="1">
        <v>1.0</v>
      </c>
      <c r="B1680" s="2" t="s">
        <v>2089</v>
      </c>
    </row>
    <row r="1681">
      <c r="A1681" s="1">
        <v>1.0</v>
      </c>
      <c r="B1681" s="2" t="s">
        <v>2090</v>
      </c>
    </row>
    <row r="1682">
      <c r="A1682" s="1">
        <v>0.0</v>
      </c>
      <c r="B1682" s="2" t="s">
        <v>2091</v>
      </c>
    </row>
    <row r="1683">
      <c r="A1683" s="1">
        <v>1.0</v>
      </c>
      <c r="B1683" s="2" t="s">
        <v>2092</v>
      </c>
    </row>
    <row r="1684">
      <c r="A1684" s="1">
        <v>-1.0</v>
      </c>
      <c r="B1684" s="2" t="s">
        <v>1778</v>
      </c>
    </row>
    <row r="1685">
      <c r="A1685" s="1">
        <v>-1.0</v>
      </c>
      <c r="B1685" s="2" t="s">
        <v>1780</v>
      </c>
    </row>
    <row r="1686">
      <c r="A1686" s="1">
        <v>-1.0</v>
      </c>
      <c r="B1686" s="2" t="s">
        <v>1782</v>
      </c>
    </row>
    <row r="1687">
      <c r="A1687" s="1">
        <v>0.0</v>
      </c>
      <c r="B1687" s="3" t="s">
        <v>2093</v>
      </c>
    </row>
    <row r="1688">
      <c r="A1688" s="1">
        <v>-1.0</v>
      </c>
      <c r="B1688" s="2" t="s">
        <v>1783</v>
      </c>
    </row>
    <row r="1689">
      <c r="A1689" s="1">
        <v>-1.0</v>
      </c>
      <c r="B1689" s="2" t="s">
        <v>1785</v>
      </c>
    </row>
    <row r="1690">
      <c r="A1690" s="1">
        <v>-1.0</v>
      </c>
      <c r="B1690" s="2" t="s">
        <v>1787</v>
      </c>
    </row>
    <row r="1691">
      <c r="A1691" s="1">
        <v>-1.0</v>
      </c>
      <c r="B1691" s="2" t="s">
        <v>1789</v>
      </c>
    </row>
    <row r="1692">
      <c r="A1692" s="1">
        <v>0.0</v>
      </c>
      <c r="B1692" s="2" t="s">
        <v>2094</v>
      </c>
    </row>
    <row r="1693">
      <c r="A1693" s="1">
        <v>0.0</v>
      </c>
      <c r="B1693" s="2" t="s">
        <v>2095</v>
      </c>
    </row>
    <row r="1694">
      <c r="A1694" s="1">
        <v>-1.0</v>
      </c>
      <c r="B1694" s="3" t="s">
        <v>1790</v>
      </c>
    </row>
    <row r="1695">
      <c r="A1695" s="1">
        <v>0.0</v>
      </c>
      <c r="B1695" s="2" t="s">
        <v>2096</v>
      </c>
    </row>
    <row r="1696">
      <c r="A1696" s="1">
        <v>-1.0</v>
      </c>
      <c r="B1696" s="2" t="s">
        <v>1791</v>
      </c>
    </row>
    <row r="1697">
      <c r="A1697" s="1">
        <v>-1.0</v>
      </c>
      <c r="B1697" s="2" t="s">
        <v>1792</v>
      </c>
    </row>
    <row r="1698">
      <c r="A1698" s="1">
        <v>-1.0</v>
      </c>
      <c r="B1698" s="2" t="s">
        <v>1794</v>
      </c>
    </row>
    <row r="1699">
      <c r="A1699" s="1">
        <v>-1.0</v>
      </c>
      <c r="B1699" s="3" t="s">
        <v>1796</v>
      </c>
    </row>
    <row r="1700">
      <c r="A1700" s="1">
        <v>-1.0</v>
      </c>
      <c r="B1700" s="2" t="s">
        <v>1799</v>
      </c>
    </row>
    <row r="1701">
      <c r="A1701" s="1">
        <v>-1.0</v>
      </c>
      <c r="B1701" s="2" t="s">
        <v>1800</v>
      </c>
    </row>
    <row r="1702">
      <c r="A1702" s="1">
        <v>-1.0</v>
      </c>
      <c r="B1702" s="2" t="s">
        <v>1802</v>
      </c>
    </row>
    <row r="1703">
      <c r="A1703" s="1">
        <v>-2.0</v>
      </c>
      <c r="B1703" s="2" t="s">
        <v>1241</v>
      </c>
    </row>
    <row r="1704">
      <c r="A1704" s="1">
        <v>-1.0</v>
      </c>
      <c r="B1704" s="2" t="s">
        <v>1803</v>
      </c>
    </row>
    <row r="1705">
      <c r="A1705" s="1">
        <v>0.0</v>
      </c>
      <c r="B1705" s="2" t="s">
        <v>2097</v>
      </c>
    </row>
    <row r="1706">
      <c r="A1706" s="1">
        <v>0.0</v>
      </c>
      <c r="B1706" s="2" t="s">
        <v>2098</v>
      </c>
    </row>
    <row r="1707">
      <c r="A1707" s="1">
        <v>1.0</v>
      </c>
      <c r="B1707" s="2" t="s">
        <v>2099</v>
      </c>
    </row>
    <row r="1708">
      <c r="A1708" s="1">
        <v>0.0</v>
      </c>
      <c r="B1708" s="2" t="s">
        <v>2100</v>
      </c>
    </row>
    <row r="1709">
      <c r="A1709" s="1">
        <v>-1.0</v>
      </c>
      <c r="B1709" s="2" t="s">
        <v>1805</v>
      </c>
    </row>
    <row r="1710">
      <c r="A1710" s="1">
        <v>-1.0</v>
      </c>
      <c r="B1710" s="2" t="s">
        <v>1807</v>
      </c>
    </row>
    <row r="1711">
      <c r="A1711" s="1">
        <v>0.0</v>
      </c>
      <c r="B1711" s="2" t="s">
        <v>2101</v>
      </c>
    </row>
    <row r="1712">
      <c r="A1712" s="1">
        <v>0.0</v>
      </c>
      <c r="B1712" s="2" t="s">
        <v>2102</v>
      </c>
    </row>
    <row r="1713">
      <c r="A1713" s="1">
        <v>-1.0</v>
      </c>
      <c r="B1713" s="2" t="s">
        <v>1809</v>
      </c>
    </row>
    <row r="1714">
      <c r="A1714" s="1">
        <v>-1.0</v>
      </c>
      <c r="B1714" s="2" t="s">
        <v>1811</v>
      </c>
    </row>
    <row r="1715">
      <c r="A1715" s="1">
        <v>1.0</v>
      </c>
      <c r="B1715" s="2" t="s">
        <v>2103</v>
      </c>
    </row>
    <row r="1716">
      <c r="A1716" s="1">
        <v>1.0</v>
      </c>
      <c r="B1716" s="2" t="s">
        <v>2104</v>
      </c>
    </row>
    <row r="1717">
      <c r="A1717" s="1">
        <v>-1.0</v>
      </c>
      <c r="B1717" s="2" t="s">
        <v>1813</v>
      </c>
    </row>
    <row r="1718">
      <c r="A1718" s="1">
        <v>0.0</v>
      </c>
      <c r="B1718" s="2" t="s">
        <v>2105</v>
      </c>
    </row>
    <row r="1719">
      <c r="A1719" s="1">
        <v>0.0</v>
      </c>
      <c r="B1719" s="2" t="s">
        <v>2106</v>
      </c>
    </row>
    <row r="1720">
      <c r="A1720" s="1">
        <v>0.0</v>
      </c>
      <c r="B1720" s="2" t="s">
        <v>2107</v>
      </c>
    </row>
    <row r="1721">
      <c r="A1721" s="1">
        <v>-1.0</v>
      </c>
      <c r="B1721" s="2" t="s">
        <v>1814</v>
      </c>
    </row>
    <row r="1722">
      <c r="A1722" s="1">
        <v>0.0</v>
      </c>
      <c r="B1722" s="2" t="s">
        <v>2108</v>
      </c>
    </row>
    <row r="1723">
      <c r="A1723" s="1">
        <v>0.0</v>
      </c>
      <c r="B1723" s="2" t="s">
        <v>2109</v>
      </c>
    </row>
    <row r="1724">
      <c r="A1724" s="1">
        <v>0.0</v>
      </c>
      <c r="B1724" s="2" t="s">
        <v>2110</v>
      </c>
    </row>
    <row r="1725">
      <c r="A1725" s="1">
        <v>-1.0</v>
      </c>
      <c r="B1725" s="22" t="s">
        <v>1815</v>
      </c>
    </row>
    <row r="1726">
      <c r="A1726" s="1">
        <v>-2.0</v>
      </c>
      <c r="B1726" s="2" t="s">
        <v>1242</v>
      </c>
    </row>
    <row r="1727">
      <c r="A1727" s="1">
        <v>0.0</v>
      </c>
      <c r="B1727" s="2" t="s">
        <v>19</v>
      </c>
    </row>
    <row r="1728">
      <c r="A1728" s="1">
        <v>-1.0</v>
      </c>
      <c r="B1728" s="2" t="s">
        <v>1816</v>
      </c>
    </row>
    <row r="1729">
      <c r="A1729" s="1">
        <v>-1.0</v>
      </c>
      <c r="B1729" s="2" t="s">
        <v>1818</v>
      </c>
    </row>
    <row r="1730">
      <c r="A1730" s="1">
        <v>2.0</v>
      </c>
      <c r="B1730" s="2" t="s">
        <v>2111</v>
      </c>
    </row>
    <row r="1731">
      <c r="A1731" s="1">
        <v>-1.0</v>
      </c>
      <c r="B1731" s="2" t="s">
        <v>1819</v>
      </c>
    </row>
    <row r="1732">
      <c r="A1732" s="1">
        <v>-1.0</v>
      </c>
      <c r="B1732" s="2" t="s">
        <v>1821</v>
      </c>
    </row>
    <row r="1733">
      <c r="A1733" s="1">
        <v>-1.0</v>
      </c>
      <c r="B1733" s="2" t="s">
        <v>1822</v>
      </c>
    </row>
    <row r="1734">
      <c r="A1734" s="1">
        <v>-1.0</v>
      </c>
      <c r="B1734" s="2" t="s">
        <v>1823</v>
      </c>
    </row>
    <row r="1735">
      <c r="A1735" s="1">
        <v>1.0</v>
      </c>
      <c r="B1735" s="2" t="s">
        <v>2112</v>
      </c>
    </row>
    <row r="1736">
      <c r="A1736" s="1">
        <v>0.0</v>
      </c>
      <c r="B1736" s="2" t="s">
        <v>2113</v>
      </c>
    </row>
    <row r="1737">
      <c r="A1737" s="1">
        <v>-1.0</v>
      </c>
      <c r="B1737" s="2" t="s">
        <v>1825</v>
      </c>
    </row>
    <row r="1738">
      <c r="A1738" s="1">
        <v>0.0</v>
      </c>
      <c r="B1738" s="2" t="s">
        <v>2114</v>
      </c>
    </row>
    <row r="1739">
      <c r="A1739" s="1">
        <v>-1.0</v>
      </c>
      <c r="B1739" s="2" t="s">
        <v>1826</v>
      </c>
    </row>
    <row r="1740">
      <c r="A1740" s="1">
        <v>0.0</v>
      </c>
      <c r="B1740" s="2" t="s">
        <v>2115</v>
      </c>
    </row>
    <row r="1741">
      <c r="A1741" s="1">
        <v>0.0</v>
      </c>
      <c r="B1741" s="2" t="s">
        <v>2117</v>
      </c>
    </row>
    <row r="1742">
      <c r="A1742" s="1">
        <v>-1.0</v>
      </c>
      <c r="B1742" s="2" t="s">
        <v>1827</v>
      </c>
    </row>
    <row r="1743">
      <c r="A1743" s="1">
        <v>0.0</v>
      </c>
      <c r="B1743" s="2" t="s">
        <v>38</v>
      </c>
    </row>
    <row r="1744">
      <c r="A1744" s="1">
        <v>0.0</v>
      </c>
      <c r="B1744" s="2" t="s">
        <v>39</v>
      </c>
    </row>
    <row r="1745">
      <c r="A1745" s="1">
        <v>-2.0</v>
      </c>
      <c r="B1745" s="2" t="s">
        <v>1243</v>
      </c>
    </row>
    <row r="1746">
      <c r="A1746" s="1">
        <v>-1.0</v>
      </c>
      <c r="B1746" s="2" t="s">
        <v>1828</v>
      </c>
    </row>
    <row r="1747">
      <c r="A1747" s="1">
        <v>1.0</v>
      </c>
      <c r="B1747" s="2" t="s">
        <v>2119</v>
      </c>
    </row>
    <row r="1748">
      <c r="A1748" s="1">
        <v>0.0</v>
      </c>
      <c r="B1748" s="2" t="s">
        <v>2120</v>
      </c>
    </row>
    <row r="1749">
      <c r="A1749" s="1">
        <v>0.0</v>
      </c>
      <c r="B1749" s="2" t="s">
        <v>2121</v>
      </c>
    </row>
    <row r="1750">
      <c r="A1750" s="1">
        <v>0.0</v>
      </c>
      <c r="B1750" s="2" t="s">
        <v>2122</v>
      </c>
    </row>
    <row r="1751">
      <c r="A1751" s="1">
        <v>0.0</v>
      </c>
      <c r="B1751" s="2" t="s">
        <v>2123</v>
      </c>
    </row>
    <row r="1752">
      <c r="A1752" s="1">
        <v>-1.0</v>
      </c>
      <c r="B1752" s="2" t="s">
        <v>1829</v>
      </c>
    </row>
    <row r="1753">
      <c r="A1753" s="1">
        <v>0.0</v>
      </c>
      <c r="B1753" s="2" t="s">
        <v>2124</v>
      </c>
    </row>
    <row r="1754">
      <c r="A1754" s="1">
        <v>0.0</v>
      </c>
      <c r="B1754" s="2" t="s">
        <v>2125</v>
      </c>
    </row>
    <row r="1755">
      <c r="A1755" s="1">
        <v>0.0</v>
      </c>
      <c r="B1755" s="2" t="s">
        <v>2126</v>
      </c>
    </row>
    <row r="1756">
      <c r="A1756" s="1">
        <v>-2.0</v>
      </c>
      <c r="B1756" s="2" t="s">
        <v>1244</v>
      </c>
    </row>
    <row r="1757">
      <c r="A1757" s="1">
        <v>-2.0</v>
      </c>
      <c r="B1757" s="2" t="s">
        <v>1245</v>
      </c>
    </row>
    <row r="1758">
      <c r="A1758" s="1">
        <v>-1.0</v>
      </c>
      <c r="B1758" s="2" t="s">
        <v>1831</v>
      </c>
    </row>
    <row r="1759">
      <c r="A1759" s="1">
        <v>-1.0</v>
      </c>
      <c r="B1759" s="2" t="s">
        <v>2127</v>
      </c>
    </row>
    <row r="1760">
      <c r="A1760" s="1">
        <v>-1.0</v>
      </c>
      <c r="B1760" s="2" t="s">
        <v>2128</v>
      </c>
    </row>
    <row r="1761">
      <c r="A1761" s="1">
        <v>0.0</v>
      </c>
      <c r="B1761" s="2" t="s">
        <v>2129</v>
      </c>
    </row>
    <row r="1762">
      <c r="A1762" s="1">
        <v>0.0</v>
      </c>
      <c r="B1762" s="2" t="s">
        <v>2130</v>
      </c>
    </row>
    <row r="1763">
      <c r="A1763" s="1">
        <v>0.0</v>
      </c>
      <c r="B1763" s="2" t="s">
        <v>2131</v>
      </c>
    </row>
    <row r="1764">
      <c r="A1764" s="1">
        <v>0.0</v>
      </c>
      <c r="B1764" s="2" t="s">
        <v>2132</v>
      </c>
    </row>
    <row r="1765">
      <c r="A1765" s="1">
        <v>-1.0</v>
      </c>
      <c r="B1765" s="2" t="s">
        <v>1840</v>
      </c>
    </row>
    <row r="1766">
      <c r="A1766" s="1">
        <v>-1.0</v>
      </c>
      <c r="B1766" s="2" t="s">
        <v>1841</v>
      </c>
    </row>
    <row r="1767">
      <c r="A1767" s="1">
        <v>-1.0</v>
      </c>
      <c r="B1767" s="2" t="s">
        <v>1843</v>
      </c>
    </row>
    <row r="1768">
      <c r="A1768" s="2">
        <v>-2.0</v>
      </c>
      <c r="B1768" s="2" t="s">
        <v>1246</v>
      </c>
    </row>
    <row r="1769">
      <c r="A1769" s="1">
        <v>0.0</v>
      </c>
      <c r="B1769" s="2" t="s">
        <v>2133</v>
      </c>
    </row>
    <row r="1770">
      <c r="A1770" s="1">
        <v>0.0</v>
      </c>
      <c r="B1770" s="2" t="s">
        <v>40</v>
      </c>
    </row>
    <row r="1771">
      <c r="A1771" s="1">
        <v>-1.0</v>
      </c>
      <c r="B1771" s="2" t="s">
        <v>1844</v>
      </c>
    </row>
    <row r="1772">
      <c r="A1772" s="1">
        <v>0.0</v>
      </c>
      <c r="B1772" s="2" t="s">
        <v>2134</v>
      </c>
    </row>
    <row r="1773">
      <c r="A1773" s="1">
        <v>0.0</v>
      </c>
      <c r="B1773" s="2" t="s">
        <v>2135</v>
      </c>
    </row>
    <row r="1774">
      <c r="A1774" s="1">
        <v>-1.0</v>
      </c>
      <c r="B1774" s="2" t="s">
        <v>1846</v>
      </c>
    </row>
    <row r="1775">
      <c r="A1775" s="1">
        <v>-1.0</v>
      </c>
      <c r="B1775" s="2" t="s">
        <v>1848</v>
      </c>
    </row>
    <row r="1776">
      <c r="A1776" s="1">
        <v>-1.0</v>
      </c>
      <c r="B1776" s="2" t="s">
        <v>1850</v>
      </c>
    </row>
    <row r="1777">
      <c r="A1777" s="1">
        <v>0.0</v>
      </c>
      <c r="B1777" s="2" t="s">
        <v>2136</v>
      </c>
    </row>
    <row r="1778">
      <c r="A1778" s="1">
        <v>0.0</v>
      </c>
      <c r="B1778" s="2" t="s">
        <v>2137</v>
      </c>
    </row>
    <row r="1779">
      <c r="A1779" s="1">
        <v>-2.0</v>
      </c>
      <c r="B1779" s="2" t="s">
        <v>1247</v>
      </c>
    </row>
    <row r="1780">
      <c r="A1780" s="1">
        <v>2.0</v>
      </c>
      <c r="B1780" s="2" t="s">
        <v>2138</v>
      </c>
    </row>
    <row r="1781">
      <c r="A1781" s="1">
        <v>0.0</v>
      </c>
      <c r="B1781" s="2" t="s">
        <v>2139</v>
      </c>
    </row>
    <row r="1782">
      <c r="A1782" s="1">
        <v>0.0</v>
      </c>
      <c r="B1782" s="2" t="s">
        <v>2140</v>
      </c>
    </row>
    <row r="1783">
      <c r="A1783" s="1">
        <v>-1.0</v>
      </c>
      <c r="B1783" s="2" t="s">
        <v>1851</v>
      </c>
    </row>
    <row r="1784">
      <c r="A1784" s="1">
        <v>-1.0</v>
      </c>
      <c r="B1784" s="2" t="s">
        <v>1852</v>
      </c>
    </row>
    <row r="1785">
      <c r="A1785" s="1">
        <v>1.0</v>
      </c>
      <c r="B1785" s="2" t="s">
        <v>2141</v>
      </c>
    </row>
    <row r="1786">
      <c r="A1786" s="1">
        <v>0.0</v>
      </c>
      <c r="B1786" s="2" t="s">
        <v>41</v>
      </c>
    </row>
    <row r="1787">
      <c r="A1787" s="1">
        <v>0.0</v>
      </c>
      <c r="B1787" s="2" t="s">
        <v>2142</v>
      </c>
    </row>
    <row r="1788">
      <c r="A1788" s="1">
        <v>1.0</v>
      </c>
      <c r="B1788" s="2" t="s">
        <v>2143</v>
      </c>
    </row>
    <row r="1789">
      <c r="A1789" s="1">
        <v>0.0</v>
      </c>
      <c r="B1789" s="2" t="s">
        <v>2144</v>
      </c>
    </row>
    <row r="1790">
      <c r="A1790" s="1">
        <v>0.0</v>
      </c>
      <c r="B1790" s="2" t="s">
        <v>2145</v>
      </c>
    </row>
    <row r="1791">
      <c r="A1791" s="1">
        <v>1.0</v>
      </c>
      <c r="B1791" s="2" t="s">
        <v>2146</v>
      </c>
    </row>
    <row r="1792">
      <c r="A1792" s="1">
        <v>0.0</v>
      </c>
      <c r="B1792" s="2" t="s">
        <v>2147</v>
      </c>
    </row>
    <row r="1793">
      <c r="A1793" s="1">
        <v>1.0</v>
      </c>
      <c r="B1793" s="2" t="s">
        <v>2148</v>
      </c>
    </row>
    <row r="1794">
      <c r="A1794" s="1">
        <v>0.0</v>
      </c>
      <c r="B1794" s="2" t="s">
        <v>2149</v>
      </c>
    </row>
    <row r="1795">
      <c r="A1795" s="1">
        <v>-1.0</v>
      </c>
      <c r="B1795" s="2" t="s">
        <v>1855</v>
      </c>
    </row>
    <row r="1796">
      <c r="A1796" s="1">
        <v>-1.0</v>
      </c>
      <c r="B1796" s="2" t="s">
        <v>1857</v>
      </c>
    </row>
    <row r="1797">
      <c r="A1797" s="1">
        <v>-2.0</v>
      </c>
      <c r="B1797" s="2" t="s">
        <v>1248</v>
      </c>
    </row>
    <row r="1798">
      <c r="A1798" s="1">
        <v>-1.0</v>
      </c>
      <c r="B1798" s="2" t="s">
        <v>1859</v>
      </c>
    </row>
    <row r="1799">
      <c r="A1799" s="1">
        <v>-1.0</v>
      </c>
      <c r="B1799" s="2" t="s">
        <v>1861</v>
      </c>
    </row>
    <row r="1800">
      <c r="A1800" s="1">
        <v>0.0</v>
      </c>
      <c r="B1800" s="2" t="s">
        <v>2150</v>
      </c>
    </row>
    <row r="1801">
      <c r="A1801" s="1">
        <v>0.0</v>
      </c>
      <c r="B1801" s="2" t="s">
        <v>2151</v>
      </c>
    </row>
    <row r="1802">
      <c r="A1802" s="1">
        <v>0.0</v>
      </c>
      <c r="B1802" s="2" t="s">
        <v>2152</v>
      </c>
    </row>
    <row r="1803">
      <c r="A1803" s="1">
        <v>-1.0</v>
      </c>
      <c r="B1803" s="2" t="s">
        <v>1862</v>
      </c>
    </row>
    <row r="1804">
      <c r="A1804" s="1">
        <v>0.0</v>
      </c>
      <c r="B1804" s="2" t="s">
        <v>2153</v>
      </c>
    </row>
    <row r="1805">
      <c r="A1805" s="1">
        <v>-1.0</v>
      </c>
      <c r="B1805" s="2" t="s">
        <v>1864</v>
      </c>
    </row>
    <row r="1806">
      <c r="A1806" s="1">
        <v>2.0</v>
      </c>
      <c r="B1806" s="2" t="s">
        <v>2154</v>
      </c>
    </row>
    <row r="1807">
      <c r="A1807" s="1">
        <v>1.0</v>
      </c>
      <c r="B1807" s="2" t="s">
        <v>2155</v>
      </c>
    </row>
    <row r="1808">
      <c r="A1808" s="1">
        <v>-1.0</v>
      </c>
      <c r="B1808" s="2" t="s">
        <v>1865</v>
      </c>
    </row>
    <row r="1809">
      <c r="A1809" s="1">
        <v>0.0</v>
      </c>
      <c r="B1809" s="2" t="s">
        <v>2156</v>
      </c>
    </row>
    <row r="1810">
      <c r="A1810" s="1">
        <v>-2.0</v>
      </c>
      <c r="B1810" s="2" t="s">
        <v>1249</v>
      </c>
    </row>
    <row r="1811">
      <c r="A1811" s="1">
        <v>-2.0</v>
      </c>
      <c r="B1811" s="2" t="s">
        <v>1250</v>
      </c>
    </row>
    <row r="1812">
      <c r="A1812" s="1">
        <v>-2.0</v>
      </c>
      <c r="B1812" s="40" t="s">
        <v>1251</v>
      </c>
    </row>
    <row r="1813">
      <c r="A1813" s="1">
        <v>0.0</v>
      </c>
      <c r="B1813" s="2" t="s">
        <v>2157</v>
      </c>
    </row>
    <row r="1814">
      <c r="A1814" s="1">
        <v>1.0</v>
      </c>
      <c r="B1814" s="2" t="s">
        <v>2158</v>
      </c>
    </row>
    <row r="1815">
      <c r="A1815" s="1">
        <v>1.0</v>
      </c>
      <c r="B1815" s="2" t="s">
        <v>2159</v>
      </c>
    </row>
    <row r="1816">
      <c r="A1816" s="1">
        <v>-1.0</v>
      </c>
      <c r="B1816" s="2" t="s">
        <v>1866</v>
      </c>
    </row>
    <row r="1817">
      <c r="A1817" s="1">
        <v>-1.0</v>
      </c>
      <c r="B1817" s="2" t="s">
        <v>1867</v>
      </c>
    </row>
    <row r="1818">
      <c r="A1818" s="1">
        <v>-1.0</v>
      </c>
      <c r="B1818" s="2" t="s">
        <v>1869</v>
      </c>
    </row>
    <row r="1819">
      <c r="A1819" s="1">
        <v>-2.0</v>
      </c>
      <c r="B1819" s="2" t="s">
        <v>1252</v>
      </c>
    </row>
    <row r="1820">
      <c r="A1820" s="1">
        <v>0.0</v>
      </c>
      <c r="B1820" s="2" t="s">
        <v>2160</v>
      </c>
    </row>
    <row r="1821">
      <c r="A1821" s="1">
        <v>-2.0</v>
      </c>
      <c r="B1821" s="2" t="s">
        <v>1253</v>
      </c>
    </row>
    <row r="1822">
      <c r="A1822" s="1">
        <v>-1.0</v>
      </c>
      <c r="B1822" s="2" t="s">
        <v>1871</v>
      </c>
    </row>
    <row r="1823">
      <c r="A1823" s="1">
        <v>-1.0</v>
      </c>
      <c r="B1823" s="2" t="s">
        <v>1873</v>
      </c>
    </row>
    <row r="1824">
      <c r="A1824" s="1">
        <v>-1.0</v>
      </c>
      <c r="B1824" s="2" t="s">
        <v>1874</v>
      </c>
    </row>
    <row r="1825">
      <c r="A1825" s="1">
        <v>-1.0</v>
      </c>
      <c r="B1825" s="2" t="s">
        <v>1875</v>
      </c>
    </row>
    <row r="1826">
      <c r="A1826" s="1">
        <v>2.0</v>
      </c>
      <c r="B1826" s="2" t="s">
        <v>2161</v>
      </c>
    </row>
    <row r="1827">
      <c r="A1827" s="1">
        <v>-1.0</v>
      </c>
      <c r="B1827" s="2" t="s">
        <v>1877</v>
      </c>
    </row>
    <row r="1828">
      <c r="A1828" s="1">
        <v>1.0</v>
      </c>
      <c r="B1828" s="2" t="s">
        <v>2162</v>
      </c>
    </row>
    <row r="1829">
      <c r="A1829" s="1">
        <v>0.0</v>
      </c>
      <c r="B1829" s="2" t="s">
        <v>2163</v>
      </c>
    </row>
    <row r="1830">
      <c r="A1830" s="1">
        <v>-2.0</v>
      </c>
      <c r="B1830" s="2" t="s">
        <v>1256</v>
      </c>
    </row>
    <row r="1831">
      <c r="A1831" s="1">
        <v>2.0</v>
      </c>
      <c r="B1831" s="2" t="s">
        <v>2164</v>
      </c>
    </row>
    <row r="1832">
      <c r="A1832" s="1">
        <v>1.0</v>
      </c>
      <c r="B1832" s="2" t="s">
        <v>2165</v>
      </c>
    </row>
    <row r="1833">
      <c r="A1833" s="1">
        <v>-1.0</v>
      </c>
      <c r="B1833" s="41" t="s">
        <v>1878</v>
      </c>
    </row>
    <row r="1834">
      <c r="A1834" s="1">
        <v>0.0</v>
      </c>
      <c r="B1834" s="2" t="s">
        <v>2166</v>
      </c>
    </row>
    <row r="1835">
      <c r="A1835" s="1">
        <v>0.0</v>
      </c>
      <c r="B1835" s="2" t="s">
        <v>2167</v>
      </c>
    </row>
    <row r="1836">
      <c r="A1836" s="1">
        <v>-1.0</v>
      </c>
      <c r="B1836" s="22" t="s">
        <v>1881</v>
      </c>
    </row>
    <row r="1837">
      <c r="A1837" s="1">
        <v>0.0</v>
      </c>
      <c r="B1837" s="2" t="s">
        <v>2168</v>
      </c>
    </row>
    <row r="1838">
      <c r="A1838" s="1">
        <v>0.0</v>
      </c>
      <c r="B1838" s="2" t="s">
        <v>2169</v>
      </c>
    </row>
    <row r="1839">
      <c r="A1839" s="1">
        <v>0.0</v>
      </c>
      <c r="B1839" s="2" t="s">
        <v>2170</v>
      </c>
    </row>
    <row r="1840">
      <c r="A1840" s="1">
        <v>-1.0</v>
      </c>
      <c r="B1840" s="2" t="s">
        <v>1884</v>
      </c>
    </row>
    <row r="1841">
      <c r="A1841" s="1">
        <v>0.0</v>
      </c>
      <c r="B1841" s="2" t="s">
        <v>2171</v>
      </c>
    </row>
    <row r="1842">
      <c r="A1842" s="1">
        <v>-1.0</v>
      </c>
      <c r="B1842" s="2" t="s">
        <v>1885</v>
      </c>
    </row>
    <row r="1843">
      <c r="A1843" s="1">
        <v>-1.0</v>
      </c>
      <c r="B1843" s="2" t="s">
        <v>1886</v>
      </c>
    </row>
    <row r="1844">
      <c r="A1844" s="1">
        <v>-1.0</v>
      </c>
      <c r="B1844" s="2" t="s">
        <v>1887</v>
      </c>
    </row>
    <row r="1845">
      <c r="A1845" s="1">
        <v>-1.0</v>
      </c>
      <c r="B1845" s="2" t="s">
        <v>1889</v>
      </c>
    </row>
    <row r="1846">
      <c r="A1846" s="1">
        <v>0.0</v>
      </c>
      <c r="B1846" s="2" t="s">
        <v>2172</v>
      </c>
    </row>
    <row r="1847">
      <c r="A1847" s="1">
        <v>0.0</v>
      </c>
      <c r="B1847" s="2" t="s">
        <v>2173</v>
      </c>
    </row>
    <row r="1848">
      <c r="A1848" s="1">
        <v>1.0</v>
      </c>
      <c r="B1848" s="2" t="s">
        <v>2174</v>
      </c>
    </row>
    <row r="1849">
      <c r="A1849" s="1">
        <v>-2.0</v>
      </c>
      <c r="B1849" s="22" t="s">
        <v>1259</v>
      </c>
    </row>
    <row r="1850">
      <c r="A1850" s="1">
        <v>-1.0</v>
      </c>
      <c r="B1850" s="2" t="s">
        <v>1891</v>
      </c>
    </row>
    <row r="1851">
      <c r="A1851" s="1">
        <v>-1.0</v>
      </c>
      <c r="B1851" s="22" t="s">
        <v>1892</v>
      </c>
    </row>
    <row r="1852">
      <c r="A1852" s="1">
        <v>-1.0</v>
      </c>
      <c r="B1852" s="2" t="s">
        <v>1893</v>
      </c>
    </row>
    <row r="1853">
      <c r="A1853" s="1">
        <v>-1.0</v>
      </c>
      <c r="B1853" s="2" t="s">
        <v>1894</v>
      </c>
    </row>
    <row r="1854">
      <c r="A1854" s="1">
        <v>-1.0</v>
      </c>
      <c r="B1854" s="22" t="s">
        <v>1896</v>
      </c>
    </row>
    <row r="1855">
      <c r="A1855" s="1">
        <v>-1.0</v>
      </c>
      <c r="B1855" s="2" t="s">
        <v>1898</v>
      </c>
    </row>
    <row r="1856">
      <c r="A1856" s="1">
        <v>0.0</v>
      </c>
      <c r="B1856" s="2" t="s">
        <v>2175</v>
      </c>
    </row>
    <row r="1857">
      <c r="A1857" s="1">
        <v>0.0</v>
      </c>
      <c r="B1857" s="2" t="s">
        <v>42</v>
      </c>
    </row>
    <row r="1858">
      <c r="A1858" s="1">
        <v>0.0</v>
      </c>
      <c r="B1858" s="2" t="s">
        <v>2176</v>
      </c>
    </row>
    <row r="1859">
      <c r="A1859" s="1">
        <v>-1.0</v>
      </c>
      <c r="B1859" s="2" t="s">
        <v>1900</v>
      </c>
    </row>
    <row r="1860">
      <c r="A1860" s="1">
        <v>1.0</v>
      </c>
      <c r="B1860" s="2" t="s">
        <v>2177</v>
      </c>
    </row>
    <row r="1861">
      <c r="A1861" s="1">
        <v>-1.0</v>
      </c>
      <c r="B1861" s="2" t="s">
        <v>1903</v>
      </c>
    </row>
    <row r="1862">
      <c r="A1862" s="1">
        <v>-1.0</v>
      </c>
      <c r="B1862" s="2" t="s">
        <v>1904</v>
      </c>
    </row>
    <row r="1863">
      <c r="A1863" s="1">
        <v>-1.0</v>
      </c>
      <c r="B1863" s="2" t="s">
        <v>1905</v>
      </c>
    </row>
    <row r="1864">
      <c r="A1864" s="1">
        <v>-1.0</v>
      </c>
      <c r="B1864" s="2" t="s">
        <v>1907</v>
      </c>
    </row>
    <row r="1865">
      <c r="A1865" s="1">
        <v>0.0</v>
      </c>
      <c r="B1865" s="2" t="s">
        <v>2178</v>
      </c>
    </row>
    <row r="1866">
      <c r="A1866" s="1">
        <v>0.0</v>
      </c>
      <c r="B1866" s="2" t="s">
        <v>2179</v>
      </c>
    </row>
    <row r="1867">
      <c r="A1867" s="1">
        <v>-1.0</v>
      </c>
      <c r="B1867" s="2" t="s">
        <v>1909</v>
      </c>
    </row>
    <row r="1868">
      <c r="A1868" s="1">
        <v>0.0</v>
      </c>
      <c r="B1868" s="2" t="s">
        <v>2180</v>
      </c>
    </row>
    <row r="1869">
      <c r="A1869" s="1">
        <v>0.0</v>
      </c>
      <c r="B1869" s="2" t="s">
        <v>2181</v>
      </c>
    </row>
    <row r="1870">
      <c r="A1870" s="1">
        <v>-1.0</v>
      </c>
      <c r="B1870" s="2" t="s">
        <v>1911</v>
      </c>
    </row>
    <row r="1871">
      <c r="A1871" s="1">
        <v>-1.0</v>
      </c>
      <c r="B1871" s="2" t="s">
        <v>1913</v>
      </c>
    </row>
    <row r="1872">
      <c r="A1872" s="1">
        <v>-1.0</v>
      </c>
      <c r="B1872" s="2" t="s">
        <v>1915</v>
      </c>
    </row>
    <row r="1873">
      <c r="A1873" s="1">
        <v>-1.0</v>
      </c>
      <c r="B1873" s="2" t="s">
        <v>1917</v>
      </c>
    </row>
    <row r="1874">
      <c r="A1874" s="1">
        <v>-1.0</v>
      </c>
      <c r="B1874" s="2" t="s">
        <v>1918</v>
      </c>
    </row>
    <row r="1875">
      <c r="A1875" s="1">
        <v>0.0</v>
      </c>
      <c r="B1875" s="2" t="s">
        <v>2182</v>
      </c>
    </row>
    <row r="1876">
      <c r="A1876" s="1">
        <v>0.0</v>
      </c>
      <c r="B1876" s="2" t="s">
        <v>2183</v>
      </c>
    </row>
    <row r="1877">
      <c r="A1877" s="1">
        <v>-1.0</v>
      </c>
      <c r="B1877" s="2" t="s">
        <v>1920</v>
      </c>
    </row>
    <row r="1878">
      <c r="A1878" s="1">
        <v>-1.0</v>
      </c>
      <c r="B1878" s="2" t="s">
        <v>1922</v>
      </c>
    </row>
    <row r="1879">
      <c r="A1879" s="1">
        <v>-1.0</v>
      </c>
      <c r="B1879" s="2" t="s">
        <v>1923</v>
      </c>
    </row>
    <row r="1880">
      <c r="A1880" s="1">
        <v>-1.0</v>
      </c>
      <c r="B1880" s="2" t="s">
        <v>1924</v>
      </c>
    </row>
    <row r="1881">
      <c r="A1881" s="1">
        <v>-1.0</v>
      </c>
      <c r="B1881" s="2" t="s">
        <v>1925</v>
      </c>
    </row>
    <row r="1882">
      <c r="A1882" s="1">
        <v>-2.0</v>
      </c>
      <c r="B1882" s="2" t="s">
        <v>1261</v>
      </c>
    </row>
    <row r="1883">
      <c r="A1883" s="1">
        <v>-1.0</v>
      </c>
      <c r="B1883" s="2" t="s">
        <v>1926</v>
      </c>
    </row>
    <row r="1884">
      <c r="A1884" s="1">
        <v>-1.0</v>
      </c>
      <c r="B1884" s="2" t="s">
        <v>1928</v>
      </c>
    </row>
    <row r="1885">
      <c r="A1885" s="1">
        <v>-2.0</v>
      </c>
      <c r="B1885" s="2" t="s">
        <v>1263</v>
      </c>
    </row>
    <row r="1886">
      <c r="A1886" s="1">
        <v>0.0</v>
      </c>
      <c r="B1886" s="2" t="s">
        <v>2184</v>
      </c>
    </row>
    <row r="1887">
      <c r="A1887" s="1">
        <v>0.0</v>
      </c>
      <c r="B1887" s="2" t="s">
        <v>2185</v>
      </c>
    </row>
    <row r="1888">
      <c r="A1888" s="1">
        <v>-1.0</v>
      </c>
      <c r="B1888" s="2" t="s">
        <v>1929</v>
      </c>
    </row>
    <row r="1889">
      <c r="A1889" s="1">
        <v>1.0</v>
      </c>
      <c r="B1889" s="2" t="s">
        <v>2186</v>
      </c>
    </row>
    <row r="1890">
      <c r="A1890" s="1">
        <v>-1.0</v>
      </c>
      <c r="B1890" s="2" t="s">
        <v>1930</v>
      </c>
    </row>
    <row r="1891">
      <c r="A1891" s="1">
        <v>0.0</v>
      </c>
      <c r="B1891" s="2" t="s">
        <v>2187</v>
      </c>
    </row>
    <row r="1892">
      <c r="A1892" s="1">
        <v>-1.0</v>
      </c>
      <c r="B1892" s="2" t="s">
        <v>1932</v>
      </c>
    </row>
    <row r="1893">
      <c r="A1893" s="1">
        <v>-1.0</v>
      </c>
      <c r="B1893" s="2" t="s">
        <v>1933</v>
      </c>
    </row>
    <row r="1894">
      <c r="A1894" s="1">
        <v>-1.0</v>
      </c>
      <c r="B1894" s="2" t="s">
        <v>1934</v>
      </c>
    </row>
    <row r="1895">
      <c r="A1895" s="1">
        <v>-1.0</v>
      </c>
      <c r="B1895" s="2" t="s">
        <v>1936</v>
      </c>
    </row>
    <row r="1896">
      <c r="A1896" s="1">
        <v>-2.0</v>
      </c>
      <c r="B1896" s="2" t="s">
        <v>1265</v>
      </c>
    </row>
    <row r="1897">
      <c r="A1897" s="1">
        <v>-1.0</v>
      </c>
      <c r="B1897" s="2" t="s">
        <v>1938</v>
      </c>
    </row>
    <row r="1898">
      <c r="A1898" s="1">
        <v>0.0</v>
      </c>
      <c r="B1898" s="2" t="s">
        <v>2188</v>
      </c>
    </row>
    <row r="1899">
      <c r="A1899" s="1">
        <v>-1.0</v>
      </c>
      <c r="B1899" s="2" t="s">
        <v>1939</v>
      </c>
    </row>
    <row r="1900">
      <c r="A1900" s="1">
        <v>-1.0</v>
      </c>
      <c r="B1900" s="2" t="s">
        <v>1940</v>
      </c>
    </row>
    <row r="1901">
      <c r="A1901" s="1">
        <v>-1.0</v>
      </c>
      <c r="B1901" s="2" t="s">
        <v>1941</v>
      </c>
    </row>
    <row r="1902">
      <c r="A1902" s="1">
        <v>1.0</v>
      </c>
      <c r="B1902" s="2" t="s">
        <v>2189</v>
      </c>
    </row>
    <row r="1903">
      <c r="A1903" s="1">
        <v>-1.0</v>
      </c>
      <c r="B1903" s="2" t="s">
        <v>1942</v>
      </c>
    </row>
    <row r="1904">
      <c r="A1904" s="1">
        <v>-1.0</v>
      </c>
      <c r="B1904" s="2" t="s">
        <v>1943</v>
      </c>
    </row>
    <row r="1905">
      <c r="A1905" s="1">
        <v>-1.0</v>
      </c>
      <c r="B1905" s="2" t="s">
        <v>1945</v>
      </c>
    </row>
    <row r="1906">
      <c r="A1906" s="1">
        <v>0.0</v>
      </c>
      <c r="B1906" s="2" t="s">
        <v>2190</v>
      </c>
    </row>
    <row r="1907">
      <c r="A1907" s="1">
        <v>0.0</v>
      </c>
      <c r="B1907" s="2" t="s">
        <v>2191</v>
      </c>
    </row>
    <row r="1908">
      <c r="A1908" s="1">
        <v>1.0</v>
      </c>
      <c r="B1908" s="2" t="s">
        <v>2192</v>
      </c>
    </row>
    <row r="1909">
      <c r="A1909" s="1">
        <v>-1.0</v>
      </c>
      <c r="B1909" s="2" t="s">
        <v>1946</v>
      </c>
    </row>
    <row r="1910">
      <c r="A1910" s="1">
        <v>0.0</v>
      </c>
      <c r="B1910" s="2" t="s">
        <v>2193</v>
      </c>
    </row>
    <row r="1911">
      <c r="A1911" s="1">
        <v>0.0</v>
      </c>
      <c r="B1911" s="2" t="s">
        <v>2194</v>
      </c>
    </row>
    <row r="1912">
      <c r="A1912" s="1">
        <v>-2.0</v>
      </c>
      <c r="B1912" s="2" t="s">
        <v>1269</v>
      </c>
    </row>
    <row r="1913">
      <c r="A1913" s="1">
        <v>-2.0</v>
      </c>
      <c r="B1913" s="2" t="s">
        <v>1270</v>
      </c>
    </row>
    <row r="1914">
      <c r="A1914" s="1">
        <v>-1.0</v>
      </c>
      <c r="B1914" s="2" t="s">
        <v>1948</v>
      </c>
    </row>
    <row r="1915">
      <c r="A1915" s="1">
        <v>-1.0</v>
      </c>
      <c r="B1915" s="2" t="s">
        <v>1950</v>
      </c>
    </row>
    <row r="1916">
      <c r="A1916" s="1">
        <v>-2.0</v>
      </c>
      <c r="B1916" s="2" t="s">
        <v>1271</v>
      </c>
    </row>
    <row r="1917">
      <c r="A1917" s="1">
        <v>0.0</v>
      </c>
      <c r="B1917" s="2" t="s">
        <v>2195</v>
      </c>
    </row>
    <row r="1918">
      <c r="A1918" s="1">
        <v>-1.0</v>
      </c>
      <c r="B1918" s="2" t="s">
        <v>1952</v>
      </c>
    </row>
    <row r="1919">
      <c r="A1919" s="1">
        <v>1.0</v>
      </c>
      <c r="B1919" s="2" t="s">
        <v>2196</v>
      </c>
    </row>
    <row r="1920">
      <c r="A1920" s="1">
        <v>-1.0</v>
      </c>
      <c r="B1920" s="2" t="s">
        <v>1954</v>
      </c>
    </row>
    <row r="1921">
      <c r="A1921" s="1">
        <v>-1.0</v>
      </c>
      <c r="B1921" s="2" t="s">
        <v>1956</v>
      </c>
    </row>
    <row r="1922">
      <c r="A1922" s="1">
        <v>-1.0</v>
      </c>
      <c r="B1922" s="2" t="s">
        <v>1958</v>
      </c>
    </row>
    <row r="1923">
      <c r="A1923" s="1">
        <v>0.0</v>
      </c>
      <c r="B1923" s="2" t="s">
        <v>2197</v>
      </c>
    </row>
    <row r="1924">
      <c r="A1924" s="1">
        <v>-2.0</v>
      </c>
      <c r="B1924" s="2" t="s">
        <v>1272</v>
      </c>
    </row>
    <row r="1925">
      <c r="A1925" s="1">
        <v>-1.0</v>
      </c>
      <c r="B1925" s="2" t="s">
        <v>1959</v>
      </c>
    </row>
    <row r="1926">
      <c r="A1926" s="1">
        <v>-2.0</v>
      </c>
      <c r="B1926" s="2" t="s">
        <v>1273</v>
      </c>
    </row>
    <row r="1927">
      <c r="A1927" s="1">
        <v>0.0</v>
      </c>
      <c r="B1927" s="2" t="s">
        <v>2198</v>
      </c>
    </row>
    <row r="1928">
      <c r="A1928" s="1">
        <v>0.0</v>
      </c>
      <c r="B1928" s="2" t="s">
        <v>2199</v>
      </c>
    </row>
    <row r="1929">
      <c r="A1929" s="1">
        <v>-1.0</v>
      </c>
      <c r="B1929" s="2" t="s">
        <v>1960</v>
      </c>
    </row>
    <row r="1930">
      <c r="A1930" s="1">
        <v>-1.0</v>
      </c>
      <c r="B1930" s="2" t="s">
        <v>1961</v>
      </c>
    </row>
    <row r="1931">
      <c r="A1931" s="1">
        <v>-1.0</v>
      </c>
      <c r="B1931" s="2" t="s">
        <v>1963</v>
      </c>
    </row>
    <row r="1932">
      <c r="A1932" s="1">
        <v>-2.0</v>
      </c>
      <c r="B1932" s="2" t="s">
        <v>1274</v>
      </c>
    </row>
    <row r="1933">
      <c r="A1933" s="1">
        <v>-2.0</v>
      </c>
      <c r="B1933" s="2" t="s">
        <v>1275</v>
      </c>
    </row>
    <row r="1934">
      <c r="A1934" s="1">
        <v>-1.0</v>
      </c>
      <c r="B1934" s="2" t="s">
        <v>1965</v>
      </c>
    </row>
    <row r="1935">
      <c r="A1935" s="1">
        <v>0.0</v>
      </c>
      <c r="B1935" s="2" t="s">
        <v>20</v>
      </c>
    </row>
    <row r="1936">
      <c r="A1936" s="1">
        <v>-1.0</v>
      </c>
      <c r="B1936" s="2" t="s">
        <v>1967</v>
      </c>
    </row>
    <row r="1937">
      <c r="A1937" s="1">
        <v>-1.0</v>
      </c>
      <c r="B1937" s="2" t="s">
        <v>1968</v>
      </c>
    </row>
    <row r="1938">
      <c r="A1938" s="1">
        <v>0.0</v>
      </c>
      <c r="B1938" s="2" t="s">
        <v>2200</v>
      </c>
    </row>
    <row r="1939">
      <c r="A1939" s="1">
        <v>0.0</v>
      </c>
      <c r="B1939" s="2" t="s">
        <v>2201</v>
      </c>
    </row>
    <row r="1940">
      <c r="A1940" s="1">
        <v>-1.0</v>
      </c>
      <c r="B1940" s="2" t="s">
        <v>1970</v>
      </c>
    </row>
    <row r="1941">
      <c r="A1941" s="1">
        <v>-2.0</v>
      </c>
      <c r="B1941" s="2" t="s">
        <v>1276</v>
      </c>
    </row>
    <row r="1942">
      <c r="A1942" s="1">
        <v>-1.0</v>
      </c>
      <c r="B1942" s="2" t="s">
        <v>1971</v>
      </c>
    </row>
    <row r="1943">
      <c r="A1943" s="1">
        <v>-1.0</v>
      </c>
      <c r="B1943" s="2" t="s">
        <v>1972</v>
      </c>
    </row>
    <row r="1944">
      <c r="A1944" s="1">
        <v>0.0</v>
      </c>
      <c r="B1944" s="2" t="s">
        <v>2202</v>
      </c>
    </row>
    <row r="1945">
      <c r="A1945" s="1">
        <v>2.0</v>
      </c>
      <c r="B1945" s="2" t="s">
        <v>2203</v>
      </c>
    </row>
    <row r="1946">
      <c r="A1946" s="1">
        <v>-1.0</v>
      </c>
      <c r="B1946" s="2" t="s">
        <v>1975</v>
      </c>
    </row>
    <row r="1947">
      <c r="A1947" s="1">
        <v>0.0</v>
      </c>
      <c r="B1947" s="2" t="s">
        <v>43</v>
      </c>
    </row>
    <row r="1948">
      <c r="A1948" s="1">
        <v>0.0</v>
      </c>
      <c r="B1948" s="2" t="s">
        <v>2204</v>
      </c>
    </row>
    <row r="1949">
      <c r="A1949" s="1">
        <v>-1.0</v>
      </c>
      <c r="B1949" s="2" t="s">
        <v>1977</v>
      </c>
    </row>
    <row r="1950">
      <c r="A1950" s="1">
        <v>-2.0</v>
      </c>
      <c r="B1950" s="2" t="s">
        <v>1277</v>
      </c>
    </row>
    <row r="1951">
      <c r="A1951" s="1">
        <v>1.0</v>
      </c>
      <c r="B1951" s="2" t="s">
        <v>2205</v>
      </c>
    </row>
    <row r="1952">
      <c r="A1952" s="1">
        <v>1.0</v>
      </c>
      <c r="B1952" s="2" t="s">
        <v>2206</v>
      </c>
    </row>
    <row r="1953">
      <c r="A1953" s="1">
        <v>0.0</v>
      </c>
      <c r="B1953" s="2" t="s">
        <v>2207</v>
      </c>
    </row>
    <row r="1954">
      <c r="A1954" s="1">
        <v>-1.0</v>
      </c>
      <c r="B1954" s="2" t="s">
        <v>1978</v>
      </c>
    </row>
    <row r="1955">
      <c r="A1955" s="1">
        <v>0.0</v>
      </c>
      <c r="B1955" s="2" t="s">
        <v>2208</v>
      </c>
    </row>
    <row r="1956">
      <c r="A1956" s="1">
        <v>-1.0</v>
      </c>
      <c r="B1956" s="3" t="s">
        <v>1979</v>
      </c>
    </row>
    <row r="1957">
      <c r="A1957" s="1">
        <v>-1.0</v>
      </c>
      <c r="B1957" s="40" t="s">
        <v>1980</v>
      </c>
    </row>
    <row r="1958">
      <c r="A1958" s="1">
        <v>-2.0</v>
      </c>
      <c r="B1958" s="41" t="s">
        <v>1278</v>
      </c>
    </row>
    <row r="1959">
      <c r="A1959" s="1">
        <v>-2.0</v>
      </c>
      <c r="B1959" s="2" t="s">
        <v>1279</v>
      </c>
    </row>
    <row r="1960">
      <c r="A1960" s="1">
        <v>0.0</v>
      </c>
      <c r="B1960" s="2" t="s">
        <v>2209</v>
      </c>
    </row>
    <row r="1961">
      <c r="A1961" s="1">
        <v>-2.0</v>
      </c>
      <c r="B1961" s="2" t="s">
        <v>1280</v>
      </c>
    </row>
    <row r="1962">
      <c r="A1962" s="1">
        <v>-2.0</v>
      </c>
      <c r="B1962" s="2" t="s">
        <v>1281</v>
      </c>
    </row>
    <row r="1963">
      <c r="A1963" s="1">
        <v>-1.0</v>
      </c>
      <c r="B1963" s="2" t="s">
        <v>1981</v>
      </c>
    </row>
    <row r="1964">
      <c r="A1964" s="1">
        <v>-1.0</v>
      </c>
      <c r="B1964" s="2" t="s">
        <v>1983</v>
      </c>
    </row>
    <row r="1965">
      <c r="A1965" s="1">
        <v>-1.0</v>
      </c>
      <c r="B1965" s="2" t="s">
        <v>1984</v>
      </c>
    </row>
    <row r="1966">
      <c r="A1966" s="1">
        <v>-1.0</v>
      </c>
      <c r="B1966" s="2" t="s">
        <v>1985</v>
      </c>
    </row>
    <row r="1967">
      <c r="A1967" s="1">
        <v>-1.0</v>
      </c>
      <c r="B1967" s="2" t="s">
        <v>1987</v>
      </c>
    </row>
    <row r="1968">
      <c r="A1968" s="1">
        <v>-1.0</v>
      </c>
      <c r="B1968" s="2" t="s">
        <v>1989</v>
      </c>
    </row>
    <row r="1969">
      <c r="A1969" s="1">
        <v>0.0</v>
      </c>
      <c r="B1969" s="2" t="s">
        <v>2210</v>
      </c>
    </row>
    <row r="1970">
      <c r="A1970" s="1">
        <v>-1.0</v>
      </c>
      <c r="B1970" s="2" t="s">
        <v>1991</v>
      </c>
    </row>
    <row r="1971">
      <c r="A1971" s="1">
        <v>-1.0</v>
      </c>
      <c r="B1971" s="2" t="s">
        <v>1992</v>
      </c>
    </row>
    <row r="1972">
      <c r="A1972" s="1">
        <v>0.0</v>
      </c>
      <c r="B1972" s="2" t="s">
        <v>2211</v>
      </c>
    </row>
    <row r="1973">
      <c r="A1973" s="1">
        <v>0.0</v>
      </c>
      <c r="B1973" s="2" t="s">
        <v>2212</v>
      </c>
    </row>
    <row r="1974">
      <c r="A1974" s="1">
        <v>-1.0</v>
      </c>
      <c r="B1974" s="2" t="s">
        <v>1993</v>
      </c>
    </row>
    <row r="1975">
      <c r="A1975" s="1">
        <v>0.0</v>
      </c>
      <c r="B1975" s="2" t="s">
        <v>69</v>
      </c>
    </row>
    <row r="1976">
      <c r="A1976" s="1">
        <v>-1.0</v>
      </c>
      <c r="B1976" s="2" t="s">
        <v>1994</v>
      </c>
    </row>
    <row r="1977">
      <c r="A1977" s="1">
        <v>-1.0</v>
      </c>
      <c r="B1977" s="2" t="s">
        <v>1995</v>
      </c>
    </row>
    <row r="1978">
      <c r="A1978" s="1">
        <v>2.0</v>
      </c>
      <c r="B1978" s="2" t="s">
        <v>2213</v>
      </c>
    </row>
    <row r="1979">
      <c r="A1979" s="1">
        <v>1.0</v>
      </c>
      <c r="B1979" s="2" t="s">
        <v>2214</v>
      </c>
    </row>
    <row r="1980">
      <c r="A1980" s="1">
        <v>-1.0</v>
      </c>
      <c r="B1980" s="22" t="s">
        <v>1997</v>
      </c>
    </row>
    <row r="1981">
      <c r="A1981" s="1">
        <v>0.0</v>
      </c>
      <c r="B1981" s="2" t="s">
        <v>2215</v>
      </c>
    </row>
    <row r="1982">
      <c r="A1982" s="1">
        <v>-2.0</v>
      </c>
      <c r="B1982" s="40" t="s">
        <v>1282</v>
      </c>
    </row>
    <row r="1983">
      <c r="A1983" s="1">
        <v>-1.0</v>
      </c>
      <c r="B1983" s="2" t="s">
        <v>1998</v>
      </c>
    </row>
    <row r="1984">
      <c r="A1984" s="1">
        <v>-1.0</v>
      </c>
      <c r="B1984" s="22" t="s">
        <v>1999</v>
      </c>
    </row>
    <row r="1985">
      <c r="A1985" s="1">
        <v>1.0</v>
      </c>
      <c r="B1985" s="2" t="s">
        <v>2216</v>
      </c>
    </row>
    <row r="1986">
      <c r="A1986" s="1">
        <v>0.0</v>
      </c>
      <c r="B1986" s="2" t="s">
        <v>2217</v>
      </c>
    </row>
    <row r="1987">
      <c r="A1987" s="1">
        <v>1.0</v>
      </c>
      <c r="B1987" s="2" t="s">
        <v>2218</v>
      </c>
    </row>
    <row r="1988">
      <c r="A1988" s="1">
        <v>1.0</v>
      </c>
      <c r="B1988" s="3" t="s">
        <v>2219</v>
      </c>
    </row>
    <row r="1989">
      <c r="A1989" s="1">
        <v>0.0</v>
      </c>
      <c r="B1989" s="2" t="s">
        <v>2220</v>
      </c>
    </row>
    <row r="1990">
      <c r="A1990" s="1">
        <v>1.0</v>
      </c>
      <c r="B1990" s="2" t="s">
        <v>2221</v>
      </c>
    </row>
    <row r="1991">
      <c r="A1991" s="1">
        <v>0.0</v>
      </c>
      <c r="B1991" s="2" t="s">
        <v>2222</v>
      </c>
    </row>
    <row r="1992">
      <c r="A1992" s="1">
        <v>0.0</v>
      </c>
      <c r="B1992" s="2" t="s">
        <v>2223</v>
      </c>
    </row>
    <row r="1993">
      <c r="A1993" s="1">
        <v>-2.0</v>
      </c>
      <c r="B1993" s="40" t="s">
        <v>1283</v>
      </c>
    </row>
    <row r="1994">
      <c r="A1994" s="1">
        <v>0.0</v>
      </c>
      <c r="B1994" s="2" t="s">
        <v>2224</v>
      </c>
    </row>
    <row r="1995">
      <c r="A1995" s="1">
        <v>0.0</v>
      </c>
      <c r="B1995" s="2" t="s">
        <v>2225</v>
      </c>
    </row>
    <row r="1996">
      <c r="A1996" s="1">
        <v>1.0</v>
      </c>
      <c r="B1996" s="2" t="s">
        <v>2226</v>
      </c>
    </row>
    <row r="1997">
      <c r="A1997" s="1">
        <v>-1.0</v>
      </c>
      <c r="B1997" s="2" t="s">
        <v>2001</v>
      </c>
    </row>
    <row r="1998">
      <c r="A1998" s="1">
        <v>-1.0</v>
      </c>
      <c r="B1998" s="2" t="s">
        <v>2003</v>
      </c>
    </row>
    <row r="1999">
      <c r="A1999" s="1">
        <v>-1.0</v>
      </c>
      <c r="B1999" s="2" t="s">
        <v>2004</v>
      </c>
    </row>
    <row r="2000">
      <c r="A2000" s="1">
        <v>-2.0</v>
      </c>
      <c r="B2000" s="2" t="s">
        <v>1284</v>
      </c>
    </row>
    <row r="2001">
      <c r="A2001" s="1">
        <v>-1.0</v>
      </c>
      <c r="B2001" s="2" t="s">
        <v>2005</v>
      </c>
    </row>
    <row r="2002">
      <c r="A2002" s="58">
        <v>-2.0</v>
      </c>
      <c r="B2002" s="2" t="s">
        <v>2227</v>
      </c>
    </row>
    <row r="2003">
      <c r="A2003" s="58">
        <v>-1.0</v>
      </c>
      <c r="B2003" s="2" t="s">
        <v>2228</v>
      </c>
    </row>
    <row r="2004">
      <c r="A2004" s="58">
        <v>-1.0</v>
      </c>
      <c r="B2004" s="2" t="s">
        <v>2229</v>
      </c>
    </row>
    <row r="2005">
      <c r="A2005" s="58">
        <v>-2.0</v>
      </c>
      <c r="B2005" s="2" t="s">
        <v>2230</v>
      </c>
    </row>
    <row r="2006">
      <c r="A2006" s="58">
        <v>0.0</v>
      </c>
      <c r="B2006" s="2" t="s">
        <v>2231</v>
      </c>
    </row>
    <row r="2007">
      <c r="A2007" s="58">
        <v>-2.0</v>
      </c>
      <c r="B2007" s="2" t="s">
        <v>2232</v>
      </c>
    </row>
    <row r="2008">
      <c r="A2008" s="58">
        <v>0.0</v>
      </c>
      <c r="B2008" s="2" t="s">
        <v>2233</v>
      </c>
    </row>
    <row r="2009">
      <c r="A2009" s="58">
        <v>-1.0</v>
      </c>
      <c r="B2009" s="2" t="s">
        <v>2234</v>
      </c>
    </row>
    <row r="2010">
      <c r="A2010" s="58">
        <v>-1.0</v>
      </c>
      <c r="B2010" s="2" t="s">
        <v>2235</v>
      </c>
    </row>
    <row r="2011">
      <c r="A2011" s="58">
        <v>0.0</v>
      </c>
      <c r="B2011" s="2" t="s">
        <v>2236</v>
      </c>
    </row>
    <row r="2012">
      <c r="A2012" s="58">
        <v>0.0</v>
      </c>
      <c r="B2012" s="2" t="s">
        <v>2237</v>
      </c>
    </row>
    <row r="2013">
      <c r="A2013" s="58">
        <v>0.0</v>
      </c>
      <c r="B2013" s="2" t="s">
        <v>2238</v>
      </c>
    </row>
    <row r="2014">
      <c r="A2014" s="58">
        <v>0.0</v>
      </c>
      <c r="B2014" s="2" t="s">
        <v>2239</v>
      </c>
    </row>
    <row r="2015">
      <c r="A2015" s="58">
        <v>0.0</v>
      </c>
      <c r="B2015" s="2" t="s">
        <v>2240</v>
      </c>
    </row>
    <row r="2016">
      <c r="A2016" s="58">
        <v>0.0</v>
      </c>
      <c r="B2016" s="2" t="s">
        <v>2241</v>
      </c>
    </row>
    <row r="2017">
      <c r="A2017" s="58">
        <v>-1.0</v>
      </c>
      <c r="B2017" s="2" t="s">
        <v>2242</v>
      </c>
    </row>
    <row r="2018">
      <c r="A2018" s="58">
        <v>-2.0</v>
      </c>
      <c r="B2018" s="2" t="s">
        <v>2243</v>
      </c>
    </row>
    <row r="2019">
      <c r="A2019" s="58">
        <v>-1.0</v>
      </c>
      <c r="B2019" s="2" t="s">
        <v>2244</v>
      </c>
    </row>
    <row r="2020">
      <c r="A2020" s="58">
        <v>0.0</v>
      </c>
      <c r="B2020" s="2" t="s">
        <v>2245</v>
      </c>
    </row>
    <row r="2021">
      <c r="A2021" s="58">
        <v>0.0</v>
      </c>
      <c r="B2021" s="2" t="s">
        <v>2246</v>
      </c>
    </row>
    <row r="2022">
      <c r="A2022" s="58">
        <v>1.0</v>
      </c>
      <c r="B2022" s="2" t="s">
        <v>2247</v>
      </c>
    </row>
    <row r="2023">
      <c r="A2023" s="58">
        <v>-2.0</v>
      </c>
      <c r="B2023" s="2" t="s">
        <v>2248</v>
      </c>
    </row>
    <row r="2024">
      <c r="A2024" s="58">
        <v>-1.0</v>
      </c>
      <c r="B2024" s="2" t="s">
        <v>2249</v>
      </c>
    </row>
    <row r="2025">
      <c r="A2025" s="58">
        <v>1.0</v>
      </c>
      <c r="B2025" s="2" t="s">
        <v>2250</v>
      </c>
    </row>
    <row r="2026">
      <c r="A2026" s="58">
        <v>0.0</v>
      </c>
      <c r="B2026" s="2" t="s">
        <v>2251</v>
      </c>
    </row>
    <row r="2027">
      <c r="A2027" s="2">
        <v>0.0</v>
      </c>
      <c r="B2027" s="2" t="s">
        <v>2252</v>
      </c>
    </row>
    <row r="2028">
      <c r="A2028" s="2">
        <v>1.0</v>
      </c>
      <c r="B2028" s="3" t="s">
        <v>2253</v>
      </c>
    </row>
    <row r="2029">
      <c r="A2029" s="2">
        <v>0.0</v>
      </c>
      <c r="B2029" s="2" t="s">
        <v>2254</v>
      </c>
    </row>
    <row r="2030">
      <c r="A2030" s="2">
        <v>0.0</v>
      </c>
      <c r="B2030" s="2" t="s">
        <v>2255</v>
      </c>
    </row>
    <row r="2031">
      <c r="A2031" s="2">
        <v>1.0</v>
      </c>
      <c r="B2031" s="2" t="s">
        <v>2256</v>
      </c>
    </row>
    <row r="2032">
      <c r="A2032" s="2">
        <v>0.0</v>
      </c>
      <c r="B2032" s="2" t="s">
        <v>2257</v>
      </c>
    </row>
    <row r="2033">
      <c r="A2033" s="2">
        <v>1.0</v>
      </c>
      <c r="B2033" s="2" t="s">
        <v>2258</v>
      </c>
    </row>
    <row r="2034">
      <c r="A2034" s="2">
        <v>-1.0</v>
      </c>
      <c r="B2034" s="2" t="s">
        <v>2259</v>
      </c>
    </row>
    <row r="2035">
      <c r="A2035" s="2">
        <v>0.0</v>
      </c>
      <c r="B2035" s="2" t="s">
        <v>2260</v>
      </c>
    </row>
    <row r="2036">
      <c r="A2036" s="2">
        <v>0.0</v>
      </c>
      <c r="B2036" s="2" t="s">
        <v>2261</v>
      </c>
    </row>
    <row r="2037">
      <c r="A2037" s="2">
        <v>0.0</v>
      </c>
      <c r="B2037" s="2" t="s">
        <v>2262</v>
      </c>
    </row>
    <row r="2038">
      <c r="A2038" s="2">
        <v>-1.0</v>
      </c>
      <c r="B2038" s="2" t="s">
        <v>2263</v>
      </c>
    </row>
    <row r="2039">
      <c r="A2039" s="2">
        <v>1.0</v>
      </c>
      <c r="B2039" s="2" t="s">
        <v>2264</v>
      </c>
    </row>
    <row r="2040">
      <c r="A2040" s="2">
        <v>-2.0</v>
      </c>
      <c r="B2040" s="2" t="s">
        <v>2265</v>
      </c>
    </row>
    <row r="2041">
      <c r="A2041" s="2">
        <v>0.0</v>
      </c>
      <c r="B2041" s="2" t="s">
        <v>2266</v>
      </c>
    </row>
    <row r="2042">
      <c r="A2042" s="2">
        <v>-1.0</v>
      </c>
      <c r="B2042" s="3" t="s">
        <v>2267</v>
      </c>
    </row>
    <row r="2043">
      <c r="A2043" s="2">
        <v>-1.0</v>
      </c>
      <c r="B2043" s="2" t="s">
        <v>2268</v>
      </c>
    </row>
    <row r="2044">
      <c r="A2044" s="2">
        <v>-1.0</v>
      </c>
      <c r="B2044" s="2" t="s">
        <v>2269</v>
      </c>
    </row>
    <row r="2045">
      <c r="A2045" s="2">
        <v>-1.0</v>
      </c>
      <c r="B2045" s="2" t="s">
        <v>2270</v>
      </c>
    </row>
    <row r="2046">
      <c r="A2046" s="2">
        <v>0.0</v>
      </c>
      <c r="B2046" s="2" t="s">
        <v>2271</v>
      </c>
    </row>
    <row r="2047">
      <c r="A2047" s="2">
        <v>-1.0</v>
      </c>
      <c r="B2047" s="2" t="s">
        <v>2272</v>
      </c>
    </row>
    <row r="2048">
      <c r="A2048" s="2">
        <v>-1.0</v>
      </c>
      <c r="B2048" s="2" t="s">
        <v>2273</v>
      </c>
    </row>
    <row r="2049">
      <c r="A2049" s="2">
        <v>0.0</v>
      </c>
      <c r="B2049" s="2" t="s">
        <v>2274</v>
      </c>
    </row>
    <row r="2050">
      <c r="A2050" s="2">
        <v>0.0</v>
      </c>
      <c r="B2050" s="3" t="s">
        <v>2275</v>
      </c>
    </row>
    <row r="2051">
      <c r="A2051" s="2">
        <v>-2.0</v>
      </c>
      <c r="B2051" s="2" t="s">
        <v>2276</v>
      </c>
    </row>
    <row r="2052">
      <c r="A2052" s="2">
        <v>-1.0</v>
      </c>
      <c r="B2052" s="3" t="s">
        <v>2277</v>
      </c>
    </row>
    <row r="2053">
      <c r="A2053" s="2">
        <v>-1.0</v>
      </c>
      <c r="B2053" s="2" t="s">
        <v>2278</v>
      </c>
    </row>
    <row r="2054">
      <c r="A2054" s="2">
        <v>0.0</v>
      </c>
      <c r="B2054" s="2" t="s">
        <v>2279</v>
      </c>
    </row>
    <row r="2055">
      <c r="A2055" s="2">
        <v>-1.0</v>
      </c>
      <c r="B2055" s="2" t="s">
        <v>2280</v>
      </c>
    </row>
    <row r="2056">
      <c r="A2056" s="2">
        <v>1.0</v>
      </c>
      <c r="B2056" s="2" t="s">
        <v>2281</v>
      </c>
    </row>
    <row r="2057">
      <c r="A2057" s="2">
        <v>1.0</v>
      </c>
      <c r="B2057" s="2" t="s">
        <v>2282</v>
      </c>
    </row>
    <row r="2058">
      <c r="A2058" s="2">
        <v>0.0</v>
      </c>
      <c r="B2058" s="2" t="s">
        <v>2283</v>
      </c>
    </row>
    <row r="2059">
      <c r="A2059" s="2">
        <v>0.0</v>
      </c>
      <c r="B2059" s="2" t="s">
        <v>2284</v>
      </c>
    </row>
    <row r="2060">
      <c r="A2060" s="2">
        <v>1.0</v>
      </c>
      <c r="B2060" s="2" t="s">
        <v>2285</v>
      </c>
    </row>
    <row r="2061">
      <c r="A2061" s="2">
        <v>0.0</v>
      </c>
      <c r="B2061" s="2" t="s">
        <v>2286</v>
      </c>
    </row>
    <row r="2062">
      <c r="A2062" s="2">
        <v>1.0</v>
      </c>
      <c r="B2062" s="2" t="s">
        <v>2287</v>
      </c>
    </row>
    <row r="2063">
      <c r="A2063" s="2">
        <v>1.0</v>
      </c>
      <c r="B2063" s="2" t="s">
        <v>2285</v>
      </c>
    </row>
    <row r="2064">
      <c r="A2064" s="2">
        <v>-1.0</v>
      </c>
      <c r="B2064" s="2" t="s">
        <v>2288</v>
      </c>
    </row>
    <row r="2065">
      <c r="A2065" s="2">
        <v>0.0</v>
      </c>
      <c r="B2065" s="2" t="s">
        <v>2289</v>
      </c>
    </row>
    <row r="2066">
      <c r="A2066" s="2">
        <v>0.0</v>
      </c>
      <c r="B2066" s="2" t="s">
        <v>2290</v>
      </c>
    </row>
    <row r="2067">
      <c r="A2067" s="2">
        <v>-1.0</v>
      </c>
      <c r="B2067" s="2" t="s">
        <v>2291</v>
      </c>
    </row>
    <row r="2068">
      <c r="A2068" s="2">
        <v>1.0</v>
      </c>
      <c r="B2068" s="2" t="s">
        <v>2292</v>
      </c>
    </row>
    <row r="2069">
      <c r="A2069" s="2">
        <v>0.0</v>
      </c>
      <c r="B2069" s="2" t="s">
        <v>2293</v>
      </c>
    </row>
    <row r="2070">
      <c r="A2070" s="2">
        <v>0.0</v>
      </c>
      <c r="B2070" s="2" t="s">
        <v>2294</v>
      </c>
    </row>
    <row r="2071">
      <c r="A2071" s="2">
        <v>0.0</v>
      </c>
      <c r="B2071" s="2" t="s">
        <v>2295</v>
      </c>
    </row>
    <row r="2072">
      <c r="A2072" s="2">
        <v>0.0</v>
      </c>
      <c r="B2072" s="2" t="s">
        <v>2296</v>
      </c>
    </row>
    <row r="2073">
      <c r="A2073" s="2">
        <v>0.0</v>
      </c>
      <c r="B2073" s="2" t="s">
        <v>2297</v>
      </c>
    </row>
    <row r="2074">
      <c r="A2074" s="2">
        <v>0.0</v>
      </c>
      <c r="B2074" s="2" t="s">
        <v>2298</v>
      </c>
    </row>
    <row r="2075">
      <c r="A2075" s="2">
        <v>2.0</v>
      </c>
      <c r="B2075" s="2" t="s">
        <v>2299</v>
      </c>
    </row>
    <row r="2076">
      <c r="A2076" s="2">
        <v>-1.0</v>
      </c>
      <c r="B2076" s="2" t="s">
        <v>2300</v>
      </c>
    </row>
    <row r="2077">
      <c r="A2077" s="2">
        <v>-1.0</v>
      </c>
      <c r="B2077" s="2" t="s">
        <v>2301</v>
      </c>
    </row>
    <row r="2078">
      <c r="A2078" s="2">
        <v>-1.0</v>
      </c>
      <c r="B2078" s="2" t="s">
        <v>2302</v>
      </c>
    </row>
    <row r="2079">
      <c r="A2079" s="2">
        <v>-1.0</v>
      </c>
      <c r="B2079" s="2" t="s">
        <v>2303</v>
      </c>
    </row>
    <row r="2080">
      <c r="A2080" s="2">
        <v>-1.0</v>
      </c>
      <c r="B2080" s="2" t="s">
        <v>2304</v>
      </c>
    </row>
    <row r="2081">
      <c r="A2081" s="2">
        <v>2.0</v>
      </c>
      <c r="B2081" s="2" t="s">
        <v>2305</v>
      </c>
    </row>
    <row r="2082">
      <c r="A2082" s="2">
        <v>0.0</v>
      </c>
      <c r="B2082" s="2" t="s">
        <v>2306</v>
      </c>
    </row>
    <row r="2083">
      <c r="A2083" s="2">
        <v>-2.0</v>
      </c>
      <c r="B2083" s="2" t="s">
        <v>2307</v>
      </c>
    </row>
    <row r="2084">
      <c r="A2084" s="2">
        <v>0.0</v>
      </c>
      <c r="B2084" s="2" t="s">
        <v>2308</v>
      </c>
    </row>
    <row r="2085">
      <c r="A2085" s="2">
        <v>0.0</v>
      </c>
      <c r="B2085" s="2" t="s">
        <v>2309</v>
      </c>
    </row>
    <row r="2086">
      <c r="A2086" s="2">
        <v>0.0</v>
      </c>
      <c r="B2086" s="2" t="s">
        <v>2310</v>
      </c>
    </row>
    <row r="2087">
      <c r="A2087" s="2">
        <v>0.0</v>
      </c>
      <c r="B2087" s="2" t="s">
        <v>2311</v>
      </c>
    </row>
    <row r="2088">
      <c r="A2088" s="2">
        <v>0.0</v>
      </c>
      <c r="B2088" s="2" t="s">
        <v>2312</v>
      </c>
    </row>
    <row r="2089">
      <c r="A2089" s="2">
        <v>0.0</v>
      </c>
      <c r="B2089" s="2" t="s">
        <v>2313</v>
      </c>
    </row>
    <row r="2090">
      <c r="A2090" s="2">
        <v>-1.0</v>
      </c>
      <c r="B2090" s="2" t="s">
        <v>2314</v>
      </c>
    </row>
    <row r="2091">
      <c r="A2091" s="2">
        <v>-1.0</v>
      </c>
      <c r="B2091" s="2" t="s">
        <v>2315</v>
      </c>
    </row>
    <row r="2092">
      <c r="A2092" s="2">
        <v>0.0</v>
      </c>
      <c r="B2092" s="2" t="s">
        <v>2316</v>
      </c>
    </row>
    <row r="2093">
      <c r="A2093" s="2">
        <v>0.0</v>
      </c>
      <c r="B2093" s="2" t="s">
        <v>2317</v>
      </c>
    </row>
    <row r="2094">
      <c r="A2094" s="2">
        <v>0.0</v>
      </c>
      <c r="B2094" s="2" t="s">
        <v>2318</v>
      </c>
    </row>
    <row r="2095">
      <c r="A2095" s="2">
        <v>0.0</v>
      </c>
      <c r="B2095" s="2" t="s">
        <v>2319</v>
      </c>
    </row>
    <row r="2096">
      <c r="A2096" s="2">
        <v>-1.0</v>
      </c>
      <c r="B2096" s="2" t="s">
        <v>2320</v>
      </c>
    </row>
    <row r="2097">
      <c r="A2097" s="2">
        <v>0.0</v>
      </c>
      <c r="B2097" s="2" t="s">
        <v>2321</v>
      </c>
    </row>
    <row r="2098">
      <c r="A2098" s="2">
        <v>0.0</v>
      </c>
      <c r="B2098" s="2" t="s">
        <v>2322</v>
      </c>
    </row>
    <row r="2099">
      <c r="A2099" s="2">
        <v>1.0</v>
      </c>
      <c r="B2099" s="2" t="s">
        <v>2323</v>
      </c>
    </row>
    <row r="2100">
      <c r="A2100" s="2">
        <v>0.0</v>
      </c>
      <c r="B2100" s="2" t="s">
        <v>2324</v>
      </c>
    </row>
    <row r="2101">
      <c r="A2101" s="2">
        <v>-1.0</v>
      </c>
      <c r="B2101" s="2" t="s">
        <v>2325</v>
      </c>
    </row>
    <row r="2102">
      <c r="A2102" s="2">
        <v>0.0</v>
      </c>
      <c r="B2102" s="2" t="s">
        <v>2326</v>
      </c>
    </row>
    <row r="2103">
      <c r="A2103" s="2">
        <v>-1.0</v>
      </c>
      <c r="B2103" s="2" t="s">
        <v>2327</v>
      </c>
    </row>
    <row r="2104">
      <c r="A2104" s="2">
        <v>-1.0</v>
      </c>
      <c r="B2104" s="2" t="s">
        <v>2328</v>
      </c>
    </row>
    <row r="2105">
      <c r="A2105" s="2">
        <v>0.0</v>
      </c>
      <c r="B2105" s="2" t="s">
        <v>2329</v>
      </c>
    </row>
    <row r="2106">
      <c r="A2106" s="2">
        <v>-1.0</v>
      </c>
      <c r="B2106" s="2" t="s">
        <v>2330</v>
      </c>
    </row>
    <row r="2107">
      <c r="A2107" s="2">
        <v>1.0</v>
      </c>
      <c r="B2107" s="2" t="s">
        <v>2331</v>
      </c>
    </row>
    <row r="2108">
      <c r="A2108" s="2">
        <v>-1.0</v>
      </c>
      <c r="B2108" s="2" t="s">
        <v>2332</v>
      </c>
    </row>
    <row r="2109">
      <c r="A2109" s="2">
        <v>0.0</v>
      </c>
      <c r="B2109" s="2" t="s">
        <v>2333</v>
      </c>
    </row>
    <row r="2110">
      <c r="A2110" s="2">
        <v>0.0</v>
      </c>
      <c r="B2110" s="2" t="s">
        <v>2334</v>
      </c>
    </row>
    <row r="2111">
      <c r="A2111" s="2">
        <v>-1.0</v>
      </c>
      <c r="B2111" s="2" t="s">
        <v>2335</v>
      </c>
    </row>
    <row r="2112">
      <c r="A2112" s="2">
        <v>0.0</v>
      </c>
      <c r="B2112" s="2" t="s">
        <v>2336</v>
      </c>
    </row>
    <row r="2113">
      <c r="A2113" s="2">
        <v>0.0</v>
      </c>
      <c r="B2113" s="2" t="s">
        <v>2337</v>
      </c>
    </row>
    <row r="2114">
      <c r="A2114" s="2">
        <v>-1.0</v>
      </c>
      <c r="B2114" s="2" t="s">
        <v>2338</v>
      </c>
    </row>
    <row r="2115">
      <c r="A2115" s="2">
        <v>-1.0</v>
      </c>
      <c r="B2115" s="2" t="s">
        <v>2339</v>
      </c>
    </row>
    <row r="2116">
      <c r="A2116" s="2">
        <v>1.0</v>
      </c>
      <c r="B2116" s="2" t="s">
        <v>2340</v>
      </c>
    </row>
    <row r="2117">
      <c r="A2117" s="2">
        <v>0.0</v>
      </c>
      <c r="B2117" s="2" t="s">
        <v>2341</v>
      </c>
    </row>
    <row r="2118">
      <c r="A2118" s="2">
        <v>1.0</v>
      </c>
      <c r="B2118" s="2" t="s">
        <v>2342</v>
      </c>
    </row>
    <row r="2119">
      <c r="A2119" s="2">
        <v>-1.0</v>
      </c>
      <c r="B2119" s="2" t="s">
        <v>2343</v>
      </c>
    </row>
    <row r="2120">
      <c r="A2120" s="2">
        <v>-1.0</v>
      </c>
      <c r="B2120" s="2" t="s">
        <v>2344</v>
      </c>
    </row>
    <row r="2121">
      <c r="A2121" s="2">
        <v>2.0</v>
      </c>
      <c r="B2121" s="2" t="s">
        <v>2345</v>
      </c>
    </row>
    <row r="2122">
      <c r="A2122" s="2">
        <v>0.0</v>
      </c>
      <c r="B2122" s="2" t="s">
        <v>2346</v>
      </c>
    </row>
    <row r="2123">
      <c r="A2123" s="2">
        <v>0.0</v>
      </c>
      <c r="B2123" s="2" t="s">
        <v>2347</v>
      </c>
    </row>
    <row r="2124">
      <c r="A2124" s="2">
        <v>0.0</v>
      </c>
      <c r="B2124" s="2" t="s">
        <v>2348</v>
      </c>
    </row>
    <row r="2125">
      <c r="A2125" s="2">
        <v>-2.0</v>
      </c>
      <c r="B2125" s="2" t="s">
        <v>2349</v>
      </c>
    </row>
    <row r="2126">
      <c r="A2126" s="2">
        <v>0.0</v>
      </c>
      <c r="B2126" s="2" t="s">
        <v>2350</v>
      </c>
    </row>
    <row r="2127">
      <c r="A2127" s="2">
        <v>2.0</v>
      </c>
      <c r="B2127" s="2" t="s">
        <v>2351</v>
      </c>
    </row>
    <row r="2128">
      <c r="A2128" s="2">
        <v>-1.0</v>
      </c>
      <c r="B2128" s="2" t="s">
        <v>2352</v>
      </c>
    </row>
    <row r="2129">
      <c r="A2129" s="2">
        <v>0.0</v>
      </c>
      <c r="B2129" s="2" t="s">
        <v>2353</v>
      </c>
    </row>
    <row r="2130">
      <c r="A2130" s="2">
        <v>0.0</v>
      </c>
      <c r="B2130" s="2" t="s">
        <v>2354</v>
      </c>
    </row>
    <row r="2131">
      <c r="A2131" s="2">
        <v>-1.0</v>
      </c>
      <c r="B2131" s="2" t="s">
        <v>2355</v>
      </c>
    </row>
    <row r="2132">
      <c r="A2132" s="2">
        <v>0.0</v>
      </c>
      <c r="B2132" s="2" t="s">
        <v>2356</v>
      </c>
    </row>
    <row r="2133">
      <c r="A2133" s="2">
        <v>-1.0</v>
      </c>
      <c r="B2133" s="2" t="s">
        <v>2357</v>
      </c>
    </row>
    <row r="2134">
      <c r="A2134" s="2">
        <v>0.0</v>
      </c>
      <c r="B2134" s="2" t="s">
        <v>2358</v>
      </c>
    </row>
    <row r="2135">
      <c r="A2135" s="2">
        <v>0.0</v>
      </c>
      <c r="B2135" s="2" t="s">
        <v>2359</v>
      </c>
    </row>
    <row r="2136">
      <c r="A2136" s="2">
        <v>0.0</v>
      </c>
      <c r="B2136" s="2" t="s">
        <v>2360</v>
      </c>
    </row>
    <row r="2137">
      <c r="A2137" s="2">
        <v>1.0</v>
      </c>
      <c r="B2137" s="2" t="s">
        <v>2361</v>
      </c>
    </row>
    <row r="2138">
      <c r="A2138" s="2">
        <v>-1.0</v>
      </c>
      <c r="B2138" s="2" t="s">
        <v>2362</v>
      </c>
    </row>
    <row r="2139">
      <c r="A2139" s="2">
        <v>-1.0</v>
      </c>
      <c r="B2139" s="2" t="s">
        <v>2363</v>
      </c>
    </row>
    <row r="2140">
      <c r="A2140" s="2">
        <v>0.0</v>
      </c>
      <c r="B2140" s="2" t="s">
        <v>2364</v>
      </c>
    </row>
    <row r="2141">
      <c r="A2141" s="2">
        <v>0.0</v>
      </c>
      <c r="B2141" s="2" t="s">
        <v>2365</v>
      </c>
    </row>
    <row r="2142">
      <c r="A2142" s="2">
        <v>0.0</v>
      </c>
      <c r="B2142" s="2" t="s">
        <v>2366</v>
      </c>
    </row>
    <row r="2143">
      <c r="A2143" s="2">
        <v>-1.0</v>
      </c>
      <c r="B2143" s="2" t="s">
        <v>2367</v>
      </c>
    </row>
    <row r="2144">
      <c r="A2144" s="2">
        <v>-1.0</v>
      </c>
      <c r="B2144" s="2" t="s">
        <v>2368</v>
      </c>
    </row>
    <row r="2145">
      <c r="A2145" s="2">
        <v>0.0</v>
      </c>
      <c r="B2145" s="2" t="s">
        <v>2369</v>
      </c>
    </row>
    <row r="2146">
      <c r="A2146" s="2">
        <v>-2.0</v>
      </c>
      <c r="B2146" s="2" t="s">
        <v>2370</v>
      </c>
    </row>
    <row r="2147">
      <c r="A2147" s="2">
        <v>1.0</v>
      </c>
      <c r="B2147" s="2" t="s">
        <v>2371</v>
      </c>
    </row>
    <row r="2148">
      <c r="A2148" s="2">
        <v>1.0</v>
      </c>
      <c r="B2148" s="2" t="s">
        <v>2372</v>
      </c>
    </row>
    <row r="2149">
      <c r="A2149" s="2">
        <v>0.0</v>
      </c>
      <c r="B2149" s="2" t="s">
        <v>2373</v>
      </c>
    </row>
    <row r="2150">
      <c r="A2150" s="2">
        <v>0.0</v>
      </c>
      <c r="B2150" s="2" t="s">
        <v>2374</v>
      </c>
    </row>
    <row r="2151">
      <c r="A2151" s="2">
        <v>0.0</v>
      </c>
      <c r="B2151" s="2" t="s">
        <v>2375</v>
      </c>
    </row>
    <row r="2152">
      <c r="A2152" s="2">
        <v>0.0</v>
      </c>
      <c r="B2152" s="2" t="s">
        <v>2376</v>
      </c>
    </row>
    <row r="2153">
      <c r="A2153" s="2">
        <v>1.0</v>
      </c>
      <c r="B2153" s="2" t="s">
        <v>2377</v>
      </c>
    </row>
    <row r="2154">
      <c r="A2154" s="2">
        <v>0.0</v>
      </c>
      <c r="B2154" s="2" t="s">
        <v>2378</v>
      </c>
    </row>
    <row r="2155">
      <c r="A2155" s="2">
        <v>0.0</v>
      </c>
      <c r="B2155" s="2" t="s">
        <v>2379</v>
      </c>
    </row>
    <row r="2156">
      <c r="A2156" s="2">
        <v>0.0</v>
      </c>
      <c r="B2156" s="2" t="s">
        <v>2380</v>
      </c>
    </row>
    <row r="2157">
      <c r="A2157" s="2">
        <v>0.0</v>
      </c>
      <c r="B2157" s="2" t="s">
        <v>2381</v>
      </c>
    </row>
    <row r="2158">
      <c r="A2158" s="2">
        <v>0.0</v>
      </c>
      <c r="B2158" s="2" t="s">
        <v>2382</v>
      </c>
    </row>
    <row r="2159">
      <c r="A2159" s="2">
        <v>0.0</v>
      </c>
      <c r="B2159" s="2" t="s">
        <v>2383</v>
      </c>
    </row>
    <row r="2160">
      <c r="A2160" s="2">
        <v>-1.0</v>
      </c>
      <c r="B2160" s="2" t="s">
        <v>2384</v>
      </c>
    </row>
    <row r="2161">
      <c r="A2161" s="2">
        <v>-1.0</v>
      </c>
      <c r="B2161" s="2" t="s">
        <v>2385</v>
      </c>
    </row>
    <row r="2162">
      <c r="A2162" s="2">
        <v>-1.0</v>
      </c>
      <c r="B2162" s="2" t="s">
        <v>2386</v>
      </c>
    </row>
    <row r="2163">
      <c r="A2163" s="2">
        <v>0.0</v>
      </c>
      <c r="B2163" s="2" t="s">
        <v>2387</v>
      </c>
    </row>
    <row r="2164">
      <c r="A2164" s="2">
        <v>0.0</v>
      </c>
      <c r="B2164" s="2" t="s">
        <v>2388</v>
      </c>
    </row>
    <row r="2165">
      <c r="A2165" s="2">
        <v>-1.0</v>
      </c>
      <c r="B2165" s="2" t="s">
        <v>2389</v>
      </c>
    </row>
    <row r="2166">
      <c r="A2166" s="2">
        <v>-1.0</v>
      </c>
      <c r="B2166" s="2" t="s">
        <v>2391</v>
      </c>
    </row>
    <row r="2167">
      <c r="A2167" s="2">
        <v>0.0</v>
      </c>
      <c r="B2167" s="2" t="s">
        <v>2393</v>
      </c>
    </row>
    <row r="2168">
      <c r="A2168" s="2">
        <v>0.0</v>
      </c>
      <c r="B2168" s="2" t="s">
        <v>2394</v>
      </c>
    </row>
    <row r="2169">
      <c r="A2169" s="2">
        <v>0.0</v>
      </c>
      <c r="B2169" s="2" t="s">
        <v>2395</v>
      </c>
    </row>
    <row r="2170">
      <c r="A2170" s="2">
        <v>-1.0</v>
      </c>
      <c r="B2170" s="2" t="s">
        <v>2396</v>
      </c>
    </row>
    <row r="2171">
      <c r="A2171" s="2">
        <v>0.0</v>
      </c>
      <c r="B2171" s="2" t="s">
        <v>2397</v>
      </c>
    </row>
    <row r="2172">
      <c r="A2172" s="2">
        <v>-1.0</v>
      </c>
      <c r="B2172" s="2" t="s">
        <v>2398</v>
      </c>
    </row>
    <row r="2173">
      <c r="A2173" s="2">
        <v>-1.0</v>
      </c>
      <c r="B2173" s="2" t="s">
        <v>2399</v>
      </c>
    </row>
    <row r="2174">
      <c r="A2174" s="2">
        <v>0.0</v>
      </c>
      <c r="B2174" s="2" t="s">
        <v>2400</v>
      </c>
    </row>
    <row r="2175">
      <c r="A2175" s="2">
        <v>0.0</v>
      </c>
      <c r="B2175" s="2" t="s">
        <v>2401</v>
      </c>
    </row>
    <row r="2176">
      <c r="A2176" s="2">
        <v>1.0</v>
      </c>
      <c r="B2176" s="2" t="s">
        <v>2402</v>
      </c>
    </row>
    <row r="2177">
      <c r="A2177" s="2">
        <v>0.0</v>
      </c>
      <c r="B2177" s="2" t="s">
        <v>2403</v>
      </c>
    </row>
    <row r="2178">
      <c r="A2178" s="2">
        <v>0.0</v>
      </c>
      <c r="B2178" s="2" t="s">
        <v>2404</v>
      </c>
    </row>
    <row r="2179">
      <c r="A2179" s="2">
        <v>-1.0</v>
      </c>
      <c r="B2179" s="2" t="s">
        <v>2406</v>
      </c>
    </row>
    <row r="2180">
      <c r="A2180" s="2">
        <v>0.0</v>
      </c>
      <c r="B2180" s="2" t="s">
        <v>2407</v>
      </c>
    </row>
    <row r="2181">
      <c r="A2181" s="2">
        <v>0.0</v>
      </c>
      <c r="B2181" s="2" t="s">
        <v>2408</v>
      </c>
    </row>
    <row r="2182">
      <c r="A2182" s="2">
        <v>-1.0</v>
      </c>
      <c r="B2182" s="2" t="s">
        <v>2410</v>
      </c>
    </row>
    <row r="2183">
      <c r="A2183" s="2">
        <v>-1.0</v>
      </c>
      <c r="B2183" s="2" t="s">
        <v>2412</v>
      </c>
    </row>
    <row r="2184">
      <c r="A2184" s="2">
        <v>-1.0</v>
      </c>
      <c r="B2184" s="2" t="s">
        <v>2413</v>
      </c>
    </row>
    <row r="2185">
      <c r="A2185" s="2">
        <v>-1.0</v>
      </c>
      <c r="B2185" s="2" t="s">
        <v>2415</v>
      </c>
    </row>
    <row r="2186">
      <c r="A2186" s="2">
        <v>0.0</v>
      </c>
      <c r="B2186" s="2" t="s">
        <v>2417</v>
      </c>
    </row>
    <row r="2187">
      <c r="A2187" s="2">
        <v>-1.0</v>
      </c>
      <c r="B2187" s="2" t="s">
        <v>2418</v>
      </c>
    </row>
    <row r="2188">
      <c r="A2188" s="2">
        <v>-2.0</v>
      </c>
      <c r="B2188" s="2" t="s">
        <v>2419</v>
      </c>
    </row>
    <row r="2189">
      <c r="A2189" s="2">
        <v>0.0</v>
      </c>
      <c r="B2189" s="3" t="s">
        <v>2420</v>
      </c>
    </row>
    <row r="2190">
      <c r="A2190" s="2">
        <v>0.0</v>
      </c>
      <c r="B2190" s="2" t="s">
        <v>2422</v>
      </c>
    </row>
    <row r="2191">
      <c r="A2191" s="2">
        <v>1.0</v>
      </c>
      <c r="B2191" s="2" t="s">
        <v>2424</v>
      </c>
    </row>
    <row r="2192">
      <c r="A2192" s="2">
        <v>0.0</v>
      </c>
      <c r="B2192" s="2" t="s">
        <v>2425</v>
      </c>
    </row>
    <row r="2193">
      <c r="A2193" s="2">
        <v>0.0</v>
      </c>
      <c r="B2193" s="2" t="s">
        <v>2426</v>
      </c>
    </row>
    <row r="2194">
      <c r="A2194" s="2">
        <v>0.0</v>
      </c>
      <c r="B2194" s="2" t="s">
        <v>2427</v>
      </c>
    </row>
    <row r="2195">
      <c r="A2195" s="2">
        <v>0.0</v>
      </c>
      <c r="B2195" s="2" t="s">
        <v>2428</v>
      </c>
    </row>
    <row r="2196">
      <c r="A2196" s="2">
        <v>1.0</v>
      </c>
      <c r="B2196" s="2" t="s">
        <v>2429</v>
      </c>
    </row>
    <row r="2197">
      <c r="A2197" s="2">
        <v>0.0</v>
      </c>
      <c r="B2197" s="2" t="s">
        <v>2430</v>
      </c>
    </row>
    <row r="2198">
      <c r="A2198" s="2">
        <v>1.0</v>
      </c>
      <c r="B2198" s="2" t="s">
        <v>2431</v>
      </c>
    </row>
    <row r="2199">
      <c r="A2199" s="2">
        <v>0.0</v>
      </c>
      <c r="B2199" s="2" t="s">
        <v>2432</v>
      </c>
    </row>
    <row r="2200">
      <c r="A2200" s="2">
        <v>0.0</v>
      </c>
      <c r="B2200" s="2" t="s">
        <v>2433</v>
      </c>
    </row>
    <row r="2201">
      <c r="A2201" s="2">
        <v>-1.0</v>
      </c>
      <c r="B2201" s="3" t="s">
        <v>2434</v>
      </c>
    </row>
    <row r="2202">
      <c r="A2202" s="2">
        <v>-1.0</v>
      </c>
      <c r="B2202" s="2" t="s">
        <v>2435</v>
      </c>
    </row>
    <row r="2203">
      <c r="A2203" s="2">
        <v>-1.0</v>
      </c>
      <c r="B2203" s="2" t="s">
        <v>2436</v>
      </c>
    </row>
    <row r="2204">
      <c r="A2204" s="2">
        <v>0.0</v>
      </c>
      <c r="B2204" s="2" t="s">
        <v>2437</v>
      </c>
    </row>
    <row r="2205">
      <c r="A2205" s="2">
        <v>-1.0</v>
      </c>
      <c r="B2205" s="2" t="s">
        <v>2438</v>
      </c>
    </row>
    <row r="2206">
      <c r="A2206" s="2">
        <v>-2.0</v>
      </c>
      <c r="B2206" s="2" t="s">
        <v>2439</v>
      </c>
    </row>
    <row r="2207">
      <c r="A2207" s="2">
        <v>0.0</v>
      </c>
      <c r="B2207" s="2" t="s">
        <v>2440</v>
      </c>
    </row>
    <row r="2208">
      <c r="A2208" s="2">
        <v>0.0</v>
      </c>
      <c r="B2208" s="2" t="s">
        <v>2441</v>
      </c>
    </row>
    <row r="2209">
      <c r="A2209" s="2">
        <v>0.0</v>
      </c>
      <c r="B2209" s="2" t="s">
        <v>2442</v>
      </c>
    </row>
    <row r="2210">
      <c r="A2210" s="2">
        <v>0.0</v>
      </c>
      <c r="B2210" s="2" t="s">
        <v>2443</v>
      </c>
    </row>
    <row r="2211">
      <c r="A2211" s="2">
        <v>0.0</v>
      </c>
      <c r="B2211" s="2" t="s">
        <v>2444</v>
      </c>
    </row>
    <row r="2212">
      <c r="A2212" s="2">
        <v>0.0</v>
      </c>
      <c r="B2212" s="2" t="s">
        <v>2445</v>
      </c>
    </row>
    <row r="2213">
      <c r="A2213" s="2">
        <v>-1.0</v>
      </c>
      <c r="B2213" s="2" t="s">
        <v>2446</v>
      </c>
    </row>
    <row r="2214">
      <c r="A2214" s="2">
        <v>-1.0</v>
      </c>
      <c r="B2214" s="2" t="s">
        <v>2447</v>
      </c>
    </row>
    <row r="2215">
      <c r="A2215" s="2">
        <v>0.0</v>
      </c>
      <c r="B2215" s="2" t="s">
        <v>2448</v>
      </c>
    </row>
    <row r="2216">
      <c r="A2216" s="2">
        <v>-1.0</v>
      </c>
      <c r="B2216" s="2" t="s">
        <v>2449</v>
      </c>
    </row>
    <row r="2217">
      <c r="A2217" s="2">
        <v>-1.0</v>
      </c>
      <c r="B2217" s="2" t="s">
        <v>2450</v>
      </c>
    </row>
    <row r="2218">
      <c r="A2218" s="2">
        <v>-1.0</v>
      </c>
      <c r="B2218" s="2" t="s">
        <v>2451</v>
      </c>
    </row>
    <row r="2219">
      <c r="A2219" s="2">
        <v>0.0</v>
      </c>
      <c r="B2219" s="2" t="s">
        <v>2452</v>
      </c>
    </row>
    <row r="2220">
      <c r="A2220" s="2">
        <v>0.0</v>
      </c>
      <c r="B2220" s="2" t="s">
        <v>2453</v>
      </c>
    </row>
    <row r="2221">
      <c r="A2221" s="2">
        <v>0.0</v>
      </c>
      <c r="B2221" s="2" t="s">
        <v>2454</v>
      </c>
    </row>
    <row r="2222">
      <c r="A2222" s="2">
        <v>0.0</v>
      </c>
      <c r="B2222" s="2" t="s">
        <v>2455</v>
      </c>
    </row>
    <row r="2223">
      <c r="A2223" s="2">
        <v>0.0</v>
      </c>
      <c r="B2223" s="2" t="s">
        <v>2456</v>
      </c>
    </row>
    <row r="2224">
      <c r="A2224" s="2">
        <v>0.0</v>
      </c>
      <c r="B2224" s="2" t="s">
        <v>2457</v>
      </c>
    </row>
    <row r="2225">
      <c r="A2225" s="2">
        <v>0.0</v>
      </c>
      <c r="B2225" s="2" t="s">
        <v>2458</v>
      </c>
    </row>
    <row r="2226">
      <c r="A2226" s="2">
        <v>0.0</v>
      </c>
      <c r="B2226" s="2" t="s">
        <v>2459</v>
      </c>
    </row>
    <row r="2227">
      <c r="A2227" s="2">
        <v>0.0</v>
      </c>
      <c r="B2227" s="2" t="s">
        <v>2460</v>
      </c>
    </row>
    <row r="2228">
      <c r="A2228" s="2">
        <v>1.0</v>
      </c>
      <c r="B2228" s="2" t="s">
        <v>2461</v>
      </c>
    </row>
    <row r="2229">
      <c r="A2229" s="2">
        <v>0.0</v>
      </c>
      <c r="B2229" s="2" t="s">
        <v>2462</v>
      </c>
    </row>
    <row r="2230">
      <c r="A2230" s="2">
        <v>0.0</v>
      </c>
      <c r="B2230" s="2" t="s">
        <v>2463</v>
      </c>
    </row>
    <row r="2231">
      <c r="A2231" s="2">
        <v>-2.0</v>
      </c>
      <c r="B2231" s="2" t="s">
        <v>2464</v>
      </c>
    </row>
    <row r="2232">
      <c r="A2232" s="2">
        <v>2.0</v>
      </c>
      <c r="B2232" s="2" t="s">
        <v>2465</v>
      </c>
    </row>
    <row r="2233">
      <c r="A2233" s="2">
        <v>1.0</v>
      </c>
      <c r="B2233" s="2" t="s">
        <v>2466</v>
      </c>
    </row>
    <row r="2234">
      <c r="A2234" s="2">
        <v>-2.0</v>
      </c>
      <c r="B2234" s="2" t="s">
        <v>2467</v>
      </c>
    </row>
    <row r="2235">
      <c r="A2235" s="2">
        <v>-1.0</v>
      </c>
      <c r="B2235" s="2" t="s">
        <v>2468</v>
      </c>
    </row>
    <row r="2236">
      <c r="A2236" s="2">
        <v>-1.0</v>
      </c>
      <c r="B2236" s="2" t="s">
        <v>2469</v>
      </c>
    </row>
    <row r="2237">
      <c r="A2237" s="2">
        <v>-1.0</v>
      </c>
      <c r="B2237" s="2" t="s">
        <v>2470</v>
      </c>
    </row>
    <row r="2238">
      <c r="A2238" s="2">
        <v>0.0</v>
      </c>
      <c r="B2238" s="2" t="s">
        <v>2471</v>
      </c>
    </row>
    <row r="2239">
      <c r="A2239" s="2">
        <v>-2.0</v>
      </c>
      <c r="B2239" s="2" t="s">
        <v>2472</v>
      </c>
    </row>
    <row r="2240">
      <c r="A2240" s="2">
        <v>-1.0</v>
      </c>
      <c r="B2240" s="2" t="s">
        <v>2473</v>
      </c>
    </row>
    <row r="2241">
      <c r="A2241" s="2">
        <v>-1.0</v>
      </c>
      <c r="B2241" s="2" t="s">
        <v>2474</v>
      </c>
    </row>
    <row r="2242">
      <c r="A2242" s="2">
        <v>-1.0</v>
      </c>
      <c r="B2242" s="2" t="s">
        <v>2475</v>
      </c>
    </row>
    <row r="2243">
      <c r="A2243" s="2">
        <v>0.0</v>
      </c>
      <c r="B2243" s="2" t="s">
        <v>2476</v>
      </c>
    </row>
    <row r="2244">
      <c r="A2244" s="2">
        <v>0.0</v>
      </c>
      <c r="B2244" s="2" t="s">
        <v>2477</v>
      </c>
    </row>
    <row r="2245">
      <c r="A2245" s="2">
        <v>0.0</v>
      </c>
      <c r="B2245" s="2" t="s">
        <v>2478</v>
      </c>
    </row>
    <row r="2246">
      <c r="A2246" s="2">
        <v>-1.0</v>
      </c>
      <c r="B2246" s="2" t="s">
        <v>2479</v>
      </c>
    </row>
    <row r="2247">
      <c r="A2247" s="2">
        <v>-1.0</v>
      </c>
      <c r="B2247" s="2" t="s">
        <v>2480</v>
      </c>
    </row>
    <row r="2248">
      <c r="A2248" s="2">
        <v>-1.0</v>
      </c>
      <c r="B2248" s="2" t="s">
        <v>2481</v>
      </c>
    </row>
    <row r="2249">
      <c r="A2249" s="2">
        <v>-2.0</v>
      </c>
      <c r="B2249" s="2" t="s">
        <v>2482</v>
      </c>
    </row>
    <row r="2250">
      <c r="A2250" s="2">
        <v>0.0</v>
      </c>
      <c r="B2250" s="2" t="s">
        <v>2483</v>
      </c>
    </row>
    <row r="2251">
      <c r="A2251" s="2">
        <v>0.0</v>
      </c>
      <c r="B2251" s="2" t="s">
        <v>2484</v>
      </c>
    </row>
    <row r="2252">
      <c r="A2252" s="2">
        <v>-1.0</v>
      </c>
      <c r="B2252" s="2" t="s">
        <v>2485</v>
      </c>
    </row>
    <row r="2253">
      <c r="A2253" s="2">
        <v>-2.0</v>
      </c>
      <c r="B2253" s="2" t="s">
        <v>2486</v>
      </c>
    </row>
    <row r="2254">
      <c r="A2254" s="2">
        <v>-1.0</v>
      </c>
      <c r="B2254" s="2" t="s">
        <v>2487</v>
      </c>
    </row>
    <row r="2255">
      <c r="A2255" s="2">
        <v>-2.0</v>
      </c>
      <c r="B2255" s="2" t="s">
        <v>2488</v>
      </c>
    </row>
    <row r="2256">
      <c r="A2256" s="2">
        <v>-1.0</v>
      </c>
      <c r="B2256" s="2" t="s">
        <v>2489</v>
      </c>
    </row>
    <row r="2257">
      <c r="A2257" s="2">
        <v>-2.0</v>
      </c>
      <c r="B2257" s="2" t="s">
        <v>2490</v>
      </c>
    </row>
    <row r="2258">
      <c r="A2258" s="2">
        <v>-1.0</v>
      </c>
      <c r="B2258" s="2" t="s">
        <v>2491</v>
      </c>
    </row>
    <row r="2259">
      <c r="A2259" s="2">
        <v>-1.0</v>
      </c>
      <c r="B2259" s="2" t="s">
        <v>2492</v>
      </c>
    </row>
    <row r="2260">
      <c r="A2260" s="2">
        <v>0.0</v>
      </c>
      <c r="B2260" s="2" t="s">
        <v>2493</v>
      </c>
    </row>
    <row r="2261">
      <c r="A2261" s="2">
        <v>0.0</v>
      </c>
      <c r="B2261" s="2" t="s">
        <v>2494</v>
      </c>
    </row>
    <row r="2262">
      <c r="A2262" s="2">
        <v>-1.0</v>
      </c>
      <c r="B2262" s="2" t="s">
        <v>2784</v>
      </c>
    </row>
    <row r="2263">
      <c r="A2263" s="2">
        <v>-1.0</v>
      </c>
      <c r="B2263" s="2" t="s">
        <v>2785</v>
      </c>
    </row>
    <row r="2264">
      <c r="A2264" s="2">
        <v>-1.0</v>
      </c>
      <c r="B2264" s="2" t="s">
        <v>2786</v>
      </c>
    </row>
    <row r="2265">
      <c r="A2265" s="2">
        <v>0.0</v>
      </c>
      <c r="B2265" s="2" t="s">
        <v>2916</v>
      </c>
    </row>
    <row r="2266">
      <c r="A2266" s="2">
        <v>0.0</v>
      </c>
      <c r="B2266" s="2" t="s">
        <v>2917</v>
      </c>
    </row>
    <row r="2267">
      <c r="A2267" s="2">
        <v>1.0</v>
      </c>
      <c r="B2267" s="2" t="s">
        <v>2918</v>
      </c>
    </row>
    <row r="2268">
      <c r="A2268" s="2">
        <v>-1.0</v>
      </c>
      <c r="B2268" s="2" t="s">
        <v>2787</v>
      </c>
    </row>
    <row r="2269">
      <c r="A2269" s="2">
        <v>0.0</v>
      </c>
      <c r="B2269" s="2" t="s">
        <v>2919</v>
      </c>
    </row>
    <row r="2270">
      <c r="A2270" s="2">
        <v>-1.0</v>
      </c>
      <c r="B2270" s="2" t="s">
        <v>2788</v>
      </c>
    </row>
    <row r="2271">
      <c r="A2271" s="2">
        <v>1.0</v>
      </c>
      <c r="B2271" s="2" t="s">
        <v>2920</v>
      </c>
    </row>
    <row r="2272">
      <c r="A2272" s="2">
        <v>0.0</v>
      </c>
      <c r="B2272" s="2" t="s">
        <v>2921</v>
      </c>
    </row>
    <row r="2273">
      <c r="A2273" s="2">
        <v>-2.0</v>
      </c>
      <c r="B2273" s="2" t="s">
        <v>2521</v>
      </c>
    </row>
    <row r="2274">
      <c r="A2274" s="2">
        <v>0.0</v>
      </c>
      <c r="B2274" s="2" t="s">
        <v>2922</v>
      </c>
    </row>
    <row r="2275">
      <c r="A2275" s="2">
        <v>-1.0</v>
      </c>
      <c r="B2275" s="2" t="s">
        <v>2789</v>
      </c>
    </row>
    <row r="2276">
      <c r="A2276" s="2">
        <v>0.0</v>
      </c>
      <c r="B2276" s="2" t="s">
        <v>2923</v>
      </c>
    </row>
    <row r="2277">
      <c r="A2277" s="2">
        <v>0.0</v>
      </c>
      <c r="B2277" s="2" t="s">
        <v>2924</v>
      </c>
    </row>
    <row r="2278">
      <c r="A2278" s="2">
        <v>0.0</v>
      </c>
      <c r="B2278" s="2" t="s">
        <v>2925</v>
      </c>
    </row>
    <row r="2279">
      <c r="A2279" s="2">
        <v>0.0</v>
      </c>
      <c r="B2279" s="2" t="s">
        <v>2926</v>
      </c>
    </row>
    <row r="2280">
      <c r="A2280" s="2">
        <v>-1.0</v>
      </c>
      <c r="B2280" s="2" t="s">
        <v>2790</v>
      </c>
    </row>
    <row r="2281">
      <c r="A2281" s="2">
        <v>-1.0</v>
      </c>
      <c r="B2281" s="2" t="s">
        <v>2791</v>
      </c>
    </row>
    <row r="2282">
      <c r="A2282" s="2">
        <v>-1.0</v>
      </c>
      <c r="B2282" s="2" t="s">
        <v>2792</v>
      </c>
    </row>
    <row r="2283">
      <c r="A2283" s="2">
        <v>-1.0</v>
      </c>
      <c r="B2283" s="2" t="s">
        <v>2793</v>
      </c>
    </row>
    <row r="2284">
      <c r="A2284" s="2">
        <v>-2.0</v>
      </c>
      <c r="B2284" s="2" t="s">
        <v>2522</v>
      </c>
    </row>
    <row r="2285">
      <c r="A2285" s="2">
        <v>0.0</v>
      </c>
      <c r="B2285" s="2" t="s">
        <v>2927</v>
      </c>
    </row>
    <row r="2286">
      <c r="A2286" s="2">
        <v>0.0</v>
      </c>
      <c r="B2286" s="2" t="s">
        <v>2929</v>
      </c>
    </row>
    <row r="2287">
      <c r="A2287" s="2">
        <v>-1.0</v>
      </c>
      <c r="B2287" s="2" t="s">
        <v>2794</v>
      </c>
    </row>
    <row r="2288">
      <c r="A2288" s="2">
        <v>-1.0</v>
      </c>
      <c r="B2288" s="2" t="s">
        <v>2795</v>
      </c>
    </row>
    <row r="2289">
      <c r="A2289" s="2">
        <v>0.0</v>
      </c>
      <c r="B2289" s="2" t="s">
        <v>2932</v>
      </c>
    </row>
    <row r="2290">
      <c r="A2290" s="2">
        <v>-1.0</v>
      </c>
      <c r="B2290" s="2" t="s">
        <v>2796</v>
      </c>
    </row>
    <row r="2291">
      <c r="A2291" s="2">
        <v>-1.0</v>
      </c>
      <c r="B2291" s="2" t="s">
        <v>2797</v>
      </c>
    </row>
    <row r="2292">
      <c r="A2292" s="2">
        <v>0.0</v>
      </c>
      <c r="B2292" s="2" t="s">
        <v>2936</v>
      </c>
    </row>
    <row r="2293">
      <c r="A2293" s="2">
        <v>0.0</v>
      </c>
      <c r="B2293" s="2" t="s">
        <v>2938</v>
      </c>
    </row>
    <row r="2294">
      <c r="A2294" s="2">
        <v>0.0</v>
      </c>
      <c r="B2294" s="2" t="s">
        <v>2940</v>
      </c>
    </row>
    <row r="2295">
      <c r="A2295" s="2">
        <v>-1.0</v>
      </c>
      <c r="B2295" s="2" t="s">
        <v>2798</v>
      </c>
    </row>
    <row r="2296">
      <c r="A2296" s="2">
        <v>-2.0</v>
      </c>
      <c r="B2296" s="2" t="s">
        <v>2523</v>
      </c>
    </row>
    <row r="2297">
      <c r="A2297" s="2">
        <v>-1.0</v>
      </c>
      <c r="B2297" s="2" t="s">
        <v>2799</v>
      </c>
    </row>
    <row r="2298">
      <c r="A2298" s="2">
        <v>0.0</v>
      </c>
      <c r="B2298" s="2" t="s">
        <v>2945</v>
      </c>
    </row>
    <row r="2299">
      <c r="A2299" s="2">
        <v>1.0</v>
      </c>
      <c r="B2299" s="2" t="s">
        <v>2947</v>
      </c>
    </row>
    <row r="2300">
      <c r="A2300" s="2">
        <v>1.0</v>
      </c>
      <c r="B2300" s="2" t="s">
        <v>2949</v>
      </c>
    </row>
    <row r="2301">
      <c r="A2301" s="2">
        <v>-1.0</v>
      </c>
      <c r="B2301" s="2" t="s">
        <v>2800</v>
      </c>
    </row>
    <row r="2302">
      <c r="A2302" s="2">
        <v>-1.0</v>
      </c>
      <c r="B2302" s="2" t="s">
        <v>2801</v>
      </c>
    </row>
    <row r="2303">
      <c r="A2303" s="2">
        <v>-2.0</v>
      </c>
      <c r="B2303" s="2" t="s">
        <v>2524</v>
      </c>
    </row>
    <row r="2304">
      <c r="A2304" s="2">
        <v>-1.0</v>
      </c>
      <c r="B2304" s="2" t="s">
        <v>2802</v>
      </c>
    </row>
    <row r="2305">
      <c r="A2305" s="2">
        <v>0.0</v>
      </c>
      <c r="B2305" s="2" t="s">
        <v>2958</v>
      </c>
    </row>
    <row r="2306">
      <c r="A2306" s="2">
        <v>-1.0</v>
      </c>
      <c r="B2306" s="2" t="s">
        <v>2803</v>
      </c>
    </row>
    <row r="2307">
      <c r="A2307" s="2">
        <v>0.0</v>
      </c>
      <c r="B2307" s="2" t="s">
        <v>2961</v>
      </c>
    </row>
    <row r="2308">
      <c r="A2308" s="2">
        <v>-1.0</v>
      </c>
      <c r="B2308" s="2" t="s">
        <v>2804</v>
      </c>
    </row>
    <row r="2309">
      <c r="A2309" s="2">
        <v>-2.0</v>
      </c>
      <c r="B2309" s="2" t="s">
        <v>2525</v>
      </c>
    </row>
    <row r="2310">
      <c r="A2310" s="2">
        <v>-2.0</v>
      </c>
      <c r="B2310" s="2" t="s">
        <v>2526</v>
      </c>
    </row>
    <row r="2311">
      <c r="A2311" s="2">
        <v>0.0</v>
      </c>
      <c r="B2311" s="2" t="s">
        <v>2966</v>
      </c>
    </row>
    <row r="2312">
      <c r="A2312" s="2">
        <v>-1.0</v>
      </c>
      <c r="B2312" s="2" t="s">
        <v>2805</v>
      </c>
    </row>
    <row r="2313">
      <c r="A2313" s="2">
        <v>0.0</v>
      </c>
      <c r="B2313" s="2" t="s">
        <v>2969</v>
      </c>
    </row>
    <row r="2314">
      <c r="A2314" s="2">
        <v>-1.0</v>
      </c>
      <c r="B2314" s="2" t="s">
        <v>2806</v>
      </c>
    </row>
    <row r="2315">
      <c r="A2315" s="2">
        <v>0.0</v>
      </c>
      <c r="B2315" s="2" t="s">
        <v>2973</v>
      </c>
    </row>
    <row r="2316">
      <c r="A2316" s="2">
        <v>0.0</v>
      </c>
      <c r="B2316" s="2" t="s">
        <v>2975</v>
      </c>
    </row>
    <row r="2317">
      <c r="A2317" s="2">
        <v>0.0</v>
      </c>
      <c r="B2317" s="2" t="s">
        <v>2976</v>
      </c>
    </row>
    <row r="2318">
      <c r="A2318" s="2">
        <v>0.0</v>
      </c>
      <c r="B2318" s="2" t="s">
        <v>2978</v>
      </c>
    </row>
    <row r="2319">
      <c r="A2319" s="2">
        <v>0.0</v>
      </c>
      <c r="B2319" s="2" t="s">
        <v>2980</v>
      </c>
    </row>
    <row r="2320">
      <c r="A2320" s="2">
        <v>-1.0</v>
      </c>
      <c r="B2320" s="2" t="s">
        <v>2807</v>
      </c>
    </row>
    <row r="2321">
      <c r="A2321" s="2">
        <v>0.0</v>
      </c>
      <c r="B2321" s="2" t="s">
        <v>2983</v>
      </c>
    </row>
    <row r="2322">
      <c r="A2322" s="2">
        <v>0.0</v>
      </c>
      <c r="B2322" s="2" t="s">
        <v>2985</v>
      </c>
    </row>
    <row r="2323">
      <c r="A2323" s="2">
        <v>0.0</v>
      </c>
      <c r="B2323" s="2" t="s">
        <v>2987</v>
      </c>
    </row>
    <row r="2324">
      <c r="A2324" s="2">
        <v>0.0</v>
      </c>
      <c r="B2324" s="2" t="s">
        <v>2989</v>
      </c>
    </row>
    <row r="2325">
      <c r="A2325" s="2">
        <v>-1.0</v>
      </c>
      <c r="B2325" s="2" t="s">
        <v>2808</v>
      </c>
    </row>
    <row r="2326">
      <c r="A2326" s="2">
        <v>-2.0</v>
      </c>
      <c r="B2326" s="2" t="s">
        <v>2527</v>
      </c>
    </row>
    <row r="2327">
      <c r="A2327" s="2">
        <v>0.0</v>
      </c>
      <c r="B2327" s="2" t="s">
        <v>2993</v>
      </c>
    </row>
    <row r="2328">
      <c r="A2328" s="2">
        <v>0.0</v>
      </c>
      <c r="B2328" s="2" t="s">
        <v>2995</v>
      </c>
    </row>
    <row r="2329">
      <c r="A2329" s="2">
        <v>0.0</v>
      </c>
      <c r="B2329" s="2" t="s">
        <v>2997</v>
      </c>
    </row>
    <row r="2330">
      <c r="A2330" s="2">
        <v>0.0</v>
      </c>
      <c r="B2330" s="2" t="s">
        <v>2999</v>
      </c>
    </row>
    <row r="2331">
      <c r="A2331" s="2">
        <v>0.0</v>
      </c>
      <c r="B2331" s="2" t="s">
        <v>3001</v>
      </c>
    </row>
    <row r="2332">
      <c r="A2332" s="2">
        <v>1.0</v>
      </c>
      <c r="B2332" s="2" t="s">
        <v>3003</v>
      </c>
    </row>
    <row r="2333">
      <c r="A2333" s="2">
        <v>0.0</v>
      </c>
      <c r="B2333" s="2" t="s">
        <v>3005</v>
      </c>
    </row>
    <row r="2334">
      <c r="A2334" s="2">
        <v>-1.0</v>
      </c>
      <c r="B2334" s="2" t="s">
        <v>3007</v>
      </c>
    </row>
    <row r="2335">
      <c r="A2335" s="2">
        <v>-2.0</v>
      </c>
      <c r="B2335" s="2" t="s">
        <v>2528</v>
      </c>
    </row>
    <row r="2336">
      <c r="A2336" s="2">
        <v>1.0</v>
      </c>
      <c r="B2336" s="2" t="s">
        <v>3009</v>
      </c>
    </row>
    <row r="2337">
      <c r="A2337" s="2">
        <v>-1.0</v>
      </c>
      <c r="B2337" s="2" t="s">
        <v>2809</v>
      </c>
    </row>
    <row r="2338">
      <c r="A2338" s="2">
        <v>-1.0</v>
      </c>
      <c r="B2338" s="2" t="s">
        <v>2810</v>
      </c>
    </row>
    <row r="2339">
      <c r="A2339" s="2">
        <v>0.0</v>
      </c>
      <c r="B2339" s="2" t="s">
        <v>3017</v>
      </c>
    </row>
    <row r="2340">
      <c r="A2340" s="2">
        <v>0.0</v>
      </c>
      <c r="B2340" s="3" t="s">
        <v>3019</v>
      </c>
    </row>
    <row r="2341">
      <c r="A2341" s="2">
        <v>-1.0</v>
      </c>
      <c r="B2341" s="2" t="s">
        <v>2811</v>
      </c>
    </row>
    <row r="2342">
      <c r="A2342" s="2">
        <v>-1.0</v>
      </c>
      <c r="B2342" s="2" t="s">
        <v>2812</v>
      </c>
    </row>
    <row r="2343">
      <c r="A2343" s="2">
        <v>-1.0</v>
      </c>
      <c r="B2343" s="2" t="s">
        <v>2813</v>
      </c>
    </row>
    <row r="2344">
      <c r="A2344" s="2">
        <v>-1.0</v>
      </c>
      <c r="B2344" s="3" t="s">
        <v>2814</v>
      </c>
    </row>
    <row r="2345">
      <c r="A2345" s="2">
        <v>-1.0</v>
      </c>
      <c r="B2345" s="2" t="s">
        <v>2815</v>
      </c>
    </row>
    <row r="2346">
      <c r="A2346" s="2">
        <v>0.0</v>
      </c>
      <c r="B2346" s="2" t="s">
        <v>3025</v>
      </c>
    </row>
    <row r="2347">
      <c r="A2347" s="2">
        <v>0.0</v>
      </c>
      <c r="B2347" s="2" t="s">
        <v>3027</v>
      </c>
    </row>
    <row r="2348">
      <c r="A2348" s="2">
        <v>-1.0</v>
      </c>
      <c r="B2348" s="2" t="s">
        <v>2816</v>
      </c>
    </row>
    <row r="2349">
      <c r="A2349" s="2">
        <v>0.0</v>
      </c>
      <c r="B2349" s="2" t="s">
        <v>3030</v>
      </c>
    </row>
    <row r="2350">
      <c r="A2350" s="2">
        <v>0.0</v>
      </c>
      <c r="B2350" s="2" t="s">
        <v>3032</v>
      </c>
    </row>
    <row r="2351">
      <c r="A2351" s="2">
        <v>0.0</v>
      </c>
      <c r="B2351" s="2" t="s">
        <v>3034</v>
      </c>
    </row>
    <row r="2352">
      <c r="A2352" s="2">
        <v>0.0</v>
      </c>
      <c r="B2352" s="2" t="s">
        <v>3036</v>
      </c>
    </row>
    <row r="2353">
      <c r="A2353" s="2">
        <v>0.0</v>
      </c>
      <c r="B2353" s="2" t="s">
        <v>3037</v>
      </c>
    </row>
    <row r="2354">
      <c r="A2354" s="2">
        <v>-1.0</v>
      </c>
      <c r="B2354" s="2" t="s">
        <v>2817</v>
      </c>
    </row>
    <row r="2355">
      <c r="A2355" s="2">
        <v>1.0</v>
      </c>
      <c r="B2355" s="2" t="s">
        <v>3040</v>
      </c>
    </row>
    <row r="2356">
      <c r="A2356" s="2">
        <v>0.0</v>
      </c>
      <c r="B2356" s="2" t="s">
        <v>3042</v>
      </c>
    </row>
    <row r="2357">
      <c r="A2357" s="2">
        <v>-1.0</v>
      </c>
      <c r="B2357" s="2" t="s">
        <v>2818</v>
      </c>
    </row>
    <row r="2358">
      <c r="A2358" s="2">
        <v>-1.0</v>
      </c>
      <c r="B2358" s="2" t="s">
        <v>2819</v>
      </c>
    </row>
    <row r="2359">
      <c r="A2359" s="2">
        <v>0.0</v>
      </c>
      <c r="B2359" s="2" t="s">
        <v>3046</v>
      </c>
    </row>
    <row r="2360">
      <c r="A2360" s="2">
        <v>1.0</v>
      </c>
      <c r="B2360" s="2" t="s">
        <v>3047</v>
      </c>
    </row>
    <row r="2361">
      <c r="A2361" s="2">
        <v>-2.0</v>
      </c>
      <c r="B2361" s="2" t="s">
        <v>2529</v>
      </c>
    </row>
    <row r="2362">
      <c r="A2362" s="2">
        <v>0.0</v>
      </c>
      <c r="B2362" s="2" t="s">
        <v>3050</v>
      </c>
    </row>
    <row r="2363">
      <c r="A2363" s="2">
        <v>0.0</v>
      </c>
      <c r="B2363" s="2" t="s">
        <v>3052</v>
      </c>
    </row>
    <row r="2364">
      <c r="A2364" s="2">
        <v>0.0</v>
      </c>
      <c r="B2364" s="2" t="s">
        <v>3054</v>
      </c>
    </row>
    <row r="2365">
      <c r="A2365" s="2">
        <v>-1.0</v>
      </c>
      <c r="B2365" s="2" t="s">
        <v>2820</v>
      </c>
    </row>
    <row r="2366">
      <c r="A2366" s="2">
        <v>-2.0</v>
      </c>
      <c r="B2366" s="2" t="s">
        <v>2530</v>
      </c>
    </row>
    <row r="2367">
      <c r="A2367" s="2">
        <v>0.0</v>
      </c>
      <c r="B2367" s="2" t="s">
        <v>3056</v>
      </c>
    </row>
    <row r="2368">
      <c r="A2368" s="2">
        <v>0.0</v>
      </c>
      <c r="B2368" s="2" t="s">
        <v>3058</v>
      </c>
    </row>
    <row r="2369">
      <c r="A2369" s="2">
        <v>0.0</v>
      </c>
      <c r="B2369" s="2" t="s">
        <v>3060</v>
      </c>
    </row>
    <row r="2370">
      <c r="A2370" s="2">
        <v>-1.0</v>
      </c>
      <c r="B2370" s="2" t="s">
        <v>2821</v>
      </c>
    </row>
    <row r="2371">
      <c r="A2371" s="2">
        <v>0.0</v>
      </c>
      <c r="B2371" s="2" t="s">
        <v>3063</v>
      </c>
    </row>
    <row r="2372">
      <c r="A2372" s="2">
        <v>-1.0</v>
      </c>
      <c r="B2372" s="2" t="s">
        <v>2822</v>
      </c>
    </row>
    <row r="2373">
      <c r="A2373" s="2">
        <v>0.0</v>
      </c>
      <c r="B2373" s="2" t="s">
        <v>3066</v>
      </c>
    </row>
    <row r="2374">
      <c r="A2374" s="2">
        <v>0.0</v>
      </c>
      <c r="B2374" s="2" t="s">
        <v>3068</v>
      </c>
    </row>
    <row r="2375">
      <c r="A2375" s="2">
        <v>-2.0</v>
      </c>
      <c r="B2375" s="2" t="s">
        <v>2531</v>
      </c>
    </row>
    <row r="2376">
      <c r="A2376" s="2">
        <v>0.0</v>
      </c>
      <c r="B2376" s="2" t="s">
        <v>3071</v>
      </c>
    </row>
    <row r="2377">
      <c r="A2377" s="2">
        <v>-1.0</v>
      </c>
      <c r="B2377" s="2" t="s">
        <v>2823</v>
      </c>
    </row>
    <row r="2378">
      <c r="A2378" s="2">
        <v>0.0</v>
      </c>
      <c r="B2378" s="2" t="s">
        <v>3437</v>
      </c>
    </row>
    <row r="2379">
      <c r="A2379" s="2">
        <v>0.0</v>
      </c>
      <c r="B2379" s="2" t="s">
        <v>3438</v>
      </c>
    </row>
    <row r="2380">
      <c r="A2380" s="2">
        <v>0.0</v>
      </c>
      <c r="B2380" s="2" t="s">
        <v>3439</v>
      </c>
    </row>
    <row r="2381">
      <c r="A2381" s="2">
        <v>0.0</v>
      </c>
      <c r="B2381" s="2" t="s">
        <v>3440</v>
      </c>
    </row>
    <row r="2382">
      <c r="A2382" s="2">
        <v>-1.0</v>
      </c>
      <c r="B2382" s="2" t="s">
        <v>2824</v>
      </c>
    </row>
    <row r="2383">
      <c r="A2383" s="2">
        <v>0.0</v>
      </c>
      <c r="B2383" s="2" t="s">
        <v>3441</v>
      </c>
    </row>
    <row r="2384">
      <c r="A2384" s="2">
        <v>-2.0</v>
      </c>
      <c r="B2384" s="38" t="s">
        <v>2532</v>
      </c>
    </row>
    <row r="2385">
      <c r="A2385" s="2">
        <v>0.0</v>
      </c>
      <c r="B2385" s="2" t="s">
        <v>3442</v>
      </c>
    </row>
    <row r="2386">
      <c r="A2386" s="2">
        <v>0.0</v>
      </c>
      <c r="B2386" s="2" t="s">
        <v>3443</v>
      </c>
    </row>
    <row r="2387">
      <c r="A2387" s="2">
        <v>0.0</v>
      </c>
      <c r="B2387" s="2" t="s">
        <v>3444</v>
      </c>
    </row>
    <row r="2388">
      <c r="A2388" s="2">
        <v>-1.0</v>
      </c>
      <c r="B2388" s="2" t="s">
        <v>2825</v>
      </c>
    </row>
    <row r="2389">
      <c r="A2389" s="2">
        <v>0.0</v>
      </c>
      <c r="B2389" s="2" t="s">
        <v>3445</v>
      </c>
    </row>
    <row r="2390">
      <c r="A2390" s="2">
        <v>2.0</v>
      </c>
      <c r="B2390" s="2" t="s">
        <v>3446</v>
      </c>
    </row>
    <row r="2391">
      <c r="A2391" s="2">
        <v>-1.0</v>
      </c>
      <c r="B2391" s="2" t="s">
        <v>2826</v>
      </c>
    </row>
    <row r="2392">
      <c r="A2392" s="2">
        <v>0.0</v>
      </c>
      <c r="B2392" s="2" t="s">
        <v>3447</v>
      </c>
    </row>
    <row r="2393">
      <c r="A2393" s="2">
        <v>0.0</v>
      </c>
      <c r="B2393" s="2" t="s">
        <v>3448</v>
      </c>
    </row>
    <row r="2394">
      <c r="A2394" s="2">
        <v>-1.0</v>
      </c>
      <c r="B2394" s="2" t="s">
        <v>2827</v>
      </c>
    </row>
    <row r="2395">
      <c r="A2395" s="2">
        <v>0.0</v>
      </c>
      <c r="B2395" s="2" t="s">
        <v>3449</v>
      </c>
    </row>
    <row r="2396">
      <c r="A2396" s="2">
        <v>2.0</v>
      </c>
      <c r="B2396" s="2" t="s">
        <v>3450</v>
      </c>
    </row>
    <row r="2397">
      <c r="A2397" s="2">
        <v>0.0</v>
      </c>
      <c r="B2397" s="2" t="s">
        <v>3451</v>
      </c>
    </row>
    <row r="2398">
      <c r="A2398" s="2">
        <v>0.0</v>
      </c>
      <c r="B2398" s="2" t="s">
        <v>3452</v>
      </c>
    </row>
    <row r="2399">
      <c r="A2399" s="2">
        <v>0.0</v>
      </c>
      <c r="B2399" s="2" t="s">
        <v>3453</v>
      </c>
    </row>
    <row r="2400">
      <c r="A2400" s="2">
        <v>-1.0</v>
      </c>
      <c r="B2400" s="2" t="s">
        <v>2828</v>
      </c>
    </row>
    <row r="2401">
      <c r="A2401" s="2">
        <v>0.0</v>
      </c>
      <c r="B2401" s="2" t="s">
        <v>3454</v>
      </c>
    </row>
    <row r="2402">
      <c r="A2402" s="2">
        <v>-1.0</v>
      </c>
      <c r="B2402" s="2" t="s">
        <v>2829</v>
      </c>
    </row>
    <row r="2403">
      <c r="A2403" s="2">
        <v>-1.0</v>
      </c>
      <c r="B2403" s="2" t="s">
        <v>2830</v>
      </c>
    </row>
    <row r="2404">
      <c r="A2404" s="2">
        <v>0.0</v>
      </c>
      <c r="B2404" s="2" t="s">
        <v>3455</v>
      </c>
    </row>
    <row r="2405">
      <c r="A2405" s="2">
        <v>-1.0</v>
      </c>
      <c r="B2405" s="2" t="s">
        <v>2831</v>
      </c>
    </row>
    <row r="2406">
      <c r="A2406" s="2">
        <v>0.0</v>
      </c>
      <c r="B2406" s="2" t="s">
        <v>3456</v>
      </c>
    </row>
    <row r="2407">
      <c r="A2407" s="2">
        <v>0.0</v>
      </c>
      <c r="B2407" s="2" t="s">
        <v>3457</v>
      </c>
    </row>
    <row r="2408">
      <c r="A2408" s="2">
        <v>0.0</v>
      </c>
      <c r="B2408" s="2" t="s">
        <v>3458</v>
      </c>
    </row>
    <row r="2409">
      <c r="A2409" s="2">
        <v>0.0</v>
      </c>
      <c r="B2409" s="2" t="s">
        <v>3459</v>
      </c>
    </row>
    <row r="2410">
      <c r="A2410" s="2">
        <v>0.0</v>
      </c>
      <c r="B2410" s="2" t="s">
        <v>3460</v>
      </c>
    </row>
    <row r="2411">
      <c r="A2411" s="2">
        <v>0.0</v>
      </c>
      <c r="B2411" s="2" t="s">
        <v>3461</v>
      </c>
    </row>
    <row r="2412">
      <c r="A2412" s="2">
        <v>0.0</v>
      </c>
      <c r="B2412" s="2" t="s">
        <v>3462</v>
      </c>
    </row>
    <row r="2413">
      <c r="A2413" s="2">
        <v>0.0</v>
      </c>
      <c r="B2413" s="2" t="s">
        <v>3463</v>
      </c>
    </row>
    <row r="2414">
      <c r="A2414" s="2">
        <v>2.0</v>
      </c>
      <c r="B2414" s="2" t="s">
        <v>3464</v>
      </c>
    </row>
    <row r="2415">
      <c r="A2415" s="2">
        <v>1.0</v>
      </c>
      <c r="B2415" s="2" t="s">
        <v>3465</v>
      </c>
    </row>
    <row r="2416">
      <c r="A2416" s="2">
        <v>-2.0</v>
      </c>
      <c r="B2416" s="2" t="s">
        <v>2533</v>
      </c>
    </row>
    <row r="2417">
      <c r="A2417" s="2">
        <v>-1.0</v>
      </c>
      <c r="B2417" s="2" t="s">
        <v>2832</v>
      </c>
    </row>
    <row r="2418">
      <c r="A2418" s="2">
        <v>-2.0</v>
      </c>
      <c r="B2418" s="2" t="s">
        <v>2534</v>
      </c>
    </row>
    <row r="2419">
      <c r="A2419" s="2">
        <v>-1.0</v>
      </c>
      <c r="B2419" s="2" t="s">
        <v>2833</v>
      </c>
    </row>
    <row r="2420">
      <c r="A2420" s="2">
        <v>-1.0</v>
      </c>
      <c r="B2420" s="2" t="s">
        <v>2834</v>
      </c>
    </row>
    <row r="2421">
      <c r="A2421" s="2">
        <v>0.0</v>
      </c>
      <c r="B2421" s="2" t="s">
        <v>3466</v>
      </c>
    </row>
    <row r="2422">
      <c r="A2422" s="2">
        <v>-1.0</v>
      </c>
      <c r="B2422" s="2" t="s">
        <v>2835</v>
      </c>
    </row>
    <row r="2423">
      <c r="A2423" s="2">
        <v>0.0</v>
      </c>
      <c r="B2423" s="2" t="s">
        <v>3467</v>
      </c>
    </row>
    <row r="2424">
      <c r="A2424" s="2">
        <v>-1.0</v>
      </c>
      <c r="B2424" s="2" t="s">
        <v>2836</v>
      </c>
    </row>
    <row r="2425">
      <c r="A2425" s="2">
        <v>-1.0</v>
      </c>
      <c r="B2425" s="2" t="s">
        <v>2837</v>
      </c>
    </row>
    <row r="2426">
      <c r="A2426" s="2">
        <v>0.0</v>
      </c>
      <c r="B2426" s="2" t="s">
        <v>3468</v>
      </c>
    </row>
    <row r="2427">
      <c r="A2427" s="2">
        <v>-1.0</v>
      </c>
      <c r="B2427" s="2" t="s">
        <v>2838</v>
      </c>
    </row>
    <row r="2428">
      <c r="A2428" s="2">
        <v>-1.0</v>
      </c>
      <c r="B2428" s="2" t="s">
        <v>2839</v>
      </c>
    </row>
    <row r="2429">
      <c r="A2429" s="2">
        <v>-1.0</v>
      </c>
      <c r="B2429" s="2" t="s">
        <v>2840</v>
      </c>
    </row>
    <row r="2430">
      <c r="A2430" s="2">
        <v>0.0</v>
      </c>
      <c r="B2430" s="2" t="s">
        <v>3469</v>
      </c>
    </row>
    <row r="2431">
      <c r="A2431" s="2">
        <v>0.0</v>
      </c>
      <c r="B2431" s="2" t="s">
        <v>3470</v>
      </c>
    </row>
    <row r="2432">
      <c r="A2432" s="2">
        <v>1.0</v>
      </c>
      <c r="B2432" s="2" t="s">
        <v>3471</v>
      </c>
    </row>
    <row r="2433">
      <c r="A2433" s="2">
        <v>2.0</v>
      </c>
      <c r="B2433" s="2" t="s">
        <v>3472</v>
      </c>
    </row>
    <row r="2434">
      <c r="A2434" s="2">
        <v>0.0</v>
      </c>
      <c r="B2434" s="2" t="s">
        <v>3473</v>
      </c>
    </row>
    <row r="2435">
      <c r="A2435" s="2">
        <v>-1.0</v>
      </c>
      <c r="B2435" s="2" t="s">
        <v>2841</v>
      </c>
    </row>
    <row r="2436">
      <c r="A2436" s="2">
        <v>0.0</v>
      </c>
      <c r="B2436" s="2" t="s">
        <v>3474</v>
      </c>
    </row>
    <row r="2437">
      <c r="A2437" s="2">
        <v>-1.0</v>
      </c>
      <c r="B2437" s="2" t="s">
        <v>2842</v>
      </c>
    </row>
    <row r="2438">
      <c r="A2438" s="2">
        <v>0.0</v>
      </c>
      <c r="B2438" s="2" t="s">
        <v>3475</v>
      </c>
    </row>
    <row r="2439">
      <c r="A2439" s="2">
        <v>0.0</v>
      </c>
      <c r="B2439" s="2" t="s">
        <v>3476</v>
      </c>
    </row>
    <row r="2440">
      <c r="A2440" s="2">
        <v>0.0</v>
      </c>
      <c r="B2440" s="2" t="s">
        <v>3477</v>
      </c>
    </row>
    <row r="2441">
      <c r="A2441" s="2">
        <v>-1.0</v>
      </c>
      <c r="B2441" s="2" t="s">
        <v>2843</v>
      </c>
    </row>
    <row r="2442">
      <c r="A2442" s="2">
        <v>0.0</v>
      </c>
      <c r="B2442" s="2" t="s">
        <v>3478</v>
      </c>
    </row>
    <row r="2443">
      <c r="A2443" s="2">
        <v>-1.0</v>
      </c>
      <c r="B2443" s="2" t="s">
        <v>2844</v>
      </c>
    </row>
    <row r="2444">
      <c r="A2444" s="2">
        <v>-2.0</v>
      </c>
      <c r="B2444" s="2" t="s">
        <v>2535</v>
      </c>
    </row>
    <row r="2445">
      <c r="A2445" s="2">
        <v>0.0</v>
      </c>
      <c r="B2445" s="2" t="s">
        <v>3479</v>
      </c>
    </row>
    <row r="2446">
      <c r="A2446" s="2">
        <v>0.0</v>
      </c>
      <c r="B2446" s="2" t="s">
        <v>3480</v>
      </c>
    </row>
    <row r="2447">
      <c r="A2447" s="2">
        <v>-1.0</v>
      </c>
      <c r="B2447" s="59" t="s">
        <v>2845</v>
      </c>
    </row>
    <row r="2448">
      <c r="A2448" s="2">
        <v>0.0</v>
      </c>
      <c r="B2448" s="2" t="s">
        <v>3481</v>
      </c>
    </row>
    <row r="2449">
      <c r="A2449" s="2">
        <v>-2.0</v>
      </c>
      <c r="B2449" s="2" t="s">
        <v>2536</v>
      </c>
    </row>
    <row r="2450">
      <c r="A2450" s="2">
        <v>-1.0</v>
      </c>
      <c r="B2450" s="2" t="s">
        <v>2846</v>
      </c>
    </row>
    <row r="2451">
      <c r="A2451" s="2">
        <v>-1.0</v>
      </c>
      <c r="B2451" s="2" t="s">
        <v>2847</v>
      </c>
    </row>
    <row r="2452">
      <c r="A2452" s="2">
        <v>0.0</v>
      </c>
      <c r="B2452" s="2" t="s">
        <v>3482</v>
      </c>
    </row>
    <row r="2453">
      <c r="A2453" s="2">
        <v>0.0</v>
      </c>
      <c r="B2453" s="2" t="s">
        <v>3483</v>
      </c>
    </row>
    <row r="2454">
      <c r="A2454" s="2">
        <v>0.0</v>
      </c>
      <c r="B2454" s="2" t="s">
        <v>3484</v>
      </c>
    </row>
    <row r="2455">
      <c r="A2455" s="2">
        <v>0.0</v>
      </c>
      <c r="B2455" s="2" t="s">
        <v>3485</v>
      </c>
    </row>
    <row r="2456">
      <c r="A2456" s="2">
        <v>0.0</v>
      </c>
      <c r="B2456" s="2" t="s">
        <v>3486</v>
      </c>
    </row>
    <row r="2457">
      <c r="A2457" s="2">
        <v>0.0</v>
      </c>
      <c r="B2457" s="2" t="s">
        <v>3487</v>
      </c>
    </row>
    <row r="2458">
      <c r="A2458" s="2">
        <v>-1.0</v>
      </c>
      <c r="B2458" s="2" t="s">
        <v>2848</v>
      </c>
    </row>
    <row r="2459">
      <c r="A2459" s="2">
        <v>-1.0</v>
      </c>
      <c r="B2459" s="2" t="s">
        <v>2849</v>
      </c>
    </row>
    <row r="2460">
      <c r="A2460" s="2">
        <v>0.0</v>
      </c>
      <c r="B2460" s="2" t="s">
        <v>3488</v>
      </c>
    </row>
    <row r="2461">
      <c r="A2461" s="2">
        <v>0.0</v>
      </c>
      <c r="B2461" s="2" t="s">
        <v>3489</v>
      </c>
    </row>
    <row r="2462">
      <c r="A2462" s="2">
        <v>0.0</v>
      </c>
      <c r="B2462" s="2" t="s">
        <v>3490</v>
      </c>
    </row>
    <row r="2463">
      <c r="A2463" s="2">
        <v>-1.0</v>
      </c>
      <c r="B2463" s="2" t="s">
        <v>2850</v>
      </c>
    </row>
    <row r="2464">
      <c r="A2464" s="2">
        <v>1.0</v>
      </c>
      <c r="B2464" s="2" t="s">
        <v>3491</v>
      </c>
    </row>
    <row r="2465">
      <c r="A2465" s="2">
        <v>1.0</v>
      </c>
      <c r="B2465" s="2" t="s">
        <v>3492</v>
      </c>
    </row>
    <row r="2466">
      <c r="A2466" s="2">
        <v>-1.0</v>
      </c>
      <c r="B2466" s="2" t="s">
        <v>2851</v>
      </c>
    </row>
    <row r="2467">
      <c r="A2467" s="2">
        <v>0.0</v>
      </c>
      <c r="B2467" s="2" t="s">
        <v>3493</v>
      </c>
    </row>
    <row r="2468">
      <c r="A2468" s="2">
        <v>-2.0</v>
      </c>
      <c r="B2468" s="2" t="s">
        <v>2537</v>
      </c>
    </row>
    <row r="2469">
      <c r="A2469" s="2">
        <v>0.0</v>
      </c>
      <c r="B2469" s="2" t="s">
        <v>3494</v>
      </c>
    </row>
    <row r="2470">
      <c r="A2470" s="2">
        <v>1.0</v>
      </c>
      <c r="B2470" s="2" t="s">
        <v>3495</v>
      </c>
    </row>
    <row r="2471">
      <c r="A2471" s="2">
        <v>-1.0</v>
      </c>
      <c r="B2471" s="2" t="s">
        <v>2852</v>
      </c>
    </row>
    <row r="2472">
      <c r="A2472" s="2">
        <v>0.0</v>
      </c>
      <c r="B2472" s="2" t="s">
        <v>3496</v>
      </c>
    </row>
    <row r="2473">
      <c r="A2473" s="2">
        <v>-1.0</v>
      </c>
      <c r="B2473" s="2" t="s">
        <v>2853</v>
      </c>
    </row>
    <row r="2474">
      <c r="A2474" s="2">
        <v>-2.0</v>
      </c>
      <c r="B2474" s="2" t="s">
        <v>2538</v>
      </c>
    </row>
    <row r="2475">
      <c r="A2475" s="2">
        <v>0.0</v>
      </c>
      <c r="B2475" s="2" t="s">
        <v>3497</v>
      </c>
    </row>
    <row r="2476">
      <c r="A2476" s="2">
        <v>-1.0</v>
      </c>
      <c r="B2476" s="2" t="s">
        <v>2854</v>
      </c>
    </row>
    <row r="2477">
      <c r="A2477" s="2">
        <v>-1.0</v>
      </c>
      <c r="B2477" s="2" t="s">
        <v>2855</v>
      </c>
    </row>
    <row r="2478">
      <c r="A2478" s="2">
        <v>-1.0</v>
      </c>
      <c r="B2478" s="2" t="s">
        <v>2856</v>
      </c>
    </row>
    <row r="2479">
      <c r="A2479" s="2">
        <v>-1.0</v>
      </c>
      <c r="B2479" s="2" t="s">
        <v>2857</v>
      </c>
    </row>
    <row r="2480">
      <c r="A2480" s="2">
        <v>-1.0</v>
      </c>
      <c r="B2480" s="2" t="s">
        <v>2858</v>
      </c>
    </row>
    <row r="2481">
      <c r="A2481" s="2">
        <v>1.0</v>
      </c>
      <c r="B2481" s="2" t="s">
        <v>3498</v>
      </c>
    </row>
    <row r="2482">
      <c r="A2482" s="2">
        <v>1.0</v>
      </c>
      <c r="B2482" s="2" t="s">
        <v>3499</v>
      </c>
    </row>
    <row r="2483">
      <c r="A2483" s="2">
        <v>-1.0</v>
      </c>
      <c r="B2483" s="2" t="s">
        <v>2859</v>
      </c>
    </row>
    <row r="2484">
      <c r="A2484" s="2">
        <v>-1.0</v>
      </c>
      <c r="B2484" s="2" t="s">
        <v>2860</v>
      </c>
    </row>
    <row r="2485">
      <c r="A2485" s="2">
        <v>0.0</v>
      </c>
      <c r="B2485" s="2" t="s">
        <v>3500</v>
      </c>
    </row>
    <row r="2486">
      <c r="A2486" s="2">
        <v>-1.0</v>
      </c>
      <c r="B2486" s="2" t="s">
        <v>2861</v>
      </c>
    </row>
    <row r="2487">
      <c r="A2487" s="2">
        <v>0.0</v>
      </c>
      <c r="B2487" s="2" t="s">
        <v>3501</v>
      </c>
    </row>
    <row r="2488">
      <c r="A2488" s="2">
        <v>-1.0</v>
      </c>
      <c r="B2488" s="2" t="s">
        <v>2862</v>
      </c>
    </row>
    <row r="2489">
      <c r="A2489" s="2">
        <v>0.0</v>
      </c>
      <c r="B2489" s="2" t="s">
        <v>3502</v>
      </c>
    </row>
    <row r="2490">
      <c r="A2490" s="2">
        <v>-1.0</v>
      </c>
      <c r="B2490" s="2" t="s">
        <v>2863</v>
      </c>
    </row>
    <row r="2491">
      <c r="A2491" s="2">
        <v>0.0</v>
      </c>
      <c r="B2491" s="2" t="s">
        <v>3503</v>
      </c>
    </row>
    <row r="2492">
      <c r="A2492" s="2">
        <v>-1.0</v>
      </c>
      <c r="B2492" s="2" t="s">
        <v>2864</v>
      </c>
    </row>
    <row r="2493">
      <c r="A2493" s="2">
        <v>2.0</v>
      </c>
      <c r="B2493" s="2" t="s">
        <v>3504</v>
      </c>
    </row>
    <row r="2494">
      <c r="A2494" s="2">
        <v>-1.0</v>
      </c>
      <c r="B2494" s="2" t="s">
        <v>2865</v>
      </c>
    </row>
    <row r="2495">
      <c r="A2495" s="2">
        <v>-1.0</v>
      </c>
      <c r="B2495" s="2" t="s">
        <v>2866</v>
      </c>
    </row>
    <row r="2496">
      <c r="A2496" s="2">
        <v>0.0</v>
      </c>
      <c r="B2496" s="2" t="s">
        <v>3505</v>
      </c>
    </row>
    <row r="2497">
      <c r="A2497" s="2">
        <v>-1.0</v>
      </c>
      <c r="B2497" s="2" t="s">
        <v>2867</v>
      </c>
    </row>
    <row r="2498">
      <c r="A2498" s="2">
        <v>0.0</v>
      </c>
      <c r="B2498" s="2" t="s">
        <v>3506</v>
      </c>
    </row>
    <row r="2499">
      <c r="A2499" s="2">
        <v>-1.0</v>
      </c>
      <c r="B2499" s="2" t="s">
        <v>2868</v>
      </c>
    </row>
    <row r="2500">
      <c r="A2500" s="2">
        <v>0.0</v>
      </c>
      <c r="B2500" s="2" t="s">
        <v>3507</v>
      </c>
    </row>
    <row r="2501">
      <c r="A2501" s="2">
        <v>0.0</v>
      </c>
      <c r="B2501" s="2" t="s">
        <v>3508</v>
      </c>
    </row>
    <row r="2502">
      <c r="A2502" s="2">
        <v>0.0</v>
      </c>
      <c r="B2502" s="2" t="s">
        <v>3509</v>
      </c>
    </row>
    <row r="2503">
      <c r="A2503" s="2">
        <v>0.0</v>
      </c>
      <c r="B2503" s="2" t="s">
        <v>3510</v>
      </c>
    </row>
    <row r="2504">
      <c r="A2504" s="2">
        <v>0.0</v>
      </c>
      <c r="B2504" s="2" t="s">
        <v>3511</v>
      </c>
    </row>
    <row r="2505">
      <c r="A2505" s="2">
        <v>0.0</v>
      </c>
      <c r="B2505" s="2" t="s">
        <v>3512</v>
      </c>
    </row>
    <row r="2506">
      <c r="A2506" s="2">
        <v>0.0</v>
      </c>
      <c r="B2506" s="2" t="s">
        <v>3513</v>
      </c>
    </row>
    <row r="2507">
      <c r="A2507" s="2">
        <v>0.0</v>
      </c>
      <c r="B2507" s="2" t="s">
        <v>3514</v>
      </c>
    </row>
    <row r="2508">
      <c r="A2508" s="2">
        <v>0.0</v>
      </c>
      <c r="B2508" s="2" t="s">
        <v>3515</v>
      </c>
    </row>
    <row r="2509">
      <c r="A2509" s="2">
        <v>-1.0</v>
      </c>
      <c r="B2509" s="2" t="s">
        <v>2869</v>
      </c>
    </row>
    <row r="2510">
      <c r="A2510" s="2">
        <v>1.0</v>
      </c>
      <c r="B2510" s="2" t="s">
        <v>3516</v>
      </c>
    </row>
    <row r="2511">
      <c r="A2511" s="2">
        <v>-1.0</v>
      </c>
      <c r="B2511" s="2" t="s">
        <v>2870</v>
      </c>
    </row>
    <row r="2512">
      <c r="A2512" s="2">
        <v>-1.0</v>
      </c>
      <c r="B2512" s="2" t="s">
        <v>2871</v>
      </c>
    </row>
    <row r="2513">
      <c r="A2513" s="2">
        <v>-2.0</v>
      </c>
      <c r="B2513" s="2" t="s">
        <v>2539</v>
      </c>
    </row>
    <row r="2514">
      <c r="A2514" s="2">
        <v>0.0</v>
      </c>
      <c r="B2514" s="2" t="s">
        <v>3517</v>
      </c>
    </row>
    <row r="2515">
      <c r="A2515" s="2">
        <v>-1.0</v>
      </c>
      <c r="B2515" s="2" t="s">
        <v>2872</v>
      </c>
    </row>
    <row r="2516">
      <c r="A2516" s="2">
        <v>0.0</v>
      </c>
      <c r="B2516" s="2" t="s">
        <v>3518</v>
      </c>
    </row>
    <row r="2517">
      <c r="A2517" s="2">
        <v>-2.0</v>
      </c>
      <c r="B2517" s="2" t="s">
        <v>2540</v>
      </c>
    </row>
    <row r="2518">
      <c r="A2518" s="2">
        <v>0.0</v>
      </c>
      <c r="B2518" s="2" t="s">
        <v>3519</v>
      </c>
    </row>
    <row r="2519">
      <c r="A2519" s="2">
        <v>0.0</v>
      </c>
      <c r="B2519" s="2" t="s">
        <v>3520</v>
      </c>
    </row>
    <row r="2520">
      <c r="A2520" s="2">
        <v>0.0</v>
      </c>
      <c r="B2520" s="2" t="s">
        <v>3521</v>
      </c>
    </row>
    <row r="2521">
      <c r="A2521" s="2">
        <v>0.0</v>
      </c>
      <c r="B2521" s="2" t="s">
        <v>3522</v>
      </c>
    </row>
    <row r="2522">
      <c r="A2522" s="2">
        <v>0.0</v>
      </c>
      <c r="B2522" s="2" t="s">
        <v>3523</v>
      </c>
    </row>
    <row r="2523">
      <c r="A2523" s="2">
        <v>-1.0</v>
      </c>
      <c r="B2523" s="2" t="s">
        <v>2873</v>
      </c>
    </row>
    <row r="2524">
      <c r="A2524" s="2">
        <v>0.0</v>
      </c>
      <c r="B2524" s="2" t="s">
        <v>3524</v>
      </c>
    </row>
    <row r="2525">
      <c r="A2525" s="2">
        <v>-1.0</v>
      </c>
      <c r="B2525" s="2" t="s">
        <v>2874</v>
      </c>
    </row>
    <row r="2526">
      <c r="A2526" s="2">
        <v>-1.0</v>
      </c>
      <c r="B2526" s="2" t="s">
        <v>2875</v>
      </c>
    </row>
    <row r="2527">
      <c r="A2527" s="2">
        <v>-1.0</v>
      </c>
      <c r="B2527" s="2" t="s">
        <v>2876</v>
      </c>
    </row>
    <row r="2528">
      <c r="A2528" s="2">
        <v>0.0</v>
      </c>
      <c r="B2528" s="2" t="s">
        <v>3525</v>
      </c>
    </row>
    <row r="2529">
      <c r="A2529" s="2">
        <v>0.0</v>
      </c>
      <c r="B2529" s="2" t="s">
        <v>3526</v>
      </c>
    </row>
    <row r="2530">
      <c r="A2530" s="2">
        <v>0.0</v>
      </c>
      <c r="B2530" s="2" t="s">
        <v>3527</v>
      </c>
    </row>
    <row r="2531">
      <c r="A2531" s="2">
        <v>-2.0</v>
      </c>
      <c r="B2531" s="3" t="s">
        <v>2541</v>
      </c>
    </row>
    <row r="2532">
      <c r="A2532" s="2">
        <v>-1.0</v>
      </c>
      <c r="B2532" s="3" t="s">
        <v>2877</v>
      </c>
    </row>
    <row r="2533">
      <c r="A2533" s="2">
        <v>1.0</v>
      </c>
      <c r="B2533" s="3" t="s">
        <v>3528</v>
      </c>
    </row>
    <row r="2534">
      <c r="A2534" s="2">
        <v>-2.0</v>
      </c>
      <c r="B2534" s="2" t="s">
        <v>2542</v>
      </c>
    </row>
    <row r="2535">
      <c r="A2535" s="2">
        <v>-1.0</v>
      </c>
      <c r="B2535" s="2" t="s">
        <v>2878</v>
      </c>
    </row>
    <row r="2536">
      <c r="A2536" s="2">
        <v>-2.0</v>
      </c>
      <c r="B2536" s="2" t="s">
        <v>2543</v>
      </c>
    </row>
    <row r="2537">
      <c r="A2537" s="2">
        <v>1.0</v>
      </c>
      <c r="B2537" s="2" t="s">
        <v>3529</v>
      </c>
    </row>
    <row r="2538">
      <c r="A2538" s="2">
        <v>-1.0</v>
      </c>
      <c r="B2538" s="2" t="s">
        <v>2879</v>
      </c>
    </row>
    <row r="2539">
      <c r="A2539" s="2">
        <v>-1.0</v>
      </c>
      <c r="B2539" s="2" t="s">
        <v>2880</v>
      </c>
    </row>
    <row r="2540">
      <c r="A2540" s="2">
        <v>0.0</v>
      </c>
      <c r="B2540" s="2" t="s">
        <v>3530</v>
      </c>
    </row>
    <row r="2541">
      <c r="A2541" s="2">
        <v>0.0</v>
      </c>
      <c r="B2541" s="2" t="s">
        <v>3531</v>
      </c>
    </row>
    <row r="2542">
      <c r="A2542" s="2">
        <v>0.0</v>
      </c>
      <c r="B2542" s="2" t="s">
        <v>3532</v>
      </c>
    </row>
    <row r="2543">
      <c r="A2543" s="2">
        <v>-1.0</v>
      </c>
      <c r="B2543" s="2" t="s">
        <v>2881</v>
      </c>
    </row>
    <row r="2544">
      <c r="A2544" s="2">
        <v>0.0</v>
      </c>
      <c r="B2544" s="2" t="s">
        <v>3533</v>
      </c>
    </row>
    <row r="2545">
      <c r="A2545" s="2">
        <v>1.0</v>
      </c>
      <c r="B2545" s="2" t="s">
        <v>3534</v>
      </c>
    </row>
    <row r="2546">
      <c r="A2546" s="2">
        <v>1.0</v>
      </c>
      <c r="B2546" s="3" t="s">
        <v>3535</v>
      </c>
    </row>
    <row r="2547">
      <c r="A2547" s="2">
        <v>1.0</v>
      </c>
      <c r="B2547" s="2" t="s">
        <v>3536</v>
      </c>
    </row>
    <row r="2548">
      <c r="A2548" s="2">
        <v>1.0</v>
      </c>
      <c r="B2548" s="2" t="s">
        <v>3537</v>
      </c>
    </row>
    <row r="2549">
      <c r="A2549" s="2">
        <v>0.0</v>
      </c>
      <c r="B2549" s="2" t="s">
        <v>3538</v>
      </c>
    </row>
    <row r="2550">
      <c r="A2550" s="2">
        <v>-1.0</v>
      </c>
      <c r="B2550" s="2" t="s">
        <v>2882</v>
      </c>
    </row>
    <row r="2551">
      <c r="A2551" s="2">
        <v>0.0</v>
      </c>
      <c r="B2551" s="2" t="s">
        <v>3539</v>
      </c>
    </row>
    <row r="2552">
      <c r="A2552" s="2">
        <v>0.0</v>
      </c>
      <c r="B2552" s="2" t="s">
        <v>3540</v>
      </c>
    </row>
    <row r="2553">
      <c r="A2553" s="2">
        <v>0.0</v>
      </c>
      <c r="B2553" s="2" t="s">
        <v>3541</v>
      </c>
    </row>
    <row r="2554">
      <c r="A2554" s="2">
        <v>0.0</v>
      </c>
      <c r="B2554" s="2" t="s">
        <v>3542</v>
      </c>
    </row>
    <row r="2555">
      <c r="A2555" s="2">
        <v>0.0</v>
      </c>
      <c r="B2555" s="2" t="s">
        <v>3543</v>
      </c>
    </row>
    <row r="2556">
      <c r="A2556" s="2">
        <v>0.0</v>
      </c>
      <c r="B2556" s="2" t="s">
        <v>3544</v>
      </c>
    </row>
    <row r="2557">
      <c r="A2557" s="2">
        <v>0.0</v>
      </c>
      <c r="B2557" s="2" t="s">
        <v>3545</v>
      </c>
    </row>
    <row r="2558">
      <c r="A2558" s="2">
        <v>0.0</v>
      </c>
      <c r="B2558" s="2" t="s">
        <v>3546</v>
      </c>
    </row>
    <row r="2559">
      <c r="A2559" s="2">
        <v>-1.0</v>
      </c>
      <c r="B2559" s="2" t="s">
        <v>2883</v>
      </c>
    </row>
    <row r="2560">
      <c r="A2560" s="2">
        <v>-1.0</v>
      </c>
      <c r="B2560" s="2" t="s">
        <v>2884</v>
      </c>
    </row>
    <row r="2561">
      <c r="A2561" s="2">
        <v>-2.0</v>
      </c>
      <c r="B2561" s="2" t="s">
        <v>2544</v>
      </c>
    </row>
    <row r="2562">
      <c r="A2562" s="2">
        <v>-2.0</v>
      </c>
      <c r="B2562" s="2" t="s">
        <v>2545</v>
      </c>
    </row>
    <row r="2563">
      <c r="A2563" s="2">
        <v>0.0</v>
      </c>
      <c r="B2563" s="2" t="s">
        <v>3547</v>
      </c>
    </row>
    <row r="2564">
      <c r="A2564" s="2">
        <v>-2.0</v>
      </c>
      <c r="B2564" s="2" t="s">
        <v>2546</v>
      </c>
    </row>
    <row r="2565">
      <c r="A2565" s="2">
        <v>-2.0</v>
      </c>
      <c r="B2565" s="2" t="s">
        <v>2547</v>
      </c>
    </row>
    <row r="2566">
      <c r="A2566" s="2">
        <v>0.0</v>
      </c>
      <c r="B2566" s="2" t="s">
        <v>3548</v>
      </c>
    </row>
    <row r="2567">
      <c r="A2567" s="2">
        <v>-1.0</v>
      </c>
      <c r="B2567" s="2" t="s">
        <v>2885</v>
      </c>
    </row>
    <row r="2568">
      <c r="A2568" s="2">
        <v>-1.0</v>
      </c>
      <c r="B2568" s="2" t="s">
        <v>2886</v>
      </c>
    </row>
    <row r="2569">
      <c r="A2569" s="2">
        <v>0.0</v>
      </c>
      <c r="B2569" s="2" t="s">
        <v>3549</v>
      </c>
    </row>
    <row r="2570">
      <c r="A2570" s="2">
        <v>-2.0</v>
      </c>
      <c r="B2570" s="2" t="s">
        <v>2548</v>
      </c>
    </row>
    <row r="2571">
      <c r="A2571" s="2">
        <v>0.0</v>
      </c>
      <c r="B2571" s="2" t="s">
        <v>3550</v>
      </c>
    </row>
    <row r="2572">
      <c r="A2572" s="2">
        <v>-1.0</v>
      </c>
      <c r="B2572" s="2" t="s">
        <v>2887</v>
      </c>
    </row>
    <row r="2573">
      <c r="A2573" s="2">
        <v>-2.0</v>
      </c>
      <c r="B2573" s="2" t="s">
        <v>2549</v>
      </c>
    </row>
    <row r="2574">
      <c r="A2574" s="2">
        <v>0.0</v>
      </c>
      <c r="B2574" s="2" t="s">
        <v>3551</v>
      </c>
    </row>
    <row r="2575">
      <c r="A2575" s="2">
        <v>-1.0</v>
      </c>
      <c r="B2575" s="2" t="s">
        <v>2888</v>
      </c>
    </row>
    <row r="2576">
      <c r="A2576" s="2">
        <v>0.0</v>
      </c>
      <c r="B2576" s="2" t="s">
        <v>3552</v>
      </c>
    </row>
    <row r="2577">
      <c r="A2577" s="2">
        <v>0.0</v>
      </c>
      <c r="B2577" s="2" t="s">
        <v>3553</v>
      </c>
    </row>
    <row r="2578">
      <c r="A2578" s="2">
        <v>0.0</v>
      </c>
      <c r="B2578" s="2" t="s">
        <v>3554</v>
      </c>
    </row>
    <row r="2579">
      <c r="A2579" s="2">
        <v>0.0</v>
      </c>
      <c r="B2579" s="2" t="s">
        <v>3555</v>
      </c>
    </row>
    <row r="2580">
      <c r="A2580" s="2">
        <v>0.0</v>
      </c>
      <c r="B2580" s="2" t="s">
        <v>3556</v>
      </c>
    </row>
    <row r="2581">
      <c r="A2581" s="2">
        <v>0.0</v>
      </c>
      <c r="B2581" s="2" t="s">
        <v>3557</v>
      </c>
    </row>
    <row r="2582">
      <c r="A2582" s="2">
        <v>0.0</v>
      </c>
      <c r="B2582" s="2" t="s">
        <v>3558</v>
      </c>
    </row>
    <row r="2583">
      <c r="A2583" s="2">
        <v>0.0</v>
      </c>
      <c r="B2583" s="2" t="s">
        <v>3559</v>
      </c>
    </row>
    <row r="2584">
      <c r="A2584" s="2">
        <v>2.0</v>
      </c>
      <c r="B2584" s="2" t="s">
        <v>3560</v>
      </c>
    </row>
    <row r="2585">
      <c r="A2585" s="2">
        <v>1.0</v>
      </c>
      <c r="B2585" s="2" t="s">
        <v>3561</v>
      </c>
    </row>
    <row r="2586">
      <c r="A2586" s="2">
        <v>2.0</v>
      </c>
      <c r="B2586" s="2" t="s">
        <v>3562</v>
      </c>
    </row>
    <row r="2587">
      <c r="A2587" s="2">
        <v>0.0</v>
      </c>
      <c r="B2587" s="2" t="s">
        <v>3563</v>
      </c>
    </row>
    <row r="2588">
      <c r="A2588" s="2">
        <v>0.0</v>
      </c>
      <c r="B2588" s="2" t="s">
        <v>3564</v>
      </c>
    </row>
    <row r="2589">
      <c r="A2589" s="2">
        <v>0.0</v>
      </c>
      <c r="B2589" s="2" t="s">
        <v>3565</v>
      </c>
    </row>
    <row r="2590">
      <c r="A2590" s="2">
        <v>-1.0</v>
      </c>
      <c r="B2590" s="2" t="s">
        <v>2889</v>
      </c>
    </row>
    <row r="2591">
      <c r="A2591" s="2">
        <v>0.0</v>
      </c>
      <c r="B2591" s="2" t="s">
        <v>2420</v>
      </c>
    </row>
    <row r="2592">
      <c r="A2592" s="2">
        <v>0.0</v>
      </c>
      <c r="B2592" s="2" t="s">
        <v>2420</v>
      </c>
    </row>
    <row r="2593">
      <c r="A2593" s="2">
        <v>0.0</v>
      </c>
      <c r="B2593" s="2" t="s">
        <v>2420</v>
      </c>
    </row>
    <row r="2594">
      <c r="A2594" s="2">
        <v>2.0</v>
      </c>
      <c r="B2594" s="2" t="s">
        <v>3566</v>
      </c>
    </row>
    <row r="2595">
      <c r="A2595" s="2">
        <v>2.0</v>
      </c>
      <c r="B2595" s="2" t="s">
        <v>3567</v>
      </c>
    </row>
    <row r="2596">
      <c r="A2596" s="2">
        <v>1.0</v>
      </c>
      <c r="B2596" s="2" t="s">
        <v>3568</v>
      </c>
    </row>
    <row r="2597">
      <c r="A2597" s="2">
        <v>-1.0</v>
      </c>
      <c r="B2597" s="2" t="s">
        <v>2890</v>
      </c>
    </row>
    <row r="2598">
      <c r="A2598" s="2">
        <v>-1.0</v>
      </c>
      <c r="B2598" s="2" t="s">
        <v>2891</v>
      </c>
    </row>
    <row r="2599">
      <c r="A2599" s="2">
        <v>0.0</v>
      </c>
      <c r="B2599" s="2" t="s">
        <v>3569</v>
      </c>
    </row>
    <row r="2600">
      <c r="A2600" s="2">
        <v>-2.0</v>
      </c>
      <c r="B2600" s="2" t="s">
        <v>2550</v>
      </c>
    </row>
    <row r="2601">
      <c r="A2601" s="2">
        <v>1.0</v>
      </c>
      <c r="B2601" s="2" t="s">
        <v>3570</v>
      </c>
    </row>
    <row r="2602">
      <c r="A2602" s="2">
        <v>0.0</v>
      </c>
      <c r="B2602" s="2" t="s">
        <v>3571</v>
      </c>
    </row>
    <row r="2603">
      <c r="A2603" s="2">
        <v>0.0</v>
      </c>
      <c r="B2603" s="2" t="s">
        <v>3572</v>
      </c>
    </row>
    <row r="2604">
      <c r="A2604" s="2">
        <v>0.0</v>
      </c>
      <c r="B2604" s="2" t="s">
        <v>3573</v>
      </c>
    </row>
    <row r="2605">
      <c r="A2605" s="2">
        <v>0.0</v>
      </c>
      <c r="B2605" s="2" t="s">
        <v>3574</v>
      </c>
    </row>
    <row r="2606">
      <c r="A2606" s="2">
        <v>0.0</v>
      </c>
      <c r="B2606" s="2" t="s">
        <v>3575</v>
      </c>
    </row>
    <row r="2607">
      <c r="A2607" s="2">
        <v>0.0</v>
      </c>
      <c r="B2607" s="2" t="s">
        <v>3576</v>
      </c>
    </row>
    <row r="2608">
      <c r="A2608" s="2">
        <v>2.0</v>
      </c>
      <c r="B2608" s="2" t="s">
        <v>3577</v>
      </c>
    </row>
    <row r="2609">
      <c r="A2609" s="2">
        <v>0.0</v>
      </c>
      <c r="B2609" s="2" t="s">
        <v>3578</v>
      </c>
    </row>
    <row r="2610">
      <c r="A2610" s="2">
        <v>2.0</v>
      </c>
      <c r="B2610" s="2" t="s">
        <v>3579</v>
      </c>
    </row>
    <row r="2611">
      <c r="A2611" s="2">
        <v>0.0</v>
      </c>
      <c r="B2611" s="2" t="s">
        <v>3580</v>
      </c>
    </row>
    <row r="2612">
      <c r="A2612" s="2">
        <v>1.0</v>
      </c>
      <c r="B2612" s="2" t="s">
        <v>3581</v>
      </c>
    </row>
    <row r="2613">
      <c r="A2613" s="2">
        <v>0.0</v>
      </c>
      <c r="B2613" s="2" t="s">
        <v>3582</v>
      </c>
    </row>
    <row r="2614">
      <c r="A2614" s="2">
        <v>0.0</v>
      </c>
      <c r="B2614" s="2" t="s">
        <v>3583</v>
      </c>
    </row>
    <row r="2615">
      <c r="A2615" s="2">
        <v>-1.0</v>
      </c>
      <c r="B2615" s="2" t="s">
        <v>2892</v>
      </c>
    </row>
    <row r="2616">
      <c r="A2616" s="2">
        <v>0.0</v>
      </c>
      <c r="B2616" s="2" t="s">
        <v>3584</v>
      </c>
    </row>
    <row r="2617">
      <c r="A2617" s="2">
        <v>-2.0</v>
      </c>
      <c r="B2617" s="2" t="s">
        <v>2551</v>
      </c>
    </row>
    <row r="2618">
      <c r="A2618" s="2">
        <v>-1.0</v>
      </c>
      <c r="B2618" s="2" t="s">
        <v>2893</v>
      </c>
    </row>
    <row r="2619">
      <c r="A2619" s="2">
        <v>1.0</v>
      </c>
      <c r="B2619" s="2" t="s">
        <v>3585</v>
      </c>
    </row>
    <row r="2620">
      <c r="A2620" s="2">
        <v>0.0</v>
      </c>
      <c r="B2620" s="2" t="s">
        <v>3586</v>
      </c>
    </row>
    <row r="2621">
      <c r="A2621" s="2">
        <v>0.0</v>
      </c>
      <c r="B2621" s="2" t="s">
        <v>3587</v>
      </c>
    </row>
    <row r="2622">
      <c r="A2622" s="2">
        <v>-1.0</v>
      </c>
      <c r="B2622" s="2" t="s">
        <v>2894</v>
      </c>
    </row>
    <row r="2623">
      <c r="A2623" s="2">
        <v>-2.0</v>
      </c>
      <c r="B2623" s="2" t="s">
        <v>2552</v>
      </c>
    </row>
    <row r="2624">
      <c r="A2624" s="2">
        <v>0.0</v>
      </c>
      <c r="B2624" s="2" t="s">
        <v>3588</v>
      </c>
    </row>
    <row r="2625">
      <c r="A2625" s="2">
        <v>-1.0</v>
      </c>
      <c r="B2625" s="2" t="s">
        <v>2895</v>
      </c>
    </row>
    <row r="2626">
      <c r="A2626" s="2">
        <v>1.0</v>
      </c>
      <c r="B2626" s="2" t="s">
        <v>3589</v>
      </c>
    </row>
    <row r="2627">
      <c r="A2627" s="2">
        <v>-1.0</v>
      </c>
      <c r="B2627" s="2" t="s">
        <v>2896</v>
      </c>
    </row>
    <row r="2628">
      <c r="A2628" s="2">
        <v>0.0</v>
      </c>
      <c r="B2628" s="2" t="s">
        <v>3590</v>
      </c>
    </row>
    <row r="2629">
      <c r="A2629" s="2">
        <v>2.0</v>
      </c>
      <c r="B2629" s="2" t="s">
        <v>3591</v>
      </c>
    </row>
    <row r="2630">
      <c r="A2630" s="2">
        <v>0.0</v>
      </c>
      <c r="B2630" s="2" t="s">
        <v>3592</v>
      </c>
    </row>
    <row r="2631">
      <c r="A2631" s="2">
        <v>0.0</v>
      </c>
      <c r="B2631" s="2" t="s">
        <v>3593</v>
      </c>
    </row>
    <row r="2632">
      <c r="A2632" s="2">
        <v>0.0</v>
      </c>
      <c r="B2632" s="2" t="s">
        <v>3594</v>
      </c>
    </row>
    <row r="2633">
      <c r="A2633" s="2">
        <v>1.0</v>
      </c>
      <c r="B2633" s="2" t="s">
        <v>3595</v>
      </c>
    </row>
    <row r="2634">
      <c r="A2634" s="2">
        <v>2.0</v>
      </c>
      <c r="B2634" s="2" t="s">
        <v>3596</v>
      </c>
    </row>
    <row r="2635">
      <c r="A2635" s="2">
        <v>1.0</v>
      </c>
      <c r="B2635" s="2" t="s">
        <v>3597</v>
      </c>
    </row>
    <row r="2636">
      <c r="A2636" s="2">
        <v>0.0</v>
      </c>
      <c r="B2636" s="2" t="s">
        <v>3598</v>
      </c>
    </row>
    <row r="2637">
      <c r="A2637" s="2">
        <v>2.0</v>
      </c>
      <c r="B2637" s="2" t="s">
        <v>3599</v>
      </c>
    </row>
    <row r="2638">
      <c r="A2638" s="2">
        <v>0.0</v>
      </c>
      <c r="B2638" s="2" t="s">
        <v>3600</v>
      </c>
    </row>
    <row r="2639">
      <c r="A2639" s="2">
        <v>2.0</v>
      </c>
      <c r="B2639" s="2" t="s">
        <v>3601</v>
      </c>
    </row>
    <row r="2640">
      <c r="A2640" s="2">
        <v>1.0</v>
      </c>
      <c r="B2640" s="2" t="s">
        <v>3602</v>
      </c>
    </row>
    <row r="2641">
      <c r="A2641" s="2">
        <v>2.0</v>
      </c>
      <c r="B2641" s="2" t="s">
        <v>3603</v>
      </c>
    </row>
    <row r="2642">
      <c r="A2642" s="2">
        <v>1.0</v>
      </c>
      <c r="B2642" s="2" t="s">
        <v>3604</v>
      </c>
    </row>
    <row r="2643">
      <c r="A2643" s="2">
        <v>2.0</v>
      </c>
      <c r="B2643" s="2" t="s">
        <v>3605</v>
      </c>
    </row>
    <row r="2644">
      <c r="A2644" s="2">
        <v>2.0</v>
      </c>
      <c r="B2644" s="2" t="s">
        <v>3606</v>
      </c>
    </row>
    <row r="2645">
      <c r="A2645" s="2">
        <v>2.0</v>
      </c>
      <c r="B2645" s="3" t="s">
        <v>3607</v>
      </c>
    </row>
    <row r="2646">
      <c r="A2646" s="2">
        <v>2.0</v>
      </c>
      <c r="B2646" s="2" t="s">
        <v>3608</v>
      </c>
    </row>
    <row r="2647">
      <c r="A2647" s="2">
        <v>2.0</v>
      </c>
      <c r="B2647" s="2" t="s">
        <v>3609</v>
      </c>
    </row>
    <row r="2648">
      <c r="A2648" s="2">
        <v>0.0</v>
      </c>
      <c r="B2648" s="2" t="s">
        <v>3610</v>
      </c>
    </row>
    <row r="2649">
      <c r="A2649" s="2">
        <v>0.0</v>
      </c>
      <c r="B2649" s="2" t="s">
        <v>3611</v>
      </c>
    </row>
    <row r="2650">
      <c r="A2650" s="2">
        <v>2.0</v>
      </c>
      <c r="B2650" s="2" t="s">
        <v>3612</v>
      </c>
    </row>
    <row r="2651">
      <c r="A2651" s="2">
        <v>0.0</v>
      </c>
      <c r="B2651" s="2" t="s">
        <v>3613</v>
      </c>
    </row>
    <row r="2652">
      <c r="A2652" s="2">
        <v>2.0</v>
      </c>
      <c r="B2652" s="2" t="s">
        <v>3614</v>
      </c>
    </row>
    <row r="2653">
      <c r="A2653" s="2">
        <v>2.0</v>
      </c>
      <c r="B2653" s="2" t="s">
        <v>3615</v>
      </c>
    </row>
    <row r="2654">
      <c r="A2654" s="2">
        <v>1.0</v>
      </c>
      <c r="B2654" s="2" t="s">
        <v>3616</v>
      </c>
    </row>
    <row r="2655">
      <c r="A2655" s="2">
        <v>0.0</v>
      </c>
      <c r="B2655" s="2" t="s">
        <v>3617</v>
      </c>
    </row>
    <row r="2656">
      <c r="A2656" s="2">
        <v>2.0</v>
      </c>
      <c r="B2656" s="2" t="s">
        <v>3618</v>
      </c>
    </row>
    <row r="2657">
      <c r="A2657" s="2">
        <v>2.0</v>
      </c>
      <c r="B2657" s="2" t="s">
        <v>3619</v>
      </c>
    </row>
    <row r="2658">
      <c r="A2658" s="2">
        <v>0.0</v>
      </c>
      <c r="B2658" s="2" t="s">
        <v>3620</v>
      </c>
    </row>
    <row r="2659">
      <c r="A2659" s="2">
        <v>-2.0</v>
      </c>
      <c r="B2659" s="2" t="s">
        <v>2553</v>
      </c>
    </row>
    <row r="2660">
      <c r="A2660" s="2">
        <v>1.0</v>
      </c>
      <c r="B2660" s="2" t="s">
        <v>3621</v>
      </c>
    </row>
    <row r="2661">
      <c r="A2661" s="2">
        <v>1.0</v>
      </c>
      <c r="B2661" s="2" t="s">
        <v>3622</v>
      </c>
    </row>
    <row r="2662">
      <c r="A2662" s="2">
        <v>0.0</v>
      </c>
      <c r="B2662" s="2" t="s">
        <v>3623</v>
      </c>
    </row>
    <row r="2663">
      <c r="A2663" s="2">
        <v>0.0</v>
      </c>
      <c r="B2663" s="2" t="s">
        <v>3624</v>
      </c>
    </row>
    <row r="2664">
      <c r="A2664" s="2">
        <v>0.0</v>
      </c>
      <c r="B2664" s="2" t="s">
        <v>3625</v>
      </c>
    </row>
    <row r="2665">
      <c r="A2665" s="2">
        <v>0.0</v>
      </c>
      <c r="B2665" s="2" t="s">
        <v>3626</v>
      </c>
    </row>
    <row r="2666">
      <c r="A2666" s="2">
        <v>2.0</v>
      </c>
      <c r="B2666" s="2" t="s">
        <v>3627</v>
      </c>
    </row>
    <row r="2667">
      <c r="A2667" s="2">
        <v>1.0</v>
      </c>
      <c r="B2667" s="2" t="s">
        <v>3628</v>
      </c>
    </row>
    <row r="2668">
      <c r="A2668" s="2">
        <v>2.0</v>
      </c>
      <c r="B2668" s="2" t="s">
        <v>3629</v>
      </c>
    </row>
    <row r="2669">
      <c r="A2669" s="2">
        <v>0.0</v>
      </c>
      <c r="B2669" s="2" t="s">
        <v>3630</v>
      </c>
    </row>
    <row r="2670">
      <c r="A2670" s="2">
        <v>2.0</v>
      </c>
      <c r="B2670" s="2" t="s">
        <v>3631</v>
      </c>
    </row>
    <row r="2671">
      <c r="A2671" s="2">
        <v>1.0</v>
      </c>
      <c r="B2671" s="2" t="s">
        <v>3632</v>
      </c>
    </row>
    <row r="2672">
      <c r="A2672" s="2">
        <v>0.0</v>
      </c>
      <c r="B2672" s="2" t="s">
        <v>3633</v>
      </c>
    </row>
    <row r="2673">
      <c r="A2673" s="2">
        <v>0.0</v>
      </c>
      <c r="B2673" s="2" t="s">
        <v>3634</v>
      </c>
    </row>
    <row r="2674">
      <c r="A2674" s="2">
        <v>1.0</v>
      </c>
      <c r="B2674" s="2" t="s">
        <v>3635</v>
      </c>
    </row>
    <row r="2675">
      <c r="A2675" s="2">
        <v>-1.0</v>
      </c>
      <c r="B2675" s="2" t="s">
        <v>2897</v>
      </c>
    </row>
    <row r="2676">
      <c r="A2676" s="2">
        <v>0.0</v>
      </c>
      <c r="B2676" s="2" t="s">
        <v>3636</v>
      </c>
    </row>
    <row r="2677">
      <c r="A2677" s="2">
        <v>-1.0</v>
      </c>
      <c r="B2677" s="2" t="s">
        <v>2898</v>
      </c>
    </row>
    <row r="2678">
      <c r="A2678" s="2">
        <v>-2.0</v>
      </c>
      <c r="B2678" s="2" t="s">
        <v>2554</v>
      </c>
    </row>
    <row r="2679">
      <c r="A2679" s="2">
        <v>0.0</v>
      </c>
      <c r="B2679" s="2" t="s">
        <v>3637</v>
      </c>
    </row>
    <row r="2680">
      <c r="A2680" s="2">
        <v>2.0</v>
      </c>
      <c r="B2680" s="2" t="s">
        <v>3638</v>
      </c>
    </row>
    <row r="2681">
      <c r="A2681" s="2">
        <v>2.0</v>
      </c>
      <c r="B2681" s="2" t="s">
        <v>3639</v>
      </c>
    </row>
    <row r="2682">
      <c r="A2682" s="58">
        <v>0.0</v>
      </c>
      <c r="B2682" s="2" t="s">
        <v>3640</v>
      </c>
    </row>
    <row r="2683">
      <c r="A2683" s="2">
        <v>-1.0</v>
      </c>
      <c r="B2683" s="2" t="s">
        <v>2899</v>
      </c>
    </row>
    <row r="2684">
      <c r="A2684" s="2">
        <v>1.0</v>
      </c>
      <c r="B2684" s="2" t="s">
        <v>1089</v>
      </c>
    </row>
    <row r="2685">
      <c r="A2685" s="2">
        <v>2.0</v>
      </c>
      <c r="B2685" s="2" t="s">
        <v>3641</v>
      </c>
    </row>
    <row r="2686">
      <c r="A2686" s="2">
        <v>-2.0</v>
      </c>
      <c r="B2686" s="2" t="s">
        <v>2555</v>
      </c>
    </row>
    <row r="2687">
      <c r="A2687" s="2">
        <v>0.0</v>
      </c>
      <c r="B2687" s="2" t="s">
        <v>3642</v>
      </c>
    </row>
    <row r="2688">
      <c r="A2688" s="2">
        <v>-2.0</v>
      </c>
      <c r="B2688" s="2" t="s">
        <v>2556</v>
      </c>
    </row>
    <row r="2689">
      <c r="A2689" s="2">
        <v>-2.0</v>
      </c>
      <c r="B2689" s="2" t="s">
        <v>2557</v>
      </c>
    </row>
    <row r="2690">
      <c r="A2690" s="2">
        <v>0.0</v>
      </c>
      <c r="B2690" s="2" t="s">
        <v>3643</v>
      </c>
    </row>
    <row r="2691">
      <c r="A2691" s="2">
        <v>0.0</v>
      </c>
      <c r="B2691" s="2" t="s">
        <v>3644</v>
      </c>
    </row>
    <row r="2692">
      <c r="A2692" s="2">
        <v>1.0</v>
      </c>
      <c r="B2692" s="2" t="s">
        <v>3645</v>
      </c>
    </row>
    <row r="2693">
      <c r="A2693" s="2">
        <v>1.0</v>
      </c>
      <c r="B2693" s="2" t="s">
        <v>3646</v>
      </c>
    </row>
    <row r="2694">
      <c r="A2694" s="2">
        <v>0.0</v>
      </c>
      <c r="B2694" s="2" t="s">
        <v>3647</v>
      </c>
    </row>
    <row r="2695">
      <c r="A2695" s="2">
        <v>-2.0</v>
      </c>
      <c r="B2695" s="2" t="s">
        <v>2558</v>
      </c>
    </row>
    <row r="2696">
      <c r="A2696" s="2">
        <v>0.0</v>
      </c>
      <c r="B2696" s="2" t="s">
        <v>3648</v>
      </c>
    </row>
    <row r="2697">
      <c r="A2697" s="2">
        <v>-2.0</v>
      </c>
      <c r="B2697" s="2" t="s">
        <v>2559</v>
      </c>
    </row>
    <row r="2698">
      <c r="A2698" s="2">
        <v>-2.0</v>
      </c>
      <c r="B2698" s="2" t="s">
        <v>2560</v>
      </c>
    </row>
    <row r="2699">
      <c r="A2699" s="2">
        <v>-2.0</v>
      </c>
      <c r="B2699" s="2" t="s">
        <v>2561</v>
      </c>
    </row>
    <row r="2700">
      <c r="A2700" s="2">
        <v>0.0</v>
      </c>
      <c r="B2700" s="2" t="s">
        <v>3649</v>
      </c>
    </row>
    <row r="2701">
      <c r="A2701" s="2">
        <v>0.0</v>
      </c>
      <c r="B2701" s="2" t="s">
        <v>3650</v>
      </c>
    </row>
    <row r="2702">
      <c r="A2702" s="2">
        <v>1.0</v>
      </c>
      <c r="B2702" s="2" t="s">
        <v>3651</v>
      </c>
    </row>
    <row r="2703">
      <c r="A2703" s="2">
        <v>-1.0</v>
      </c>
      <c r="B2703" s="2" t="s">
        <v>2900</v>
      </c>
    </row>
    <row r="2704">
      <c r="A2704" s="2">
        <v>0.0</v>
      </c>
      <c r="B2704" s="2" t="s">
        <v>3652</v>
      </c>
    </row>
    <row r="2705">
      <c r="A2705" s="2">
        <v>0.0</v>
      </c>
      <c r="B2705" s="2" t="s">
        <v>3653</v>
      </c>
    </row>
    <row r="2706">
      <c r="A2706" s="2">
        <v>0.0</v>
      </c>
      <c r="B2706" s="2" t="s">
        <v>3654</v>
      </c>
    </row>
    <row r="2707">
      <c r="A2707" s="2">
        <v>0.0</v>
      </c>
      <c r="B2707" s="2" t="s">
        <v>3655</v>
      </c>
    </row>
    <row r="2708">
      <c r="A2708" s="2">
        <v>-2.0</v>
      </c>
      <c r="B2708" s="3" t="s">
        <v>2562</v>
      </c>
    </row>
    <row r="2709">
      <c r="A2709" s="2">
        <v>0.0</v>
      </c>
      <c r="B2709" s="2" t="s">
        <v>3656</v>
      </c>
    </row>
    <row r="2710">
      <c r="A2710" s="2">
        <v>-1.0</v>
      </c>
      <c r="B2710" s="2" t="s">
        <v>2901</v>
      </c>
    </row>
    <row r="2711">
      <c r="A2711" s="2">
        <v>0.0</v>
      </c>
      <c r="B2711" s="2" t="s">
        <v>3657</v>
      </c>
    </row>
    <row r="2712">
      <c r="A2712" s="2">
        <v>-2.0</v>
      </c>
      <c r="B2712" s="2" t="s">
        <v>2563</v>
      </c>
    </row>
    <row r="2713">
      <c r="A2713" s="2">
        <v>-1.0</v>
      </c>
      <c r="B2713" s="2" t="s">
        <v>2902</v>
      </c>
    </row>
    <row r="2714">
      <c r="A2714" s="2">
        <v>0.0</v>
      </c>
      <c r="B2714" s="2" t="s">
        <v>3658</v>
      </c>
    </row>
    <row r="2715">
      <c r="A2715" s="2">
        <v>0.0</v>
      </c>
      <c r="B2715" s="2" t="s">
        <v>3659</v>
      </c>
    </row>
    <row r="2716">
      <c r="A2716" s="2">
        <v>0.0</v>
      </c>
      <c r="B2716" s="2" t="s">
        <v>3660</v>
      </c>
    </row>
    <row r="2717">
      <c r="A2717" s="2">
        <v>0.0</v>
      </c>
      <c r="B2717" s="2" t="s">
        <v>3661</v>
      </c>
    </row>
    <row r="2718">
      <c r="A2718" s="2">
        <v>-1.0</v>
      </c>
      <c r="B2718" s="2" t="s">
        <v>2903</v>
      </c>
    </row>
    <row r="2719">
      <c r="A2719" s="2">
        <v>1.0</v>
      </c>
      <c r="B2719" s="2" t="s">
        <v>3662</v>
      </c>
    </row>
    <row r="2720">
      <c r="A2720" s="2">
        <v>-2.0</v>
      </c>
      <c r="B2720" s="2" t="s">
        <v>2564</v>
      </c>
    </row>
    <row r="2721">
      <c r="A2721" s="2">
        <v>-1.0</v>
      </c>
      <c r="B2721" s="2" t="s">
        <v>2904</v>
      </c>
    </row>
    <row r="2722">
      <c r="A2722" s="2">
        <v>-2.0</v>
      </c>
      <c r="B2722" s="2" t="s">
        <v>2565</v>
      </c>
    </row>
    <row r="2723">
      <c r="A2723" s="2">
        <v>-1.0</v>
      </c>
      <c r="B2723" s="2" t="s">
        <v>2905</v>
      </c>
    </row>
    <row r="2724">
      <c r="A2724" s="2">
        <v>-2.0</v>
      </c>
      <c r="B2724" s="2" t="s">
        <v>2566</v>
      </c>
    </row>
    <row r="2725">
      <c r="A2725" s="2">
        <v>2.0</v>
      </c>
      <c r="B2725" s="2" t="s">
        <v>3663</v>
      </c>
    </row>
    <row r="2726">
      <c r="A2726" s="2">
        <v>0.0</v>
      </c>
      <c r="B2726" s="2" t="s">
        <v>3664</v>
      </c>
    </row>
    <row r="2727">
      <c r="A2727" s="2">
        <v>0.0</v>
      </c>
      <c r="B2727" s="2" t="s">
        <v>3665</v>
      </c>
    </row>
    <row r="2728">
      <c r="A2728" s="2">
        <v>-1.0</v>
      </c>
      <c r="B2728" s="2" t="s">
        <v>2906</v>
      </c>
    </row>
    <row r="2729">
      <c r="A2729" s="2">
        <v>-2.0</v>
      </c>
      <c r="B2729" s="2" t="s">
        <v>2567</v>
      </c>
    </row>
    <row r="2730">
      <c r="A2730" s="2">
        <v>0.0</v>
      </c>
      <c r="B2730" s="2" t="s">
        <v>3666</v>
      </c>
    </row>
    <row r="2731">
      <c r="A2731" s="2">
        <v>-2.0</v>
      </c>
      <c r="B2731" s="2" t="s">
        <v>2568</v>
      </c>
    </row>
    <row r="2732">
      <c r="A2732" s="2">
        <v>-2.0</v>
      </c>
      <c r="B2732" s="2" t="s">
        <v>2569</v>
      </c>
    </row>
    <row r="2733">
      <c r="A2733" s="2">
        <v>0.0</v>
      </c>
      <c r="B2733" s="2" t="s">
        <v>3667</v>
      </c>
    </row>
    <row r="2734">
      <c r="A2734" s="2">
        <v>-2.0</v>
      </c>
      <c r="B2734" s="2" t="s">
        <v>2570</v>
      </c>
    </row>
    <row r="2735">
      <c r="A2735" s="2">
        <v>-2.0</v>
      </c>
      <c r="B2735" s="2" t="s">
        <v>2571</v>
      </c>
    </row>
    <row r="2736">
      <c r="A2736" s="2">
        <v>-2.0</v>
      </c>
      <c r="B2736" s="2" t="s">
        <v>2572</v>
      </c>
    </row>
    <row r="2737">
      <c r="A2737" s="2">
        <v>-2.0</v>
      </c>
      <c r="B2737" s="2" t="s">
        <v>2573</v>
      </c>
    </row>
    <row r="2738">
      <c r="A2738" s="2">
        <v>-1.0</v>
      </c>
      <c r="B2738" s="3" t="s">
        <v>2907</v>
      </c>
    </row>
    <row r="2739">
      <c r="A2739" s="2">
        <v>-2.0</v>
      </c>
      <c r="B2739" s="2" t="s">
        <v>2574</v>
      </c>
    </row>
    <row r="2740">
      <c r="A2740" s="2">
        <v>-1.0</v>
      </c>
      <c r="B2740" s="2" t="s">
        <v>2908</v>
      </c>
    </row>
    <row r="2741">
      <c r="A2741" s="2">
        <v>0.0</v>
      </c>
      <c r="B2741" s="2" t="s">
        <v>3668</v>
      </c>
    </row>
    <row r="2742">
      <c r="A2742" s="2">
        <v>1.0</v>
      </c>
      <c r="B2742" s="2" t="s">
        <v>3669</v>
      </c>
    </row>
    <row r="2743">
      <c r="A2743" s="2">
        <v>1.0</v>
      </c>
      <c r="B2743" s="2" t="s">
        <v>3670</v>
      </c>
    </row>
    <row r="2744">
      <c r="A2744" s="2">
        <v>-1.0</v>
      </c>
      <c r="B2744" s="2" t="s">
        <v>2909</v>
      </c>
    </row>
    <row r="2745">
      <c r="A2745" s="2">
        <v>1.0</v>
      </c>
      <c r="B2745" s="2" t="s">
        <v>3671</v>
      </c>
    </row>
    <row r="2746">
      <c r="A2746" s="2">
        <v>1.0</v>
      </c>
      <c r="B2746" s="2" t="s">
        <v>3672</v>
      </c>
    </row>
    <row r="2747">
      <c r="A2747" s="2">
        <v>0.0</v>
      </c>
      <c r="B2747" s="2" t="s">
        <v>3673</v>
      </c>
    </row>
    <row r="2748">
      <c r="A2748" s="2">
        <v>1.0</v>
      </c>
      <c r="B2748" s="2" t="s">
        <v>3674</v>
      </c>
    </row>
    <row r="2749">
      <c r="A2749" s="2">
        <v>1.0</v>
      </c>
      <c r="B2749" s="2" t="s">
        <v>3675</v>
      </c>
    </row>
    <row r="2750">
      <c r="A2750" s="2">
        <v>0.0</v>
      </c>
      <c r="B2750" s="2" t="s">
        <v>3676</v>
      </c>
    </row>
    <row r="2751">
      <c r="A2751" s="2">
        <v>0.0</v>
      </c>
      <c r="B2751" s="2" t="s">
        <v>3677</v>
      </c>
    </row>
    <row r="2752">
      <c r="A2752" s="2">
        <v>1.0</v>
      </c>
      <c r="B2752" s="2" t="s">
        <v>3678</v>
      </c>
    </row>
    <row r="2753">
      <c r="A2753" s="2">
        <v>0.0</v>
      </c>
      <c r="B2753" s="2" t="s">
        <v>3679</v>
      </c>
    </row>
    <row r="2754">
      <c r="A2754" s="2">
        <v>0.0</v>
      </c>
      <c r="B2754" s="2" t="s">
        <v>3680</v>
      </c>
    </row>
    <row r="2755">
      <c r="A2755" s="2">
        <v>0.0</v>
      </c>
      <c r="B2755" s="2" t="s">
        <v>3681</v>
      </c>
    </row>
    <row r="2756">
      <c r="A2756" s="2">
        <v>-1.0</v>
      </c>
      <c r="B2756" s="2" t="s">
        <v>2910</v>
      </c>
    </row>
    <row r="2757">
      <c r="A2757" s="2">
        <v>-1.0</v>
      </c>
      <c r="B2757" s="2" t="s">
        <v>2911</v>
      </c>
    </row>
    <row r="2758">
      <c r="A2758" s="2">
        <v>0.0</v>
      </c>
      <c r="B2758" s="2" t="s">
        <v>3682</v>
      </c>
    </row>
    <row r="2759">
      <c r="A2759" s="2">
        <v>0.0</v>
      </c>
      <c r="B2759" s="2" t="s">
        <v>3683</v>
      </c>
    </row>
    <row r="2760">
      <c r="A2760" s="2">
        <v>1.0</v>
      </c>
      <c r="B2760" s="2" t="s">
        <v>3684</v>
      </c>
    </row>
    <row r="2761">
      <c r="A2761" s="2">
        <v>2.0</v>
      </c>
      <c r="B2761" s="2" t="s">
        <v>3685</v>
      </c>
    </row>
    <row r="2762">
      <c r="A2762" s="2">
        <v>-2.0</v>
      </c>
      <c r="B2762" s="2" t="s">
        <v>2575</v>
      </c>
    </row>
    <row r="2763">
      <c r="A2763" s="2">
        <v>2.0</v>
      </c>
      <c r="B2763" s="2" t="s">
        <v>3686</v>
      </c>
    </row>
    <row r="2764">
      <c r="A2764" s="2">
        <v>0.0</v>
      </c>
      <c r="B2764" s="2" t="s">
        <v>3687</v>
      </c>
    </row>
    <row r="2765">
      <c r="A2765" s="2">
        <v>0.0</v>
      </c>
      <c r="B2765" s="2" t="s">
        <v>3688</v>
      </c>
    </row>
    <row r="2766">
      <c r="A2766" s="2">
        <v>2.0</v>
      </c>
      <c r="B2766" s="2" t="s">
        <v>3689</v>
      </c>
    </row>
    <row r="2767">
      <c r="A2767" s="2">
        <v>0.0</v>
      </c>
      <c r="B2767" s="2" t="s">
        <v>3690</v>
      </c>
    </row>
    <row r="2768">
      <c r="A2768" s="2">
        <v>0.0</v>
      </c>
      <c r="B2768" s="2" t="s">
        <v>3691</v>
      </c>
    </row>
    <row r="2769">
      <c r="A2769" s="2">
        <v>-2.0</v>
      </c>
      <c r="B2769" s="2" t="s">
        <v>2576</v>
      </c>
    </row>
    <row r="2770">
      <c r="A2770" s="2">
        <v>0.0</v>
      </c>
      <c r="B2770" s="2" t="s">
        <v>3692</v>
      </c>
    </row>
    <row r="2771">
      <c r="A2771" s="2">
        <v>0.0</v>
      </c>
      <c r="B2771" s="2" t="s">
        <v>3693</v>
      </c>
    </row>
    <row r="2772">
      <c r="A2772" s="2">
        <v>0.0</v>
      </c>
      <c r="B2772" s="2" t="s">
        <v>3694</v>
      </c>
    </row>
    <row r="2773">
      <c r="A2773" s="2">
        <v>0.0</v>
      </c>
      <c r="B2773" s="2" t="s">
        <v>3695</v>
      </c>
    </row>
    <row r="2774">
      <c r="A2774" s="2">
        <v>0.0</v>
      </c>
      <c r="B2774" s="2" t="s">
        <v>3696</v>
      </c>
    </row>
    <row r="2775">
      <c r="A2775" s="2">
        <v>0.0</v>
      </c>
      <c r="B2775" s="2" t="s">
        <v>3697</v>
      </c>
    </row>
    <row r="2776">
      <c r="A2776" s="2">
        <v>0.0</v>
      </c>
      <c r="B2776" s="2" t="s">
        <v>3698</v>
      </c>
    </row>
    <row r="2777">
      <c r="A2777" s="2">
        <v>1.0</v>
      </c>
      <c r="B2777" s="2" t="s">
        <v>3699</v>
      </c>
    </row>
    <row r="2778">
      <c r="A2778" s="2">
        <v>1.0</v>
      </c>
      <c r="B2778" s="2" t="s">
        <v>3700</v>
      </c>
    </row>
    <row r="2779">
      <c r="A2779" s="2">
        <v>0.0</v>
      </c>
      <c r="B2779" s="2" t="s">
        <v>3701</v>
      </c>
    </row>
    <row r="2780">
      <c r="A2780" s="2">
        <v>0.0</v>
      </c>
      <c r="B2780" s="2" t="s">
        <v>3702</v>
      </c>
    </row>
    <row r="2781">
      <c r="A2781" s="2">
        <v>0.0</v>
      </c>
      <c r="B2781" s="2" t="s">
        <v>3703</v>
      </c>
    </row>
    <row r="2782">
      <c r="A2782" s="2">
        <v>1.0</v>
      </c>
      <c r="B2782" s="2" t="s">
        <v>3704</v>
      </c>
    </row>
    <row r="2783">
      <c r="A2783" s="2">
        <v>0.0</v>
      </c>
      <c r="B2783" s="2" t="s">
        <v>3705</v>
      </c>
    </row>
    <row r="2784">
      <c r="A2784" s="2">
        <v>1.0</v>
      </c>
      <c r="B2784" s="2" t="s">
        <v>3706</v>
      </c>
    </row>
    <row r="2785">
      <c r="A2785" s="2">
        <v>0.0</v>
      </c>
      <c r="B2785" s="2" t="s">
        <v>3692</v>
      </c>
    </row>
    <row r="2786">
      <c r="A2786" s="2">
        <v>0.0</v>
      </c>
      <c r="B2786" s="2" t="s">
        <v>3693</v>
      </c>
    </row>
    <row r="2787">
      <c r="A2787" s="2">
        <v>-1.0</v>
      </c>
      <c r="B2787" s="2" t="s">
        <v>2912</v>
      </c>
    </row>
    <row r="2788">
      <c r="A2788" s="2">
        <v>-1.0</v>
      </c>
      <c r="B2788" s="2" t="s">
        <v>2913</v>
      </c>
    </row>
    <row r="2789">
      <c r="A2789" s="2">
        <v>-1.0</v>
      </c>
      <c r="B2789" s="2" t="s">
        <v>2914</v>
      </c>
    </row>
    <row r="2790">
      <c r="A2790" s="2">
        <v>0.0</v>
      </c>
      <c r="B2790" s="2" t="s">
        <v>3707</v>
      </c>
    </row>
    <row r="2791">
      <c r="A2791" s="2">
        <v>-1.0</v>
      </c>
      <c r="B2791" s="2" t="s">
        <v>2915</v>
      </c>
    </row>
    <row r="2792">
      <c r="A2792" s="2">
        <v>0.0</v>
      </c>
      <c r="B2792" s="2" t="s">
        <v>3708</v>
      </c>
    </row>
    <row r="2793">
      <c r="A2793" s="2">
        <v>1.0</v>
      </c>
      <c r="B2793" s="2" t="s">
        <v>3712</v>
      </c>
    </row>
    <row r="2794">
      <c r="A2794" s="2">
        <v>0.0</v>
      </c>
      <c r="B2794" s="2" t="s">
        <v>3713</v>
      </c>
    </row>
    <row r="2795">
      <c r="A2795" s="2">
        <v>1.0</v>
      </c>
      <c r="B2795" s="2" t="s">
        <v>3714</v>
      </c>
    </row>
    <row r="2796">
      <c r="A2796" s="2">
        <v>0.0</v>
      </c>
      <c r="B2796" s="2" t="s">
        <v>3715</v>
      </c>
    </row>
    <row r="2797">
      <c r="A2797" s="2">
        <v>-1.0</v>
      </c>
      <c r="B2797" s="2" t="s">
        <v>2928</v>
      </c>
    </row>
    <row r="2798">
      <c r="A2798" s="2">
        <v>-2.0</v>
      </c>
      <c r="B2798" s="2" t="s">
        <v>2577</v>
      </c>
    </row>
    <row r="2799">
      <c r="A2799" s="2">
        <v>-1.0</v>
      </c>
      <c r="B2799" s="2" t="s">
        <v>2930</v>
      </c>
    </row>
    <row r="2800">
      <c r="A2800" s="2">
        <v>-2.0</v>
      </c>
      <c r="B2800" s="2" t="s">
        <v>2578</v>
      </c>
    </row>
    <row r="2801">
      <c r="A2801" s="2">
        <v>-1.0</v>
      </c>
      <c r="B2801" s="2" t="s">
        <v>2931</v>
      </c>
    </row>
    <row r="2802">
      <c r="A2802" s="2">
        <v>0.0</v>
      </c>
      <c r="B2802" s="2" t="s">
        <v>3716</v>
      </c>
    </row>
    <row r="2803">
      <c r="A2803" s="2">
        <v>0.0</v>
      </c>
      <c r="B2803" s="2" t="s">
        <v>3717</v>
      </c>
    </row>
    <row r="2804">
      <c r="A2804" s="2">
        <v>0.0</v>
      </c>
      <c r="B2804" s="60" t="s">
        <v>3718</v>
      </c>
    </row>
    <row r="2805">
      <c r="A2805" s="2">
        <v>-1.0</v>
      </c>
      <c r="B2805" s="2" t="s">
        <v>2933</v>
      </c>
    </row>
    <row r="2806">
      <c r="A2806" s="2">
        <v>-1.0</v>
      </c>
      <c r="B2806" s="2" t="s">
        <v>2934</v>
      </c>
    </row>
    <row r="2807">
      <c r="A2807" s="2">
        <v>1.0</v>
      </c>
      <c r="B2807" s="2" t="s">
        <v>3719</v>
      </c>
    </row>
    <row r="2808">
      <c r="A2808" s="2">
        <v>-1.0</v>
      </c>
      <c r="B2808" s="2" t="s">
        <v>2935</v>
      </c>
    </row>
    <row r="2809">
      <c r="A2809" s="2">
        <v>-1.0</v>
      </c>
      <c r="B2809" s="2" t="s">
        <v>2937</v>
      </c>
    </row>
    <row r="2810">
      <c r="A2810" s="2">
        <v>-1.0</v>
      </c>
      <c r="B2810" s="2" t="s">
        <v>2939</v>
      </c>
    </row>
    <row r="2811">
      <c r="A2811" s="2">
        <v>1.0</v>
      </c>
      <c r="B2811" s="2" t="s">
        <v>3720</v>
      </c>
    </row>
    <row r="2812">
      <c r="A2812" s="2">
        <v>-2.0</v>
      </c>
      <c r="B2812" s="2" t="s">
        <v>2579</v>
      </c>
    </row>
    <row r="2813">
      <c r="A2813" s="2">
        <v>-1.0</v>
      </c>
      <c r="B2813" s="2" t="s">
        <v>2941</v>
      </c>
    </row>
    <row r="2814">
      <c r="A2814" s="2">
        <v>1.0</v>
      </c>
      <c r="B2814" s="2" t="s">
        <v>3721</v>
      </c>
    </row>
    <row r="2815">
      <c r="A2815" s="2">
        <v>1.0</v>
      </c>
      <c r="B2815" s="2" t="s">
        <v>3722</v>
      </c>
    </row>
    <row r="2816">
      <c r="A2816" s="2">
        <v>0.0</v>
      </c>
      <c r="B2816" s="2" t="s">
        <v>3723</v>
      </c>
    </row>
    <row r="2817">
      <c r="A2817" s="2">
        <v>-2.0</v>
      </c>
      <c r="B2817" s="2" t="s">
        <v>2580</v>
      </c>
    </row>
    <row r="2818">
      <c r="A2818" s="2">
        <v>0.0</v>
      </c>
      <c r="B2818" s="2" t="s">
        <v>3724</v>
      </c>
    </row>
    <row r="2819">
      <c r="A2819" s="2">
        <v>0.0</v>
      </c>
      <c r="B2819" s="2" t="s">
        <v>3725</v>
      </c>
    </row>
    <row r="2820">
      <c r="A2820" s="2">
        <v>0.0</v>
      </c>
      <c r="B2820" s="2" t="s">
        <v>3726</v>
      </c>
    </row>
    <row r="2821">
      <c r="A2821" s="2">
        <v>1.0</v>
      </c>
      <c r="B2821" s="2" t="s">
        <v>3727</v>
      </c>
    </row>
    <row r="2822">
      <c r="A2822" s="2">
        <v>1.0</v>
      </c>
      <c r="B2822" s="2" t="s">
        <v>3728</v>
      </c>
    </row>
    <row r="2823">
      <c r="A2823" s="2">
        <v>1.0</v>
      </c>
      <c r="B2823" s="2" t="s">
        <v>3729</v>
      </c>
    </row>
    <row r="2824">
      <c r="A2824" s="2">
        <v>0.0</v>
      </c>
      <c r="B2824" s="2" t="s">
        <v>3730</v>
      </c>
    </row>
    <row r="2825">
      <c r="A2825" s="2">
        <v>-1.0</v>
      </c>
      <c r="B2825" s="2" t="s">
        <v>2942</v>
      </c>
    </row>
    <row r="2826">
      <c r="A2826" s="2">
        <v>1.0</v>
      </c>
      <c r="B2826" s="2" t="s">
        <v>3731</v>
      </c>
    </row>
    <row r="2827">
      <c r="A2827" s="2">
        <v>-1.0</v>
      </c>
      <c r="B2827" s="2" t="s">
        <v>2943</v>
      </c>
    </row>
    <row r="2828">
      <c r="A2828" s="2">
        <v>1.0</v>
      </c>
      <c r="B2828" s="2" t="s">
        <v>3732</v>
      </c>
    </row>
    <row r="2829">
      <c r="A2829" s="2">
        <v>0.0</v>
      </c>
      <c r="B2829" s="2" t="s">
        <v>3733</v>
      </c>
    </row>
    <row r="2830">
      <c r="A2830" s="2">
        <v>-1.0</v>
      </c>
      <c r="B2830" s="2" t="s">
        <v>2944</v>
      </c>
    </row>
    <row r="2831">
      <c r="A2831" s="2">
        <v>0.0</v>
      </c>
      <c r="B2831" s="2" t="s">
        <v>3734</v>
      </c>
    </row>
    <row r="2832">
      <c r="A2832" s="2">
        <v>-1.0</v>
      </c>
      <c r="B2832" s="2" t="s">
        <v>2946</v>
      </c>
    </row>
    <row r="2833">
      <c r="A2833" s="2">
        <v>0.0</v>
      </c>
      <c r="B2833" s="2" t="s">
        <v>3735</v>
      </c>
    </row>
    <row r="2834">
      <c r="A2834" s="2">
        <v>-1.0</v>
      </c>
      <c r="B2834" s="2" t="s">
        <v>2948</v>
      </c>
    </row>
    <row r="2835">
      <c r="A2835" s="2">
        <v>-1.0</v>
      </c>
      <c r="B2835" s="2" t="s">
        <v>2950</v>
      </c>
    </row>
    <row r="2836">
      <c r="A2836" s="2">
        <v>1.0</v>
      </c>
      <c r="B2836" s="2" t="s">
        <v>3736</v>
      </c>
    </row>
    <row r="2837">
      <c r="A2837" s="2">
        <v>1.0</v>
      </c>
      <c r="B2837" s="2" t="s">
        <v>3737</v>
      </c>
    </row>
    <row r="2838">
      <c r="A2838" s="2">
        <v>0.0</v>
      </c>
      <c r="B2838" s="2" t="s">
        <v>2420</v>
      </c>
    </row>
    <row r="2839">
      <c r="A2839" s="2">
        <v>-1.0</v>
      </c>
      <c r="B2839" s="2" t="s">
        <v>2951</v>
      </c>
    </row>
    <row r="2840">
      <c r="A2840" s="2">
        <v>-1.0</v>
      </c>
      <c r="B2840" s="2" t="s">
        <v>2952</v>
      </c>
    </row>
    <row r="2841">
      <c r="A2841" s="2">
        <v>-1.0</v>
      </c>
      <c r="B2841" s="2" t="s">
        <v>2953</v>
      </c>
    </row>
    <row r="2842">
      <c r="A2842" s="2">
        <v>-1.0</v>
      </c>
      <c r="B2842" s="2" t="s">
        <v>2954</v>
      </c>
    </row>
    <row r="2843">
      <c r="A2843" s="2">
        <v>-1.0</v>
      </c>
      <c r="B2843" s="2" t="s">
        <v>2955</v>
      </c>
    </row>
    <row r="2844">
      <c r="A2844" s="2">
        <v>0.0</v>
      </c>
      <c r="B2844" s="2" t="s">
        <v>3738</v>
      </c>
    </row>
    <row r="2845">
      <c r="A2845" s="2">
        <v>-1.0</v>
      </c>
      <c r="B2845" s="2" t="s">
        <v>2956</v>
      </c>
    </row>
    <row r="2846">
      <c r="A2846" s="2">
        <v>0.0</v>
      </c>
      <c r="B2846" s="2" t="s">
        <v>3739</v>
      </c>
    </row>
    <row r="2847">
      <c r="A2847" s="2">
        <v>-1.0</v>
      </c>
      <c r="B2847" s="2" t="s">
        <v>2957</v>
      </c>
    </row>
    <row r="2848">
      <c r="A2848" s="2">
        <v>-1.0</v>
      </c>
      <c r="B2848" s="2" t="s">
        <v>2959</v>
      </c>
    </row>
    <row r="2849">
      <c r="A2849" s="2">
        <v>0.0</v>
      </c>
      <c r="B2849" s="2" t="s">
        <v>3740</v>
      </c>
    </row>
    <row r="2850">
      <c r="A2850" s="2">
        <v>1.0</v>
      </c>
      <c r="B2850" s="2" t="s">
        <v>3741</v>
      </c>
    </row>
    <row r="2851">
      <c r="A2851" s="2">
        <v>2.0</v>
      </c>
      <c r="B2851" s="2" t="s">
        <v>3742</v>
      </c>
    </row>
    <row r="2852">
      <c r="A2852" s="2">
        <v>0.0</v>
      </c>
      <c r="B2852" s="2" t="s">
        <v>3743</v>
      </c>
    </row>
    <row r="2853">
      <c r="A2853" s="2">
        <v>-1.0</v>
      </c>
      <c r="B2853" s="2" t="s">
        <v>2960</v>
      </c>
    </row>
    <row r="2854">
      <c r="A2854" s="2">
        <v>1.0</v>
      </c>
      <c r="B2854" s="2" t="s">
        <v>3744</v>
      </c>
    </row>
    <row r="2855">
      <c r="A2855" s="2">
        <v>-1.0</v>
      </c>
      <c r="B2855" s="2" t="s">
        <v>2962</v>
      </c>
    </row>
    <row r="2856">
      <c r="A2856" s="2">
        <v>0.0</v>
      </c>
      <c r="B2856" s="2" t="s">
        <v>3745</v>
      </c>
    </row>
    <row r="2857">
      <c r="A2857" s="2">
        <v>-1.0</v>
      </c>
      <c r="B2857" s="2" t="s">
        <v>2963</v>
      </c>
    </row>
    <row r="2858">
      <c r="A2858" s="2">
        <v>-1.0</v>
      </c>
      <c r="B2858" s="2" t="s">
        <v>2964</v>
      </c>
    </row>
    <row r="2859">
      <c r="A2859" s="2">
        <v>0.0</v>
      </c>
      <c r="B2859" s="2" t="s">
        <v>3746</v>
      </c>
    </row>
    <row r="2860">
      <c r="A2860" s="2">
        <v>0.0</v>
      </c>
      <c r="B2860" s="2" t="s">
        <v>3747</v>
      </c>
    </row>
    <row r="2861">
      <c r="A2861" s="2">
        <v>0.0</v>
      </c>
      <c r="B2861" s="2" t="s">
        <v>3748</v>
      </c>
    </row>
    <row r="2862">
      <c r="A2862" s="2">
        <v>1.0</v>
      </c>
      <c r="B2862" s="2" t="s">
        <v>3750</v>
      </c>
    </row>
    <row r="2863">
      <c r="A2863" s="2">
        <v>0.0</v>
      </c>
      <c r="B2863" s="2" t="s">
        <v>2420</v>
      </c>
    </row>
    <row r="2864">
      <c r="A2864" s="2">
        <v>0.0</v>
      </c>
      <c r="B2864" s="2" t="s">
        <v>3751</v>
      </c>
    </row>
    <row r="2865">
      <c r="A2865" s="2">
        <v>0.0</v>
      </c>
      <c r="B2865" s="2" t="s">
        <v>3752</v>
      </c>
    </row>
    <row r="2866">
      <c r="A2866" s="2">
        <v>-1.0</v>
      </c>
      <c r="B2866" s="2" t="s">
        <v>2965</v>
      </c>
    </row>
    <row r="2867">
      <c r="A2867" s="2">
        <v>1.0</v>
      </c>
      <c r="B2867" s="2" t="s">
        <v>3753</v>
      </c>
    </row>
    <row r="2868">
      <c r="A2868" s="2">
        <v>-1.0</v>
      </c>
      <c r="B2868" s="2" t="s">
        <v>2967</v>
      </c>
    </row>
    <row r="2869">
      <c r="A2869" s="2">
        <v>0.0</v>
      </c>
      <c r="B2869" s="2" t="s">
        <v>3754</v>
      </c>
    </row>
    <row r="2870">
      <c r="A2870" s="2">
        <v>-1.0</v>
      </c>
      <c r="B2870" s="2" t="s">
        <v>2968</v>
      </c>
    </row>
    <row r="2871">
      <c r="A2871" s="2">
        <v>0.0</v>
      </c>
      <c r="B2871" s="2" t="s">
        <v>3755</v>
      </c>
    </row>
    <row r="2872">
      <c r="A2872" s="2">
        <v>-1.0</v>
      </c>
      <c r="B2872" s="2" t="s">
        <v>2970</v>
      </c>
    </row>
    <row r="2873">
      <c r="A2873" s="2">
        <v>0.0</v>
      </c>
      <c r="B2873" s="2" t="s">
        <v>3756</v>
      </c>
    </row>
    <row r="2874">
      <c r="A2874" s="2">
        <v>-1.0</v>
      </c>
      <c r="B2874" s="2" t="s">
        <v>2971</v>
      </c>
    </row>
    <row r="2875">
      <c r="A2875" s="2">
        <v>0.0</v>
      </c>
      <c r="B2875" s="2" t="s">
        <v>3757</v>
      </c>
    </row>
    <row r="2876">
      <c r="A2876" s="2">
        <v>-1.0</v>
      </c>
      <c r="B2876" s="2" t="s">
        <v>2972</v>
      </c>
    </row>
    <row r="2877">
      <c r="A2877" s="2">
        <v>1.0</v>
      </c>
      <c r="B2877" s="2" t="s">
        <v>3758</v>
      </c>
    </row>
    <row r="2878">
      <c r="A2878" s="2">
        <v>0.0</v>
      </c>
      <c r="B2878" s="2" t="s">
        <v>3759</v>
      </c>
    </row>
    <row r="2879">
      <c r="A2879" s="2">
        <v>1.0</v>
      </c>
      <c r="B2879" s="2" t="s">
        <v>3760</v>
      </c>
    </row>
    <row r="2880">
      <c r="A2880" s="2">
        <v>0.0</v>
      </c>
      <c r="B2880" s="2" t="s">
        <v>3761</v>
      </c>
    </row>
    <row r="2881">
      <c r="A2881" s="2">
        <v>0.0</v>
      </c>
      <c r="B2881" s="2" t="s">
        <v>3762</v>
      </c>
    </row>
    <row r="2882">
      <c r="A2882" s="2">
        <v>-1.0</v>
      </c>
      <c r="B2882" s="2" t="s">
        <v>2974</v>
      </c>
    </row>
    <row r="2883">
      <c r="A2883" s="2">
        <v>0.0</v>
      </c>
      <c r="B2883" s="2" t="s">
        <v>3763</v>
      </c>
    </row>
    <row r="2884">
      <c r="A2884" s="2">
        <v>1.0</v>
      </c>
      <c r="B2884" s="2" t="s">
        <v>3764</v>
      </c>
    </row>
    <row r="2885">
      <c r="A2885" s="2">
        <v>1.0</v>
      </c>
      <c r="B2885" s="2" t="s">
        <v>3765</v>
      </c>
    </row>
    <row r="2886">
      <c r="A2886" s="2">
        <v>-1.0</v>
      </c>
      <c r="B2886" s="2" t="s">
        <v>2977</v>
      </c>
    </row>
    <row r="2887">
      <c r="A2887" s="2">
        <v>0.0</v>
      </c>
      <c r="B2887" s="2" t="s">
        <v>3766</v>
      </c>
    </row>
    <row r="2888">
      <c r="A2888" s="2">
        <v>1.0</v>
      </c>
      <c r="B2888" s="2" t="s">
        <v>3767</v>
      </c>
    </row>
    <row r="2889">
      <c r="A2889" s="2">
        <v>0.0</v>
      </c>
      <c r="B2889" s="2" t="s">
        <v>3768</v>
      </c>
    </row>
    <row r="2890">
      <c r="A2890" s="2">
        <v>0.0</v>
      </c>
      <c r="B2890" s="2" t="s">
        <v>3769</v>
      </c>
    </row>
    <row r="2891">
      <c r="A2891" s="2">
        <v>-1.0</v>
      </c>
      <c r="B2891" s="2" t="s">
        <v>2979</v>
      </c>
    </row>
    <row r="2892">
      <c r="A2892" s="2">
        <v>0.0</v>
      </c>
      <c r="B2892" s="2" t="s">
        <v>3770</v>
      </c>
    </row>
    <row r="2893">
      <c r="A2893" s="2">
        <v>0.0</v>
      </c>
      <c r="B2893" s="2" t="s">
        <v>3771</v>
      </c>
    </row>
    <row r="2894">
      <c r="A2894" s="2">
        <v>1.0</v>
      </c>
      <c r="B2894" s="2" t="s">
        <v>3772</v>
      </c>
    </row>
    <row r="2895">
      <c r="A2895" s="2">
        <v>2.0</v>
      </c>
      <c r="B2895" s="2" t="s">
        <v>3773</v>
      </c>
    </row>
    <row r="2896">
      <c r="A2896" s="2">
        <v>2.0</v>
      </c>
      <c r="B2896" s="2" t="s">
        <v>3774</v>
      </c>
    </row>
    <row r="2897">
      <c r="A2897" s="2">
        <v>2.0</v>
      </c>
      <c r="B2897" s="2" t="s">
        <v>3775</v>
      </c>
    </row>
    <row r="2898">
      <c r="A2898" s="2">
        <v>0.0</v>
      </c>
      <c r="B2898" s="2" t="s">
        <v>3776</v>
      </c>
    </row>
    <row r="2899">
      <c r="A2899" s="2">
        <v>1.0</v>
      </c>
      <c r="B2899" s="2" t="s">
        <v>3777</v>
      </c>
    </row>
    <row r="2900">
      <c r="A2900" s="2">
        <v>-1.0</v>
      </c>
      <c r="B2900" s="2" t="s">
        <v>2981</v>
      </c>
    </row>
    <row r="2901">
      <c r="A2901" s="2">
        <v>0.0</v>
      </c>
      <c r="B2901" s="2" t="s">
        <v>3778</v>
      </c>
    </row>
    <row r="2902">
      <c r="A2902" s="2">
        <v>0.0</v>
      </c>
      <c r="B2902" s="2" t="s">
        <v>3779</v>
      </c>
    </row>
    <row r="2903">
      <c r="A2903" s="2">
        <v>0.0</v>
      </c>
      <c r="B2903" s="2" t="s">
        <v>3780</v>
      </c>
    </row>
    <row r="2904">
      <c r="A2904" s="2">
        <v>2.0</v>
      </c>
      <c r="B2904" s="2" t="s">
        <v>3781</v>
      </c>
    </row>
    <row r="2905">
      <c r="A2905" s="2">
        <v>-1.0</v>
      </c>
      <c r="B2905" s="2" t="s">
        <v>2982</v>
      </c>
    </row>
    <row r="2906">
      <c r="A2906" s="2">
        <v>-1.0</v>
      </c>
      <c r="B2906" s="2" t="s">
        <v>2984</v>
      </c>
    </row>
    <row r="2907">
      <c r="A2907" s="2">
        <v>-1.0</v>
      </c>
      <c r="B2907" s="2" t="s">
        <v>2986</v>
      </c>
    </row>
    <row r="2908">
      <c r="A2908" s="2">
        <v>0.0</v>
      </c>
      <c r="B2908" s="2" t="s">
        <v>3782</v>
      </c>
    </row>
    <row r="2909">
      <c r="A2909" s="2">
        <v>-1.0</v>
      </c>
      <c r="B2909" s="2" t="s">
        <v>2988</v>
      </c>
    </row>
    <row r="2910">
      <c r="A2910" s="2">
        <v>-2.0</v>
      </c>
      <c r="B2910" s="2" t="s">
        <v>2581</v>
      </c>
    </row>
    <row r="2911">
      <c r="A2911" s="2">
        <v>-1.0</v>
      </c>
      <c r="B2911" s="2" t="s">
        <v>2990</v>
      </c>
    </row>
    <row r="2912">
      <c r="A2912" s="2">
        <v>0.0</v>
      </c>
      <c r="B2912" s="2" t="s">
        <v>3785</v>
      </c>
    </row>
    <row r="2913">
      <c r="A2913" s="2">
        <v>0.0</v>
      </c>
      <c r="B2913" s="2" t="s">
        <v>3786</v>
      </c>
    </row>
    <row r="2914">
      <c r="A2914" s="2">
        <v>-1.0</v>
      </c>
      <c r="B2914" s="2" t="s">
        <v>2991</v>
      </c>
    </row>
    <row r="2915">
      <c r="A2915" s="2">
        <v>-2.0</v>
      </c>
      <c r="B2915" s="2" t="s">
        <v>2582</v>
      </c>
    </row>
    <row r="2916">
      <c r="A2916" s="2">
        <v>1.0</v>
      </c>
      <c r="B2916" s="2" t="s">
        <v>3787</v>
      </c>
    </row>
    <row r="2917">
      <c r="A2917" s="2">
        <v>1.0</v>
      </c>
      <c r="B2917" s="2" t="s">
        <v>3788</v>
      </c>
    </row>
    <row r="2918">
      <c r="A2918" s="2">
        <v>0.0</v>
      </c>
      <c r="B2918" s="2" t="s">
        <v>3789</v>
      </c>
    </row>
    <row r="2919">
      <c r="A2919" s="2">
        <v>-2.0</v>
      </c>
      <c r="B2919" s="2" t="s">
        <v>2583</v>
      </c>
    </row>
    <row r="2920">
      <c r="A2920" s="2">
        <v>-1.0</v>
      </c>
      <c r="B2920" s="2" t="s">
        <v>2992</v>
      </c>
    </row>
    <row r="2921">
      <c r="A2921" s="2">
        <v>0.0</v>
      </c>
      <c r="B2921" s="2" t="s">
        <v>3790</v>
      </c>
    </row>
    <row r="2922">
      <c r="A2922" s="2">
        <v>-1.0</v>
      </c>
      <c r="B2922" s="2" t="s">
        <v>2994</v>
      </c>
    </row>
    <row r="2923">
      <c r="A2923" s="2">
        <v>0.0</v>
      </c>
      <c r="B2923" s="2" t="s">
        <v>2420</v>
      </c>
    </row>
    <row r="2924">
      <c r="A2924" s="2">
        <v>2.0</v>
      </c>
      <c r="B2924" s="2" t="s">
        <v>3791</v>
      </c>
    </row>
    <row r="2925">
      <c r="A2925" s="2">
        <v>1.0</v>
      </c>
      <c r="B2925" s="2" t="s">
        <v>3792</v>
      </c>
    </row>
    <row r="2926">
      <c r="A2926" s="2">
        <v>0.0</v>
      </c>
      <c r="B2926" s="2" t="s">
        <v>3793</v>
      </c>
    </row>
    <row r="2927">
      <c r="A2927" s="2">
        <v>0.0</v>
      </c>
      <c r="B2927" s="2" t="s">
        <v>3794</v>
      </c>
    </row>
    <row r="2928">
      <c r="A2928" s="2">
        <v>-1.0</v>
      </c>
      <c r="B2928" s="2" t="s">
        <v>2996</v>
      </c>
    </row>
    <row r="2929">
      <c r="A2929" s="2">
        <v>-1.0</v>
      </c>
      <c r="B2929" s="2" t="s">
        <v>2998</v>
      </c>
    </row>
    <row r="2930">
      <c r="A2930" s="2">
        <v>-2.0</v>
      </c>
      <c r="B2930" s="2" t="s">
        <v>2584</v>
      </c>
    </row>
    <row r="2931">
      <c r="A2931" s="2">
        <v>-1.0</v>
      </c>
      <c r="B2931" s="2" t="s">
        <v>3000</v>
      </c>
    </row>
    <row r="2932">
      <c r="A2932" s="2">
        <v>0.0</v>
      </c>
      <c r="B2932" s="2" t="s">
        <v>3795</v>
      </c>
    </row>
    <row r="2933">
      <c r="A2933" s="2">
        <v>-2.0</v>
      </c>
      <c r="B2933" s="2" t="s">
        <v>2585</v>
      </c>
    </row>
    <row r="2934">
      <c r="A2934" s="2">
        <v>-2.0</v>
      </c>
      <c r="B2934" s="2" t="s">
        <v>2586</v>
      </c>
    </row>
    <row r="2935">
      <c r="A2935" s="2">
        <v>-2.0</v>
      </c>
      <c r="B2935" s="2" t="s">
        <v>2587</v>
      </c>
    </row>
    <row r="2936">
      <c r="A2936" s="2">
        <v>-1.0</v>
      </c>
      <c r="B2936" s="2" t="s">
        <v>3002</v>
      </c>
    </row>
    <row r="2937">
      <c r="A2937" s="2">
        <v>0.0</v>
      </c>
      <c r="B2937" s="2" t="s">
        <v>3796</v>
      </c>
    </row>
    <row r="2938">
      <c r="A2938" s="2">
        <v>0.0</v>
      </c>
      <c r="B2938" s="2" t="s">
        <v>3797</v>
      </c>
    </row>
    <row r="2939">
      <c r="A2939" s="2">
        <v>2.0</v>
      </c>
      <c r="B2939" s="2" t="s">
        <v>3798</v>
      </c>
    </row>
    <row r="2940">
      <c r="A2940" s="2">
        <v>1.0</v>
      </c>
      <c r="B2940" s="2" t="s">
        <v>3799</v>
      </c>
    </row>
    <row r="2941">
      <c r="A2941" s="2">
        <v>0.0</v>
      </c>
      <c r="B2941" s="2" t="s">
        <v>3800</v>
      </c>
    </row>
    <row r="2942">
      <c r="A2942" s="2">
        <v>2.0</v>
      </c>
      <c r="B2942" s="2" t="s">
        <v>3801</v>
      </c>
    </row>
    <row r="2943">
      <c r="A2943" s="2">
        <v>1.0</v>
      </c>
      <c r="B2943" s="2" t="s">
        <v>3803</v>
      </c>
    </row>
    <row r="2944">
      <c r="A2944" s="2">
        <v>2.0</v>
      </c>
      <c r="B2944" s="2" t="s">
        <v>3804</v>
      </c>
    </row>
    <row r="2945">
      <c r="A2945" s="2">
        <v>0.0</v>
      </c>
      <c r="B2945" s="2" t="s">
        <v>3805</v>
      </c>
    </row>
    <row r="2946">
      <c r="A2946" s="2">
        <v>-1.0</v>
      </c>
      <c r="B2946" s="2" t="s">
        <v>3004</v>
      </c>
    </row>
    <row r="2947">
      <c r="A2947" s="2">
        <v>1.0</v>
      </c>
      <c r="B2947" s="2" t="s">
        <v>3806</v>
      </c>
    </row>
    <row r="2948">
      <c r="A2948" s="2">
        <v>0.0</v>
      </c>
      <c r="B2948" s="2" t="s">
        <v>3807</v>
      </c>
    </row>
    <row r="2949">
      <c r="A2949" s="2">
        <v>0.0</v>
      </c>
      <c r="B2949" s="2" t="s">
        <v>3808</v>
      </c>
    </row>
    <row r="2950">
      <c r="A2950" s="2">
        <v>1.0</v>
      </c>
      <c r="B2950" s="2" t="s">
        <v>3809</v>
      </c>
    </row>
    <row r="2951">
      <c r="A2951" s="2">
        <v>0.0</v>
      </c>
      <c r="B2951" s="2" t="s">
        <v>3810</v>
      </c>
    </row>
    <row r="2952">
      <c r="A2952" s="2">
        <v>0.0</v>
      </c>
      <c r="B2952" s="2" t="s">
        <v>3811</v>
      </c>
    </row>
    <row r="2953">
      <c r="A2953" s="2">
        <v>2.0</v>
      </c>
      <c r="B2953" s="2" t="s">
        <v>3812</v>
      </c>
    </row>
    <row r="2954">
      <c r="A2954" s="2">
        <v>1.0</v>
      </c>
      <c r="B2954" s="2" t="s">
        <v>3813</v>
      </c>
    </row>
    <row r="2955">
      <c r="A2955" s="2">
        <v>0.0</v>
      </c>
      <c r="B2955" s="2" t="s">
        <v>3814</v>
      </c>
    </row>
    <row r="2956">
      <c r="A2956" s="2">
        <v>-1.0</v>
      </c>
      <c r="B2956" s="3" t="s">
        <v>3006</v>
      </c>
    </row>
    <row r="2957">
      <c r="A2957" s="2">
        <v>-1.0</v>
      </c>
      <c r="B2957" s="2" t="s">
        <v>3008</v>
      </c>
    </row>
    <row r="2958">
      <c r="A2958" s="2">
        <v>-1.0</v>
      </c>
      <c r="B2958" s="2" t="s">
        <v>3010</v>
      </c>
    </row>
    <row r="2959">
      <c r="A2959" s="2">
        <v>0.0</v>
      </c>
      <c r="B2959" s="2" t="s">
        <v>3816</v>
      </c>
    </row>
    <row r="2960">
      <c r="A2960" s="2">
        <v>1.0</v>
      </c>
      <c r="B2960" s="3" t="s">
        <v>3817</v>
      </c>
    </row>
    <row r="2961">
      <c r="A2961" s="2">
        <v>1.0</v>
      </c>
      <c r="B2961" s="2" t="s">
        <v>3818</v>
      </c>
    </row>
    <row r="2962">
      <c r="A2962" s="2">
        <v>1.0</v>
      </c>
      <c r="B2962" s="2" t="s">
        <v>3820</v>
      </c>
    </row>
    <row r="2963">
      <c r="A2963" s="2">
        <v>2.0</v>
      </c>
      <c r="B2963" s="2" t="s">
        <v>3821</v>
      </c>
    </row>
    <row r="2964">
      <c r="A2964" s="2">
        <v>2.0</v>
      </c>
      <c r="B2964" s="2" t="s">
        <v>3822</v>
      </c>
    </row>
    <row r="2965">
      <c r="A2965" s="2">
        <v>2.0</v>
      </c>
      <c r="B2965" s="2" t="s">
        <v>3823</v>
      </c>
    </row>
    <row r="2966">
      <c r="A2966" s="2">
        <v>0.0</v>
      </c>
      <c r="B2966" s="2" t="s">
        <v>3824</v>
      </c>
    </row>
    <row r="2967">
      <c r="A2967" s="2">
        <v>1.0</v>
      </c>
      <c r="B2967" s="2" t="s">
        <v>3825</v>
      </c>
    </row>
    <row r="2968">
      <c r="A2968" s="2">
        <v>1.0</v>
      </c>
      <c r="B2968" s="2" t="s">
        <v>3826</v>
      </c>
    </row>
    <row r="2969">
      <c r="A2969" s="2">
        <v>1.0</v>
      </c>
      <c r="B2969" s="2" t="s">
        <v>3827</v>
      </c>
    </row>
    <row r="2970">
      <c r="A2970" s="2">
        <v>1.0</v>
      </c>
      <c r="B2970" s="2" t="s">
        <v>3828</v>
      </c>
    </row>
    <row r="2971">
      <c r="A2971" s="2">
        <v>2.0</v>
      </c>
      <c r="B2971" s="2" t="s">
        <v>3829</v>
      </c>
    </row>
    <row r="2972">
      <c r="A2972" s="2">
        <v>1.0</v>
      </c>
      <c r="B2972" s="2" t="s">
        <v>3830</v>
      </c>
    </row>
    <row r="2973">
      <c r="A2973" s="2">
        <v>0.0</v>
      </c>
      <c r="B2973" s="2" t="s">
        <v>3831</v>
      </c>
    </row>
    <row r="2974">
      <c r="A2974" s="2">
        <v>-2.0</v>
      </c>
      <c r="B2974" s="2" t="s">
        <v>2588</v>
      </c>
    </row>
    <row r="2975">
      <c r="A2975" s="2">
        <v>0.0</v>
      </c>
      <c r="B2975" s="2" t="s">
        <v>3833</v>
      </c>
    </row>
    <row r="2976">
      <c r="A2976" s="2">
        <v>0.0</v>
      </c>
      <c r="B2976" s="2" t="s">
        <v>3834</v>
      </c>
    </row>
    <row r="2977">
      <c r="A2977" s="2">
        <v>-2.0</v>
      </c>
      <c r="B2977" s="2" t="s">
        <v>2589</v>
      </c>
    </row>
    <row r="2978">
      <c r="A2978" s="2">
        <v>1.0</v>
      </c>
      <c r="B2978" s="2" t="s">
        <v>3835</v>
      </c>
    </row>
    <row r="2979">
      <c r="A2979" s="2">
        <v>-1.0</v>
      </c>
      <c r="B2979" s="2" t="s">
        <v>3011</v>
      </c>
    </row>
    <row r="2980">
      <c r="A2980" s="2">
        <v>-1.0</v>
      </c>
      <c r="B2980" s="2" t="s">
        <v>3012</v>
      </c>
    </row>
    <row r="2981">
      <c r="A2981" s="2">
        <v>-1.0</v>
      </c>
      <c r="B2981" s="2" t="s">
        <v>3013</v>
      </c>
    </row>
    <row r="2982">
      <c r="A2982" s="2">
        <v>0.0</v>
      </c>
      <c r="B2982" s="2" t="s">
        <v>3836</v>
      </c>
    </row>
    <row r="2983">
      <c r="A2983" s="2">
        <v>-2.0</v>
      </c>
      <c r="B2983" s="2" t="s">
        <v>2590</v>
      </c>
    </row>
    <row r="2984">
      <c r="A2984" s="2">
        <v>-1.0</v>
      </c>
      <c r="B2984" s="2" t="s">
        <v>3014</v>
      </c>
    </row>
    <row r="2985">
      <c r="A2985" s="2">
        <v>0.0</v>
      </c>
      <c r="B2985" s="2" t="s">
        <v>3837</v>
      </c>
    </row>
    <row r="2986">
      <c r="A2986" s="2">
        <v>0.0</v>
      </c>
      <c r="B2986" s="2" t="s">
        <v>3838</v>
      </c>
    </row>
    <row r="2987">
      <c r="A2987" s="2">
        <v>0.0</v>
      </c>
      <c r="B2987" s="2" t="s">
        <v>3839</v>
      </c>
    </row>
    <row r="2988">
      <c r="A2988" s="2">
        <v>0.0</v>
      </c>
      <c r="B2988" s="2" t="s">
        <v>3840</v>
      </c>
    </row>
    <row r="2989">
      <c r="A2989" s="2">
        <v>0.0</v>
      </c>
      <c r="B2989" s="2" t="s">
        <v>3841</v>
      </c>
    </row>
    <row r="2990">
      <c r="A2990" s="2">
        <v>0.0</v>
      </c>
      <c r="B2990" s="2" t="s">
        <v>3843</v>
      </c>
    </row>
    <row r="2991">
      <c r="A2991" s="2">
        <v>0.0</v>
      </c>
      <c r="B2991" s="2" t="s">
        <v>3849</v>
      </c>
    </row>
    <row r="2992">
      <c r="A2992" s="2">
        <v>-2.0</v>
      </c>
      <c r="B2992" s="2" t="s">
        <v>2591</v>
      </c>
    </row>
    <row r="2993">
      <c r="A2993" s="2">
        <v>-1.0</v>
      </c>
      <c r="B2993" s="2" t="s">
        <v>3015</v>
      </c>
    </row>
    <row r="2994">
      <c r="A2994" s="2">
        <v>0.0</v>
      </c>
      <c r="B2994" s="2" t="s">
        <v>3850</v>
      </c>
    </row>
    <row r="2995">
      <c r="A2995" s="2">
        <v>1.0</v>
      </c>
      <c r="B2995" s="2" t="s">
        <v>4210</v>
      </c>
    </row>
    <row r="2996">
      <c r="A2996" s="2">
        <v>0.0</v>
      </c>
      <c r="B2996" s="2" t="s">
        <v>3851</v>
      </c>
    </row>
    <row r="2997">
      <c r="A2997" s="2">
        <v>-1.0</v>
      </c>
      <c r="B2997" s="2" t="s">
        <v>3016</v>
      </c>
    </row>
    <row r="2998">
      <c r="A2998" s="2">
        <v>-2.0</v>
      </c>
      <c r="B2998" s="2" t="s">
        <v>2592</v>
      </c>
    </row>
    <row r="2999">
      <c r="A2999" s="2">
        <v>0.0</v>
      </c>
      <c r="B2999" s="2" t="s">
        <v>3852</v>
      </c>
    </row>
    <row r="3000">
      <c r="A3000" s="2">
        <v>0.0</v>
      </c>
      <c r="B3000" s="2" t="s">
        <v>3853</v>
      </c>
    </row>
    <row r="3001">
      <c r="A3001" s="2">
        <v>-1.0</v>
      </c>
      <c r="B3001" s="2" t="s">
        <v>3018</v>
      </c>
    </row>
    <row r="3002">
      <c r="A3002" s="2">
        <v>-1.0</v>
      </c>
      <c r="B3002" s="2" t="s">
        <v>3020</v>
      </c>
    </row>
    <row r="3003">
      <c r="A3003" s="2">
        <v>-1.0</v>
      </c>
      <c r="B3003" s="2" t="s">
        <v>3021</v>
      </c>
    </row>
    <row r="3004">
      <c r="A3004" s="2">
        <v>1.0</v>
      </c>
      <c r="B3004" s="2" t="s">
        <v>4211</v>
      </c>
    </row>
    <row r="3005">
      <c r="A3005" s="2">
        <v>2.0</v>
      </c>
      <c r="B3005" s="2" t="s">
        <v>4212</v>
      </c>
    </row>
    <row r="3006">
      <c r="A3006" s="2">
        <v>0.0</v>
      </c>
      <c r="B3006" s="2" t="s">
        <v>3854</v>
      </c>
    </row>
    <row r="3007">
      <c r="A3007" s="2">
        <v>1.0</v>
      </c>
      <c r="B3007" s="2" t="s">
        <v>4213</v>
      </c>
    </row>
    <row r="3008">
      <c r="A3008" s="2">
        <v>1.0</v>
      </c>
      <c r="B3008" s="2" t="s">
        <v>4214</v>
      </c>
    </row>
    <row r="3009">
      <c r="A3009" s="2">
        <v>-1.0</v>
      </c>
      <c r="B3009" s="2" t="s">
        <v>3022</v>
      </c>
    </row>
    <row r="3010">
      <c r="A3010" s="2">
        <v>0.0</v>
      </c>
      <c r="B3010" s="2" t="s">
        <v>3855</v>
      </c>
    </row>
    <row r="3011">
      <c r="A3011" s="2">
        <v>0.0</v>
      </c>
      <c r="B3011" s="2" t="s">
        <v>3856</v>
      </c>
    </row>
    <row r="3012">
      <c r="A3012" s="2">
        <v>2.0</v>
      </c>
      <c r="B3012" s="2" t="s">
        <v>4212</v>
      </c>
    </row>
    <row r="3013">
      <c r="A3013" s="2">
        <v>1.0</v>
      </c>
      <c r="B3013" s="2" t="s">
        <v>4215</v>
      </c>
    </row>
    <row r="3014">
      <c r="A3014" s="2">
        <v>0.0</v>
      </c>
      <c r="B3014" s="2" t="s">
        <v>3857</v>
      </c>
    </row>
    <row r="3015">
      <c r="A3015" s="2">
        <v>1.0</v>
      </c>
      <c r="B3015" s="2" t="s">
        <v>4216</v>
      </c>
    </row>
    <row r="3016">
      <c r="A3016" s="2">
        <v>-1.0</v>
      </c>
      <c r="B3016" s="2" t="s">
        <v>3023</v>
      </c>
    </row>
    <row r="3017">
      <c r="A3017" s="2">
        <v>0.0</v>
      </c>
      <c r="B3017" s="2" t="s">
        <v>3858</v>
      </c>
    </row>
    <row r="3018">
      <c r="A3018" s="2">
        <v>-1.0</v>
      </c>
      <c r="B3018" s="3" t="s">
        <v>3024</v>
      </c>
    </row>
    <row r="3019">
      <c r="A3019" s="2">
        <v>0.0</v>
      </c>
      <c r="B3019" s="2" t="s">
        <v>3859</v>
      </c>
    </row>
    <row r="3020">
      <c r="A3020" s="2">
        <v>0.0</v>
      </c>
      <c r="B3020" s="2" t="s">
        <v>3860</v>
      </c>
    </row>
    <row r="3021">
      <c r="A3021" s="2">
        <v>-1.0</v>
      </c>
      <c r="B3021" s="2" t="s">
        <v>3026</v>
      </c>
    </row>
    <row r="3022">
      <c r="A3022" s="2">
        <v>0.0</v>
      </c>
      <c r="B3022" s="2" t="s">
        <v>3861</v>
      </c>
    </row>
    <row r="3023">
      <c r="A3023" s="2">
        <v>1.0</v>
      </c>
      <c r="B3023" s="2" t="s">
        <v>4217</v>
      </c>
    </row>
    <row r="3024">
      <c r="A3024" s="2">
        <v>-2.0</v>
      </c>
      <c r="B3024" s="2" t="s">
        <v>2593</v>
      </c>
    </row>
    <row r="3025">
      <c r="A3025" s="2">
        <v>1.0</v>
      </c>
      <c r="B3025" s="2" t="s">
        <v>4218</v>
      </c>
    </row>
    <row r="3026">
      <c r="A3026" s="2">
        <v>-1.0</v>
      </c>
      <c r="B3026" s="2" t="s">
        <v>3028</v>
      </c>
    </row>
    <row r="3027">
      <c r="A3027" s="2">
        <v>1.0</v>
      </c>
      <c r="B3027" s="2" t="s">
        <v>4219</v>
      </c>
    </row>
    <row r="3028">
      <c r="A3028" s="2">
        <v>-1.0</v>
      </c>
      <c r="B3028" s="2" t="s">
        <v>3029</v>
      </c>
    </row>
    <row r="3029">
      <c r="A3029" s="2">
        <v>0.0</v>
      </c>
      <c r="B3029" s="2" t="s">
        <v>3862</v>
      </c>
    </row>
    <row r="3030">
      <c r="A3030" s="2">
        <v>0.0</v>
      </c>
      <c r="B3030" s="2" t="s">
        <v>3863</v>
      </c>
    </row>
    <row r="3031">
      <c r="A3031" s="2">
        <v>0.0</v>
      </c>
      <c r="B3031" s="2" t="s">
        <v>3864</v>
      </c>
    </row>
    <row r="3032">
      <c r="A3032" s="2">
        <v>0.0</v>
      </c>
      <c r="B3032" s="2" t="s">
        <v>3865</v>
      </c>
    </row>
    <row r="3033">
      <c r="A3033" s="2">
        <v>1.0</v>
      </c>
      <c r="B3033" s="2" t="s">
        <v>4220</v>
      </c>
    </row>
    <row r="3034">
      <c r="A3034" s="2">
        <v>-1.0</v>
      </c>
      <c r="B3034" s="2" t="s">
        <v>3031</v>
      </c>
    </row>
    <row r="3035">
      <c r="A3035" s="2">
        <v>0.0</v>
      </c>
      <c r="B3035" s="2" t="s">
        <v>3866</v>
      </c>
    </row>
    <row r="3036">
      <c r="A3036" s="2">
        <v>0.0</v>
      </c>
      <c r="B3036" s="2" t="s">
        <v>3867</v>
      </c>
    </row>
    <row r="3037">
      <c r="A3037" s="2">
        <v>1.0</v>
      </c>
      <c r="B3037" s="2" t="s">
        <v>4221</v>
      </c>
    </row>
    <row r="3038">
      <c r="A3038" s="2">
        <v>1.0</v>
      </c>
      <c r="B3038" s="2" t="s">
        <v>4222</v>
      </c>
    </row>
    <row r="3039">
      <c r="A3039" s="2">
        <v>0.0</v>
      </c>
      <c r="B3039" s="2" t="s">
        <v>3868</v>
      </c>
    </row>
    <row r="3040">
      <c r="A3040" s="2">
        <v>0.0</v>
      </c>
      <c r="B3040" s="2" t="s">
        <v>3869</v>
      </c>
    </row>
    <row r="3041">
      <c r="A3041" s="2">
        <v>1.0</v>
      </c>
      <c r="B3041" s="2" t="s">
        <v>4223</v>
      </c>
    </row>
    <row r="3042">
      <c r="A3042" s="2">
        <v>1.0</v>
      </c>
      <c r="B3042" s="2" t="s">
        <v>4224</v>
      </c>
    </row>
    <row r="3043">
      <c r="A3043" s="2">
        <v>1.0</v>
      </c>
      <c r="B3043" s="2" t="s">
        <v>4225</v>
      </c>
    </row>
    <row r="3044">
      <c r="A3044" s="2">
        <v>-1.0</v>
      </c>
      <c r="B3044" s="2" t="s">
        <v>3033</v>
      </c>
    </row>
    <row r="3045">
      <c r="A3045" s="2">
        <v>1.0</v>
      </c>
      <c r="B3045" s="2" t="s">
        <v>4226</v>
      </c>
    </row>
    <row r="3046">
      <c r="A3046" s="2">
        <v>0.0</v>
      </c>
      <c r="B3046" s="2" t="s">
        <v>3871</v>
      </c>
    </row>
    <row r="3047">
      <c r="A3047" s="2">
        <v>-1.0</v>
      </c>
      <c r="B3047" s="2" t="s">
        <v>3035</v>
      </c>
    </row>
    <row r="3048">
      <c r="A3048" s="2">
        <v>-1.0</v>
      </c>
      <c r="B3048" s="2" t="s">
        <v>3038</v>
      </c>
    </row>
    <row r="3049">
      <c r="A3049" s="2">
        <v>-1.0</v>
      </c>
      <c r="B3049" s="2" t="s">
        <v>3039</v>
      </c>
    </row>
    <row r="3050">
      <c r="A3050" s="2">
        <v>-1.0</v>
      </c>
      <c r="B3050" s="2" t="s">
        <v>3041</v>
      </c>
    </row>
    <row r="3051">
      <c r="A3051" s="2">
        <v>-1.0</v>
      </c>
      <c r="B3051" s="2" t="s">
        <v>3043</v>
      </c>
    </row>
    <row r="3052">
      <c r="A3052" s="2">
        <v>0.0</v>
      </c>
      <c r="B3052" s="2" t="s">
        <v>3872</v>
      </c>
    </row>
    <row r="3053">
      <c r="A3053" s="2">
        <v>0.0</v>
      </c>
      <c r="B3053" s="2" t="s">
        <v>3873</v>
      </c>
    </row>
    <row r="3054">
      <c r="A3054" s="2">
        <v>1.0</v>
      </c>
      <c r="B3054" s="2" t="s">
        <v>4227</v>
      </c>
    </row>
    <row r="3055">
      <c r="A3055" s="2">
        <v>-1.0</v>
      </c>
      <c r="B3055" s="2" t="s">
        <v>3044</v>
      </c>
    </row>
    <row r="3056">
      <c r="A3056" s="2">
        <v>-2.0</v>
      </c>
      <c r="B3056" s="2" t="s">
        <v>2594</v>
      </c>
    </row>
    <row r="3057">
      <c r="A3057" s="2">
        <v>0.0</v>
      </c>
      <c r="B3057" s="2" t="s">
        <v>3874</v>
      </c>
    </row>
    <row r="3058">
      <c r="A3058" s="2">
        <v>0.0</v>
      </c>
      <c r="B3058" s="2" t="s">
        <v>3875</v>
      </c>
    </row>
    <row r="3059">
      <c r="A3059" s="2">
        <v>0.0</v>
      </c>
      <c r="B3059" s="2" t="s">
        <v>3876</v>
      </c>
    </row>
    <row r="3060">
      <c r="A3060" s="2">
        <v>-1.0</v>
      </c>
      <c r="B3060" s="2" t="s">
        <v>3045</v>
      </c>
    </row>
    <row r="3061">
      <c r="A3061" s="2">
        <v>-1.0</v>
      </c>
      <c r="B3061" s="2" t="s">
        <v>3048</v>
      </c>
    </row>
    <row r="3062">
      <c r="A3062" s="2">
        <v>-1.0</v>
      </c>
      <c r="B3062" s="2" t="s">
        <v>3049</v>
      </c>
    </row>
    <row r="3063">
      <c r="A3063" s="2">
        <v>-1.0</v>
      </c>
      <c r="B3063" s="2" t="s">
        <v>3051</v>
      </c>
    </row>
    <row r="3064">
      <c r="A3064" s="2">
        <v>0.0</v>
      </c>
      <c r="B3064" s="2" t="s">
        <v>3877</v>
      </c>
    </row>
    <row r="3065">
      <c r="A3065" s="2">
        <v>-1.0</v>
      </c>
      <c r="B3065" s="2" t="s">
        <v>3053</v>
      </c>
    </row>
    <row r="3066">
      <c r="A3066" s="2">
        <v>-1.0</v>
      </c>
      <c r="B3066" s="2" t="s">
        <v>3055</v>
      </c>
    </row>
    <row r="3067">
      <c r="A3067" s="2">
        <v>-1.0</v>
      </c>
      <c r="B3067" s="2" t="s">
        <v>3057</v>
      </c>
    </row>
    <row r="3068">
      <c r="A3068" s="2">
        <v>0.0</v>
      </c>
      <c r="B3068" s="2" t="s">
        <v>3878</v>
      </c>
    </row>
    <row r="3069">
      <c r="A3069" s="2">
        <v>-1.0</v>
      </c>
      <c r="B3069" s="2" t="s">
        <v>3059</v>
      </c>
    </row>
    <row r="3070">
      <c r="A3070" s="2">
        <v>0.0</v>
      </c>
      <c r="B3070" s="2" t="s">
        <v>3879</v>
      </c>
    </row>
    <row r="3071">
      <c r="A3071" s="2">
        <v>0.0</v>
      </c>
      <c r="B3071" s="2" t="s">
        <v>3880</v>
      </c>
    </row>
    <row r="3072">
      <c r="A3072" s="2">
        <v>0.0</v>
      </c>
      <c r="B3072" s="2" t="s">
        <v>3881</v>
      </c>
    </row>
    <row r="3073">
      <c r="A3073" s="2">
        <v>0.0</v>
      </c>
      <c r="B3073" s="2" t="s">
        <v>3882</v>
      </c>
    </row>
    <row r="3074">
      <c r="A3074" s="2">
        <v>0.0</v>
      </c>
      <c r="B3074" s="2" t="s">
        <v>3883</v>
      </c>
    </row>
    <row r="3075">
      <c r="A3075" s="2">
        <v>0.0</v>
      </c>
      <c r="B3075" s="2" t="s">
        <v>3885</v>
      </c>
    </row>
    <row r="3076">
      <c r="A3076" s="2">
        <v>-1.0</v>
      </c>
      <c r="B3076" s="2" t="s">
        <v>3061</v>
      </c>
    </row>
    <row r="3077">
      <c r="A3077" s="2">
        <v>1.0</v>
      </c>
      <c r="B3077" s="2" t="s">
        <v>4228</v>
      </c>
    </row>
    <row r="3078">
      <c r="A3078" s="2">
        <v>0.0</v>
      </c>
      <c r="B3078" s="2" t="s">
        <v>3886</v>
      </c>
    </row>
    <row r="3079">
      <c r="A3079" s="2">
        <v>0.0</v>
      </c>
      <c r="B3079" s="2" t="s">
        <v>3887</v>
      </c>
    </row>
    <row r="3080">
      <c r="A3080" s="2">
        <v>2.0</v>
      </c>
      <c r="B3080" s="2" t="s">
        <v>4229</v>
      </c>
    </row>
    <row r="3081">
      <c r="A3081" s="2">
        <v>0.0</v>
      </c>
      <c r="B3081" s="2" t="s">
        <v>3888</v>
      </c>
    </row>
    <row r="3082">
      <c r="A3082" s="2">
        <v>1.0</v>
      </c>
      <c r="B3082" s="2" t="s">
        <v>4230</v>
      </c>
    </row>
    <row r="3083">
      <c r="A3083" s="2">
        <v>0.0</v>
      </c>
      <c r="B3083" s="2" t="s">
        <v>3889</v>
      </c>
    </row>
    <row r="3084">
      <c r="A3084" s="2">
        <v>0.0</v>
      </c>
      <c r="B3084" s="2" t="s">
        <v>3890</v>
      </c>
    </row>
    <row r="3085">
      <c r="A3085" s="2">
        <v>2.0</v>
      </c>
      <c r="B3085" s="2" t="s">
        <v>4231</v>
      </c>
    </row>
    <row r="3086">
      <c r="A3086" s="2">
        <v>0.0</v>
      </c>
      <c r="B3086" s="2" t="s">
        <v>3891</v>
      </c>
    </row>
    <row r="3087">
      <c r="A3087" s="2">
        <v>-1.0</v>
      </c>
      <c r="B3087" s="2" t="s">
        <v>3062</v>
      </c>
    </row>
    <row r="3088">
      <c r="A3088" s="2">
        <v>-2.0</v>
      </c>
      <c r="B3088" s="2" t="s">
        <v>2595</v>
      </c>
    </row>
    <row r="3089">
      <c r="A3089" s="2">
        <v>0.0</v>
      </c>
      <c r="B3089" s="2" t="s">
        <v>3892</v>
      </c>
    </row>
    <row r="3090">
      <c r="A3090" s="2">
        <v>1.0</v>
      </c>
      <c r="B3090" s="2" t="s">
        <v>4232</v>
      </c>
    </row>
    <row r="3091">
      <c r="A3091" s="2">
        <v>0.0</v>
      </c>
      <c r="B3091" s="2" t="s">
        <v>3893</v>
      </c>
    </row>
    <row r="3092">
      <c r="A3092" s="2">
        <v>0.0</v>
      </c>
      <c r="B3092" s="2" t="s">
        <v>3894</v>
      </c>
    </row>
    <row r="3093">
      <c r="A3093" s="2">
        <v>1.0</v>
      </c>
      <c r="B3093" s="2" t="s">
        <v>4233</v>
      </c>
    </row>
    <row r="3094">
      <c r="A3094" s="2">
        <v>1.0</v>
      </c>
      <c r="B3094" s="2" t="s">
        <v>4234</v>
      </c>
    </row>
    <row r="3095">
      <c r="A3095" s="2">
        <v>-1.0</v>
      </c>
      <c r="B3095" s="2" t="s">
        <v>3064</v>
      </c>
    </row>
    <row r="3096">
      <c r="A3096" s="2">
        <v>-1.0</v>
      </c>
      <c r="B3096" s="2" t="s">
        <v>3065</v>
      </c>
    </row>
    <row r="3097">
      <c r="A3097" s="2">
        <v>0.0</v>
      </c>
      <c r="B3097" s="2" t="s">
        <v>3895</v>
      </c>
    </row>
    <row r="3098">
      <c r="A3098" s="2">
        <v>-1.0</v>
      </c>
      <c r="B3098" s="2" t="s">
        <v>3067</v>
      </c>
    </row>
    <row r="3099">
      <c r="A3099" s="2">
        <v>0.0</v>
      </c>
      <c r="B3099" s="2" t="s">
        <v>3898</v>
      </c>
    </row>
    <row r="3100">
      <c r="A3100" s="2">
        <v>-1.0</v>
      </c>
      <c r="B3100" s="2" t="s">
        <v>3069</v>
      </c>
    </row>
    <row r="3101">
      <c r="A3101" s="2">
        <v>2.0</v>
      </c>
      <c r="B3101" s="2" t="s">
        <v>4235</v>
      </c>
    </row>
    <row r="3102">
      <c r="A3102" s="2">
        <v>1.0</v>
      </c>
      <c r="B3102" s="2" t="s">
        <v>4236</v>
      </c>
    </row>
    <row r="3103">
      <c r="A3103" s="2">
        <v>-2.0</v>
      </c>
      <c r="B3103" s="2" t="s">
        <v>2596</v>
      </c>
    </row>
    <row r="3104">
      <c r="A3104" s="2">
        <v>-1.0</v>
      </c>
      <c r="B3104" s="2" t="s">
        <v>3070</v>
      </c>
    </row>
    <row r="3105">
      <c r="A3105" s="2">
        <v>-1.0</v>
      </c>
      <c r="B3105" s="2" t="s">
        <v>3072</v>
      </c>
    </row>
    <row r="3106">
      <c r="A3106" s="2">
        <v>1.0</v>
      </c>
      <c r="B3106" s="2" t="s">
        <v>4237</v>
      </c>
    </row>
    <row r="3107">
      <c r="A3107" s="2">
        <v>-1.0</v>
      </c>
      <c r="B3107" s="2" t="s">
        <v>3073</v>
      </c>
    </row>
    <row r="3108">
      <c r="A3108" s="2">
        <v>-1.0</v>
      </c>
      <c r="B3108" s="2" t="s">
        <v>3074</v>
      </c>
    </row>
    <row r="3109">
      <c r="A3109" s="2">
        <v>-1.0</v>
      </c>
      <c r="B3109" s="2" t="s">
        <v>3075</v>
      </c>
    </row>
    <row r="3110">
      <c r="A3110" s="2">
        <v>-1.0</v>
      </c>
      <c r="B3110" s="2" t="s">
        <v>3076</v>
      </c>
    </row>
    <row r="3111">
      <c r="A3111" s="2">
        <v>0.0</v>
      </c>
      <c r="B3111" s="2" t="s">
        <v>3899</v>
      </c>
    </row>
    <row r="3112">
      <c r="A3112" s="2">
        <v>0.0</v>
      </c>
      <c r="B3112" s="2" t="s">
        <v>3900</v>
      </c>
    </row>
    <row r="3113">
      <c r="A3113" s="2">
        <v>0.0</v>
      </c>
      <c r="B3113" s="2" t="s">
        <v>3901</v>
      </c>
    </row>
    <row r="3114">
      <c r="A3114" s="2">
        <v>-1.0</v>
      </c>
      <c r="B3114" s="2" t="s">
        <v>3077</v>
      </c>
    </row>
    <row r="3115">
      <c r="A3115" s="2">
        <v>-2.0</v>
      </c>
      <c r="B3115" s="2" t="s">
        <v>2597</v>
      </c>
    </row>
    <row r="3116">
      <c r="A3116" s="2">
        <v>0.0</v>
      </c>
      <c r="B3116" s="2" t="s">
        <v>3902</v>
      </c>
    </row>
    <row r="3117">
      <c r="A3117" s="2">
        <v>0.0</v>
      </c>
      <c r="B3117" s="2" t="s">
        <v>3903</v>
      </c>
    </row>
    <row r="3118">
      <c r="A3118" s="2">
        <v>-1.0</v>
      </c>
      <c r="B3118" s="2" t="s">
        <v>3078</v>
      </c>
    </row>
    <row r="3119">
      <c r="A3119" s="2">
        <v>0.0</v>
      </c>
      <c r="B3119" s="2" t="s">
        <v>3904</v>
      </c>
    </row>
    <row r="3120">
      <c r="A3120" s="2">
        <v>0.0</v>
      </c>
      <c r="B3120" s="2" t="s">
        <v>3905</v>
      </c>
    </row>
    <row r="3121">
      <c r="A3121" s="2">
        <v>0.0</v>
      </c>
      <c r="B3121" s="2" t="s">
        <v>3906</v>
      </c>
    </row>
    <row r="3122">
      <c r="A3122" s="2">
        <v>1.0</v>
      </c>
      <c r="B3122" s="2" t="s">
        <v>4238</v>
      </c>
    </row>
    <row r="3123">
      <c r="A3123" s="2">
        <v>0.0</v>
      </c>
      <c r="B3123" s="2" t="s">
        <v>3907</v>
      </c>
    </row>
    <row r="3124">
      <c r="A3124" s="2">
        <v>0.0</v>
      </c>
      <c r="B3124" s="2" t="s">
        <v>3908</v>
      </c>
    </row>
    <row r="3125">
      <c r="A3125" s="2">
        <v>1.0</v>
      </c>
      <c r="B3125" s="2" t="s">
        <v>4239</v>
      </c>
    </row>
    <row r="3126">
      <c r="A3126" s="2">
        <v>1.0</v>
      </c>
      <c r="B3126" s="2" t="s">
        <v>4240</v>
      </c>
    </row>
    <row r="3127">
      <c r="A3127" s="2">
        <v>-1.0</v>
      </c>
      <c r="B3127" s="2" t="s">
        <v>3079</v>
      </c>
    </row>
    <row r="3128">
      <c r="A3128" s="2">
        <v>0.0</v>
      </c>
      <c r="B3128" s="2" t="s">
        <v>3909</v>
      </c>
    </row>
    <row r="3129">
      <c r="A3129" s="2">
        <v>0.0</v>
      </c>
      <c r="B3129" s="2" t="s">
        <v>3910</v>
      </c>
    </row>
    <row r="3130">
      <c r="A3130" s="2">
        <v>0.0</v>
      </c>
      <c r="B3130" s="2" t="s">
        <v>3911</v>
      </c>
    </row>
    <row r="3131">
      <c r="A3131" s="2">
        <v>-1.0</v>
      </c>
      <c r="B3131" s="2" t="s">
        <v>3080</v>
      </c>
    </row>
    <row r="3132">
      <c r="A3132" s="2">
        <v>0.0</v>
      </c>
      <c r="B3132" s="2" t="s">
        <v>3912</v>
      </c>
    </row>
    <row r="3133">
      <c r="A3133" s="2">
        <v>-2.0</v>
      </c>
      <c r="B3133" s="2" t="s">
        <v>2598</v>
      </c>
    </row>
    <row r="3134">
      <c r="A3134" s="2">
        <v>0.0</v>
      </c>
      <c r="B3134" s="2" t="s">
        <v>3913</v>
      </c>
    </row>
    <row r="3135">
      <c r="A3135" s="2">
        <v>-1.0</v>
      </c>
      <c r="B3135" s="2" t="s">
        <v>3081</v>
      </c>
    </row>
    <row r="3136">
      <c r="A3136" s="2">
        <v>-1.0</v>
      </c>
      <c r="B3136" s="2" t="s">
        <v>3082</v>
      </c>
    </row>
    <row r="3137">
      <c r="A3137" s="2">
        <v>2.0</v>
      </c>
      <c r="B3137" s="2" t="s">
        <v>4241</v>
      </c>
    </row>
    <row r="3138">
      <c r="A3138" s="2">
        <v>0.0</v>
      </c>
      <c r="B3138" s="2" t="s">
        <v>3914</v>
      </c>
    </row>
    <row r="3139">
      <c r="A3139" s="2">
        <v>2.0</v>
      </c>
      <c r="B3139" s="2" t="s">
        <v>4242</v>
      </c>
    </row>
    <row r="3140">
      <c r="A3140" s="2">
        <v>1.0</v>
      </c>
      <c r="B3140" s="3" t="s">
        <v>4243</v>
      </c>
    </row>
    <row r="3141">
      <c r="A3141" s="2">
        <v>0.0</v>
      </c>
      <c r="B3141" s="2" t="s">
        <v>3916</v>
      </c>
    </row>
    <row r="3142">
      <c r="A3142" s="2">
        <v>0.0</v>
      </c>
      <c r="B3142" s="2" t="s">
        <v>3917</v>
      </c>
    </row>
    <row r="3143">
      <c r="A3143" s="2">
        <v>0.0</v>
      </c>
      <c r="B3143" s="2" t="s">
        <v>3918</v>
      </c>
    </row>
    <row r="3144">
      <c r="A3144" s="2">
        <v>0.0</v>
      </c>
      <c r="B3144" s="2" t="s">
        <v>3919</v>
      </c>
    </row>
    <row r="3145">
      <c r="A3145" s="2">
        <v>0.0</v>
      </c>
      <c r="B3145" s="2" t="s">
        <v>3920</v>
      </c>
    </row>
    <row r="3146">
      <c r="A3146" s="2">
        <v>0.0</v>
      </c>
      <c r="B3146" s="2" t="s">
        <v>3921</v>
      </c>
    </row>
    <row r="3147">
      <c r="A3147" s="2">
        <v>1.0</v>
      </c>
      <c r="B3147" s="2" t="s">
        <v>4244</v>
      </c>
    </row>
    <row r="3148">
      <c r="A3148" s="2">
        <v>0.0</v>
      </c>
      <c r="B3148" s="2" t="s">
        <v>3922</v>
      </c>
    </row>
    <row r="3149">
      <c r="A3149" s="2">
        <v>2.0</v>
      </c>
      <c r="B3149" s="2" t="s">
        <v>4245</v>
      </c>
    </row>
    <row r="3150">
      <c r="A3150" s="2">
        <v>2.0</v>
      </c>
      <c r="B3150" s="2" t="s">
        <v>4246</v>
      </c>
    </row>
    <row r="3151">
      <c r="A3151" s="2">
        <v>2.0</v>
      </c>
      <c r="B3151" s="2" t="s">
        <v>4247</v>
      </c>
    </row>
    <row r="3152">
      <c r="A3152" s="2">
        <v>-1.0</v>
      </c>
      <c r="B3152" s="2" t="s">
        <v>3083</v>
      </c>
    </row>
    <row r="3153">
      <c r="A3153" s="2">
        <v>-2.0</v>
      </c>
      <c r="B3153" s="2" t="s">
        <v>2599</v>
      </c>
    </row>
    <row r="3154">
      <c r="A3154" s="2">
        <v>0.0</v>
      </c>
      <c r="B3154" s="2" t="s">
        <v>3923</v>
      </c>
    </row>
    <row r="3155">
      <c r="A3155" s="2">
        <v>1.0</v>
      </c>
      <c r="B3155" s="2" t="s">
        <v>4248</v>
      </c>
    </row>
    <row r="3156">
      <c r="A3156" s="2">
        <v>0.0</v>
      </c>
      <c r="B3156" s="2" t="s">
        <v>3924</v>
      </c>
    </row>
    <row r="3157">
      <c r="A3157" s="2">
        <v>0.0</v>
      </c>
      <c r="B3157" s="2" t="s">
        <v>3926</v>
      </c>
    </row>
    <row r="3158">
      <c r="A3158" s="2">
        <v>0.0</v>
      </c>
      <c r="B3158" s="2" t="s">
        <v>3927</v>
      </c>
    </row>
    <row r="3159">
      <c r="A3159" s="2">
        <v>0.0</v>
      </c>
      <c r="B3159" s="2" t="s">
        <v>3928</v>
      </c>
    </row>
    <row r="3160">
      <c r="A3160" s="2">
        <v>-1.0</v>
      </c>
      <c r="B3160" s="2" t="s">
        <v>3084</v>
      </c>
    </row>
    <row r="3161">
      <c r="A3161" s="2">
        <v>-1.0</v>
      </c>
      <c r="B3161" s="2" t="s">
        <v>3085</v>
      </c>
    </row>
    <row r="3162">
      <c r="A3162" s="2">
        <v>0.0</v>
      </c>
      <c r="B3162" s="2" t="s">
        <v>3929</v>
      </c>
    </row>
    <row r="3163">
      <c r="A3163" s="2">
        <v>0.0</v>
      </c>
      <c r="B3163" s="2" t="s">
        <v>3930</v>
      </c>
    </row>
    <row r="3164">
      <c r="A3164" s="2">
        <v>0.0</v>
      </c>
      <c r="B3164" s="2" t="s">
        <v>3931</v>
      </c>
    </row>
    <row r="3165">
      <c r="A3165" s="2">
        <v>-1.0</v>
      </c>
      <c r="B3165" s="2" t="s">
        <v>3086</v>
      </c>
    </row>
    <row r="3166">
      <c r="A3166" s="2">
        <v>0.0</v>
      </c>
      <c r="B3166" s="2" t="s">
        <v>3932</v>
      </c>
    </row>
    <row r="3167">
      <c r="A3167" s="2">
        <v>0.0</v>
      </c>
      <c r="B3167" s="2" t="s">
        <v>3933</v>
      </c>
    </row>
    <row r="3168">
      <c r="A3168" s="2">
        <v>0.0</v>
      </c>
      <c r="B3168" s="2" t="s">
        <v>3934</v>
      </c>
    </row>
    <row r="3169">
      <c r="A3169" s="2">
        <v>0.0</v>
      </c>
      <c r="B3169" s="2" t="s">
        <v>3935</v>
      </c>
    </row>
    <row r="3170">
      <c r="A3170" s="2">
        <v>0.0</v>
      </c>
      <c r="B3170" s="2" t="s">
        <v>3936</v>
      </c>
    </row>
    <row r="3171">
      <c r="A3171" s="2">
        <v>0.0</v>
      </c>
      <c r="B3171" s="2" t="s">
        <v>3937</v>
      </c>
    </row>
    <row r="3172">
      <c r="A3172" s="2">
        <v>-2.0</v>
      </c>
      <c r="B3172" s="2" t="s">
        <v>2600</v>
      </c>
    </row>
    <row r="3173">
      <c r="A3173" s="2">
        <v>0.0</v>
      </c>
      <c r="B3173" s="2" t="s">
        <v>3938</v>
      </c>
    </row>
    <row r="3174">
      <c r="A3174" s="2">
        <v>0.0</v>
      </c>
      <c r="B3174" s="2" t="s">
        <v>3939</v>
      </c>
    </row>
    <row r="3175">
      <c r="A3175" s="2">
        <v>0.0</v>
      </c>
      <c r="B3175" s="3" t="s">
        <v>3940</v>
      </c>
    </row>
    <row r="3176">
      <c r="A3176" s="2">
        <v>0.0</v>
      </c>
      <c r="B3176" s="2" t="s">
        <v>3941</v>
      </c>
    </row>
    <row r="3177">
      <c r="A3177" s="2">
        <v>0.0</v>
      </c>
      <c r="B3177" s="2" t="s">
        <v>3942</v>
      </c>
    </row>
    <row r="3178">
      <c r="A3178" s="2">
        <v>0.0</v>
      </c>
      <c r="B3178" s="2" t="s">
        <v>3943</v>
      </c>
    </row>
    <row r="3179">
      <c r="A3179" s="2">
        <v>0.0</v>
      </c>
      <c r="B3179" s="2" t="s">
        <v>3944</v>
      </c>
    </row>
    <row r="3180">
      <c r="A3180" s="2">
        <v>-1.0</v>
      </c>
      <c r="B3180" s="2" t="s">
        <v>3087</v>
      </c>
    </row>
    <row r="3181">
      <c r="A3181" s="2">
        <v>-1.0</v>
      </c>
      <c r="B3181" s="2" t="s">
        <v>3088</v>
      </c>
    </row>
    <row r="3182">
      <c r="A3182" s="2">
        <v>0.0</v>
      </c>
      <c r="B3182" s="2" t="s">
        <v>3945</v>
      </c>
    </row>
    <row r="3183">
      <c r="A3183" s="2">
        <v>0.0</v>
      </c>
      <c r="B3183" s="2" t="s">
        <v>3946</v>
      </c>
    </row>
    <row r="3184">
      <c r="A3184" s="2">
        <v>1.0</v>
      </c>
      <c r="B3184" s="3" t="s">
        <v>4249</v>
      </c>
    </row>
    <row r="3185">
      <c r="A3185" s="2">
        <v>0.0</v>
      </c>
      <c r="B3185" s="2" t="s">
        <v>3947</v>
      </c>
    </row>
    <row r="3186">
      <c r="A3186" s="2">
        <v>1.0</v>
      </c>
      <c r="B3186" s="2" t="s">
        <v>4250</v>
      </c>
    </row>
    <row r="3187">
      <c r="A3187" s="2">
        <v>0.0</v>
      </c>
      <c r="B3187" s="2" t="s">
        <v>3948</v>
      </c>
    </row>
    <row r="3188">
      <c r="A3188" s="2">
        <v>0.0</v>
      </c>
      <c r="B3188" s="2" t="s">
        <v>3949</v>
      </c>
    </row>
    <row r="3189">
      <c r="A3189" s="2">
        <v>0.0</v>
      </c>
      <c r="B3189" s="2" t="s">
        <v>3950</v>
      </c>
    </row>
    <row r="3190">
      <c r="A3190" s="2">
        <v>0.0</v>
      </c>
      <c r="B3190" s="2" t="s">
        <v>3951</v>
      </c>
    </row>
    <row r="3191">
      <c r="A3191" s="2">
        <v>0.0</v>
      </c>
      <c r="B3191" s="2" t="s">
        <v>3952</v>
      </c>
    </row>
    <row r="3192">
      <c r="A3192" s="2">
        <v>0.0</v>
      </c>
      <c r="B3192" s="2" t="s">
        <v>3953</v>
      </c>
    </row>
    <row r="3193">
      <c r="A3193" s="2">
        <v>-2.0</v>
      </c>
      <c r="B3193" s="2" t="s">
        <v>2601</v>
      </c>
    </row>
    <row r="3194">
      <c r="A3194" s="2">
        <v>-2.0</v>
      </c>
      <c r="B3194" s="2" t="s">
        <v>2602</v>
      </c>
    </row>
    <row r="3195">
      <c r="A3195" s="2">
        <v>-1.0</v>
      </c>
      <c r="B3195" s="2" t="s">
        <v>3089</v>
      </c>
    </row>
    <row r="3196">
      <c r="A3196" s="2">
        <v>-2.0</v>
      </c>
      <c r="B3196" s="2" t="s">
        <v>2603</v>
      </c>
    </row>
    <row r="3197">
      <c r="A3197" s="2">
        <v>0.0</v>
      </c>
      <c r="B3197" s="2" t="s">
        <v>3954</v>
      </c>
    </row>
    <row r="3198">
      <c r="A3198" s="2">
        <v>0.0</v>
      </c>
      <c r="B3198" s="2" t="s">
        <v>3955</v>
      </c>
    </row>
    <row r="3199">
      <c r="A3199" s="2">
        <v>0.0</v>
      </c>
      <c r="B3199" s="2" t="s">
        <v>3956</v>
      </c>
    </row>
    <row r="3200">
      <c r="A3200" s="2">
        <v>-1.0</v>
      </c>
      <c r="B3200" s="2" t="s">
        <v>3090</v>
      </c>
    </row>
    <row r="3201">
      <c r="A3201" s="2">
        <v>-1.0</v>
      </c>
      <c r="B3201" s="2" t="s">
        <v>3091</v>
      </c>
    </row>
    <row r="3202">
      <c r="A3202" s="2">
        <v>-2.0</v>
      </c>
      <c r="B3202" s="2" t="s">
        <v>2604</v>
      </c>
    </row>
    <row r="3203">
      <c r="A3203" s="2">
        <v>0.0</v>
      </c>
      <c r="B3203" s="2" t="s">
        <v>3957</v>
      </c>
    </row>
    <row r="3204">
      <c r="A3204" s="2">
        <v>-1.0</v>
      </c>
      <c r="B3204" s="2" t="s">
        <v>3092</v>
      </c>
    </row>
    <row r="3205">
      <c r="A3205" s="2">
        <v>-1.0</v>
      </c>
      <c r="B3205" s="2" t="s">
        <v>3093</v>
      </c>
    </row>
    <row r="3206">
      <c r="A3206" s="2">
        <v>0.0</v>
      </c>
      <c r="B3206" s="2" t="s">
        <v>3958</v>
      </c>
    </row>
    <row r="3207">
      <c r="A3207" s="2">
        <v>2.0</v>
      </c>
      <c r="B3207" s="2" t="s">
        <v>4251</v>
      </c>
    </row>
    <row r="3208">
      <c r="A3208" s="2">
        <v>-2.0</v>
      </c>
      <c r="B3208" s="2" t="s">
        <v>2605</v>
      </c>
    </row>
    <row r="3209">
      <c r="A3209" s="2">
        <v>-1.0</v>
      </c>
      <c r="B3209" s="2" t="s">
        <v>3094</v>
      </c>
    </row>
    <row r="3210">
      <c r="A3210" s="2">
        <v>0.0</v>
      </c>
      <c r="B3210" s="2" t="s">
        <v>3959</v>
      </c>
    </row>
    <row r="3211">
      <c r="A3211" s="2">
        <v>-1.0</v>
      </c>
      <c r="B3211" s="2" t="s">
        <v>3095</v>
      </c>
    </row>
    <row r="3212">
      <c r="A3212" s="2">
        <v>-2.0</v>
      </c>
      <c r="B3212" s="2" t="s">
        <v>2606</v>
      </c>
    </row>
    <row r="3213">
      <c r="A3213" s="2">
        <v>-2.0</v>
      </c>
      <c r="B3213" s="2" t="s">
        <v>2607</v>
      </c>
    </row>
    <row r="3214">
      <c r="A3214" s="2">
        <v>-2.0</v>
      </c>
      <c r="B3214" s="2" t="s">
        <v>2608</v>
      </c>
    </row>
    <row r="3215">
      <c r="A3215" s="2">
        <v>-1.0</v>
      </c>
      <c r="B3215" s="2" t="s">
        <v>3096</v>
      </c>
    </row>
    <row r="3216">
      <c r="A3216" s="2">
        <v>2.0</v>
      </c>
      <c r="B3216" s="2" t="s">
        <v>4252</v>
      </c>
    </row>
    <row r="3217">
      <c r="A3217" s="2">
        <v>1.0</v>
      </c>
      <c r="B3217" s="2" t="s">
        <v>4253</v>
      </c>
    </row>
    <row r="3218">
      <c r="A3218" s="2">
        <v>0.0</v>
      </c>
      <c r="B3218" s="2" t="s">
        <v>3960</v>
      </c>
    </row>
    <row r="3219">
      <c r="A3219" s="2">
        <v>-1.0</v>
      </c>
      <c r="B3219" s="2" t="s">
        <v>3097</v>
      </c>
    </row>
    <row r="3220">
      <c r="A3220" s="2">
        <v>-1.0</v>
      </c>
      <c r="B3220" s="2" t="s">
        <v>3098</v>
      </c>
    </row>
    <row r="3221">
      <c r="A3221" s="2">
        <v>-1.0</v>
      </c>
      <c r="B3221" s="2" t="s">
        <v>3099</v>
      </c>
    </row>
    <row r="3222">
      <c r="A3222" s="2">
        <v>2.0</v>
      </c>
      <c r="B3222" s="2" t="s">
        <v>4254</v>
      </c>
    </row>
    <row r="3223">
      <c r="A3223" s="2">
        <v>-1.0</v>
      </c>
      <c r="B3223" s="2" t="s">
        <v>3100</v>
      </c>
    </row>
    <row r="3224">
      <c r="A3224" s="2">
        <v>0.0</v>
      </c>
      <c r="B3224" s="2" t="s">
        <v>3961</v>
      </c>
    </row>
    <row r="3225">
      <c r="A3225" s="2">
        <v>0.0</v>
      </c>
      <c r="B3225" s="2" t="s">
        <v>3962</v>
      </c>
    </row>
    <row r="3226">
      <c r="A3226" s="2">
        <v>1.0</v>
      </c>
      <c r="B3226" s="2" t="s">
        <v>4255</v>
      </c>
    </row>
    <row r="3227">
      <c r="A3227" s="2">
        <v>0.0</v>
      </c>
      <c r="B3227" s="3" t="s">
        <v>3963</v>
      </c>
    </row>
    <row r="3228">
      <c r="A3228" s="2">
        <v>-1.0</v>
      </c>
      <c r="B3228" s="2" t="s">
        <v>3101</v>
      </c>
    </row>
    <row r="3229">
      <c r="A3229" s="2">
        <v>0.0</v>
      </c>
      <c r="B3229" s="2" t="s">
        <v>3964</v>
      </c>
    </row>
    <row r="3230">
      <c r="A3230" s="2">
        <v>1.0</v>
      </c>
      <c r="B3230" s="2" t="s">
        <v>4256</v>
      </c>
    </row>
    <row r="3231">
      <c r="A3231" s="2">
        <v>-2.0</v>
      </c>
      <c r="B3231" s="2" t="s">
        <v>2609</v>
      </c>
    </row>
    <row r="3232">
      <c r="A3232" s="2">
        <v>0.0</v>
      </c>
      <c r="B3232" s="2" t="s">
        <v>3965</v>
      </c>
    </row>
    <row r="3233">
      <c r="A3233" s="2">
        <v>-2.0</v>
      </c>
      <c r="B3233" s="2" t="s">
        <v>2610</v>
      </c>
    </row>
    <row r="3234">
      <c r="A3234" s="2">
        <v>-1.0</v>
      </c>
      <c r="B3234" s="2" t="s">
        <v>3102</v>
      </c>
    </row>
    <row r="3235">
      <c r="A3235" s="2">
        <v>0.0</v>
      </c>
      <c r="B3235" s="2" t="s">
        <v>3966</v>
      </c>
    </row>
    <row r="3236">
      <c r="A3236" s="2">
        <v>1.0</v>
      </c>
      <c r="B3236" s="2" t="s">
        <v>4257</v>
      </c>
    </row>
    <row r="3237">
      <c r="A3237" s="2">
        <v>1.0</v>
      </c>
      <c r="B3237" s="2" t="s">
        <v>4258</v>
      </c>
    </row>
    <row r="3238">
      <c r="A3238" s="2">
        <v>1.0</v>
      </c>
      <c r="B3238" s="2" t="s">
        <v>4259</v>
      </c>
    </row>
    <row r="3239">
      <c r="A3239" s="2">
        <v>1.0</v>
      </c>
      <c r="B3239" s="2" t="s">
        <v>4260</v>
      </c>
    </row>
    <row r="3240">
      <c r="A3240" s="2">
        <v>2.0</v>
      </c>
      <c r="B3240" s="2" t="s">
        <v>4261</v>
      </c>
    </row>
    <row r="3241">
      <c r="A3241" s="2">
        <v>1.0</v>
      </c>
      <c r="B3241" s="2" t="s">
        <v>4262</v>
      </c>
    </row>
    <row r="3242">
      <c r="A3242" s="2">
        <v>-1.0</v>
      </c>
      <c r="B3242" s="2" t="s">
        <v>3103</v>
      </c>
    </row>
    <row r="3243">
      <c r="A3243" s="2">
        <v>-1.0</v>
      </c>
      <c r="B3243" s="2" t="s">
        <v>3104</v>
      </c>
    </row>
    <row r="3244">
      <c r="A3244" s="2">
        <v>0.0</v>
      </c>
      <c r="B3244" s="2" t="s">
        <v>3967</v>
      </c>
    </row>
    <row r="3245">
      <c r="A3245" s="2">
        <v>0.0</v>
      </c>
      <c r="B3245" s="2" t="s">
        <v>3968</v>
      </c>
    </row>
    <row r="3246">
      <c r="A3246" s="2">
        <v>-2.0</v>
      </c>
      <c r="B3246" s="2" t="s">
        <v>2611</v>
      </c>
    </row>
    <row r="3247">
      <c r="A3247" s="2">
        <v>2.0</v>
      </c>
      <c r="B3247" s="2" t="s">
        <v>4263</v>
      </c>
    </row>
    <row r="3248">
      <c r="A3248" s="2">
        <v>2.0</v>
      </c>
      <c r="B3248" s="2" t="s">
        <v>4264</v>
      </c>
    </row>
    <row r="3249">
      <c r="A3249" s="2">
        <v>-1.0</v>
      </c>
      <c r="B3249" s="2" t="s">
        <v>3105</v>
      </c>
    </row>
    <row r="3250">
      <c r="A3250" s="2">
        <v>-1.0</v>
      </c>
      <c r="B3250" s="2" t="s">
        <v>3106</v>
      </c>
    </row>
    <row r="3251">
      <c r="A3251" s="2">
        <v>0.0</v>
      </c>
      <c r="B3251" s="2" t="s">
        <v>3969</v>
      </c>
    </row>
    <row r="3252">
      <c r="A3252" s="2">
        <v>-2.0</v>
      </c>
      <c r="B3252" s="2" t="s">
        <v>2612</v>
      </c>
    </row>
    <row r="3253">
      <c r="A3253" s="2">
        <v>-2.0</v>
      </c>
      <c r="B3253" s="2" t="s">
        <v>2613</v>
      </c>
    </row>
    <row r="3254">
      <c r="A3254" s="2">
        <v>-1.0</v>
      </c>
      <c r="B3254" s="2" t="s">
        <v>3107</v>
      </c>
    </row>
    <row r="3255">
      <c r="A3255" s="2">
        <v>-1.0</v>
      </c>
      <c r="B3255" s="2" t="s">
        <v>3108</v>
      </c>
    </row>
    <row r="3256">
      <c r="A3256" s="2">
        <v>0.0</v>
      </c>
      <c r="B3256" s="2" t="s">
        <v>3970</v>
      </c>
    </row>
    <row r="3257">
      <c r="A3257" s="2">
        <v>1.0</v>
      </c>
      <c r="B3257" s="2" t="s">
        <v>4265</v>
      </c>
    </row>
    <row r="3258">
      <c r="A3258" s="2">
        <v>-2.0</v>
      </c>
      <c r="B3258" s="2" t="s">
        <v>2614</v>
      </c>
    </row>
    <row r="3259">
      <c r="A3259" s="2">
        <v>-1.0</v>
      </c>
      <c r="B3259" s="2" t="s">
        <v>3109</v>
      </c>
    </row>
    <row r="3260">
      <c r="A3260" s="2">
        <v>1.0</v>
      </c>
      <c r="B3260" s="2" t="s">
        <v>4266</v>
      </c>
    </row>
    <row r="3261">
      <c r="A3261" s="2">
        <v>0.0</v>
      </c>
      <c r="B3261" s="2" t="s">
        <v>3971</v>
      </c>
    </row>
    <row r="3262">
      <c r="A3262" s="2">
        <v>1.0</v>
      </c>
      <c r="B3262" s="2" t="s">
        <v>4267</v>
      </c>
    </row>
    <row r="3263">
      <c r="A3263" s="2">
        <v>0.0</v>
      </c>
      <c r="B3263" s="2" t="s">
        <v>3972</v>
      </c>
    </row>
    <row r="3264">
      <c r="A3264" s="2">
        <v>0.0</v>
      </c>
      <c r="B3264" s="2" t="s">
        <v>3973</v>
      </c>
    </row>
    <row r="3265">
      <c r="A3265" s="2">
        <v>-2.0</v>
      </c>
      <c r="B3265" s="2" t="s">
        <v>2615</v>
      </c>
    </row>
    <row r="3266">
      <c r="A3266" s="2">
        <v>-1.0</v>
      </c>
      <c r="B3266" s="2" t="s">
        <v>3110</v>
      </c>
    </row>
    <row r="3267">
      <c r="A3267" s="2">
        <v>0.0</v>
      </c>
      <c r="B3267" s="2" t="s">
        <v>3974</v>
      </c>
    </row>
    <row r="3268">
      <c r="A3268" s="2">
        <v>-1.0</v>
      </c>
      <c r="B3268" s="2" t="s">
        <v>3111</v>
      </c>
    </row>
    <row r="3269">
      <c r="A3269" s="2">
        <v>0.0</v>
      </c>
      <c r="B3269" s="2" t="s">
        <v>3975</v>
      </c>
    </row>
    <row r="3270">
      <c r="A3270" s="2">
        <v>-1.0</v>
      </c>
      <c r="B3270" s="2" t="s">
        <v>3112</v>
      </c>
    </row>
    <row r="3271">
      <c r="A3271" s="2">
        <v>0.0</v>
      </c>
      <c r="B3271" s="2" t="s">
        <v>3976</v>
      </c>
    </row>
    <row r="3272">
      <c r="A3272" s="2">
        <v>-1.0</v>
      </c>
      <c r="B3272" s="2" t="s">
        <v>3113</v>
      </c>
    </row>
    <row r="3273">
      <c r="A3273" s="2">
        <v>-1.0</v>
      </c>
      <c r="B3273" s="2" t="s">
        <v>3114</v>
      </c>
    </row>
    <row r="3274">
      <c r="A3274" s="2">
        <v>2.0</v>
      </c>
      <c r="B3274" s="2" t="s">
        <v>4268</v>
      </c>
    </row>
    <row r="3275">
      <c r="A3275" s="2">
        <v>-1.0</v>
      </c>
      <c r="B3275" s="2" t="s">
        <v>3115</v>
      </c>
    </row>
    <row r="3276">
      <c r="A3276" s="2">
        <v>0.0</v>
      </c>
      <c r="B3276" s="2" t="s">
        <v>3977</v>
      </c>
    </row>
    <row r="3277">
      <c r="A3277" s="2">
        <v>0.0</v>
      </c>
      <c r="B3277" s="2" t="s">
        <v>3978</v>
      </c>
    </row>
    <row r="3278">
      <c r="A3278" s="2">
        <v>0.0</v>
      </c>
      <c r="B3278" s="2" t="s">
        <v>3979</v>
      </c>
    </row>
    <row r="3279">
      <c r="A3279" s="2">
        <v>-1.0</v>
      </c>
      <c r="B3279" s="2" t="s">
        <v>3116</v>
      </c>
    </row>
    <row r="3280">
      <c r="A3280" s="2">
        <v>2.0</v>
      </c>
      <c r="B3280" s="2" t="s">
        <v>4269</v>
      </c>
    </row>
    <row r="3281">
      <c r="A3281" s="2">
        <v>0.0</v>
      </c>
      <c r="B3281" s="2" t="s">
        <v>2420</v>
      </c>
    </row>
    <row r="3282">
      <c r="A3282" s="2">
        <v>0.0</v>
      </c>
      <c r="B3282" s="2" t="s">
        <v>3980</v>
      </c>
    </row>
    <row r="3283">
      <c r="A3283" s="2">
        <v>0.0</v>
      </c>
      <c r="B3283" s="2" t="s">
        <v>3981</v>
      </c>
    </row>
    <row r="3284">
      <c r="A3284" s="2">
        <v>-1.0</v>
      </c>
      <c r="B3284" s="2" t="s">
        <v>3117</v>
      </c>
    </row>
    <row r="3285">
      <c r="A3285" s="2">
        <v>0.0</v>
      </c>
      <c r="B3285" s="2" t="s">
        <v>3982</v>
      </c>
    </row>
    <row r="3286">
      <c r="A3286" s="2">
        <v>-1.0</v>
      </c>
      <c r="B3286" s="2" t="s">
        <v>3118</v>
      </c>
    </row>
    <row r="3287">
      <c r="A3287" s="2">
        <v>1.0</v>
      </c>
      <c r="B3287" s="2" t="s">
        <v>4272</v>
      </c>
    </row>
    <row r="3288">
      <c r="A3288" s="2">
        <v>1.0</v>
      </c>
      <c r="B3288" s="2" t="s">
        <v>4273</v>
      </c>
    </row>
    <row r="3289">
      <c r="A3289" s="2">
        <v>2.0</v>
      </c>
      <c r="B3289" s="2" t="s">
        <v>4274</v>
      </c>
    </row>
    <row r="3290">
      <c r="A3290" s="2">
        <v>2.0</v>
      </c>
      <c r="B3290" s="2" t="s">
        <v>4275</v>
      </c>
    </row>
    <row r="3291">
      <c r="A3291" s="2">
        <v>0.0</v>
      </c>
      <c r="B3291" s="2" t="s">
        <v>3983</v>
      </c>
    </row>
    <row r="3292">
      <c r="A3292" s="2">
        <v>0.0</v>
      </c>
      <c r="B3292" s="2" t="s">
        <v>3984</v>
      </c>
    </row>
    <row r="3293">
      <c r="A3293" s="2">
        <v>0.0</v>
      </c>
      <c r="B3293" s="2" t="s">
        <v>3985</v>
      </c>
    </row>
    <row r="3294">
      <c r="A3294" s="2">
        <v>0.0</v>
      </c>
      <c r="B3294" s="2" t="s">
        <v>3986</v>
      </c>
    </row>
    <row r="3295">
      <c r="A3295" s="2">
        <v>-1.0</v>
      </c>
      <c r="B3295" s="2" t="s">
        <v>3119</v>
      </c>
    </row>
    <row r="3296">
      <c r="A3296" s="2">
        <v>0.0</v>
      </c>
      <c r="B3296" s="2" t="s">
        <v>3987</v>
      </c>
    </row>
    <row r="3297">
      <c r="A3297" s="2">
        <v>-1.0</v>
      </c>
      <c r="B3297" s="2" t="s">
        <v>3120</v>
      </c>
    </row>
    <row r="3298">
      <c r="A3298" s="2">
        <v>1.0</v>
      </c>
      <c r="B3298" s="2" t="s">
        <v>4276</v>
      </c>
    </row>
    <row r="3299">
      <c r="A3299" s="2">
        <v>0.0</v>
      </c>
      <c r="B3299" s="2" t="s">
        <v>3988</v>
      </c>
    </row>
    <row r="3300">
      <c r="A3300" s="2">
        <v>0.0</v>
      </c>
      <c r="B3300" s="2" t="s">
        <v>3989</v>
      </c>
    </row>
    <row r="3301">
      <c r="A3301" s="2">
        <v>-1.0</v>
      </c>
      <c r="B3301" s="2" t="s">
        <v>3121</v>
      </c>
    </row>
    <row r="3302">
      <c r="A3302" s="2">
        <v>1.0</v>
      </c>
      <c r="B3302" s="2" t="s">
        <v>4277</v>
      </c>
    </row>
    <row r="3303">
      <c r="A3303" s="2">
        <v>2.0</v>
      </c>
      <c r="B3303" s="2" t="s">
        <v>4278</v>
      </c>
    </row>
    <row r="3304">
      <c r="A3304" s="2">
        <v>-2.0</v>
      </c>
      <c r="B3304" s="2" t="s">
        <v>2616</v>
      </c>
    </row>
    <row r="3305">
      <c r="A3305" s="2">
        <v>-2.0</v>
      </c>
      <c r="B3305" s="2" t="s">
        <v>2617</v>
      </c>
    </row>
    <row r="3306">
      <c r="A3306" s="2">
        <v>1.0</v>
      </c>
      <c r="B3306" s="2" t="s">
        <v>4279</v>
      </c>
    </row>
    <row r="3307">
      <c r="A3307" s="2">
        <v>-1.0</v>
      </c>
      <c r="B3307" s="2" t="s">
        <v>3122</v>
      </c>
    </row>
    <row r="3308">
      <c r="A3308" s="2">
        <v>1.0</v>
      </c>
      <c r="B3308" s="2" t="s">
        <v>4280</v>
      </c>
    </row>
    <row r="3309">
      <c r="A3309" s="2">
        <v>-2.0</v>
      </c>
      <c r="B3309" s="2" t="s">
        <v>2618</v>
      </c>
    </row>
    <row r="3310">
      <c r="A3310" s="2">
        <v>-2.0</v>
      </c>
      <c r="B3310" s="2" t="s">
        <v>2619</v>
      </c>
    </row>
    <row r="3311">
      <c r="A3311" s="2">
        <v>-1.0</v>
      </c>
      <c r="B3311" s="2" t="s">
        <v>3123</v>
      </c>
    </row>
    <row r="3312">
      <c r="A3312" s="2">
        <v>1.0</v>
      </c>
      <c r="B3312" s="2" t="s">
        <v>4281</v>
      </c>
    </row>
    <row r="3313">
      <c r="A3313" s="2">
        <v>0.0</v>
      </c>
      <c r="B3313" s="2" t="s">
        <v>3990</v>
      </c>
    </row>
    <row r="3314">
      <c r="A3314" s="2">
        <v>1.0</v>
      </c>
      <c r="B3314" s="2" t="s">
        <v>4282</v>
      </c>
    </row>
    <row r="3315">
      <c r="A3315" s="2">
        <v>0.0</v>
      </c>
      <c r="B3315" s="2" t="s">
        <v>3991</v>
      </c>
    </row>
    <row r="3316">
      <c r="A3316" s="2">
        <v>0.0</v>
      </c>
      <c r="B3316" s="2" t="s">
        <v>3992</v>
      </c>
    </row>
    <row r="3317">
      <c r="A3317" s="2">
        <v>-1.0</v>
      </c>
      <c r="B3317" s="2" t="s">
        <v>3124</v>
      </c>
    </row>
    <row r="3318">
      <c r="A3318" s="2">
        <v>0.0</v>
      </c>
      <c r="B3318" s="2" t="s">
        <v>3993</v>
      </c>
    </row>
    <row r="3319">
      <c r="A3319" s="2">
        <v>0.0</v>
      </c>
      <c r="B3319" s="2" t="s">
        <v>3994</v>
      </c>
    </row>
    <row r="3320">
      <c r="A3320" s="2">
        <v>-1.0</v>
      </c>
      <c r="B3320" s="2" t="s">
        <v>3125</v>
      </c>
    </row>
    <row r="3321">
      <c r="A3321" s="2">
        <v>-1.0</v>
      </c>
      <c r="B3321" s="2" t="s">
        <v>3126</v>
      </c>
    </row>
    <row r="3322">
      <c r="A3322" s="2">
        <v>-1.0</v>
      </c>
      <c r="B3322" s="2" t="s">
        <v>3127</v>
      </c>
    </row>
    <row r="3323">
      <c r="A3323" s="2">
        <v>-1.0</v>
      </c>
      <c r="B3323" s="2" t="s">
        <v>3128</v>
      </c>
    </row>
    <row r="3324">
      <c r="A3324" s="2">
        <v>2.0</v>
      </c>
      <c r="B3324" s="2" t="s">
        <v>4283</v>
      </c>
    </row>
    <row r="3325">
      <c r="A3325" s="2">
        <v>-2.0</v>
      </c>
      <c r="B3325" s="2" t="s">
        <v>2620</v>
      </c>
    </row>
    <row r="3326">
      <c r="A3326" s="2">
        <v>-1.0</v>
      </c>
      <c r="B3326" s="2" t="s">
        <v>3129</v>
      </c>
    </row>
    <row r="3327">
      <c r="A3327" s="2">
        <v>0.0</v>
      </c>
      <c r="B3327" s="2" t="s">
        <v>3995</v>
      </c>
    </row>
    <row r="3328">
      <c r="A3328" s="2">
        <v>1.0</v>
      </c>
      <c r="B3328" s="2" t="s">
        <v>4284</v>
      </c>
    </row>
    <row r="3329">
      <c r="A3329" s="2">
        <v>0.0</v>
      </c>
      <c r="B3329" s="2" t="s">
        <v>3996</v>
      </c>
    </row>
    <row r="3330">
      <c r="A3330" s="2">
        <v>1.0</v>
      </c>
      <c r="B3330" s="2" t="s">
        <v>4285</v>
      </c>
    </row>
    <row r="3331">
      <c r="A3331" s="2">
        <v>-2.0</v>
      </c>
      <c r="B3331" s="2" t="s">
        <v>2621</v>
      </c>
    </row>
    <row r="3332">
      <c r="A3332" s="2">
        <v>0.0</v>
      </c>
      <c r="B3332" s="2" t="s">
        <v>3997</v>
      </c>
    </row>
    <row r="3333">
      <c r="A3333" s="2">
        <v>-1.0</v>
      </c>
      <c r="B3333" s="2" t="s">
        <v>3130</v>
      </c>
    </row>
    <row r="3334">
      <c r="A3334" s="2">
        <v>-2.0</v>
      </c>
      <c r="B3334" s="2" t="s">
        <v>2622</v>
      </c>
    </row>
    <row r="3335">
      <c r="A3335" s="2">
        <v>0.0</v>
      </c>
      <c r="B3335" s="2" t="s">
        <v>3998</v>
      </c>
    </row>
    <row r="3336">
      <c r="A3336" s="2">
        <v>1.0</v>
      </c>
      <c r="B3336" s="2" t="s">
        <v>4286</v>
      </c>
    </row>
    <row r="3337">
      <c r="A3337" s="2">
        <v>0.0</v>
      </c>
      <c r="B3337" s="2" t="s">
        <v>3999</v>
      </c>
    </row>
    <row r="3338">
      <c r="A3338" s="2">
        <v>-1.0</v>
      </c>
      <c r="B3338" s="2" t="s">
        <v>3131</v>
      </c>
    </row>
    <row r="3339">
      <c r="A3339" s="2">
        <v>0.0</v>
      </c>
      <c r="B3339" s="2" t="s">
        <v>4000</v>
      </c>
    </row>
    <row r="3340">
      <c r="A3340" s="2">
        <v>0.0</v>
      </c>
      <c r="B3340" s="2" t="s">
        <v>4001</v>
      </c>
    </row>
    <row r="3341">
      <c r="A3341" s="2">
        <v>0.0</v>
      </c>
      <c r="B3341" s="2" t="s">
        <v>4002</v>
      </c>
    </row>
    <row r="3342">
      <c r="A3342" s="2">
        <v>0.0</v>
      </c>
      <c r="B3342" s="2" t="s">
        <v>4003</v>
      </c>
    </row>
    <row r="3343">
      <c r="A3343" s="2">
        <v>0.0</v>
      </c>
      <c r="B3343" s="2" t="s">
        <v>4004</v>
      </c>
    </row>
    <row r="3344">
      <c r="A3344" s="2">
        <v>0.0</v>
      </c>
      <c r="B3344" s="2" t="s">
        <v>4005</v>
      </c>
    </row>
    <row r="3345">
      <c r="A3345" s="2">
        <v>0.0</v>
      </c>
      <c r="B3345" s="2" t="s">
        <v>4006</v>
      </c>
    </row>
    <row r="3346">
      <c r="A3346" s="2">
        <v>0.0</v>
      </c>
      <c r="B3346" s="2" t="s">
        <v>4007</v>
      </c>
    </row>
    <row r="3347">
      <c r="A3347" s="2">
        <v>-1.0</v>
      </c>
      <c r="B3347" s="2" t="s">
        <v>3132</v>
      </c>
    </row>
    <row r="3348">
      <c r="A3348" s="2">
        <v>0.0</v>
      </c>
      <c r="B3348" s="2" t="s">
        <v>4008</v>
      </c>
    </row>
    <row r="3349">
      <c r="A3349" s="2">
        <v>0.0</v>
      </c>
      <c r="B3349" s="2" t="s">
        <v>4009</v>
      </c>
    </row>
    <row r="3350">
      <c r="A3350" s="2">
        <v>-1.0</v>
      </c>
      <c r="B3350" s="2" t="s">
        <v>3133</v>
      </c>
    </row>
    <row r="3351">
      <c r="A3351" s="2">
        <v>0.0</v>
      </c>
      <c r="B3351" s="2" t="s">
        <v>4010</v>
      </c>
    </row>
    <row r="3352">
      <c r="A3352" s="2">
        <v>0.0</v>
      </c>
      <c r="B3352" s="2" t="s">
        <v>4011</v>
      </c>
    </row>
    <row r="3353">
      <c r="A3353" s="2">
        <v>-1.0</v>
      </c>
      <c r="B3353" s="2" t="s">
        <v>3134</v>
      </c>
    </row>
    <row r="3354">
      <c r="A3354" s="2">
        <v>-1.0</v>
      </c>
      <c r="B3354" s="2" t="s">
        <v>3135</v>
      </c>
    </row>
    <row r="3355">
      <c r="A3355" s="2">
        <v>0.0</v>
      </c>
      <c r="B3355" s="2" t="s">
        <v>4012</v>
      </c>
    </row>
    <row r="3356">
      <c r="A3356" s="2">
        <v>2.0</v>
      </c>
      <c r="B3356" s="2" t="s">
        <v>4288</v>
      </c>
    </row>
    <row r="3357">
      <c r="A3357" s="2">
        <v>1.0</v>
      </c>
      <c r="B3357" s="2" t="s">
        <v>4289</v>
      </c>
    </row>
    <row r="3358">
      <c r="A3358" s="2">
        <v>0.0</v>
      </c>
      <c r="B3358" s="2" t="s">
        <v>4013</v>
      </c>
    </row>
    <row r="3359">
      <c r="A3359" s="2">
        <v>0.0</v>
      </c>
      <c r="B3359" s="2" t="s">
        <v>4014</v>
      </c>
    </row>
    <row r="3360">
      <c r="A3360" s="2">
        <v>1.0</v>
      </c>
      <c r="B3360" s="2" t="s">
        <v>4290</v>
      </c>
    </row>
    <row r="3361">
      <c r="A3361" s="2">
        <v>-2.0</v>
      </c>
      <c r="B3361" s="2" t="s">
        <v>2623</v>
      </c>
    </row>
    <row r="3362">
      <c r="A3362" s="2">
        <v>0.0</v>
      </c>
      <c r="B3362" s="2" t="s">
        <v>4015</v>
      </c>
    </row>
    <row r="3363">
      <c r="A3363" s="2">
        <v>0.0</v>
      </c>
      <c r="B3363" s="2" t="s">
        <v>4016</v>
      </c>
    </row>
    <row r="3364">
      <c r="A3364" s="2">
        <v>1.0</v>
      </c>
      <c r="B3364" s="2" t="s">
        <v>4291</v>
      </c>
    </row>
    <row r="3365">
      <c r="A3365" s="2">
        <v>0.0</v>
      </c>
      <c r="B3365" s="2" t="s">
        <v>4017</v>
      </c>
    </row>
    <row r="3366">
      <c r="A3366" s="2">
        <v>0.0</v>
      </c>
      <c r="B3366" s="2" t="s">
        <v>4018</v>
      </c>
    </row>
    <row r="3367">
      <c r="A3367" s="2">
        <v>-1.0</v>
      </c>
      <c r="B3367" s="2" t="s">
        <v>3136</v>
      </c>
    </row>
    <row r="3368">
      <c r="A3368" s="2">
        <v>0.0</v>
      </c>
      <c r="B3368" s="2" t="s">
        <v>4019</v>
      </c>
    </row>
    <row r="3369">
      <c r="A3369" s="2">
        <v>0.0</v>
      </c>
      <c r="B3369" s="2" t="s">
        <v>4020</v>
      </c>
    </row>
    <row r="3370">
      <c r="A3370" s="2">
        <v>0.0</v>
      </c>
      <c r="B3370" s="2" t="s">
        <v>4021</v>
      </c>
    </row>
    <row r="3371">
      <c r="A3371" s="2">
        <v>-1.0</v>
      </c>
      <c r="B3371" s="2" t="s">
        <v>3137</v>
      </c>
    </row>
    <row r="3372">
      <c r="A3372" s="2">
        <v>0.0</v>
      </c>
      <c r="B3372" s="2" t="s">
        <v>4022</v>
      </c>
    </row>
    <row r="3373">
      <c r="A3373" s="2">
        <v>0.0</v>
      </c>
      <c r="B3373" s="2" t="s">
        <v>4023</v>
      </c>
    </row>
    <row r="3374">
      <c r="A3374" s="2">
        <v>0.0</v>
      </c>
      <c r="B3374" s="2" t="s">
        <v>4024</v>
      </c>
    </row>
    <row r="3375">
      <c r="A3375" s="2">
        <v>0.0</v>
      </c>
      <c r="B3375" s="2" t="s">
        <v>4025</v>
      </c>
    </row>
    <row r="3376">
      <c r="A3376" s="2">
        <v>1.0</v>
      </c>
      <c r="B3376" s="2" t="s">
        <v>4293</v>
      </c>
    </row>
    <row r="3377">
      <c r="A3377" s="2">
        <v>0.0</v>
      </c>
      <c r="B3377" s="2" t="s">
        <v>4026</v>
      </c>
    </row>
    <row r="3378">
      <c r="A3378" s="2">
        <v>1.0</v>
      </c>
      <c r="B3378" s="2" t="s">
        <v>4294</v>
      </c>
    </row>
    <row r="3379">
      <c r="A3379" s="2">
        <v>2.0</v>
      </c>
      <c r="B3379" s="2" t="s">
        <v>4295</v>
      </c>
    </row>
    <row r="3380">
      <c r="A3380" s="2">
        <v>1.0</v>
      </c>
      <c r="B3380" s="2" t="s">
        <v>4296</v>
      </c>
    </row>
    <row r="3381">
      <c r="A3381" s="2">
        <v>0.0</v>
      </c>
      <c r="B3381" s="2" t="s">
        <v>2420</v>
      </c>
    </row>
    <row r="3382">
      <c r="A3382" s="2">
        <v>0.0</v>
      </c>
      <c r="B3382" s="2" t="s">
        <v>4027</v>
      </c>
    </row>
    <row r="3383">
      <c r="A3383" s="2">
        <v>-1.0</v>
      </c>
      <c r="B3383" s="2" t="s">
        <v>3138</v>
      </c>
    </row>
    <row r="3384">
      <c r="A3384" s="2">
        <v>1.0</v>
      </c>
      <c r="B3384" s="2" t="s">
        <v>4297</v>
      </c>
    </row>
    <row r="3385">
      <c r="A3385" s="2">
        <v>2.0</v>
      </c>
      <c r="B3385" s="2" t="s">
        <v>4239</v>
      </c>
    </row>
    <row r="3386">
      <c r="A3386" s="2">
        <v>0.0</v>
      </c>
      <c r="B3386" s="2" t="s">
        <v>4028</v>
      </c>
    </row>
    <row r="3387">
      <c r="A3387" s="2">
        <v>-2.0</v>
      </c>
      <c r="B3387" s="2" t="s">
        <v>2624</v>
      </c>
    </row>
    <row r="3388">
      <c r="A3388" s="2">
        <v>-1.0</v>
      </c>
      <c r="B3388" s="2" t="s">
        <v>3139</v>
      </c>
    </row>
    <row r="3389">
      <c r="A3389" s="2">
        <v>0.0</v>
      </c>
      <c r="B3389" s="2" t="s">
        <v>4029</v>
      </c>
    </row>
    <row r="3390">
      <c r="A3390" s="2">
        <v>-2.0</v>
      </c>
      <c r="B3390" s="2" t="s">
        <v>2625</v>
      </c>
    </row>
    <row r="3391">
      <c r="A3391" s="2">
        <v>2.0</v>
      </c>
      <c r="B3391" s="2" t="s">
        <v>4298</v>
      </c>
    </row>
    <row r="3392">
      <c r="A3392" s="2">
        <v>-2.0</v>
      </c>
      <c r="B3392" s="2" t="s">
        <v>2626</v>
      </c>
    </row>
    <row r="3393">
      <c r="A3393" s="2">
        <v>-1.0</v>
      </c>
      <c r="B3393" s="2" t="s">
        <v>3140</v>
      </c>
    </row>
    <row r="3394">
      <c r="A3394" s="2">
        <v>-1.0</v>
      </c>
      <c r="B3394" s="2" t="s">
        <v>3141</v>
      </c>
    </row>
    <row r="3395">
      <c r="A3395" s="2">
        <v>-2.0</v>
      </c>
      <c r="B3395" s="2" t="s">
        <v>2627</v>
      </c>
    </row>
    <row r="3396">
      <c r="A3396" s="2">
        <v>-1.0</v>
      </c>
      <c r="B3396" s="2" t="s">
        <v>3142</v>
      </c>
    </row>
    <row r="3397">
      <c r="A3397" s="2">
        <v>2.0</v>
      </c>
      <c r="B3397" s="2" t="s">
        <v>4299</v>
      </c>
    </row>
    <row r="3398">
      <c r="A3398" s="2">
        <v>0.0</v>
      </c>
      <c r="B3398" s="2" t="s">
        <v>4030</v>
      </c>
    </row>
    <row r="3399">
      <c r="A3399" s="2">
        <v>-2.0</v>
      </c>
      <c r="B3399" s="2" t="s">
        <v>2628</v>
      </c>
    </row>
    <row r="3400">
      <c r="A3400" s="2">
        <v>-2.0</v>
      </c>
      <c r="B3400" s="2" t="s">
        <v>2629</v>
      </c>
    </row>
    <row r="3401">
      <c r="A3401" s="2">
        <v>0.0</v>
      </c>
      <c r="B3401" s="2" t="s">
        <v>4031</v>
      </c>
    </row>
    <row r="3402">
      <c r="A3402" s="2">
        <v>2.0</v>
      </c>
      <c r="B3402" s="2" t="s">
        <v>4300</v>
      </c>
    </row>
    <row r="3403">
      <c r="A3403" s="2">
        <v>-1.0</v>
      </c>
      <c r="B3403" s="2" t="s">
        <v>3143</v>
      </c>
    </row>
    <row r="3404">
      <c r="A3404" s="2">
        <v>0.0</v>
      </c>
      <c r="B3404" s="2" t="s">
        <v>4032</v>
      </c>
    </row>
    <row r="3405">
      <c r="A3405" s="2">
        <v>0.0</v>
      </c>
      <c r="B3405" s="2" t="s">
        <v>4033</v>
      </c>
    </row>
    <row r="3406">
      <c r="A3406" s="2">
        <v>1.0</v>
      </c>
      <c r="B3406" s="2" t="s">
        <v>1007</v>
      </c>
    </row>
    <row r="3407">
      <c r="A3407" s="2">
        <v>0.0</v>
      </c>
      <c r="B3407" s="2" t="s">
        <v>4034</v>
      </c>
    </row>
    <row r="3408">
      <c r="A3408" s="2">
        <v>-1.0</v>
      </c>
      <c r="B3408" s="2" t="s">
        <v>3144</v>
      </c>
    </row>
    <row r="3409">
      <c r="A3409" s="2">
        <v>0.0</v>
      </c>
      <c r="B3409" s="2" t="s">
        <v>4035</v>
      </c>
    </row>
    <row r="3410">
      <c r="A3410" s="2">
        <v>-1.0</v>
      </c>
      <c r="B3410" s="2" t="s">
        <v>3145</v>
      </c>
    </row>
    <row r="3411">
      <c r="A3411" s="2">
        <v>0.0</v>
      </c>
      <c r="B3411" s="2" t="s">
        <v>4036</v>
      </c>
    </row>
    <row r="3412">
      <c r="A3412" s="2">
        <v>-1.0</v>
      </c>
      <c r="B3412" s="2" t="s">
        <v>3146</v>
      </c>
    </row>
    <row r="3413">
      <c r="A3413" s="2">
        <v>2.0</v>
      </c>
      <c r="B3413" s="2" t="s">
        <v>4302</v>
      </c>
    </row>
    <row r="3414">
      <c r="A3414" s="2">
        <v>0.0</v>
      </c>
      <c r="B3414" s="2" t="s">
        <v>4037</v>
      </c>
    </row>
    <row r="3415">
      <c r="A3415" s="2">
        <v>-2.0</v>
      </c>
      <c r="B3415" s="2" t="s">
        <v>2630</v>
      </c>
    </row>
    <row r="3416">
      <c r="A3416" s="2">
        <v>-1.0</v>
      </c>
      <c r="B3416" s="2" t="s">
        <v>3147</v>
      </c>
    </row>
    <row r="3417">
      <c r="A3417" s="2">
        <v>0.0</v>
      </c>
      <c r="B3417" s="2" t="s">
        <v>4038</v>
      </c>
    </row>
    <row r="3418">
      <c r="A3418" s="2">
        <v>0.0</v>
      </c>
      <c r="B3418" s="2" t="s">
        <v>4039</v>
      </c>
    </row>
    <row r="3419">
      <c r="A3419" s="2">
        <v>0.0</v>
      </c>
      <c r="B3419" s="2" t="s">
        <v>4040</v>
      </c>
    </row>
    <row r="3420">
      <c r="A3420" s="2">
        <v>-2.0</v>
      </c>
      <c r="B3420" s="2" t="s">
        <v>2631</v>
      </c>
    </row>
    <row r="3421">
      <c r="A3421" s="2">
        <v>0.0</v>
      </c>
      <c r="B3421" s="2" t="s">
        <v>4041</v>
      </c>
    </row>
    <row r="3422">
      <c r="A3422" s="2">
        <v>0.0</v>
      </c>
      <c r="B3422" s="2" t="s">
        <v>4042</v>
      </c>
    </row>
    <row r="3423">
      <c r="A3423" s="2">
        <v>0.0</v>
      </c>
      <c r="B3423" s="2" t="s">
        <v>4043</v>
      </c>
    </row>
    <row r="3424">
      <c r="A3424" s="2">
        <v>0.0</v>
      </c>
      <c r="B3424" s="2" t="s">
        <v>4044</v>
      </c>
    </row>
    <row r="3425">
      <c r="A3425" s="2">
        <v>-1.0</v>
      </c>
      <c r="B3425" s="2" t="s">
        <v>3148</v>
      </c>
    </row>
    <row r="3426">
      <c r="A3426" s="2">
        <v>0.0</v>
      </c>
      <c r="B3426" s="2" t="s">
        <v>4045</v>
      </c>
    </row>
    <row r="3427">
      <c r="A3427" s="2">
        <v>-1.0</v>
      </c>
      <c r="B3427" s="2" t="s">
        <v>3149</v>
      </c>
    </row>
    <row r="3428">
      <c r="A3428" s="2">
        <v>-1.0</v>
      </c>
      <c r="B3428" s="2" t="s">
        <v>3150</v>
      </c>
    </row>
    <row r="3429">
      <c r="A3429" s="2">
        <v>0.0</v>
      </c>
      <c r="B3429" s="2" t="s">
        <v>4046</v>
      </c>
    </row>
    <row r="3430">
      <c r="A3430" s="2">
        <v>0.0</v>
      </c>
      <c r="B3430" s="2" t="s">
        <v>4047</v>
      </c>
    </row>
    <row r="3431">
      <c r="A3431" s="2">
        <v>0.0</v>
      </c>
      <c r="B3431" s="2" t="s">
        <v>4048</v>
      </c>
    </row>
    <row r="3432">
      <c r="A3432" s="2">
        <v>1.0</v>
      </c>
      <c r="B3432" s="2" t="s">
        <v>4303</v>
      </c>
    </row>
    <row r="3433">
      <c r="A3433" s="2">
        <v>-1.0</v>
      </c>
      <c r="B3433" s="2" t="s">
        <v>3151</v>
      </c>
    </row>
    <row r="3434">
      <c r="A3434" s="2">
        <v>0.0</v>
      </c>
      <c r="B3434" s="2" t="s">
        <v>4049</v>
      </c>
    </row>
    <row r="3435">
      <c r="A3435" s="2">
        <v>-1.0</v>
      </c>
      <c r="B3435" s="2" t="s">
        <v>3152</v>
      </c>
    </row>
    <row r="3436">
      <c r="A3436" s="2">
        <v>0.0</v>
      </c>
      <c r="B3436" s="2" t="s">
        <v>4050</v>
      </c>
    </row>
    <row r="3437">
      <c r="A3437" s="2">
        <v>0.0</v>
      </c>
      <c r="B3437" s="2" t="s">
        <v>4051</v>
      </c>
    </row>
    <row r="3438">
      <c r="A3438" s="2">
        <v>-2.0</v>
      </c>
      <c r="B3438" s="2" t="s">
        <v>2632</v>
      </c>
    </row>
    <row r="3439">
      <c r="A3439" s="2">
        <v>0.0</v>
      </c>
      <c r="B3439" s="2" t="s">
        <v>4052</v>
      </c>
    </row>
    <row r="3440">
      <c r="A3440" s="2">
        <v>0.0</v>
      </c>
      <c r="B3440" s="2" t="s">
        <v>4053</v>
      </c>
    </row>
    <row r="3441">
      <c r="A3441" s="2">
        <v>1.0</v>
      </c>
      <c r="B3441" s="2" t="s">
        <v>4305</v>
      </c>
    </row>
    <row r="3442">
      <c r="A3442" s="2">
        <v>-1.0</v>
      </c>
      <c r="B3442" s="2" t="s">
        <v>3153</v>
      </c>
    </row>
    <row r="3443">
      <c r="A3443" s="2">
        <v>0.0</v>
      </c>
      <c r="B3443" s="2" t="s">
        <v>4054</v>
      </c>
    </row>
    <row r="3444">
      <c r="A3444" s="2">
        <v>1.0</v>
      </c>
      <c r="B3444" s="2" t="s">
        <v>4306</v>
      </c>
    </row>
    <row r="3445">
      <c r="A3445" s="2">
        <v>0.0</v>
      </c>
      <c r="B3445" s="2" t="s">
        <v>4055</v>
      </c>
    </row>
    <row r="3446">
      <c r="A3446" s="2">
        <v>0.0</v>
      </c>
      <c r="B3446" s="2" t="s">
        <v>4056</v>
      </c>
    </row>
    <row r="3447">
      <c r="A3447" s="2">
        <v>0.0</v>
      </c>
      <c r="B3447" s="2" t="s">
        <v>4057</v>
      </c>
    </row>
    <row r="3448">
      <c r="A3448" s="2">
        <v>1.0</v>
      </c>
      <c r="B3448" s="2" t="s">
        <v>4307</v>
      </c>
    </row>
    <row r="3449">
      <c r="A3449" s="2">
        <v>0.0</v>
      </c>
      <c r="B3449" s="2" t="s">
        <v>4058</v>
      </c>
    </row>
    <row r="3450">
      <c r="A3450" s="2">
        <v>-1.0</v>
      </c>
      <c r="B3450" s="2" t="s">
        <v>3154</v>
      </c>
    </row>
    <row r="3451">
      <c r="A3451" s="2">
        <v>-1.0</v>
      </c>
      <c r="B3451" s="2" t="s">
        <v>3155</v>
      </c>
    </row>
    <row r="3452">
      <c r="A3452" s="2">
        <v>-1.0</v>
      </c>
      <c r="B3452" s="2" t="s">
        <v>3156</v>
      </c>
    </row>
    <row r="3453">
      <c r="A3453" s="2">
        <v>-2.0</v>
      </c>
      <c r="B3453" s="2" t="s">
        <v>2633</v>
      </c>
    </row>
    <row r="3454">
      <c r="A3454" s="2">
        <v>-1.0</v>
      </c>
      <c r="B3454" s="2" t="s">
        <v>3157</v>
      </c>
    </row>
    <row r="3455">
      <c r="A3455" s="2">
        <v>0.0</v>
      </c>
      <c r="B3455" s="2" t="s">
        <v>4059</v>
      </c>
    </row>
    <row r="3456">
      <c r="A3456" s="2">
        <v>-2.0</v>
      </c>
      <c r="B3456" s="2" t="s">
        <v>2634</v>
      </c>
    </row>
    <row r="3457">
      <c r="A3457" s="2">
        <v>-2.0</v>
      </c>
      <c r="B3457" s="2" t="s">
        <v>2635</v>
      </c>
    </row>
    <row r="3458">
      <c r="A3458" s="2">
        <v>-1.0</v>
      </c>
      <c r="B3458" s="2" t="s">
        <v>3158</v>
      </c>
    </row>
    <row r="3459">
      <c r="A3459" s="2">
        <v>-1.0</v>
      </c>
      <c r="B3459" s="2" t="s">
        <v>3159</v>
      </c>
    </row>
    <row r="3460">
      <c r="A3460" s="2">
        <v>-2.0</v>
      </c>
      <c r="B3460" s="2" t="s">
        <v>2636</v>
      </c>
    </row>
    <row r="3461">
      <c r="A3461" s="2">
        <v>-2.0</v>
      </c>
      <c r="B3461" s="2" t="s">
        <v>2637</v>
      </c>
    </row>
    <row r="3462">
      <c r="A3462" s="2">
        <v>-2.0</v>
      </c>
      <c r="B3462" s="2" t="s">
        <v>2638</v>
      </c>
    </row>
    <row r="3463">
      <c r="A3463" s="2">
        <v>-2.0</v>
      </c>
      <c r="B3463" s="2" t="s">
        <v>2639</v>
      </c>
    </row>
    <row r="3464">
      <c r="A3464" s="2">
        <v>0.0</v>
      </c>
      <c r="B3464" s="2" t="s">
        <v>4060</v>
      </c>
    </row>
    <row r="3465">
      <c r="A3465" s="2">
        <v>-2.0</v>
      </c>
      <c r="B3465" s="2" t="s">
        <v>2640</v>
      </c>
    </row>
    <row r="3466">
      <c r="A3466" s="2">
        <v>-2.0</v>
      </c>
      <c r="B3466" s="2" t="s">
        <v>2641</v>
      </c>
    </row>
    <row r="3467">
      <c r="A3467" s="2">
        <v>-1.0</v>
      </c>
      <c r="B3467" s="2" t="s">
        <v>3160</v>
      </c>
    </row>
    <row r="3468">
      <c r="A3468" s="2">
        <v>0.0</v>
      </c>
      <c r="B3468" s="2" t="s">
        <v>4061</v>
      </c>
    </row>
    <row r="3469">
      <c r="A3469" s="2">
        <v>0.0</v>
      </c>
      <c r="B3469" s="2" t="s">
        <v>4062</v>
      </c>
    </row>
    <row r="3470">
      <c r="A3470" s="2">
        <v>-2.0</v>
      </c>
      <c r="B3470" s="2" t="s">
        <v>2642</v>
      </c>
    </row>
    <row r="3471">
      <c r="A3471" s="2">
        <v>-1.0</v>
      </c>
      <c r="B3471" s="2" t="s">
        <v>3161</v>
      </c>
    </row>
    <row r="3472">
      <c r="A3472" s="2">
        <v>1.0</v>
      </c>
      <c r="B3472" s="2" t="s">
        <v>4309</v>
      </c>
    </row>
    <row r="3473">
      <c r="A3473" s="2">
        <v>-1.0</v>
      </c>
      <c r="B3473" s="60" t="s">
        <v>3162</v>
      </c>
    </row>
    <row r="3474">
      <c r="A3474" s="2">
        <v>1.0</v>
      </c>
      <c r="B3474" s="2" t="s">
        <v>4310</v>
      </c>
    </row>
    <row r="3475">
      <c r="A3475" s="2">
        <v>-1.0</v>
      </c>
      <c r="B3475" s="2" t="s">
        <v>3163</v>
      </c>
    </row>
    <row r="3476">
      <c r="A3476" s="2">
        <v>0.0</v>
      </c>
      <c r="B3476" s="2" t="s">
        <v>4063</v>
      </c>
    </row>
    <row r="3477">
      <c r="A3477" s="2">
        <v>0.0</v>
      </c>
      <c r="B3477" s="2" t="s">
        <v>4064</v>
      </c>
    </row>
    <row r="3478">
      <c r="A3478" s="2">
        <v>0.0</v>
      </c>
      <c r="B3478" s="2" t="s">
        <v>4065</v>
      </c>
    </row>
    <row r="3479">
      <c r="A3479" s="2">
        <v>0.0</v>
      </c>
      <c r="B3479" s="2" t="s">
        <v>4066</v>
      </c>
    </row>
    <row r="3480">
      <c r="A3480" s="2">
        <v>0.0</v>
      </c>
      <c r="B3480" s="2" t="s">
        <v>4067</v>
      </c>
    </row>
    <row r="3481">
      <c r="A3481" s="2">
        <v>-1.0</v>
      </c>
      <c r="B3481" s="2" t="s">
        <v>3164</v>
      </c>
    </row>
    <row r="3482">
      <c r="A3482" s="2">
        <v>0.0</v>
      </c>
      <c r="B3482" s="2" t="s">
        <v>4068</v>
      </c>
    </row>
    <row r="3483">
      <c r="A3483" s="2">
        <v>0.0</v>
      </c>
      <c r="B3483" s="2" t="s">
        <v>4069</v>
      </c>
    </row>
    <row r="3484">
      <c r="A3484" s="2">
        <v>0.0</v>
      </c>
      <c r="B3484" s="2" t="s">
        <v>4070</v>
      </c>
    </row>
    <row r="3485">
      <c r="A3485" s="2">
        <v>0.0</v>
      </c>
      <c r="B3485" s="2" t="s">
        <v>4071</v>
      </c>
    </row>
    <row r="3486">
      <c r="A3486" s="2">
        <v>-1.0</v>
      </c>
      <c r="B3486" s="2" t="s">
        <v>3165</v>
      </c>
    </row>
    <row r="3487">
      <c r="A3487" s="2">
        <v>-1.0</v>
      </c>
      <c r="B3487" s="2" t="s">
        <v>3166</v>
      </c>
    </row>
    <row r="3488">
      <c r="A3488" s="2">
        <v>0.0</v>
      </c>
      <c r="B3488" s="2" t="s">
        <v>4072</v>
      </c>
    </row>
    <row r="3489">
      <c r="A3489" s="2">
        <v>0.0</v>
      </c>
      <c r="B3489" s="2" t="s">
        <v>4073</v>
      </c>
    </row>
    <row r="3490">
      <c r="A3490" s="2">
        <v>-1.0</v>
      </c>
      <c r="B3490" s="2" t="s">
        <v>3167</v>
      </c>
    </row>
    <row r="3491">
      <c r="A3491" s="2">
        <v>-1.0</v>
      </c>
      <c r="B3491" s="2" t="s">
        <v>3168</v>
      </c>
    </row>
    <row r="3492">
      <c r="A3492" s="2">
        <v>-2.0</v>
      </c>
      <c r="B3492" s="2" t="s">
        <v>2643</v>
      </c>
    </row>
    <row r="3493">
      <c r="A3493" s="2">
        <v>0.0</v>
      </c>
      <c r="B3493" s="2" t="s">
        <v>4074</v>
      </c>
    </row>
    <row r="3494">
      <c r="A3494" s="2">
        <v>-2.0</v>
      </c>
      <c r="B3494" s="2" t="s">
        <v>2644</v>
      </c>
    </row>
    <row r="3495">
      <c r="A3495" s="2">
        <v>-1.0</v>
      </c>
      <c r="B3495" s="2" t="s">
        <v>3169</v>
      </c>
    </row>
    <row r="3496">
      <c r="A3496" s="2">
        <v>0.0</v>
      </c>
      <c r="B3496" s="2" t="s">
        <v>4075</v>
      </c>
    </row>
    <row r="3497">
      <c r="A3497" s="2">
        <v>-2.0</v>
      </c>
      <c r="B3497" s="2" t="s">
        <v>2645</v>
      </c>
    </row>
    <row r="3498">
      <c r="A3498" s="2">
        <v>1.0</v>
      </c>
      <c r="B3498" s="2" t="s">
        <v>4312</v>
      </c>
    </row>
    <row r="3499">
      <c r="A3499" s="2">
        <v>-2.0</v>
      </c>
      <c r="B3499" s="2" t="s">
        <v>2646</v>
      </c>
    </row>
    <row r="3500">
      <c r="A3500" s="2">
        <v>-2.0</v>
      </c>
      <c r="B3500" s="2" t="s">
        <v>2647</v>
      </c>
    </row>
    <row r="3501">
      <c r="A3501" s="2">
        <v>-1.0</v>
      </c>
      <c r="B3501" s="2" t="s">
        <v>3170</v>
      </c>
    </row>
    <row r="3502">
      <c r="A3502" s="2">
        <v>2.0</v>
      </c>
      <c r="B3502" s="2" t="s">
        <v>4313</v>
      </c>
    </row>
    <row r="3503">
      <c r="A3503" s="2">
        <v>-1.0</v>
      </c>
      <c r="B3503" s="2" t="s">
        <v>3171</v>
      </c>
    </row>
    <row r="3504">
      <c r="A3504" s="2">
        <v>0.0</v>
      </c>
      <c r="B3504" s="2" t="s">
        <v>4076</v>
      </c>
    </row>
    <row r="3505">
      <c r="A3505" s="2">
        <v>0.0</v>
      </c>
      <c r="B3505" s="2" t="s">
        <v>4077</v>
      </c>
    </row>
    <row r="3506">
      <c r="A3506" s="2">
        <v>0.0</v>
      </c>
      <c r="B3506" s="2" t="s">
        <v>4078</v>
      </c>
    </row>
    <row r="3507">
      <c r="A3507" s="2">
        <v>0.0</v>
      </c>
      <c r="B3507" s="2" t="s">
        <v>4079</v>
      </c>
    </row>
    <row r="3508">
      <c r="A3508" s="2">
        <v>0.0</v>
      </c>
      <c r="B3508" s="2" t="s">
        <v>4080</v>
      </c>
    </row>
    <row r="3509">
      <c r="A3509" s="2">
        <v>0.0</v>
      </c>
      <c r="B3509" s="2" t="s">
        <v>4081</v>
      </c>
    </row>
    <row r="3510">
      <c r="A3510" s="2">
        <v>2.0</v>
      </c>
      <c r="B3510" s="2" t="s">
        <v>4317</v>
      </c>
    </row>
    <row r="3511">
      <c r="A3511" s="2">
        <v>0.0</v>
      </c>
      <c r="B3511" s="2" t="s">
        <v>4082</v>
      </c>
    </row>
    <row r="3512">
      <c r="A3512" s="2">
        <v>0.0</v>
      </c>
      <c r="B3512" s="2" t="s">
        <v>4083</v>
      </c>
    </row>
    <row r="3513">
      <c r="A3513" s="2">
        <v>-1.0</v>
      </c>
      <c r="B3513" s="2" t="s">
        <v>3172</v>
      </c>
    </row>
    <row r="3514">
      <c r="A3514" s="2">
        <v>1.0</v>
      </c>
      <c r="B3514" s="2" t="s">
        <v>4319</v>
      </c>
    </row>
    <row r="3515">
      <c r="A3515" s="2">
        <v>0.0</v>
      </c>
      <c r="B3515" s="2" t="s">
        <v>4084</v>
      </c>
    </row>
    <row r="3516">
      <c r="A3516" s="2">
        <v>-1.0</v>
      </c>
      <c r="B3516" s="2" t="s">
        <v>3173</v>
      </c>
    </row>
    <row r="3517">
      <c r="A3517" s="2">
        <v>-2.0</v>
      </c>
      <c r="B3517" s="2" t="s">
        <v>2648</v>
      </c>
    </row>
    <row r="3518">
      <c r="A3518" s="2">
        <v>-1.0</v>
      </c>
      <c r="B3518" s="2" t="s">
        <v>3174</v>
      </c>
    </row>
    <row r="3519">
      <c r="A3519" s="2">
        <v>-1.0</v>
      </c>
      <c r="B3519" s="2" t="s">
        <v>3175</v>
      </c>
    </row>
    <row r="3520">
      <c r="A3520" s="2">
        <v>-2.0</v>
      </c>
      <c r="B3520" s="2" t="s">
        <v>2649</v>
      </c>
    </row>
    <row r="3521">
      <c r="A3521" s="2">
        <v>0.0</v>
      </c>
      <c r="B3521" s="2" t="s">
        <v>4085</v>
      </c>
    </row>
    <row r="3522">
      <c r="A3522" s="2">
        <v>-1.0</v>
      </c>
      <c r="B3522" s="2" t="s">
        <v>3176</v>
      </c>
    </row>
    <row r="3523">
      <c r="A3523" s="2">
        <v>-1.0</v>
      </c>
      <c r="B3523" s="2" t="s">
        <v>3177</v>
      </c>
    </row>
    <row r="3524">
      <c r="A3524" s="2">
        <v>0.0</v>
      </c>
      <c r="B3524" s="2" t="s">
        <v>4086</v>
      </c>
    </row>
    <row r="3525">
      <c r="A3525" s="2">
        <v>-2.0</v>
      </c>
      <c r="B3525" s="2" t="s">
        <v>2650</v>
      </c>
    </row>
    <row r="3526">
      <c r="A3526" s="2">
        <v>-1.0</v>
      </c>
      <c r="B3526" s="2" t="s">
        <v>3178</v>
      </c>
    </row>
    <row r="3527">
      <c r="A3527" s="2">
        <v>-1.0</v>
      </c>
      <c r="B3527" s="2" t="s">
        <v>3179</v>
      </c>
    </row>
    <row r="3528">
      <c r="A3528" s="2">
        <v>0.0</v>
      </c>
      <c r="B3528" s="2" t="s">
        <v>4087</v>
      </c>
    </row>
    <row r="3529">
      <c r="A3529" s="2">
        <v>0.0</v>
      </c>
      <c r="B3529" s="2" t="s">
        <v>4088</v>
      </c>
    </row>
    <row r="3530">
      <c r="A3530" s="2">
        <v>-1.0</v>
      </c>
      <c r="B3530" s="2" t="s">
        <v>3180</v>
      </c>
    </row>
    <row r="3531">
      <c r="A3531" s="2">
        <v>1.0</v>
      </c>
      <c r="B3531" s="2" t="s">
        <v>4320</v>
      </c>
    </row>
    <row r="3532">
      <c r="A3532" s="2">
        <v>1.0</v>
      </c>
      <c r="B3532" s="2" t="s">
        <v>4321</v>
      </c>
    </row>
    <row r="3533">
      <c r="A3533" s="2">
        <v>-1.0</v>
      </c>
      <c r="B3533" s="2" t="s">
        <v>3181</v>
      </c>
    </row>
    <row r="3534">
      <c r="A3534" s="2">
        <v>-1.0</v>
      </c>
      <c r="B3534" s="2" t="s">
        <v>3182</v>
      </c>
    </row>
    <row r="3535">
      <c r="A3535" s="2">
        <v>-1.0</v>
      </c>
      <c r="B3535" s="2" t="s">
        <v>3183</v>
      </c>
    </row>
    <row r="3536">
      <c r="A3536" s="2">
        <v>-1.0</v>
      </c>
      <c r="B3536" s="2" t="s">
        <v>3184</v>
      </c>
    </row>
    <row r="3537">
      <c r="A3537" s="2">
        <v>0.0</v>
      </c>
      <c r="B3537" s="2" t="s">
        <v>4089</v>
      </c>
    </row>
    <row r="3538">
      <c r="A3538" s="2">
        <v>1.0</v>
      </c>
      <c r="B3538" s="2" t="s">
        <v>4322</v>
      </c>
    </row>
    <row r="3539">
      <c r="A3539" s="2">
        <v>1.0</v>
      </c>
      <c r="B3539" s="2" t="s">
        <v>4323</v>
      </c>
    </row>
    <row r="3540">
      <c r="A3540" s="2">
        <v>0.0</v>
      </c>
      <c r="B3540" s="2" t="s">
        <v>4090</v>
      </c>
    </row>
    <row r="3541">
      <c r="A3541" s="2">
        <v>-2.0</v>
      </c>
      <c r="B3541" s="2" t="s">
        <v>2651</v>
      </c>
    </row>
    <row r="3542">
      <c r="A3542" s="2">
        <v>-2.0</v>
      </c>
      <c r="B3542" s="2" t="s">
        <v>2652</v>
      </c>
    </row>
    <row r="3543">
      <c r="A3543" s="2">
        <v>-1.0</v>
      </c>
      <c r="B3543" s="2" t="s">
        <v>3185</v>
      </c>
    </row>
    <row r="3544">
      <c r="A3544" s="2">
        <v>-2.0</v>
      </c>
      <c r="B3544" s="2" t="s">
        <v>2653</v>
      </c>
    </row>
    <row r="3545">
      <c r="A3545" s="2">
        <v>0.0</v>
      </c>
      <c r="B3545" s="2" t="s">
        <v>4091</v>
      </c>
    </row>
    <row r="3546">
      <c r="A3546" s="2">
        <v>0.0</v>
      </c>
      <c r="B3546" s="2" t="s">
        <v>4092</v>
      </c>
    </row>
    <row r="3547">
      <c r="A3547" s="2">
        <v>-1.0</v>
      </c>
      <c r="B3547" s="2" t="s">
        <v>3186</v>
      </c>
    </row>
    <row r="3548">
      <c r="A3548" s="2">
        <v>2.0</v>
      </c>
      <c r="B3548" s="3" t="s">
        <v>4324</v>
      </c>
    </row>
    <row r="3549">
      <c r="A3549" s="2">
        <v>-1.0</v>
      </c>
      <c r="B3549" s="2" t="s">
        <v>3187</v>
      </c>
    </row>
    <row r="3550">
      <c r="A3550" s="2">
        <v>0.0</v>
      </c>
      <c r="B3550" s="2" t="s">
        <v>4093</v>
      </c>
    </row>
    <row r="3551">
      <c r="A3551" s="2">
        <v>0.0</v>
      </c>
      <c r="B3551" s="2" t="s">
        <v>4094</v>
      </c>
    </row>
    <row r="3552">
      <c r="A3552" s="2">
        <v>-1.0</v>
      </c>
      <c r="B3552" s="2" t="s">
        <v>3188</v>
      </c>
    </row>
    <row r="3553">
      <c r="A3553" s="2">
        <v>-1.0</v>
      </c>
      <c r="B3553" s="2" t="s">
        <v>3189</v>
      </c>
    </row>
    <row r="3554">
      <c r="A3554" s="2">
        <v>-1.0</v>
      </c>
      <c r="B3554" s="2" t="s">
        <v>3190</v>
      </c>
    </row>
    <row r="3555">
      <c r="A3555" s="2">
        <v>-1.0</v>
      </c>
      <c r="B3555" s="2" t="s">
        <v>3191</v>
      </c>
    </row>
    <row r="3556">
      <c r="A3556" s="2">
        <v>2.0</v>
      </c>
      <c r="B3556" s="2" t="s">
        <v>4325</v>
      </c>
    </row>
    <row r="3557">
      <c r="A3557" s="2">
        <v>2.0</v>
      </c>
      <c r="B3557" s="2" t="s">
        <v>4326</v>
      </c>
    </row>
    <row r="3558">
      <c r="A3558" s="2">
        <v>0.0</v>
      </c>
      <c r="B3558" s="2" t="s">
        <v>4095</v>
      </c>
    </row>
    <row r="3559">
      <c r="A3559" s="2">
        <v>0.0</v>
      </c>
      <c r="B3559" s="2" t="s">
        <v>4096</v>
      </c>
    </row>
    <row r="3560">
      <c r="A3560" s="2">
        <v>0.0</v>
      </c>
      <c r="B3560" s="2" t="s">
        <v>4097</v>
      </c>
    </row>
    <row r="3561">
      <c r="A3561" s="2">
        <v>-1.0</v>
      </c>
      <c r="B3561" s="2" t="s">
        <v>3192</v>
      </c>
    </row>
    <row r="3562">
      <c r="A3562" s="2">
        <v>-1.0</v>
      </c>
      <c r="B3562" s="2" t="s">
        <v>3193</v>
      </c>
    </row>
    <row r="3563">
      <c r="A3563" s="2">
        <v>0.0</v>
      </c>
      <c r="B3563" s="2" t="s">
        <v>4098</v>
      </c>
    </row>
    <row r="3564">
      <c r="A3564" s="2">
        <v>1.0</v>
      </c>
      <c r="B3564" s="2" t="s">
        <v>4328</v>
      </c>
    </row>
    <row r="3565">
      <c r="A3565" s="2">
        <v>0.0</v>
      </c>
      <c r="B3565" s="2" t="s">
        <v>4099</v>
      </c>
    </row>
    <row r="3566">
      <c r="A3566" s="2">
        <v>0.0</v>
      </c>
      <c r="B3566" s="2" t="s">
        <v>4100</v>
      </c>
    </row>
    <row r="3567">
      <c r="A3567" s="2">
        <v>1.0</v>
      </c>
      <c r="B3567" s="2" t="s">
        <v>4329</v>
      </c>
    </row>
    <row r="3568">
      <c r="A3568" s="2">
        <v>-2.0</v>
      </c>
      <c r="B3568" s="2" t="s">
        <v>2654</v>
      </c>
    </row>
    <row r="3569">
      <c r="A3569" s="2">
        <v>0.0</v>
      </c>
      <c r="B3569" s="2" t="s">
        <v>4101</v>
      </c>
    </row>
    <row r="3570">
      <c r="A3570" s="2">
        <v>-2.0</v>
      </c>
      <c r="B3570" s="2" t="s">
        <v>2655</v>
      </c>
    </row>
    <row r="3571">
      <c r="A3571" s="2">
        <v>-1.0</v>
      </c>
      <c r="B3571" s="2" t="s">
        <v>3194</v>
      </c>
    </row>
    <row r="3572">
      <c r="A3572" s="2">
        <v>-1.0</v>
      </c>
      <c r="B3572" s="2" t="s">
        <v>3195</v>
      </c>
    </row>
    <row r="3573">
      <c r="A3573" s="2">
        <v>2.0</v>
      </c>
      <c r="B3573" s="2" t="s">
        <v>4330</v>
      </c>
    </row>
    <row r="3574">
      <c r="A3574" s="2">
        <v>2.0</v>
      </c>
      <c r="B3574" s="2" t="s">
        <v>4331</v>
      </c>
    </row>
    <row r="3575">
      <c r="A3575" s="2">
        <v>-1.0</v>
      </c>
      <c r="B3575" s="2" t="s">
        <v>3196</v>
      </c>
    </row>
    <row r="3576">
      <c r="A3576" s="2">
        <v>1.0</v>
      </c>
      <c r="B3576" s="2" t="s">
        <v>4332</v>
      </c>
    </row>
    <row r="3577">
      <c r="A3577" s="2">
        <v>2.0</v>
      </c>
      <c r="B3577" s="2" t="s">
        <v>4333</v>
      </c>
    </row>
    <row r="3578">
      <c r="A3578" s="2">
        <v>0.0</v>
      </c>
      <c r="B3578" s="2" t="s">
        <v>4102</v>
      </c>
    </row>
    <row r="3579">
      <c r="A3579" s="2">
        <v>0.0</v>
      </c>
      <c r="B3579" s="2" t="s">
        <v>4103</v>
      </c>
    </row>
    <row r="3580">
      <c r="A3580" s="2">
        <v>-1.0</v>
      </c>
      <c r="B3580" s="2" t="s">
        <v>3197</v>
      </c>
    </row>
    <row r="3581">
      <c r="A3581" s="2">
        <v>0.0</v>
      </c>
      <c r="B3581" s="2" t="s">
        <v>4104</v>
      </c>
    </row>
    <row r="3582">
      <c r="A3582" s="2">
        <v>0.0</v>
      </c>
      <c r="B3582" s="2" t="s">
        <v>4105</v>
      </c>
    </row>
    <row r="3583">
      <c r="A3583" s="2">
        <v>0.0</v>
      </c>
      <c r="B3583" s="2" t="s">
        <v>4106</v>
      </c>
    </row>
    <row r="3584">
      <c r="A3584" s="2">
        <v>-1.0</v>
      </c>
      <c r="B3584" s="2" t="s">
        <v>3198</v>
      </c>
    </row>
    <row r="3585">
      <c r="A3585" s="2">
        <v>0.0</v>
      </c>
      <c r="B3585" s="2" t="s">
        <v>4107</v>
      </c>
    </row>
    <row r="3586">
      <c r="A3586" s="2">
        <v>-1.0</v>
      </c>
      <c r="B3586" s="2" t="s">
        <v>3199</v>
      </c>
    </row>
    <row r="3587">
      <c r="A3587" s="2">
        <v>0.0</v>
      </c>
      <c r="B3587" s="2" t="s">
        <v>4108</v>
      </c>
    </row>
    <row r="3588">
      <c r="A3588" s="2">
        <v>0.0</v>
      </c>
      <c r="B3588" s="2" t="s">
        <v>4109</v>
      </c>
    </row>
    <row r="3589">
      <c r="A3589" s="2">
        <v>-1.0</v>
      </c>
      <c r="B3589" s="2" t="s">
        <v>3200</v>
      </c>
    </row>
    <row r="3590">
      <c r="A3590" s="2">
        <v>0.0</v>
      </c>
      <c r="B3590" s="2" t="s">
        <v>4110</v>
      </c>
    </row>
    <row r="3591">
      <c r="A3591" s="2">
        <v>-2.0</v>
      </c>
      <c r="B3591" s="2" t="s">
        <v>2656</v>
      </c>
    </row>
    <row r="3592">
      <c r="A3592" s="2">
        <v>-2.0</v>
      </c>
      <c r="B3592" s="2" t="s">
        <v>2657</v>
      </c>
    </row>
    <row r="3593">
      <c r="A3593" s="2">
        <v>-2.0</v>
      </c>
      <c r="B3593" s="2" t="s">
        <v>2658</v>
      </c>
    </row>
    <row r="3594">
      <c r="A3594" s="2">
        <v>0.0</v>
      </c>
      <c r="B3594" s="2" t="s">
        <v>4111</v>
      </c>
    </row>
    <row r="3595">
      <c r="A3595" s="2">
        <v>0.0</v>
      </c>
      <c r="B3595" s="2" t="s">
        <v>4112</v>
      </c>
    </row>
    <row r="3596">
      <c r="A3596" s="2">
        <v>-1.0</v>
      </c>
      <c r="B3596" s="2" t="s">
        <v>3201</v>
      </c>
    </row>
    <row r="3597">
      <c r="A3597" s="2">
        <v>1.0</v>
      </c>
      <c r="B3597" s="2" t="s">
        <v>4334</v>
      </c>
    </row>
    <row r="3598">
      <c r="A3598" s="2">
        <v>0.0</v>
      </c>
      <c r="B3598" s="2" t="s">
        <v>4113</v>
      </c>
    </row>
    <row r="3599">
      <c r="A3599" s="2">
        <v>0.0</v>
      </c>
      <c r="B3599" s="2" t="s">
        <v>4114</v>
      </c>
    </row>
    <row r="3600">
      <c r="A3600" s="2">
        <v>-1.0</v>
      </c>
      <c r="B3600" s="2" t="s">
        <v>3202</v>
      </c>
    </row>
    <row r="3601">
      <c r="A3601" s="2">
        <v>0.0</v>
      </c>
      <c r="B3601" s="2" t="s">
        <v>4115</v>
      </c>
    </row>
    <row r="3602">
      <c r="A3602" s="2">
        <v>0.0</v>
      </c>
      <c r="B3602" s="2" t="s">
        <v>4116</v>
      </c>
    </row>
    <row r="3603">
      <c r="A3603" s="2">
        <v>1.0</v>
      </c>
      <c r="B3603" s="2" t="s">
        <v>4335</v>
      </c>
    </row>
    <row r="3604">
      <c r="A3604" s="2">
        <v>2.0</v>
      </c>
      <c r="B3604" s="2" t="s">
        <v>4336</v>
      </c>
    </row>
    <row r="3605">
      <c r="A3605" s="2">
        <v>1.0</v>
      </c>
      <c r="B3605" s="2" t="s">
        <v>4337</v>
      </c>
    </row>
    <row r="3606">
      <c r="A3606" s="2">
        <v>-1.0</v>
      </c>
      <c r="B3606" s="2" t="s">
        <v>3203</v>
      </c>
    </row>
    <row r="3607">
      <c r="A3607" s="2">
        <v>0.0</v>
      </c>
      <c r="B3607" s="2" t="s">
        <v>4117</v>
      </c>
    </row>
    <row r="3608">
      <c r="A3608" s="2">
        <v>0.0</v>
      </c>
      <c r="B3608" s="2" t="s">
        <v>4118</v>
      </c>
    </row>
    <row r="3609">
      <c r="A3609" s="2">
        <v>0.0</v>
      </c>
      <c r="B3609" s="2" t="s">
        <v>4119</v>
      </c>
    </row>
    <row r="3610">
      <c r="A3610" s="2">
        <v>-1.0</v>
      </c>
      <c r="B3610" s="2" t="s">
        <v>3204</v>
      </c>
    </row>
    <row r="3611">
      <c r="A3611" s="2">
        <v>-2.0</v>
      </c>
      <c r="B3611" s="2" t="s">
        <v>2659</v>
      </c>
    </row>
    <row r="3612">
      <c r="A3612" s="2">
        <v>0.0</v>
      </c>
      <c r="B3612" s="2" t="s">
        <v>4120</v>
      </c>
    </row>
    <row r="3613">
      <c r="A3613" s="2">
        <v>0.0</v>
      </c>
      <c r="B3613" s="2" t="s">
        <v>4121</v>
      </c>
    </row>
    <row r="3614">
      <c r="A3614" s="2">
        <v>-2.0</v>
      </c>
      <c r="B3614" s="2" t="s">
        <v>2660</v>
      </c>
    </row>
    <row r="3615">
      <c r="A3615" s="2">
        <v>0.0</v>
      </c>
      <c r="B3615" s="2" t="s">
        <v>4122</v>
      </c>
    </row>
    <row r="3616">
      <c r="A3616" s="2">
        <v>-1.0</v>
      </c>
      <c r="B3616" s="2" t="s">
        <v>3205</v>
      </c>
    </row>
    <row r="3617">
      <c r="A3617" s="2">
        <v>-1.0</v>
      </c>
      <c r="B3617" s="2" t="s">
        <v>3206</v>
      </c>
    </row>
    <row r="3618">
      <c r="A3618" s="2">
        <v>-2.0</v>
      </c>
      <c r="B3618" s="2" t="s">
        <v>2661</v>
      </c>
    </row>
    <row r="3619">
      <c r="A3619" s="2">
        <v>-1.0</v>
      </c>
      <c r="B3619" s="2" t="s">
        <v>3207</v>
      </c>
    </row>
    <row r="3620">
      <c r="A3620" s="2">
        <v>0.0</v>
      </c>
      <c r="B3620" s="2" t="s">
        <v>4123</v>
      </c>
    </row>
    <row r="3621">
      <c r="A3621" s="2">
        <v>0.0</v>
      </c>
      <c r="B3621" s="2" t="s">
        <v>4124</v>
      </c>
    </row>
    <row r="3622">
      <c r="A3622" s="2">
        <v>-1.0</v>
      </c>
      <c r="B3622" s="2" t="s">
        <v>3208</v>
      </c>
    </row>
    <row r="3623">
      <c r="A3623" s="2">
        <v>0.0</v>
      </c>
      <c r="B3623" s="2" t="s">
        <v>4125</v>
      </c>
    </row>
    <row r="3624">
      <c r="A3624" s="2">
        <v>-1.0</v>
      </c>
      <c r="B3624" s="2" t="s">
        <v>3209</v>
      </c>
    </row>
    <row r="3625">
      <c r="A3625" s="2">
        <v>0.0</v>
      </c>
      <c r="B3625" s="2" t="s">
        <v>4126</v>
      </c>
    </row>
    <row r="3626">
      <c r="A3626" s="2">
        <v>1.0</v>
      </c>
      <c r="B3626" s="2" t="s">
        <v>4338</v>
      </c>
    </row>
    <row r="3627">
      <c r="A3627" s="2">
        <v>0.0</v>
      </c>
      <c r="B3627" s="2" t="s">
        <v>4127</v>
      </c>
    </row>
    <row r="3628">
      <c r="A3628" s="2">
        <v>0.0</v>
      </c>
      <c r="B3628" s="2" t="s">
        <v>4128</v>
      </c>
    </row>
    <row r="3629">
      <c r="A3629" s="2">
        <v>0.0</v>
      </c>
      <c r="B3629" s="2" t="s">
        <v>4129</v>
      </c>
    </row>
    <row r="3630">
      <c r="A3630" s="2">
        <v>0.0</v>
      </c>
      <c r="B3630" s="2" t="s">
        <v>4130</v>
      </c>
    </row>
    <row r="3631">
      <c r="A3631" s="2">
        <v>-1.0</v>
      </c>
      <c r="B3631" s="2" t="s">
        <v>3210</v>
      </c>
    </row>
    <row r="3632">
      <c r="A3632" s="2">
        <v>0.0</v>
      </c>
      <c r="B3632" s="2" t="s">
        <v>4131</v>
      </c>
    </row>
    <row r="3633">
      <c r="A3633" s="2">
        <v>0.0</v>
      </c>
      <c r="B3633" s="3" t="s">
        <v>4132</v>
      </c>
    </row>
    <row r="3634">
      <c r="A3634" s="2">
        <v>0.0</v>
      </c>
      <c r="B3634" s="3" t="s">
        <v>4133</v>
      </c>
    </row>
    <row r="3635">
      <c r="A3635" s="2">
        <v>-2.0</v>
      </c>
      <c r="B3635" s="2" t="s">
        <v>2662</v>
      </c>
    </row>
    <row r="3636">
      <c r="A3636" s="2">
        <v>-1.0</v>
      </c>
      <c r="B3636" s="2" t="s">
        <v>3211</v>
      </c>
    </row>
    <row r="3637">
      <c r="A3637" s="2">
        <v>1.0</v>
      </c>
      <c r="B3637" s="2" t="s">
        <v>4339</v>
      </c>
    </row>
    <row r="3638">
      <c r="A3638" s="2">
        <v>-1.0</v>
      </c>
      <c r="B3638" s="2" t="s">
        <v>3212</v>
      </c>
    </row>
    <row r="3639">
      <c r="A3639" s="2">
        <v>-1.0</v>
      </c>
      <c r="B3639" s="2" t="s">
        <v>3213</v>
      </c>
    </row>
    <row r="3640">
      <c r="A3640" s="2">
        <v>0.0</v>
      </c>
      <c r="B3640" s="2" t="s">
        <v>4134</v>
      </c>
    </row>
    <row r="3641">
      <c r="A3641" s="2">
        <v>-1.0</v>
      </c>
      <c r="B3641" s="2" t="s">
        <v>3214</v>
      </c>
    </row>
    <row r="3642">
      <c r="A3642" s="2">
        <v>0.0</v>
      </c>
      <c r="B3642" s="2" t="s">
        <v>4135</v>
      </c>
    </row>
    <row r="3643">
      <c r="A3643" s="2">
        <v>0.0</v>
      </c>
      <c r="B3643" s="2" t="s">
        <v>4136</v>
      </c>
    </row>
    <row r="3644">
      <c r="A3644" s="2">
        <v>0.0</v>
      </c>
      <c r="B3644" s="2" t="s">
        <v>4137</v>
      </c>
    </row>
    <row r="3645">
      <c r="A3645" s="2">
        <v>0.0</v>
      </c>
      <c r="B3645" s="2" t="s">
        <v>4138</v>
      </c>
    </row>
    <row r="3646">
      <c r="A3646" s="2">
        <v>-1.0</v>
      </c>
      <c r="B3646" s="2" t="s">
        <v>3215</v>
      </c>
    </row>
    <row r="3647">
      <c r="A3647" s="2">
        <v>0.0</v>
      </c>
      <c r="B3647" s="2" t="s">
        <v>4139</v>
      </c>
    </row>
    <row r="3648">
      <c r="A3648" s="2">
        <v>1.0</v>
      </c>
      <c r="B3648" s="2" t="s">
        <v>4340</v>
      </c>
    </row>
    <row r="3649">
      <c r="A3649" s="2">
        <v>0.0</v>
      </c>
      <c r="B3649" s="2" t="s">
        <v>4140</v>
      </c>
    </row>
    <row r="3650">
      <c r="A3650" s="2">
        <v>1.0</v>
      </c>
      <c r="B3650" s="2" t="s">
        <v>4341</v>
      </c>
    </row>
    <row r="3651">
      <c r="A3651" s="2">
        <v>-1.0</v>
      </c>
      <c r="B3651" s="2" t="s">
        <v>3216</v>
      </c>
    </row>
    <row r="3652">
      <c r="A3652" s="2">
        <v>-2.0</v>
      </c>
      <c r="B3652" s="2" t="s">
        <v>2663</v>
      </c>
    </row>
    <row r="3653">
      <c r="A3653" s="2">
        <v>1.0</v>
      </c>
      <c r="B3653" s="2" t="s">
        <v>4342</v>
      </c>
    </row>
    <row r="3654">
      <c r="A3654" s="2">
        <v>1.0</v>
      </c>
      <c r="B3654" s="2" t="s">
        <v>4343</v>
      </c>
    </row>
    <row r="3655">
      <c r="A3655" s="2">
        <v>-1.0</v>
      </c>
      <c r="B3655" s="2" t="s">
        <v>3217</v>
      </c>
    </row>
    <row r="3656">
      <c r="A3656" s="2">
        <v>0.0</v>
      </c>
      <c r="B3656" s="2" t="s">
        <v>4141</v>
      </c>
    </row>
    <row r="3657">
      <c r="A3657" s="2">
        <v>0.0</v>
      </c>
      <c r="B3657" s="2" t="s">
        <v>4142</v>
      </c>
    </row>
    <row r="3658">
      <c r="A3658" s="2">
        <v>1.0</v>
      </c>
      <c r="B3658" s="2" t="s">
        <v>4344</v>
      </c>
    </row>
    <row r="3659">
      <c r="A3659" s="2">
        <v>0.0</v>
      </c>
      <c r="B3659" s="2" t="s">
        <v>4143</v>
      </c>
    </row>
    <row r="3660">
      <c r="A3660" s="2">
        <v>0.0</v>
      </c>
      <c r="B3660" s="2" t="s">
        <v>4144</v>
      </c>
    </row>
    <row r="3661">
      <c r="A3661" s="2">
        <v>2.0</v>
      </c>
      <c r="B3661" s="2" t="s">
        <v>4345</v>
      </c>
    </row>
    <row r="3662">
      <c r="A3662" s="2">
        <v>0.0</v>
      </c>
      <c r="B3662" s="2" t="s">
        <v>4145</v>
      </c>
    </row>
    <row r="3663">
      <c r="A3663" s="2">
        <v>0.0</v>
      </c>
      <c r="B3663" s="2" t="s">
        <v>4146</v>
      </c>
    </row>
    <row r="3664">
      <c r="A3664" s="2">
        <v>-1.0</v>
      </c>
      <c r="B3664" s="2" t="s">
        <v>3218</v>
      </c>
    </row>
    <row r="3665">
      <c r="A3665" s="2">
        <v>0.0</v>
      </c>
      <c r="B3665" s="2" t="s">
        <v>4147</v>
      </c>
    </row>
    <row r="3666">
      <c r="A3666" s="2">
        <v>1.0</v>
      </c>
      <c r="B3666" s="2" t="s">
        <v>4346</v>
      </c>
    </row>
    <row r="3667">
      <c r="A3667" s="2">
        <v>2.0</v>
      </c>
      <c r="B3667" s="2" t="s">
        <v>4347</v>
      </c>
    </row>
    <row r="3668">
      <c r="A3668" s="2">
        <v>1.0</v>
      </c>
      <c r="B3668" s="2" t="s">
        <v>4348</v>
      </c>
    </row>
    <row r="3669">
      <c r="A3669" s="2">
        <v>2.0</v>
      </c>
      <c r="B3669" s="2" t="s">
        <v>4349</v>
      </c>
    </row>
    <row r="3670">
      <c r="A3670" s="2">
        <v>1.0</v>
      </c>
      <c r="B3670" s="2" t="s">
        <v>4350</v>
      </c>
    </row>
    <row r="3671">
      <c r="A3671" s="2">
        <v>1.0</v>
      </c>
      <c r="B3671" s="2" t="s">
        <v>4351</v>
      </c>
    </row>
    <row r="3672">
      <c r="A3672" s="2">
        <v>0.0</v>
      </c>
      <c r="B3672" s="2" t="s">
        <v>4148</v>
      </c>
    </row>
    <row r="3673">
      <c r="A3673" s="2">
        <v>-1.0</v>
      </c>
      <c r="B3673" s="2" t="s">
        <v>3219</v>
      </c>
    </row>
    <row r="3674">
      <c r="A3674" s="2">
        <v>-1.0</v>
      </c>
      <c r="B3674" s="2" t="s">
        <v>3220</v>
      </c>
    </row>
    <row r="3675">
      <c r="A3675" s="2">
        <v>-1.0</v>
      </c>
      <c r="B3675" s="2" t="s">
        <v>3221</v>
      </c>
    </row>
    <row r="3676">
      <c r="A3676" s="2">
        <v>0.0</v>
      </c>
      <c r="B3676" s="2" t="s">
        <v>4149</v>
      </c>
    </row>
    <row r="3677">
      <c r="A3677" s="2">
        <v>0.0</v>
      </c>
      <c r="B3677" s="2" t="s">
        <v>4150</v>
      </c>
    </row>
    <row r="3678">
      <c r="A3678" s="2">
        <v>0.0</v>
      </c>
      <c r="B3678" s="2" t="s">
        <v>4151</v>
      </c>
    </row>
    <row r="3679">
      <c r="A3679" s="2">
        <v>-1.0</v>
      </c>
      <c r="B3679" s="2" t="s">
        <v>3222</v>
      </c>
    </row>
    <row r="3680">
      <c r="A3680" s="2">
        <v>0.0</v>
      </c>
      <c r="B3680" s="2" t="s">
        <v>4152</v>
      </c>
    </row>
    <row r="3681">
      <c r="A3681" s="2">
        <v>1.0</v>
      </c>
      <c r="B3681" s="2" t="s">
        <v>4352</v>
      </c>
    </row>
    <row r="3682">
      <c r="A3682" s="2">
        <v>1.0</v>
      </c>
      <c r="B3682" s="2" t="s">
        <v>4353</v>
      </c>
    </row>
    <row r="3683">
      <c r="A3683" s="2">
        <v>-1.0</v>
      </c>
      <c r="B3683" s="2" t="s">
        <v>3223</v>
      </c>
    </row>
    <row r="3684">
      <c r="A3684" s="2">
        <v>0.0</v>
      </c>
      <c r="B3684" s="2" t="s">
        <v>4153</v>
      </c>
    </row>
    <row r="3685">
      <c r="A3685" s="2">
        <v>0.0</v>
      </c>
      <c r="B3685" s="2" t="s">
        <v>4154</v>
      </c>
    </row>
    <row r="3686">
      <c r="A3686" s="2">
        <v>0.0</v>
      </c>
      <c r="B3686" s="2" t="s">
        <v>4155</v>
      </c>
    </row>
    <row r="3687">
      <c r="A3687" s="2">
        <v>-1.0</v>
      </c>
      <c r="B3687" s="2" t="s">
        <v>3224</v>
      </c>
    </row>
    <row r="3688">
      <c r="A3688" s="2">
        <v>-1.0</v>
      </c>
      <c r="B3688" s="2" t="s">
        <v>3225</v>
      </c>
    </row>
    <row r="3689">
      <c r="A3689" s="2">
        <v>0.0</v>
      </c>
      <c r="B3689" s="2" t="s">
        <v>4156</v>
      </c>
    </row>
    <row r="3690">
      <c r="A3690" s="2">
        <v>-1.0</v>
      </c>
      <c r="B3690" s="2" t="s">
        <v>3226</v>
      </c>
    </row>
    <row r="3691">
      <c r="A3691" s="2">
        <v>-1.0</v>
      </c>
      <c r="B3691" s="2" t="s">
        <v>3227</v>
      </c>
    </row>
    <row r="3692">
      <c r="A3692" s="2">
        <v>-2.0</v>
      </c>
      <c r="B3692" s="2" t="s">
        <v>2664</v>
      </c>
    </row>
    <row r="3693">
      <c r="A3693" s="2">
        <v>-1.0</v>
      </c>
      <c r="B3693" s="2" t="s">
        <v>3228</v>
      </c>
    </row>
    <row r="3694">
      <c r="A3694" s="2">
        <v>0.0</v>
      </c>
      <c r="B3694" s="2" t="s">
        <v>4157</v>
      </c>
    </row>
    <row r="3695">
      <c r="A3695" s="2">
        <v>-1.0</v>
      </c>
      <c r="B3695" s="2" t="s">
        <v>3229</v>
      </c>
    </row>
    <row r="3696">
      <c r="A3696" s="2">
        <v>-2.0</v>
      </c>
      <c r="B3696" s="2" t="s">
        <v>2665</v>
      </c>
    </row>
    <row r="3697">
      <c r="A3697" s="2">
        <v>-1.0</v>
      </c>
      <c r="B3697" s="2" t="s">
        <v>3230</v>
      </c>
    </row>
    <row r="3698">
      <c r="A3698" s="2">
        <v>-1.0</v>
      </c>
      <c r="B3698" s="2" t="s">
        <v>3231</v>
      </c>
    </row>
    <row r="3699">
      <c r="A3699" s="2">
        <v>-1.0</v>
      </c>
      <c r="B3699" s="2" t="s">
        <v>3232</v>
      </c>
    </row>
    <row r="3700">
      <c r="A3700" s="2">
        <v>1.0</v>
      </c>
      <c r="B3700" s="2" t="s">
        <v>4635</v>
      </c>
    </row>
    <row r="3701">
      <c r="A3701" s="2">
        <v>2.0</v>
      </c>
      <c r="B3701" s="2" t="s">
        <v>4636</v>
      </c>
    </row>
    <row r="3702">
      <c r="A3702" s="2">
        <v>1.0</v>
      </c>
      <c r="B3702" s="2" t="s">
        <v>4638</v>
      </c>
    </row>
    <row r="3703">
      <c r="A3703" s="2">
        <v>1.0</v>
      </c>
      <c r="B3703" s="2" t="s">
        <v>4640</v>
      </c>
    </row>
    <row r="3704">
      <c r="A3704" s="2">
        <v>-1.0</v>
      </c>
      <c r="B3704" s="2" t="s">
        <v>3233</v>
      </c>
    </row>
    <row r="3705">
      <c r="A3705" s="2">
        <v>1.0</v>
      </c>
      <c r="B3705" s="2" t="s">
        <v>4643</v>
      </c>
    </row>
    <row r="3706">
      <c r="A3706" s="2">
        <v>2.0</v>
      </c>
      <c r="B3706" s="2" t="s">
        <v>4644</v>
      </c>
    </row>
    <row r="3707">
      <c r="A3707" s="2">
        <v>2.0</v>
      </c>
      <c r="B3707" s="2" t="s">
        <v>4646</v>
      </c>
    </row>
    <row r="3708">
      <c r="A3708" s="2">
        <v>0.0</v>
      </c>
      <c r="B3708" s="2" t="s">
        <v>4158</v>
      </c>
    </row>
    <row r="3709">
      <c r="A3709" s="2">
        <v>0.0</v>
      </c>
      <c r="B3709" s="2" t="s">
        <v>4159</v>
      </c>
    </row>
    <row r="3710">
      <c r="A3710" s="2">
        <v>-1.0</v>
      </c>
      <c r="B3710" s="2" t="s">
        <v>3234</v>
      </c>
    </row>
    <row r="3711">
      <c r="A3711" s="2">
        <v>-1.0</v>
      </c>
      <c r="B3711" s="2" t="s">
        <v>3235</v>
      </c>
    </row>
    <row r="3712">
      <c r="A3712" s="2">
        <v>1.0</v>
      </c>
      <c r="B3712" s="2" t="s">
        <v>4650</v>
      </c>
    </row>
    <row r="3713">
      <c r="A3713" s="2">
        <v>-1.0</v>
      </c>
      <c r="B3713" s="2" t="s">
        <v>3236</v>
      </c>
    </row>
    <row r="3714">
      <c r="A3714" s="2">
        <v>1.0</v>
      </c>
      <c r="B3714" s="2" t="s">
        <v>4653</v>
      </c>
    </row>
    <row r="3715">
      <c r="A3715" s="2">
        <v>0.0</v>
      </c>
      <c r="B3715" s="2" t="s">
        <v>4160</v>
      </c>
    </row>
    <row r="3716">
      <c r="A3716" s="2">
        <v>0.0</v>
      </c>
      <c r="B3716" s="2" t="s">
        <v>4161</v>
      </c>
    </row>
    <row r="3717">
      <c r="A3717" s="2">
        <v>1.0</v>
      </c>
      <c r="B3717" s="3" t="s">
        <v>4655</v>
      </c>
    </row>
    <row r="3718">
      <c r="A3718" s="2">
        <v>-1.0</v>
      </c>
      <c r="B3718" s="2" t="s">
        <v>3237</v>
      </c>
    </row>
    <row r="3719">
      <c r="A3719" s="2">
        <v>-1.0</v>
      </c>
      <c r="B3719" s="2" t="s">
        <v>3238</v>
      </c>
    </row>
    <row r="3720">
      <c r="A3720" s="2">
        <v>-1.0</v>
      </c>
      <c r="B3720" s="2" t="s">
        <v>3239</v>
      </c>
    </row>
    <row r="3721">
      <c r="A3721" s="2">
        <v>1.0</v>
      </c>
      <c r="B3721" s="2" t="s">
        <v>4661</v>
      </c>
    </row>
    <row r="3722">
      <c r="A3722" s="2">
        <v>-2.0</v>
      </c>
      <c r="B3722" s="2" t="s">
        <v>2666</v>
      </c>
    </row>
    <row r="3723">
      <c r="A3723" s="2">
        <v>0.0</v>
      </c>
      <c r="B3723" s="2" t="s">
        <v>4162</v>
      </c>
    </row>
    <row r="3724">
      <c r="A3724" s="2">
        <v>2.0</v>
      </c>
      <c r="B3724" s="2" t="s">
        <v>4665</v>
      </c>
    </row>
    <row r="3725">
      <c r="A3725" s="2">
        <v>-1.0</v>
      </c>
      <c r="B3725" s="2" t="s">
        <v>3240</v>
      </c>
    </row>
    <row r="3726">
      <c r="A3726" s="2">
        <v>1.0</v>
      </c>
      <c r="B3726" s="2" t="s">
        <v>4666</v>
      </c>
    </row>
    <row r="3727">
      <c r="A3727" s="2">
        <v>0.0</v>
      </c>
      <c r="B3727" s="2" t="s">
        <v>4163</v>
      </c>
    </row>
    <row r="3728">
      <c r="A3728" s="2">
        <v>2.0</v>
      </c>
      <c r="B3728" s="2" t="s">
        <v>4668</v>
      </c>
    </row>
    <row r="3729">
      <c r="A3729" s="2">
        <v>-1.0</v>
      </c>
      <c r="B3729" s="2" t="s">
        <v>3241</v>
      </c>
    </row>
    <row r="3730">
      <c r="A3730" s="2">
        <v>-1.0</v>
      </c>
      <c r="B3730" s="2" t="s">
        <v>3242</v>
      </c>
    </row>
    <row r="3731">
      <c r="A3731" s="2">
        <v>-2.0</v>
      </c>
      <c r="B3731" s="2" t="s">
        <v>2667</v>
      </c>
    </row>
    <row r="3732">
      <c r="A3732" s="2">
        <v>-2.0</v>
      </c>
      <c r="B3732" s="2" t="s">
        <v>2668</v>
      </c>
    </row>
    <row r="3733">
      <c r="A3733" s="2">
        <v>-1.0</v>
      </c>
      <c r="B3733" s="2" t="s">
        <v>3243</v>
      </c>
    </row>
    <row r="3734">
      <c r="A3734" s="2">
        <v>0.0</v>
      </c>
      <c r="B3734" s="2" t="s">
        <v>4164</v>
      </c>
    </row>
    <row r="3735">
      <c r="A3735" s="2">
        <v>-1.0</v>
      </c>
      <c r="B3735" s="2" t="s">
        <v>3244</v>
      </c>
    </row>
    <row r="3736">
      <c r="A3736" s="2">
        <v>-1.0</v>
      </c>
      <c r="B3736" s="2" t="s">
        <v>3245</v>
      </c>
    </row>
    <row r="3737">
      <c r="A3737" s="2">
        <v>1.0</v>
      </c>
      <c r="B3737" s="2" t="s">
        <v>4676</v>
      </c>
    </row>
    <row r="3738">
      <c r="A3738" s="2">
        <v>1.0</v>
      </c>
      <c r="B3738" s="2" t="s">
        <v>4678</v>
      </c>
    </row>
    <row r="3739">
      <c r="A3739" s="2">
        <v>1.0</v>
      </c>
      <c r="B3739" s="2" t="s">
        <v>4681</v>
      </c>
    </row>
    <row r="3740">
      <c r="A3740" s="2">
        <v>0.0</v>
      </c>
      <c r="B3740" s="2" t="s">
        <v>4165</v>
      </c>
    </row>
    <row r="3741">
      <c r="A3741" s="2">
        <v>1.0</v>
      </c>
      <c r="B3741" s="2" t="s">
        <v>4683</v>
      </c>
    </row>
    <row r="3742">
      <c r="A3742" s="2">
        <v>-1.0</v>
      </c>
      <c r="B3742" s="2" t="s">
        <v>3246</v>
      </c>
    </row>
    <row r="3743">
      <c r="A3743" s="2">
        <v>0.0</v>
      </c>
      <c r="B3743" s="2" t="s">
        <v>4166</v>
      </c>
    </row>
    <row r="3744">
      <c r="A3744" s="2">
        <v>1.0</v>
      </c>
      <c r="B3744" s="2" t="s">
        <v>4686</v>
      </c>
    </row>
    <row r="3745">
      <c r="A3745" s="2">
        <v>0.0</v>
      </c>
      <c r="B3745" s="2" t="s">
        <v>4167</v>
      </c>
    </row>
    <row r="3746">
      <c r="A3746" s="2">
        <v>0.0</v>
      </c>
      <c r="B3746" s="2" t="s">
        <v>4168</v>
      </c>
    </row>
    <row r="3747">
      <c r="A3747" s="2">
        <v>1.0</v>
      </c>
      <c r="B3747" s="2" t="s">
        <v>4689</v>
      </c>
    </row>
    <row r="3748">
      <c r="A3748" s="2">
        <v>0.0</v>
      </c>
      <c r="B3748" s="2" t="s">
        <v>4169</v>
      </c>
    </row>
    <row r="3749">
      <c r="A3749" s="2">
        <v>1.0</v>
      </c>
      <c r="B3749" s="2" t="s">
        <v>4692</v>
      </c>
    </row>
    <row r="3750">
      <c r="A3750" s="2">
        <v>0.0</v>
      </c>
      <c r="B3750" s="2" t="s">
        <v>4170</v>
      </c>
    </row>
    <row r="3751">
      <c r="A3751" s="2">
        <v>1.0</v>
      </c>
      <c r="B3751" s="2" t="s">
        <v>4694</v>
      </c>
    </row>
    <row r="3752">
      <c r="A3752" s="2">
        <v>1.0</v>
      </c>
      <c r="B3752" s="2" t="s">
        <v>4696</v>
      </c>
    </row>
    <row r="3753">
      <c r="A3753" s="2">
        <v>1.0</v>
      </c>
      <c r="B3753" s="2" t="s">
        <v>4698</v>
      </c>
    </row>
    <row r="3754">
      <c r="A3754" s="2">
        <v>-2.0</v>
      </c>
      <c r="B3754" s="2" t="s">
        <v>2669</v>
      </c>
    </row>
    <row r="3755">
      <c r="A3755" s="2">
        <v>0.0</v>
      </c>
      <c r="B3755" s="2" t="s">
        <v>4171</v>
      </c>
    </row>
    <row r="3756">
      <c r="A3756" s="2">
        <v>0.0</v>
      </c>
      <c r="B3756" s="2" t="s">
        <v>4172</v>
      </c>
    </row>
    <row r="3757">
      <c r="A3757" s="2">
        <v>0.0</v>
      </c>
      <c r="B3757" s="2" t="s">
        <v>4173</v>
      </c>
    </row>
    <row r="3758">
      <c r="A3758" s="2">
        <v>1.0</v>
      </c>
      <c r="B3758" s="2" t="s">
        <v>4703</v>
      </c>
    </row>
    <row r="3759">
      <c r="A3759" s="2">
        <v>0.0</v>
      </c>
      <c r="B3759" s="2" t="s">
        <v>4174</v>
      </c>
    </row>
    <row r="3760">
      <c r="A3760" s="2">
        <v>1.0</v>
      </c>
      <c r="B3760" s="2" t="s">
        <v>4705</v>
      </c>
    </row>
    <row r="3761">
      <c r="A3761" s="2">
        <v>-1.0</v>
      </c>
      <c r="B3761" s="2" t="s">
        <v>3247</v>
      </c>
    </row>
    <row r="3762">
      <c r="A3762" s="2">
        <v>0.0</v>
      </c>
      <c r="B3762" s="2" t="s">
        <v>4175</v>
      </c>
    </row>
    <row r="3763">
      <c r="A3763" s="2">
        <v>-1.0</v>
      </c>
      <c r="B3763" s="2" t="s">
        <v>3248</v>
      </c>
    </row>
    <row r="3764">
      <c r="A3764" s="2">
        <v>-1.0</v>
      </c>
      <c r="B3764" s="2" t="s">
        <v>3249</v>
      </c>
    </row>
    <row r="3765">
      <c r="A3765" s="2">
        <v>-1.0</v>
      </c>
      <c r="B3765" s="2" t="s">
        <v>3250</v>
      </c>
    </row>
    <row r="3766">
      <c r="A3766" s="2">
        <v>-1.0</v>
      </c>
      <c r="B3766" s="2" t="s">
        <v>3251</v>
      </c>
    </row>
    <row r="3767">
      <c r="A3767" s="2">
        <v>0.0</v>
      </c>
      <c r="B3767" s="2" t="s">
        <v>4176</v>
      </c>
    </row>
    <row r="3768">
      <c r="A3768" s="2">
        <v>-1.0</v>
      </c>
      <c r="B3768" s="2" t="s">
        <v>3252</v>
      </c>
    </row>
    <row r="3769">
      <c r="A3769" s="2">
        <v>0.0</v>
      </c>
      <c r="B3769" s="2" t="s">
        <v>4177</v>
      </c>
    </row>
    <row r="3770">
      <c r="A3770" s="2">
        <v>0.0</v>
      </c>
      <c r="B3770" s="2" t="s">
        <v>4178</v>
      </c>
    </row>
    <row r="3771">
      <c r="A3771" s="2">
        <v>0.0</v>
      </c>
      <c r="B3771" s="2" t="s">
        <v>4179</v>
      </c>
    </row>
    <row r="3772">
      <c r="A3772" s="2">
        <v>1.0</v>
      </c>
      <c r="B3772" s="2" t="s">
        <v>4719</v>
      </c>
    </row>
    <row r="3773">
      <c r="A3773" s="2">
        <v>0.0</v>
      </c>
      <c r="B3773" s="2" t="s">
        <v>4180</v>
      </c>
    </row>
    <row r="3774">
      <c r="A3774" s="2">
        <v>-1.0</v>
      </c>
      <c r="B3774" s="2" t="s">
        <v>3253</v>
      </c>
    </row>
    <row r="3775">
      <c r="A3775" s="2">
        <v>1.0</v>
      </c>
      <c r="B3775" s="2" t="s">
        <v>4722</v>
      </c>
    </row>
    <row r="3776">
      <c r="A3776" s="2">
        <v>-2.0</v>
      </c>
      <c r="B3776" s="2" t="s">
        <v>2670</v>
      </c>
    </row>
    <row r="3777">
      <c r="A3777" s="2">
        <v>-2.0</v>
      </c>
      <c r="B3777" s="2" t="s">
        <v>2671</v>
      </c>
    </row>
    <row r="3778">
      <c r="A3778" s="2">
        <v>0.0</v>
      </c>
      <c r="B3778" s="2" t="s">
        <v>4181</v>
      </c>
    </row>
    <row r="3779">
      <c r="A3779" s="2">
        <v>2.0</v>
      </c>
      <c r="B3779" s="2" t="s">
        <v>4726</v>
      </c>
    </row>
    <row r="3780">
      <c r="A3780" s="2">
        <v>-1.0</v>
      </c>
      <c r="B3780" s="2" t="s">
        <v>3254</v>
      </c>
    </row>
    <row r="3781">
      <c r="A3781" s="2">
        <v>-1.0</v>
      </c>
      <c r="B3781" s="2" t="s">
        <v>3255</v>
      </c>
    </row>
    <row r="3782">
      <c r="A3782" s="2">
        <v>-1.0</v>
      </c>
      <c r="B3782" s="2" t="s">
        <v>3256</v>
      </c>
    </row>
    <row r="3783">
      <c r="A3783" s="2">
        <v>2.0</v>
      </c>
      <c r="B3783" s="2" t="s">
        <v>4727</v>
      </c>
    </row>
    <row r="3784">
      <c r="A3784" s="2">
        <v>-1.0</v>
      </c>
      <c r="B3784" s="2" t="s">
        <v>3257</v>
      </c>
    </row>
    <row r="3785">
      <c r="A3785" s="2">
        <v>-2.0</v>
      </c>
      <c r="B3785" s="2" t="s">
        <v>2672</v>
      </c>
    </row>
    <row r="3786">
      <c r="A3786" s="2">
        <v>-1.0</v>
      </c>
      <c r="B3786" s="2" t="s">
        <v>3258</v>
      </c>
    </row>
    <row r="3787">
      <c r="A3787" s="2">
        <v>-2.0</v>
      </c>
      <c r="B3787" s="2" t="s">
        <v>2673</v>
      </c>
    </row>
    <row r="3788">
      <c r="A3788" s="2">
        <v>0.0</v>
      </c>
      <c r="B3788" s="2" t="s">
        <v>4182</v>
      </c>
    </row>
    <row r="3789">
      <c r="A3789" s="2">
        <v>0.0</v>
      </c>
      <c r="B3789" s="2" t="s">
        <v>4183</v>
      </c>
    </row>
    <row r="3790">
      <c r="A3790" s="2">
        <v>-1.0</v>
      </c>
      <c r="B3790" s="2" t="s">
        <v>3259</v>
      </c>
    </row>
    <row r="3791">
      <c r="A3791" s="2">
        <v>0.0</v>
      </c>
      <c r="B3791" s="2" t="s">
        <v>4184</v>
      </c>
    </row>
    <row r="3792">
      <c r="A3792" s="2">
        <v>0.0</v>
      </c>
      <c r="B3792" s="2" t="s">
        <v>4185</v>
      </c>
    </row>
    <row r="3793">
      <c r="A3793" s="2">
        <v>-1.0</v>
      </c>
      <c r="B3793" s="2" t="s">
        <v>3260</v>
      </c>
    </row>
    <row r="3794">
      <c r="A3794" s="2">
        <v>1.0</v>
      </c>
      <c r="B3794" s="2" t="s">
        <v>4728</v>
      </c>
    </row>
    <row r="3795">
      <c r="A3795" s="2">
        <v>1.0</v>
      </c>
      <c r="B3795" s="2" t="s">
        <v>4729</v>
      </c>
    </row>
    <row r="3796">
      <c r="A3796" s="2">
        <v>-1.0</v>
      </c>
      <c r="B3796" s="2" t="s">
        <v>3261</v>
      </c>
    </row>
    <row r="3797">
      <c r="A3797" s="2">
        <v>0.0</v>
      </c>
      <c r="B3797" s="2" t="s">
        <v>4186</v>
      </c>
    </row>
    <row r="3798">
      <c r="A3798" s="2">
        <v>0.0</v>
      </c>
      <c r="B3798" s="2" t="s">
        <v>4187</v>
      </c>
    </row>
    <row r="3799">
      <c r="A3799" s="2">
        <v>-1.0</v>
      </c>
      <c r="B3799" s="2" t="s">
        <v>3262</v>
      </c>
    </row>
    <row r="3800">
      <c r="A3800" s="2">
        <v>-2.0</v>
      </c>
      <c r="B3800" s="2" t="s">
        <v>2674</v>
      </c>
    </row>
    <row r="3801">
      <c r="A3801" s="2">
        <v>-1.0</v>
      </c>
      <c r="B3801" s="2" t="s">
        <v>3263</v>
      </c>
    </row>
    <row r="3802">
      <c r="A3802" s="2">
        <v>-1.0</v>
      </c>
      <c r="B3802" s="2" t="s">
        <v>3264</v>
      </c>
    </row>
    <row r="3803">
      <c r="A3803" s="2">
        <v>-2.0</v>
      </c>
      <c r="B3803" s="2" t="s">
        <v>2675</v>
      </c>
    </row>
    <row r="3804">
      <c r="A3804" s="2">
        <v>0.0</v>
      </c>
      <c r="B3804" s="2" t="s">
        <v>4188</v>
      </c>
    </row>
    <row r="3805">
      <c r="A3805" s="2">
        <v>0.0</v>
      </c>
      <c r="B3805" s="2" t="s">
        <v>4189</v>
      </c>
    </row>
    <row r="3806">
      <c r="A3806" s="2">
        <v>-1.0</v>
      </c>
      <c r="B3806" s="2" t="s">
        <v>3265</v>
      </c>
    </row>
    <row r="3807">
      <c r="A3807" s="2">
        <v>-1.0</v>
      </c>
      <c r="B3807" s="2" t="s">
        <v>3266</v>
      </c>
    </row>
    <row r="3808">
      <c r="A3808" s="2">
        <v>0.0</v>
      </c>
      <c r="B3808" s="2" t="s">
        <v>4190</v>
      </c>
    </row>
    <row r="3809">
      <c r="A3809" s="2">
        <v>1.0</v>
      </c>
      <c r="B3809" s="2" t="s">
        <v>4731</v>
      </c>
    </row>
    <row r="3810">
      <c r="A3810" s="2">
        <v>0.0</v>
      </c>
      <c r="B3810" s="2" t="s">
        <v>4191</v>
      </c>
    </row>
    <row r="3811">
      <c r="A3811" s="2">
        <v>0.0</v>
      </c>
      <c r="B3811" s="2" t="s">
        <v>4192</v>
      </c>
    </row>
    <row r="3812">
      <c r="A3812" s="2">
        <v>1.0</v>
      </c>
      <c r="B3812" s="2" t="s">
        <v>4732</v>
      </c>
    </row>
    <row r="3813">
      <c r="A3813" s="2">
        <v>0.0</v>
      </c>
      <c r="B3813" s="2" t="s">
        <v>4193</v>
      </c>
    </row>
    <row r="3814">
      <c r="A3814" s="2">
        <v>-1.0</v>
      </c>
      <c r="B3814" s="2" t="s">
        <v>3267</v>
      </c>
    </row>
    <row r="3815">
      <c r="A3815" s="2">
        <v>0.0</v>
      </c>
      <c r="B3815" s="2" t="s">
        <v>4194</v>
      </c>
    </row>
    <row r="3816">
      <c r="A3816" s="2">
        <v>0.0</v>
      </c>
      <c r="B3816" s="2" t="s">
        <v>4195</v>
      </c>
    </row>
    <row r="3817">
      <c r="A3817" s="2">
        <v>0.0</v>
      </c>
      <c r="B3817" s="2" t="s">
        <v>4196</v>
      </c>
    </row>
    <row r="3818">
      <c r="A3818" s="2">
        <v>1.0</v>
      </c>
      <c r="B3818" s="2" t="s">
        <v>4733</v>
      </c>
    </row>
    <row r="3819">
      <c r="A3819" s="2">
        <v>-1.0</v>
      </c>
      <c r="B3819" s="2" t="s">
        <v>3268</v>
      </c>
    </row>
    <row r="3820">
      <c r="A3820" s="2">
        <v>-1.0</v>
      </c>
      <c r="B3820" s="2" t="s">
        <v>3269</v>
      </c>
    </row>
    <row r="3821">
      <c r="A3821" s="2">
        <v>0.0</v>
      </c>
      <c r="B3821" s="2" t="s">
        <v>4197</v>
      </c>
    </row>
    <row r="3822">
      <c r="A3822" s="2">
        <v>0.0</v>
      </c>
      <c r="B3822" s="2" t="s">
        <v>4198</v>
      </c>
    </row>
    <row r="3823">
      <c r="A3823" s="2">
        <v>-1.0</v>
      </c>
      <c r="B3823" s="2" t="s">
        <v>3270</v>
      </c>
    </row>
    <row r="3824">
      <c r="A3824" s="2">
        <v>-1.0</v>
      </c>
      <c r="B3824" s="2" t="s">
        <v>3271</v>
      </c>
    </row>
    <row r="3825">
      <c r="A3825" s="2">
        <v>-2.0</v>
      </c>
      <c r="B3825" s="2" t="s">
        <v>2676</v>
      </c>
    </row>
    <row r="3826">
      <c r="A3826" s="2">
        <v>-1.0</v>
      </c>
      <c r="B3826" s="2" t="s">
        <v>3272</v>
      </c>
    </row>
    <row r="3827">
      <c r="A3827" s="2">
        <v>0.0</v>
      </c>
      <c r="B3827" s="2" t="s">
        <v>4199</v>
      </c>
    </row>
    <row r="3828">
      <c r="A3828" s="2">
        <v>-1.0</v>
      </c>
      <c r="B3828" s="2" t="s">
        <v>3273</v>
      </c>
    </row>
    <row r="3829">
      <c r="A3829" s="2">
        <v>-1.0</v>
      </c>
      <c r="B3829" s="2" t="s">
        <v>3274</v>
      </c>
    </row>
    <row r="3830">
      <c r="A3830" s="2">
        <v>-1.0</v>
      </c>
      <c r="B3830" s="2" t="s">
        <v>3275</v>
      </c>
    </row>
    <row r="3831">
      <c r="A3831" s="2">
        <v>-2.0</v>
      </c>
      <c r="B3831" s="2" t="s">
        <v>2677</v>
      </c>
    </row>
    <row r="3832">
      <c r="A3832" s="2">
        <v>0.0</v>
      </c>
      <c r="B3832" s="2" t="s">
        <v>4200</v>
      </c>
    </row>
    <row r="3833">
      <c r="A3833" s="2">
        <v>-1.0</v>
      </c>
      <c r="B3833" s="2" t="s">
        <v>3276</v>
      </c>
    </row>
    <row r="3834">
      <c r="A3834" s="2">
        <v>0.0</v>
      </c>
      <c r="B3834" s="2" t="s">
        <v>4201</v>
      </c>
    </row>
    <row r="3835">
      <c r="A3835" s="2">
        <v>-1.0</v>
      </c>
      <c r="B3835" s="2" t="s">
        <v>3277</v>
      </c>
    </row>
    <row r="3836">
      <c r="A3836" s="2">
        <v>-1.0</v>
      </c>
      <c r="B3836" s="2" t="s">
        <v>3278</v>
      </c>
    </row>
    <row r="3837">
      <c r="A3837" s="2">
        <v>-1.0</v>
      </c>
      <c r="B3837" s="2" t="s">
        <v>3279</v>
      </c>
    </row>
    <row r="3838">
      <c r="A3838" s="2">
        <v>0.0</v>
      </c>
      <c r="B3838" s="2" t="s">
        <v>4202</v>
      </c>
    </row>
    <row r="3839">
      <c r="A3839" s="2">
        <v>-1.0</v>
      </c>
      <c r="B3839" s="2" t="s">
        <v>3280</v>
      </c>
    </row>
    <row r="3840">
      <c r="A3840" s="2">
        <v>-1.0</v>
      </c>
      <c r="B3840" s="2" t="s">
        <v>3281</v>
      </c>
    </row>
    <row r="3841">
      <c r="A3841" s="2">
        <v>2.0</v>
      </c>
      <c r="B3841" s="2" t="s">
        <v>4735</v>
      </c>
    </row>
    <row r="3842">
      <c r="A3842" s="2">
        <v>-1.0</v>
      </c>
      <c r="B3842" s="2" t="s">
        <v>3282</v>
      </c>
    </row>
    <row r="3843">
      <c r="A3843" s="2">
        <v>-1.0</v>
      </c>
      <c r="B3843" s="2" t="s">
        <v>3283</v>
      </c>
    </row>
    <row r="3844">
      <c r="A3844" s="2">
        <v>2.0</v>
      </c>
      <c r="B3844" s="2" t="s">
        <v>4736</v>
      </c>
    </row>
    <row r="3845">
      <c r="A3845" s="2">
        <v>0.0</v>
      </c>
      <c r="B3845" s="2" t="s">
        <v>4203</v>
      </c>
    </row>
    <row r="3846">
      <c r="A3846" s="2">
        <v>0.0</v>
      </c>
      <c r="B3846" s="2" t="s">
        <v>4204</v>
      </c>
    </row>
    <row r="3847">
      <c r="A3847" s="2">
        <v>2.0</v>
      </c>
      <c r="B3847" s="2" t="s">
        <v>4737</v>
      </c>
    </row>
    <row r="3848">
      <c r="A3848" s="2">
        <v>0.0</v>
      </c>
      <c r="B3848" s="2" t="s">
        <v>4205</v>
      </c>
    </row>
    <row r="3849">
      <c r="A3849" s="2">
        <v>0.0</v>
      </c>
      <c r="B3849" s="2" t="s">
        <v>4206</v>
      </c>
    </row>
    <row r="3850">
      <c r="A3850" s="2">
        <v>-1.0</v>
      </c>
      <c r="B3850" s="2" t="s">
        <v>3284</v>
      </c>
    </row>
    <row r="3851">
      <c r="A3851" s="2">
        <v>0.0</v>
      </c>
      <c r="B3851" s="2" t="s">
        <v>4207</v>
      </c>
    </row>
    <row r="3852">
      <c r="A3852" s="2">
        <v>-2.0</v>
      </c>
      <c r="B3852" s="2" t="s">
        <v>2678</v>
      </c>
    </row>
    <row r="3853">
      <c r="A3853" s="2">
        <v>-2.0</v>
      </c>
      <c r="B3853" s="2" t="s">
        <v>2679</v>
      </c>
    </row>
    <row r="3854">
      <c r="A3854" s="2">
        <v>-2.0</v>
      </c>
      <c r="B3854" s="2" t="s">
        <v>2680</v>
      </c>
    </row>
    <row r="3855">
      <c r="A3855" s="2">
        <v>2.0</v>
      </c>
      <c r="B3855" s="2" t="s">
        <v>4738</v>
      </c>
    </row>
    <row r="3856">
      <c r="A3856" s="2">
        <v>-1.0</v>
      </c>
      <c r="B3856" s="2" t="s">
        <v>3285</v>
      </c>
    </row>
    <row r="3857">
      <c r="A3857" s="2">
        <v>0.0</v>
      </c>
      <c r="B3857" s="2" t="s">
        <v>4208</v>
      </c>
    </row>
    <row r="3858">
      <c r="A3858" s="2">
        <v>0.0</v>
      </c>
      <c r="B3858" s="2" t="s">
        <v>4209</v>
      </c>
    </row>
    <row r="3859">
      <c r="A3859" s="2">
        <v>2.0</v>
      </c>
      <c r="B3859" s="2" t="s">
        <v>4739</v>
      </c>
    </row>
    <row r="3860">
      <c r="A3860" s="2">
        <v>0.0</v>
      </c>
      <c r="B3860" s="2" t="s">
        <v>4354</v>
      </c>
    </row>
    <row r="3861">
      <c r="A3861" s="2">
        <v>-1.0</v>
      </c>
      <c r="B3861" s="2" t="s">
        <v>3286</v>
      </c>
    </row>
    <row r="3862">
      <c r="A3862" s="2">
        <v>-1.0</v>
      </c>
      <c r="B3862" s="2" t="s">
        <v>3287</v>
      </c>
    </row>
    <row r="3863">
      <c r="A3863" s="2">
        <v>-2.0</v>
      </c>
      <c r="B3863" s="2" t="s">
        <v>2681</v>
      </c>
    </row>
    <row r="3864">
      <c r="A3864" s="2">
        <v>0.0</v>
      </c>
      <c r="B3864" s="2" t="s">
        <v>4355</v>
      </c>
    </row>
    <row r="3865">
      <c r="A3865" s="2">
        <v>0.0</v>
      </c>
      <c r="B3865" s="2" t="s">
        <v>4356</v>
      </c>
    </row>
    <row r="3866">
      <c r="A3866" s="2">
        <v>0.0</v>
      </c>
      <c r="B3866" s="2" t="s">
        <v>4357</v>
      </c>
    </row>
    <row r="3867">
      <c r="A3867" s="2">
        <v>0.0</v>
      </c>
      <c r="B3867" s="2" t="s">
        <v>4358</v>
      </c>
    </row>
    <row r="3868">
      <c r="A3868" s="2">
        <v>-2.0</v>
      </c>
      <c r="B3868" s="2" t="s">
        <v>2682</v>
      </c>
    </row>
    <row r="3869">
      <c r="A3869" s="2">
        <v>0.0</v>
      </c>
      <c r="B3869" s="2" t="s">
        <v>4359</v>
      </c>
    </row>
    <row r="3870">
      <c r="A3870" s="2">
        <v>0.0</v>
      </c>
      <c r="B3870" s="2" t="s">
        <v>4360</v>
      </c>
    </row>
    <row r="3871">
      <c r="A3871" s="2">
        <v>-1.0</v>
      </c>
      <c r="B3871" s="2" t="s">
        <v>3288</v>
      </c>
    </row>
    <row r="3872">
      <c r="A3872" s="2">
        <v>-1.0</v>
      </c>
      <c r="B3872" s="2" t="s">
        <v>3289</v>
      </c>
    </row>
    <row r="3873">
      <c r="A3873" s="2">
        <v>0.0</v>
      </c>
      <c r="B3873" s="2" t="s">
        <v>4361</v>
      </c>
    </row>
    <row r="3874">
      <c r="A3874" s="2">
        <v>0.0</v>
      </c>
      <c r="B3874" s="2" t="s">
        <v>4362</v>
      </c>
    </row>
    <row r="3875">
      <c r="A3875" s="2">
        <v>-2.0</v>
      </c>
      <c r="B3875" s="2" t="s">
        <v>2683</v>
      </c>
    </row>
    <row r="3876">
      <c r="A3876" s="2">
        <v>0.0</v>
      </c>
      <c r="B3876" s="2" t="s">
        <v>4363</v>
      </c>
    </row>
    <row r="3877">
      <c r="A3877" s="2">
        <v>0.0</v>
      </c>
      <c r="B3877" s="2" t="s">
        <v>4364</v>
      </c>
    </row>
    <row r="3878">
      <c r="A3878" s="2">
        <v>-2.0</v>
      </c>
      <c r="B3878" s="2" t="s">
        <v>2684</v>
      </c>
    </row>
    <row r="3879">
      <c r="A3879" s="2">
        <v>-1.0</v>
      </c>
      <c r="B3879" s="2" t="s">
        <v>3290</v>
      </c>
    </row>
    <row r="3880">
      <c r="A3880" s="2">
        <v>0.0</v>
      </c>
      <c r="B3880" s="2" t="s">
        <v>4365</v>
      </c>
    </row>
    <row r="3881">
      <c r="A3881" s="2">
        <v>0.0</v>
      </c>
      <c r="B3881" s="2" t="s">
        <v>4366</v>
      </c>
    </row>
    <row r="3882">
      <c r="A3882" s="2">
        <v>-1.0</v>
      </c>
      <c r="B3882" s="2" t="s">
        <v>3291</v>
      </c>
    </row>
    <row r="3883">
      <c r="A3883" s="2">
        <v>-1.0</v>
      </c>
      <c r="B3883" s="2" t="s">
        <v>3292</v>
      </c>
    </row>
    <row r="3884">
      <c r="A3884" s="2">
        <v>1.0</v>
      </c>
      <c r="B3884" s="2" t="s">
        <v>4742</v>
      </c>
    </row>
    <row r="3885">
      <c r="A3885" s="2">
        <v>1.0</v>
      </c>
      <c r="B3885" s="2" t="s">
        <v>4743</v>
      </c>
    </row>
    <row r="3886">
      <c r="A3886" s="2">
        <v>2.0</v>
      </c>
      <c r="B3886" s="2" t="s">
        <v>4744</v>
      </c>
    </row>
    <row r="3887">
      <c r="A3887" s="2">
        <v>-2.0</v>
      </c>
      <c r="B3887" s="2" t="s">
        <v>2685</v>
      </c>
    </row>
    <row r="3888">
      <c r="A3888" s="2">
        <v>-2.0</v>
      </c>
      <c r="B3888" s="2" t="s">
        <v>2686</v>
      </c>
    </row>
    <row r="3889">
      <c r="A3889" s="2">
        <v>-1.0</v>
      </c>
      <c r="B3889" s="2" t="s">
        <v>3293</v>
      </c>
    </row>
    <row r="3890">
      <c r="A3890" s="2">
        <v>0.0</v>
      </c>
      <c r="B3890" s="2" t="s">
        <v>4367</v>
      </c>
    </row>
    <row r="3891">
      <c r="A3891" s="2">
        <v>0.0</v>
      </c>
      <c r="B3891" s="2" t="s">
        <v>4368</v>
      </c>
    </row>
    <row r="3892">
      <c r="A3892" s="2">
        <v>-1.0</v>
      </c>
      <c r="B3892" s="2" t="s">
        <v>3294</v>
      </c>
    </row>
    <row r="3893">
      <c r="A3893" s="2">
        <v>0.0</v>
      </c>
      <c r="B3893" s="2" t="s">
        <v>4369</v>
      </c>
    </row>
    <row r="3894">
      <c r="A3894" s="2">
        <v>0.0</v>
      </c>
      <c r="B3894" s="2" t="s">
        <v>4370</v>
      </c>
    </row>
    <row r="3895">
      <c r="A3895" s="2">
        <v>-2.0</v>
      </c>
      <c r="B3895" s="2" t="s">
        <v>2687</v>
      </c>
    </row>
    <row r="3896">
      <c r="A3896" s="2">
        <v>2.0</v>
      </c>
      <c r="B3896" s="2" t="s">
        <v>4745</v>
      </c>
    </row>
    <row r="3897">
      <c r="A3897" s="2">
        <v>0.0</v>
      </c>
      <c r="B3897" s="2" t="s">
        <v>4371</v>
      </c>
    </row>
    <row r="3898">
      <c r="A3898" s="2">
        <v>0.0</v>
      </c>
      <c r="B3898" s="2" t="s">
        <v>4372</v>
      </c>
    </row>
    <row r="3899">
      <c r="A3899" s="2">
        <v>0.0</v>
      </c>
      <c r="B3899" s="2" t="s">
        <v>4373</v>
      </c>
    </row>
    <row r="3900">
      <c r="A3900" s="2">
        <v>0.0</v>
      </c>
      <c r="B3900" s="2" t="s">
        <v>4374</v>
      </c>
    </row>
    <row r="3901">
      <c r="A3901" s="2">
        <v>0.0</v>
      </c>
      <c r="B3901" s="2" t="s">
        <v>4375</v>
      </c>
    </row>
    <row r="3902">
      <c r="A3902" s="2">
        <v>-2.0</v>
      </c>
      <c r="B3902" s="2" t="s">
        <v>2688</v>
      </c>
    </row>
    <row r="3903">
      <c r="A3903" s="2">
        <v>-1.0</v>
      </c>
      <c r="B3903" s="2" t="s">
        <v>3295</v>
      </c>
    </row>
    <row r="3904">
      <c r="A3904" s="2">
        <v>0.0</v>
      </c>
      <c r="B3904" s="2" t="s">
        <v>4376</v>
      </c>
    </row>
    <row r="3905">
      <c r="A3905" s="2">
        <v>-1.0</v>
      </c>
      <c r="B3905" s="2" t="s">
        <v>3296</v>
      </c>
    </row>
    <row r="3906">
      <c r="A3906" s="2">
        <v>0.0</v>
      </c>
      <c r="B3906" s="2" t="s">
        <v>4377</v>
      </c>
    </row>
    <row r="3907">
      <c r="A3907" s="2">
        <v>0.0</v>
      </c>
      <c r="B3907" s="2" t="s">
        <v>4378</v>
      </c>
    </row>
    <row r="3908">
      <c r="A3908" s="2">
        <v>0.0</v>
      </c>
      <c r="B3908" s="2" t="s">
        <v>4379</v>
      </c>
    </row>
    <row r="3909">
      <c r="A3909" s="2">
        <v>0.0</v>
      </c>
      <c r="B3909" s="2" t="s">
        <v>4380</v>
      </c>
    </row>
    <row r="3910">
      <c r="A3910" s="2">
        <v>0.0</v>
      </c>
      <c r="B3910" s="2" t="s">
        <v>4381</v>
      </c>
    </row>
    <row r="3911">
      <c r="A3911" s="2">
        <v>0.0</v>
      </c>
      <c r="B3911" s="2" t="s">
        <v>4382</v>
      </c>
    </row>
    <row r="3912">
      <c r="A3912" s="2">
        <v>2.0</v>
      </c>
      <c r="B3912" s="2" t="s">
        <v>4748</v>
      </c>
    </row>
    <row r="3913">
      <c r="A3913" s="2">
        <v>-2.0</v>
      </c>
      <c r="B3913" s="2" t="s">
        <v>2689</v>
      </c>
    </row>
    <row r="3914">
      <c r="A3914" s="2">
        <v>-2.0</v>
      </c>
      <c r="B3914" s="2" t="s">
        <v>2690</v>
      </c>
    </row>
    <row r="3915">
      <c r="A3915" s="2">
        <v>0.0</v>
      </c>
      <c r="B3915" s="2" t="s">
        <v>4383</v>
      </c>
    </row>
    <row r="3916">
      <c r="A3916" s="2">
        <v>-2.0</v>
      </c>
      <c r="B3916" s="2" t="s">
        <v>2691</v>
      </c>
    </row>
    <row r="3917">
      <c r="A3917" s="2">
        <v>0.0</v>
      </c>
      <c r="B3917" s="2" t="s">
        <v>4384</v>
      </c>
    </row>
    <row r="3918">
      <c r="A3918" s="2">
        <v>-2.0</v>
      </c>
      <c r="B3918" s="2" t="s">
        <v>2692</v>
      </c>
    </row>
    <row r="3919">
      <c r="A3919" s="2">
        <v>-2.0</v>
      </c>
      <c r="B3919" s="2" t="s">
        <v>2693</v>
      </c>
    </row>
    <row r="3920">
      <c r="A3920" s="2">
        <v>-2.0</v>
      </c>
      <c r="B3920" s="2" t="s">
        <v>2694</v>
      </c>
    </row>
    <row r="3921">
      <c r="A3921" s="2">
        <v>0.0</v>
      </c>
      <c r="B3921" s="2" t="s">
        <v>4385</v>
      </c>
    </row>
    <row r="3922">
      <c r="A3922" s="2">
        <v>-2.0</v>
      </c>
      <c r="B3922" s="2" t="s">
        <v>2695</v>
      </c>
    </row>
    <row r="3923">
      <c r="A3923" s="2">
        <v>-2.0</v>
      </c>
      <c r="B3923" s="2" t="s">
        <v>2696</v>
      </c>
    </row>
    <row r="3924">
      <c r="A3924" s="2">
        <v>0.0</v>
      </c>
      <c r="B3924" s="2" t="s">
        <v>4386</v>
      </c>
    </row>
    <row r="3925">
      <c r="A3925" s="2">
        <v>-2.0</v>
      </c>
      <c r="B3925" s="2" t="s">
        <v>2697</v>
      </c>
    </row>
    <row r="3926">
      <c r="A3926" s="2">
        <v>-1.0</v>
      </c>
      <c r="B3926" s="2" t="s">
        <v>3297</v>
      </c>
    </row>
    <row r="3927">
      <c r="A3927" s="2">
        <v>-2.0</v>
      </c>
      <c r="B3927" s="2" t="s">
        <v>2698</v>
      </c>
    </row>
    <row r="3928">
      <c r="A3928" s="2">
        <v>0.0</v>
      </c>
      <c r="B3928" s="2" t="s">
        <v>4387</v>
      </c>
    </row>
    <row r="3929">
      <c r="A3929" s="2">
        <v>0.0</v>
      </c>
      <c r="B3929" s="2" t="s">
        <v>4388</v>
      </c>
    </row>
    <row r="3930">
      <c r="A3930" s="2">
        <v>-1.0</v>
      </c>
      <c r="B3930" s="2" t="s">
        <v>3298</v>
      </c>
    </row>
    <row r="3931">
      <c r="A3931" s="2">
        <v>-1.0</v>
      </c>
      <c r="B3931" s="2" t="s">
        <v>3299</v>
      </c>
    </row>
    <row r="3932">
      <c r="A3932" s="2">
        <v>0.0</v>
      </c>
      <c r="B3932" s="2" t="s">
        <v>4389</v>
      </c>
    </row>
    <row r="3933">
      <c r="A3933" s="2">
        <v>-1.0</v>
      </c>
      <c r="B3933" s="2" t="s">
        <v>3300</v>
      </c>
    </row>
    <row r="3934">
      <c r="A3934" s="2">
        <v>-1.0</v>
      </c>
      <c r="B3934" s="2" t="s">
        <v>3301</v>
      </c>
    </row>
    <row r="3935">
      <c r="A3935" s="2">
        <v>0.0</v>
      </c>
      <c r="B3935" s="2" t="s">
        <v>4390</v>
      </c>
    </row>
    <row r="3936">
      <c r="A3936" s="2">
        <v>0.0</v>
      </c>
      <c r="B3936" s="2" t="s">
        <v>4391</v>
      </c>
    </row>
    <row r="3937">
      <c r="A3937" s="2">
        <v>0.0</v>
      </c>
      <c r="B3937" s="2" t="s">
        <v>4392</v>
      </c>
    </row>
    <row r="3938">
      <c r="A3938" s="2">
        <v>-2.0</v>
      </c>
      <c r="B3938" s="2" t="s">
        <v>2699</v>
      </c>
    </row>
    <row r="3939">
      <c r="A3939" s="2">
        <v>-1.0</v>
      </c>
      <c r="B3939" s="2" t="s">
        <v>3302</v>
      </c>
    </row>
    <row r="3940">
      <c r="A3940" s="2">
        <v>-2.0</v>
      </c>
      <c r="B3940" s="2" t="s">
        <v>2700</v>
      </c>
    </row>
    <row r="3941">
      <c r="A3941" s="2">
        <v>0.0</v>
      </c>
      <c r="B3941" s="2" t="s">
        <v>4393</v>
      </c>
    </row>
    <row r="3942">
      <c r="A3942" s="2">
        <v>-2.0</v>
      </c>
      <c r="B3942" s="2" t="s">
        <v>2701</v>
      </c>
    </row>
    <row r="3943">
      <c r="A3943" s="2">
        <v>0.0</v>
      </c>
      <c r="B3943" s="2" t="s">
        <v>4394</v>
      </c>
    </row>
    <row r="3944">
      <c r="A3944" s="2">
        <v>0.0</v>
      </c>
      <c r="B3944" s="2" t="s">
        <v>4395</v>
      </c>
    </row>
    <row r="3945">
      <c r="A3945" s="2">
        <v>0.0</v>
      </c>
      <c r="B3945" s="2" t="s">
        <v>4396</v>
      </c>
    </row>
    <row r="3946">
      <c r="A3946" s="2">
        <v>-1.0</v>
      </c>
      <c r="B3946" s="2" t="s">
        <v>3303</v>
      </c>
    </row>
    <row r="3947">
      <c r="A3947" s="2">
        <v>-1.0</v>
      </c>
      <c r="B3947" s="2" t="s">
        <v>3304</v>
      </c>
    </row>
    <row r="3948">
      <c r="A3948" s="2">
        <v>-1.0</v>
      </c>
      <c r="B3948" s="2" t="s">
        <v>3305</v>
      </c>
    </row>
    <row r="3949">
      <c r="A3949" s="2">
        <v>-1.0</v>
      </c>
      <c r="B3949" s="2" t="s">
        <v>3306</v>
      </c>
    </row>
    <row r="3950">
      <c r="A3950" s="2">
        <v>-2.0</v>
      </c>
      <c r="B3950" s="2" t="s">
        <v>2702</v>
      </c>
    </row>
    <row r="3951">
      <c r="A3951" s="2">
        <v>-1.0</v>
      </c>
      <c r="B3951" s="2" t="s">
        <v>3307</v>
      </c>
    </row>
    <row r="3952">
      <c r="A3952" s="2">
        <v>-1.0</v>
      </c>
      <c r="B3952" s="2" t="s">
        <v>3308</v>
      </c>
    </row>
    <row r="3953">
      <c r="A3953" s="2">
        <v>-2.0</v>
      </c>
      <c r="B3953" s="2" t="s">
        <v>2703</v>
      </c>
    </row>
    <row r="3954">
      <c r="A3954" s="2">
        <v>0.0</v>
      </c>
      <c r="B3954" s="2" t="s">
        <v>4397</v>
      </c>
    </row>
    <row r="3955">
      <c r="A3955" s="2">
        <v>2.0</v>
      </c>
      <c r="B3955" s="2" t="s">
        <v>4750</v>
      </c>
    </row>
    <row r="3956">
      <c r="A3956" s="2">
        <v>-1.0</v>
      </c>
      <c r="B3956" s="2" t="s">
        <v>3309</v>
      </c>
    </row>
    <row r="3957">
      <c r="A3957" s="2">
        <v>0.0</v>
      </c>
      <c r="B3957" s="2" t="s">
        <v>4398</v>
      </c>
    </row>
    <row r="3958">
      <c r="A3958" s="2">
        <v>-2.0</v>
      </c>
      <c r="B3958" s="2" t="s">
        <v>2704</v>
      </c>
    </row>
    <row r="3959">
      <c r="A3959" s="2">
        <v>0.0</v>
      </c>
      <c r="B3959" s="2" t="s">
        <v>4399</v>
      </c>
    </row>
    <row r="3960">
      <c r="A3960" s="2">
        <v>0.0</v>
      </c>
      <c r="B3960" s="2" t="s">
        <v>4400</v>
      </c>
    </row>
    <row r="3961">
      <c r="A3961" s="2">
        <v>-1.0</v>
      </c>
      <c r="B3961" s="2" t="s">
        <v>3310</v>
      </c>
    </row>
    <row r="3962">
      <c r="A3962" s="2">
        <v>0.0</v>
      </c>
      <c r="B3962" s="2" t="s">
        <v>4401</v>
      </c>
    </row>
    <row r="3963">
      <c r="A3963" s="2">
        <v>0.0</v>
      </c>
      <c r="B3963" s="2" t="s">
        <v>4398</v>
      </c>
    </row>
    <row r="3964">
      <c r="A3964" s="2">
        <v>-2.0</v>
      </c>
      <c r="B3964" s="2" t="s">
        <v>2704</v>
      </c>
    </row>
    <row r="3965">
      <c r="A3965" s="2">
        <v>-1.0</v>
      </c>
      <c r="B3965" s="2" t="s">
        <v>3311</v>
      </c>
    </row>
    <row r="3966">
      <c r="A3966" s="2">
        <v>-1.0</v>
      </c>
      <c r="B3966" s="2" t="s">
        <v>3312</v>
      </c>
    </row>
    <row r="3967">
      <c r="A3967" s="2">
        <v>-2.0</v>
      </c>
      <c r="B3967" s="2" t="s">
        <v>2705</v>
      </c>
    </row>
    <row r="3968">
      <c r="A3968" s="2">
        <v>0.0</v>
      </c>
      <c r="B3968" s="2" t="s">
        <v>4402</v>
      </c>
    </row>
    <row r="3969">
      <c r="A3969" s="2">
        <v>0.0</v>
      </c>
      <c r="B3969" s="2" t="s">
        <v>4403</v>
      </c>
    </row>
    <row r="3970">
      <c r="A3970" s="2">
        <v>-1.0</v>
      </c>
      <c r="B3970" s="2" t="s">
        <v>3313</v>
      </c>
    </row>
    <row r="3971">
      <c r="A3971" s="2">
        <v>-2.0</v>
      </c>
      <c r="B3971" s="2" t="s">
        <v>2706</v>
      </c>
    </row>
    <row r="3972">
      <c r="A3972" s="2">
        <v>-2.0</v>
      </c>
      <c r="B3972" s="2" t="s">
        <v>2707</v>
      </c>
    </row>
    <row r="3973">
      <c r="A3973" s="2">
        <v>0.0</v>
      </c>
      <c r="B3973" s="2" t="s">
        <v>4404</v>
      </c>
    </row>
    <row r="3974">
      <c r="A3974" s="2">
        <v>0.0</v>
      </c>
      <c r="B3974" s="2" t="s">
        <v>4405</v>
      </c>
    </row>
    <row r="3975">
      <c r="A3975" s="2">
        <v>-1.0</v>
      </c>
      <c r="B3975" s="2" t="s">
        <v>3314</v>
      </c>
    </row>
    <row r="3976">
      <c r="A3976" s="2">
        <v>0.0</v>
      </c>
      <c r="B3976" s="2" t="s">
        <v>4406</v>
      </c>
    </row>
    <row r="3977">
      <c r="A3977" s="2">
        <v>-1.0</v>
      </c>
      <c r="B3977" s="2" t="s">
        <v>3315</v>
      </c>
    </row>
    <row r="3978">
      <c r="A3978" s="2">
        <v>0.0</v>
      </c>
      <c r="B3978" s="2" t="s">
        <v>4407</v>
      </c>
    </row>
    <row r="3979">
      <c r="A3979" s="2">
        <v>0.0</v>
      </c>
      <c r="B3979" s="2" t="s">
        <v>4408</v>
      </c>
    </row>
    <row r="3980">
      <c r="A3980" s="2">
        <v>-1.0</v>
      </c>
      <c r="B3980" s="2" t="s">
        <v>3316</v>
      </c>
    </row>
    <row r="3981">
      <c r="A3981" s="2">
        <v>-1.0</v>
      </c>
      <c r="B3981" s="2" t="s">
        <v>3317</v>
      </c>
    </row>
    <row r="3982">
      <c r="A3982" s="2">
        <v>-1.0</v>
      </c>
      <c r="B3982" s="2" t="s">
        <v>3318</v>
      </c>
    </row>
    <row r="3983">
      <c r="A3983" s="2">
        <v>-1.0</v>
      </c>
      <c r="B3983" s="2" t="s">
        <v>3319</v>
      </c>
    </row>
    <row r="3984">
      <c r="A3984" s="2">
        <v>0.0</v>
      </c>
      <c r="B3984" s="2" t="s">
        <v>4409</v>
      </c>
    </row>
    <row r="3985">
      <c r="A3985" s="2">
        <v>0.0</v>
      </c>
      <c r="B3985" s="2" t="s">
        <v>4410</v>
      </c>
    </row>
    <row r="3986">
      <c r="A3986" s="2">
        <v>1.0</v>
      </c>
      <c r="B3986" s="2" t="s">
        <v>4752</v>
      </c>
    </row>
    <row r="3987">
      <c r="A3987" s="2">
        <v>1.0</v>
      </c>
      <c r="B3987" s="2" t="s">
        <v>4754</v>
      </c>
    </row>
    <row r="3988">
      <c r="A3988" s="2">
        <v>1.0</v>
      </c>
      <c r="B3988" s="2" t="s">
        <v>4755</v>
      </c>
    </row>
    <row r="3989">
      <c r="A3989" s="2">
        <v>-1.0</v>
      </c>
      <c r="B3989" s="2" t="s">
        <v>3320</v>
      </c>
    </row>
    <row r="3990">
      <c r="A3990" s="2">
        <v>0.0</v>
      </c>
      <c r="B3990" s="2" t="s">
        <v>4411</v>
      </c>
    </row>
    <row r="3991">
      <c r="A3991" s="2">
        <v>1.0</v>
      </c>
      <c r="B3991" s="2" t="s">
        <v>4756</v>
      </c>
    </row>
    <row r="3992">
      <c r="A3992" s="2">
        <v>-1.0</v>
      </c>
      <c r="B3992" s="2" t="s">
        <v>3321</v>
      </c>
    </row>
    <row r="3993">
      <c r="A3993" s="2">
        <v>-1.0</v>
      </c>
      <c r="B3993" s="2" t="s">
        <v>3322</v>
      </c>
    </row>
    <row r="3994">
      <c r="A3994" s="2">
        <v>-2.0</v>
      </c>
      <c r="B3994" s="2" t="s">
        <v>2708</v>
      </c>
    </row>
    <row r="3995">
      <c r="A3995" s="2">
        <v>-2.0</v>
      </c>
      <c r="B3995" s="2" t="s">
        <v>2709</v>
      </c>
    </row>
    <row r="3996">
      <c r="A3996" s="2">
        <v>-2.0</v>
      </c>
      <c r="B3996" s="2" t="s">
        <v>2710</v>
      </c>
    </row>
    <row r="3997">
      <c r="A3997" s="2">
        <v>0.0</v>
      </c>
      <c r="B3997" s="2" t="s">
        <v>4412</v>
      </c>
    </row>
    <row r="3998">
      <c r="A3998" s="2">
        <v>0.0</v>
      </c>
      <c r="B3998" s="2" t="s">
        <v>4413</v>
      </c>
    </row>
    <row r="3999">
      <c r="A3999" s="2">
        <v>-2.0</v>
      </c>
      <c r="B3999" s="2" t="s">
        <v>2711</v>
      </c>
    </row>
    <row r="4000">
      <c r="A4000" s="2">
        <v>-1.0</v>
      </c>
      <c r="B4000" s="2" t="s">
        <v>3323</v>
      </c>
    </row>
    <row r="4001">
      <c r="A4001" s="2">
        <v>0.0</v>
      </c>
      <c r="B4001" s="2" t="s">
        <v>4414</v>
      </c>
    </row>
    <row r="4002">
      <c r="A4002" s="2">
        <v>0.0</v>
      </c>
      <c r="B4002" s="2" t="s">
        <v>4415</v>
      </c>
    </row>
    <row r="4003">
      <c r="A4003" s="2">
        <v>0.0</v>
      </c>
      <c r="B4003" s="2" t="s">
        <v>4416</v>
      </c>
    </row>
    <row r="4004">
      <c r="A4004" s="2">
        <v>-2.0</v>
      </c>
      <c r="B4004" s="2" t="s">
        <v>2712</v>
      </c>
    </row>
    <row r="4005">
      <c r="A4005" s="2">
        <v>0.0</v>
      </c>
      <c r="B4005" s="2" t="s">
        <v>4417</v>
      </c>
    </row>
    <row r="4006">
      <c r="A4006" s="2">
        <v>0.0</v>
      </c>
      <c r="B4006" s="2" t="s">
        <v>4418</v>
      </c>
    </row>
    <row r="4007">
      <c r="A4007" s="2">
        <v>0.0</v>
      </c>
      <c r="B4007" s="2" t="s">
        <v>4419</v>
      </c>
    </row>
    <row r="4008">
      <c r="A4008" s="2">
        <v>1.0</v>
      </c>
      <c r="B4008" s="2" t="s">
        <v>4758</v>
      </c>
    </row>
    <row r="4009">
      <c r="A4009" s="2">
        <v>1.0</v>
      </c>
      <c r="B4009" s="2" t="s">
        <v>4759</v>
      </c>
    </row>
    <row r="4010">
      <c r="A4010" s="2">
        <v>1.0</v>
      </c>
      <c r="B4010" s="2" t="s">
        <v>4760</v>
      </c>
    </row>
    <row r="4011">
      <c r="A4011" s="2">
        <v>1.0</v>
      </c>
      <c r="B4011" s="2" t="s">
        <v>4761</v>
      </c>
    </row>
    <row r="4012">
      <c r="A4012" s="2">
        <v>-1.0</v>
      </c>
      <c r="B4012" s="2" t="s">
        <v>3324</v>
      </c>
    </row>
    <row r="4013">
      <c r="A4013" s="2">
        <v>-1.0</v>
      </c>
      <c r="B4013" s="2" t="s">
        <v>3325</v>
      </c>
    </row>
    <row r="4014">
      <c r="A4014" s="2">
        <v>1.0</v>
      </c>
      <c r="B4014" s="2" t="s">
        <v>4762</v>
      </c>
    </row>
    <row r="4015">
      <c r="A4015" s="2">
        <v>0.0</v>
      </c>
      <c r="B4015" s="2" t="s">
        <v>4420</v>
      </c>
    </row>
    <row r="4016">
      <c r="A4016" s="2">
        <v>0.0</v>
      </c>
      <c r="B4016" s="2" t="s">
        <v>4421</v>
      </c>
    </row>
    <row r="4017">
      <c r="A4017" s="2">
        <v>0.0</v>
      </c>
      <c r="B4017" s="2" t="s">
        <v>4422</v>
      </c>
    </row>
    <row r="4018">
      <c r="A4018" s="2">
        <v>0.0</v>
      </c>
      <c r="B4018" s="2" t="s">
        <v>4423</v>
      </c>
    </row>
    <row r="4019">
      <c r="A4019" s="2">
        <v>0.0</v>
      </c>
      <c r="B4019" s="2" t="s">
        <v>4424</v>
      </c>
    </row>
    <row r="4020">
      <c r="A4020" s="2">
        <v>0.0</v>
      </c>
      <c r="B4020" s="2" t="s">
        <v>4425</v>
      </c>
    </row>
    <row r="4021">
      <c r="A4021" s="2">
        <v>0.0</v>
      </c>
      <c r="B4021" s="2" t="s">
        <v>4426</v>
      </c>
    </row>
    <row r="4022">
      <c r="A4022" s="2">
        <v>0.0</v>
      </c>
      <c r="B4022" s="2" t="s">
        <v>4427</v>
      </c>
    </row>
    <row r="4023">
      <c r="A4023" s="2">
        <v>0.0</v>
      </c>
      <c r="B4023" s="2" t="s">
        <v>4428</v>
      </c>
    </row>
    <row r="4024">
      <c r="A4024" s="2">
        <v>0.0</v>
      </c>
      <c r="B4024" s="2" t="s">
        <v>4429</v>
      </c>
    </row>
    <row r="4025">
      <c r="A4025" s="2">
        <v>-1.0</v>
      </c>
      <c r="B4025" s="2" t="s">
        <v>3326</v>
      </c>
    </row>
    <row r="4026">
      <c r="A4026" s="2">
        <v>0.0</v>
      </c>
      <c r="B4026" s="2" t="s">
        <v>4430</v>
      </c>
    </row>
    <row r="4027">
      <c r="A4027" s="2">
        <v>0.0</v>
      </c>
      <c r="B4027" s="2" t="s">
        <v>4431</v>
      </c>
    </row>
    <row r="4028">
      <c r="A4028" s="2">
        <v>0.0</v>
      </c>
      <c r="B4028" s="2" t="s">
        <v>4432</v>
      </c>
    </row>
    <row r="4029">
      <c r="A4029" s="2">
        <v>-1.0</v>
      </c>
      <c r="B4029" s="2" t="s">
        <v>3327</v>
      </c>
    </row>
    <row r="4030">
      <c r="A4030" s="2">
        <v>0.0</v>
      </c>
      <c r="B4030" s="2" t="s">
        <v>4433</v>
      </c>
    </row>
    <row r="4031">
      <c r="A4031" s="2">
        <v>1.0</v>
      </c>
      <c r="B4031" s="2" t="s">
        <v>4763</v>
      </c>
    </row>
    <row r="4032">
      <c r="A4032" s="2">
        <v>0.0</v>
      </c>
      <c r="B4032" s="2" t="s">
        <v>4434</v>
      </c>
    </row>
    <row r="4033">
      <c r="A4033" s="2">
        <v>-2.0</v>
      </c>
      <c r="B4033" s="2" t="s">
        <v>2713</v>
      </c>
    </row>
    <row r="4034">
      <c r="A4034" s="2">
        <v>0.0</v>
      </c>
      <c r="B4034" s="2" t="s">
        <v>4435</v>
      </c>
    </row>
    <row r="4035">
      <c r="A4035" s="2">
        <v>0.0</v>
      </c>
      <c r="B4035" s="2" t="s">
        <v>4436</v>
      </c>
    </row>
    <row r="4036">
      <c r="A4036" s="2">
        <v>0.0</v>
      </c>
      <c r="B4036" s="2" t="s">
        <v>4437</v>
      </c>
    </row>
    <row r="4037">
      <c r="A4037" s="2">
        <v>0.0</v>
      </c>
      <c r="B4037" s="2" t="s">
        <v>4438</v>
      </c>
    </row>
    <row r="4038">
      <c r="A4038" s="2">
        <v>0.0</v>
      </c>
      <c r="B4038" s="2" t="s">
        <v>4439</v>
      </c>
    </row>
    <row r="4039">
      <c r="A4039" s="2">
        <v>-1.0</v>
      </c>
      <c r="B4039" s="2" t="s">
        <v>3328</v>
      </c>
    </row>
    <row r="4040">
      <c r="A4040" s="2">
        <v>0.0</v>
      </c>
      <c r="B4040" s="2" t="s">
        <v>4440</v>
      </c>
    </row>
    <row r="4041">
      <c r="A4041" s="2">
        <v>0.0</v>
      </c>
      <c r="B4041" s="2" t="s">
        <v>4441</v>
      </c>
    </row>
    <row r="4042">
      <c r="A4042" s="2">
        <v>-1.0</v>
      </c>
      <c r="B4042" s="2" t="s">
        <v>3329</v>
      </c>
    </row>
    <row r="4043">
      <c r="A4043" s="2">
        <v>0.0</v>
      </c>
      <c r="B4043" s="2" t="s">
        <v>4442</v>
      </c>
    </row>
    <row r="4044">
      <c r="A4044" s="2">
        <v>0.0</v>
      </c>
      <c r="B4044" s="2" t="s">
        <v>4443</v>
      </c>
    </row>
    <row r="4045">
      <c r="A4045" s="2">
        <v>0.0</v>
      </c>
      <c r="B4045" s="2" t="s">
        <v>4444</v>
      </c>
    </row>
    <row r="4046">
      <c r="A4046" s="2">
        <v>0.0</v>
      </c>
      <c r="B4046" s="2" t="s">
        <v>4445</v>
      </c>
    </row>
    <row r="4047">
      <c r="A4047" s="2">
        <v>0.0</v>
      </c>
      <c r="B4047" s="2" t="s">
        <v>4446</v>
      </c>
    </row>
    <row r="4048">
      <c r="A4048" s="2">
        <v>1.0</v>
      </c>
      <c r="B4048" s="2" t="s">
        <v>4765</v>
      </c>
    </row>
    <row r="4049">
      <c r="A4049" s="2">
        <v>0.0</v>
      </c>
      <c r="B4049" s="2" t="s">
        <v>4447</v>
      </c>
    </row>
    <row r="4050">
      <c r="A4050" s="2">
        <v>0.0</v>
      </c>
      <c r="B4050" s="2" t="s">
        <v>4448</v>
      </c>
    </row>
    <row r="4051">
      <c r="A4051" s="2">
        <v>-1.0</v>
      </c>
      <c r="B4051" s="2" t="s">
        <v>3330</v>
      </c>
    </row>
    <row r="4052">
      <c r="A4052" s="2">
        <v>0.0</v>
      </c>
      <c r="B4052" s="2" t="s">
        <v>4449</v>
      </c>
    </row>
    <row r="4053">
      <c r="A4053" s="2">
        <v>-1.0</v>
      </c>
      <c r="B4053" s="2" t="s">
        <v>3331</v>
      </c>
    </row>
    <row r="4054">
      <c r="A4054" s="2">
        <v>0.0</v>
      </c>
      <c r="B4054" s="2" t="s">
        <v>4450</v>
      </c>
    </row>
    <row r="4055">
      <c r="A4055" s="2">
        <v>0.0</v>
      </c>
      <c r="B4055" s="2" t="s">
        <v>4452</v>
      </c>
    </row>
    <row r="4056">
      <c r="A4056" s="2">
        <v>0.0</v>
      </c>
      <c r="B4056" s="2" t="s">
        <v>4453</v>
      </c>
    </row>
    <row r="4057">
      <c r="A4057" s="2">
        <v>0.0</v>
      </c>
      <c r="B4057" s="2" t="s">
        <v>4454</v>
      </c>
    </row>
    <row r="4058">
      <c r="A4058" s="2">
        <v>0.0</v>
      </c>
      <c r="B4058" s="2" t="s">
        <v>4455</v>
      </c>
    </row>
    <row r="4059">
      <c r="A4059" s="2">
        <v>-1.0</v>
      </c>
      <c r="B4059" s="2" t="s">
        <v>3332</v>
      </c>
    </row>
    <row r="4060">
      <c r="A4060" s="2">
        <v>-1.0</v>
      </c>
      <c r="B4060" s="2" t="s">
        <v>3333</v>
      </c>
    </row>
    <row r="4061">
      <c r="A4061" s="2">
        <v>0.0</v>
      </c>
      <c r="B4061" s="2" t="s">
        <v>4456</v>
      </c>
    </row>
    <row r="4062">
      <c r="A4062" s="2">
        <v>-1.0</v>
      </c>
      <c r="B4062" s="2" t="s">
        <v>3334</v>
      </c>
    </row>
    <row r="4063">
      <c r="A4063" s="2">
        <v>-2.0</v>
      </c>
      <c r="B4063" s="2" t="s">
        <v>2714</v>
      </c>
    </row>
    <row r="4064">
      <c r="A4064" s="2">
        <v>-2.0</v>
      </c>
      <c r="B4064" s="2" t="s">
        <v>2715</v>
      </c>
    </row>
    <row r="4065">
      <c r="A4065" s="2">
        <v>0.0</v>
      </c>
      <c r="B4065" s="2" t="s">
        <v>4457</v>
      </c>
    </row>
    <row r="4066">
      <c r="A4066" s="2">
        <v>-1.0</v>
      </c>
      <c r="B4066" s="2" t="s">
        <v>3335</v>
      </c>
    </row>
    <row r="4067">
      <c r="A4067" s="2">
        <v>0.0</v>
      </c>
      <c r="B4067" s="2" t="s">
        <v>4458</v>
      </c>
    </row>
    <row r="4068">
      <c r="A4068" s="2">
        <v>0.0</v>
      </c>
      <c r="B4068" s="2" t="s">
        <v>4459</v>
      </c>
    </row>
    <row r="4069">
      <c r="A4069" s="2">
        <v>-2.0</v>
      </c>
      <c r="B4069" s="2" t="s">
        <v>2716</v>
      </c>
    </row>
    <row r="4070">
      <c r="A4070" s="2">
        <v>-1.0</v>
      </c>
      <c r="B4070" s="2" t="s">
        <v>3336</v>
      </c>
    </row>
    <row r="4071">
      <c r="A4071" s="2">
        <v>0.0</v>
      </c>
      <c r="B4071" s="2" t="s">
        <v>4460</v>
      </c>
    </row>
    <row r="4072">
      <c r="A4072" s="2">
        <v>-1.0</v>
      </c>
      <c r="B4072" s="2" t="s">
        <v>3337</v>
      </c>
    </row>
    <row r="4073">
      <c r="A4073" s="2">
        <v>0.0</v>
      </c>
      <c r="B4073" s="2" t="s">
        <v>4461</v>
      </c>
    </row>
    <row r="4074">
      <c r="A4074" s="2">
        <v>0.0</v>
      </c>
      <c r="B4074" s="2" t="s">
        <v>4462</v>
      </c>
    </row>
    <row r="4075">
      <c r="A4075" s="2">
        <v>0.0</v>
      </c>
      <c r="B4075" s="2" t="s">
        <v>4463</v>
      </c>
    </row>
    <row r="4076">
      <c r="A4076" s="2">
        <v>1.0</v>
      </c>
      <c r="B4076" s="2" t="s">
        <v>4768</v>
      </c>
    </row>
    <row r="4077">
      <c r="A4077" s="2">
        <v>0.0</v>
      </c>
      <c r="B4077" s="2" t="s">
        <v>4464</v>
      </c>
    </row>
    <row r="4078">
      <c r="A4078" s="2">
        <v>0.0</v>
      </c>
      <c r="B4078" s="2" t="s">
        <v>4465</v>
      </c>
    </row>
    <row r="4079">
      <c r="A4079" s="2">
        <v>0.0</v>
      </c>
      <c r="B4079" s="2" t="s">
        <v>4466</v>
      </c>
    </row>
    <row r="4080">
      <c r="A4080" s="2">
        <v>-1.0</v>
      </c>
      <c r="B4080" s="2" t="s">
        <v>3338</v>
      </c>
    </row>
    <row r="4081">
      <c r="A4081" s="2">
        <v>-1.0</v>
      </c>
      <c r="B4081" s="2" t="s">
        <v>3339</v>
      </c>
    </row>
    <row r="4082">
      <c r="A4082" s="2">
        <v>0.0</v>
      </c>
      <c r="B4082" s="2" t="s">
        <v>4467</v>
      </c>
    </row>
    <row r="4083">
      <c r="A4083" s="2">
        <v>0.0</v>
      </c>
      <c r="B4083" s="2" t="s">
        <v>4468</v>
      </c>
    </row>
    <row r="4084">
      <c r="A4084" s="2">
        <v>-1.0</v>
      </c>
      <c r="B4084" s="2" t="s">
        <v>3340</v>
      </c>
    </row>
    <row r="4085">
      <c r="A4085" s="2">
        <v>0.0</v>
      </c>
      <c r="B4085" s="2" t="s">
        <v>4469</v>
      </c>
    </row>
    <row r="4086">
      <c r="A4086" s="2">
        <v>0.0</v>
      </c>
      <c r="B4086" s="2" t="s">
        <v>4470</v>
      </c>
    </row>
    <row r="4087">
      <c r="A4087" s="2">
        <v>-2.0</v>
      </c>
      <c r="B4087" s="2" t="s">
        <v>2717</v>
      </c>
    </row>
    <row r="4088">
      <c r="A4088" s="2">
        <v>-1.0</v>
      </c>
      <c r="B4088" s="2" t="s">
        <v>3341</v>
      </c>
    </row>
    <row r="4089">
      <c r="A4089" s="2">
        <v>1.0</v>
      </c>
      <c r="B4089" s="2" t="s">
        <v>4769</v>
      </c>
    </row>
    <row r="4090">
      <c r="A4090" s="2">
        <v>-2.0</v>
      </c>
      <c r="B4090" s="2" t="s">
        <v>2718</v>
      </c>
    </row>
    <row r="4091">
      <c r="A4091" s="2">
        <v>0.0</v>
      </c>
      <c r="B4091" s="2" t="s">
        <v>4471</v>
      </c>
    </row>
    <row r="4092">
      <c r="A4092" s="2">
        <v>-1.0</v>
      </c>
      <c r="B4092" s="2" t="s">
        <v>3342</v>
      </c>
    </row>
    <row r="4093">
      <c r="A4093" s="2">
        <v>2.0</v>
      </c>
      <c r="B4093" s="2" t="s">
        <v>4771</v>
      </c>
    </row>
    <row r="4094">
      <c r="A4094" s="2">
        <v>-1.0</v>
      </c>
      <c r="B4094" s="2" t="s">
        <v>3343</v>
      </c>
    </row>
    <row r="4095">
      <c r="A4095" s="2">
        <v>0.0</v>
      </c>
      <c r="B4095" s="2" t="s">
        <v>4472</v>
      </c>
    </row>
    <row r="4096">
      <c r="A4096" s="2">
        <v>1.0</v>
      </c>
      <c r="B4096" s="2" t="s">
        <v>4770</v>
      </c>
    </row>
    <row r="4097">
      <c r="A4097" s="2">
        <v>0.0</v>
      </c>
      <c r="B4097" s="2" t="s">
        <v>4473</v>
      </c>
    </row>
    <row r="4098">
      <c r="A4098" s="2">
        <v>1.0</v>
      </c>
      <c r="B4098" s="2" t="s">
        <v>4772</v>
      </c>
    </row>
    <row r="4099">
      <c r="A4099" s="2">
        <v>0.0</v>
      </c>
      <c r="B4099" s="2" t="s">
        <v>4474</v>
      </c>
    </row>
    <row r="4100">
      <c r="A4100" s="2">
        <v>0.0</v>
      </c>
      <c r="B4100" s="2" t="s">
        <v>4475</v>
      </c>
    </row>
    <row r="4101">
      <c r="A4101" s="2">
        <v>0.0</v>
      </c>
      <c r="B4101" s="2" t="s">
        <v>4476</v>
      </c>
    </row>
    <row r="4102">
      <c r="A4102" s="2">
        <v>-1.0</v>
      </c>
      <c r="B4102" s="2" t="s">
        <v>3344</v>
      </c>
    </row>
    <row r="4103">
      <c r="A4103" s="2">
        <v>0.0</v>
      </c>
      <c r="B4103" s="2" t="s">
        <v>4477</v>
      </c>
    </row>
    <row r="4104">
      <c r="A4104" s="2">
        <v>-2.0</v>
      </c>
      <c r="B4104" s="2" t="s">
        <v>2719</v>
      </c>
    </row>
    <row r="4105">
      <c r="A4105" s="2">
        <v>0.0</v>
      </c>
      <c r="B4105" s="2" t="s">
        <v>4478</v>
      </c>
    </row>
    <row r="4106">
      <c r="A4106" s="2">
        <v>0.0</v>
      </c>
      <c r="B4106" s="2" t="s">
        <v>4479</v>
      </c>
    </row>
    <row r="4107">
      <c r="A4107" s="2">
        <v>0.0</v>
      </c>
      <c r="B4107" s="2" t="s">
        <v>4480</v>
      </c>
    </row>
    <row r="4108">
      <c r="A4108" s="2">
        <v>-1.0</v>
      </c>
      <c r="B4108" s="2" t="s">
        <v>3345</v>
      </c>
    </row>
    <row r="4109">
      <c r="A4109" s="2">
        <v>1.0</v>
      </c>
      <c r="B4109" s="2" t="s">
        <v>4773</v>
      </c>
    </row>
    <row r="4110">
      <c r="A4110" s="2">
        <v>0.0</v>
      </c>
      <c r="B4110" s="2" t="s">
        <v>4481</v>
      </c>
    </row>
    <row r="4111">
      <c r="A4111" s="2">
        <v>0.0</v>
      </c>
      <c r="B4111" s="2" t="s">
        <v>4482</v>
      </c>
    </row>
    <row r="4112">
      <c r="A4112" s="2">
        <v>0.0</v>
      </c>
      <c r="B4112" s="2" t="s">
        <v>4482</v>
      </c>
    </row>
    <row r="4113">
      <c r="A4113" s="2">
        <v>2.0</v>
      </c>
      <c r="B4113" s="2" t="s">
        <v>4793</v>
      </c>
    </row>
    <row r="4114">
      <c r="A4114" s="2">
        <v>0.0</v>
      </c>
      <c r="B4114" s="2" t="s">
        <v>4483</v>
      </c>
    </row>
    <row r="4115">
      <c r="A4115" s="2">
        <v>0.0</v>
      </c>
      <c r="B4115" s="2" t="s">
        <v>4484</v>
      </c>
    </row>
    <row r="4116">
      <c r="A4116" s="2">
        <v>0.0</v>
      </c>
      <c r="B4116" s="2" t="s">
        <v>4485</v>
      </c>
    </row>
    <row r="4117">
      <c r="A4117" s="2">
        <v>0.0</v>
      </c>
      <c r="B4117" s="2" t="s">
        <v>4486</v>
      </c>
    </row>
    <row r="4118">
      <c r="A4118" s="2">
        <v>-1.0</v>
      </c>
      <c r="B4118" s="2" t="s">
        <v>3346</v>
      </c>
    </row>
    <row r="4119">
      <c r="A4119" s="2">
        <v>-2.0</v>
      </c>
      <c r="B4119" s="2" t="s">
        <v>2720</v>
      </c>
    </row>
    <row r="4120">
      <c r="A4120" s="2">
        <v>-2.0</v>
      </c>
      <c r="B4120" s="2" t="s">
        <v>2721</v>
      </c>
    </row>
    <row r="4121">
      <c r="A4121" s="2">
        <v>2.0</v>
      </c>
      <c r="B4121" s="2" t="s">
        <v>4800</v>
      </c>
    </row>
    <row r="4122">
      <c r="A4122" s="2">
        <v>0.0</v>
      </c>
      <c r="B4122" s="2" t="s">
        <v>4487</v>
      </c>
    </row>
    <row r="4123">
      <c r="A4123" s="2">
        <v>0.0</v>
      </c>
      <c r="B4123" s="2" t="s">
        <v>4488</v>
      </c>
    </row>
    <row r="4124">
      <c r="A4124" s="2">
        <v>0.0</v>
      </c>
      <c r="B4124" s="2" t="s">
        <v>4489</v>
      </c>
    </row>
    <row r="4125">
      <c r="A4125" s="2">
        <v>0.0</v>
      </c>
      <c r="B4125" s="2" t="s">
        <v>4491</v>
      </c>
    </row>
    <row r="4126">
      <c r="A4126" s="2">
        <v>0.0</v>
      </c>
      <c r="B4126" s="2" t="s">
        <v>4492</v>
      </c>
    </row>
    <row r="4127">
      <c r="A4127" s="2">
        <v>-1.0</v>
      </c>
      <c r="B4127" s="2" t="s">
        <v>3347</v>
      </c>
    </row>
    <row r="4128">
      <c r="A4128" s="2">
        <v>0.0</v>
      </c>
      <c r="B4128" s="2" t="s">
        <v>4493</v>
      </c>
    </row>
    <row r="4129">
      <c r="A4129" s="2">
        <v>2.0</v>
      </c>
      <c r="B4129" s="2" t="s">
        <v>4801</v>
      </c>
    </row>
    <row r="4130">
      <c r="A4130" s="2">
        <v>-2.0</v>
      </c>
      <c r="B4130" s="2" t="s">
        <v>2722</v>
      </c>
    </row>
    <row r="4131">
      <c r="A4131" s="2">
        <v>0.0</v>
      </c>
      <c r="B4131" s="2" t="s">
        <v>4494</v>
      </c>
    </row>
    <row r="4132">
      <c r="A4132" s="2">
        <v>0.0</v>
      </c>
      <c r="B4132" s="2" t="s">
        <v>4495</v>
      </c>
    </row>
    <row r="4133">
      <c r="A4133" s="2">
        <v>0.0</v>
      </c>
      <c r="B4133" s="2" t="s">
        <v>4496</v>
      </c>
    </row>
    <row r="4134">
      <c r="A4134" s="2">
        <v>0.0</v>
      </c>
      <c r="B4134" s="2" t="s">
        <v>4497</v>
      </c>
    </row>
    <row r="4135">
      <c r="A4135" s="2">
        <v>0.0</v>
      </c>
      <c r="B4135" s="2" t="s">
        <v>4498</v>
      </c>
    </row>
    <row r="4136">
      <c r="A4136" s="2">
        <v>-1.0</v>
      </c>
      <c r="B4136" s="2" t="s">
        <v>3348</v>
      </c>
    </row>
    <row r="4137">
      <c r="A4137" s="2">
        <v>-2.0</v>
      </c>
      <c r="B4137" s="2" t="s">
        <v>2723</v>
      </c>
    </row>
    <row r="4138">
      <c r="A4138" s="2">
        <v>-2.0</v>
      </c>
      <c r="B4138" s="2" t="s">
        <v>2724</v>
      </c>
    </row>
    <row r="4139">
      <c r="A4139" s="2">
        <v>-1.0</v>
      </c>
      <c r="B4139" s="2" t="s">
        <v>3349</v>
      </c>
    </row>
    <row r="4140">
      <c r="A4140" s="2">
        <v>2.0</v>
      </c>
      <c r="B4140" s="2" t="s">
        <v>4803</v>
      </c>
    </row>
    <row r="4141">
      <c r="A4141" s="2">
        <v>0.0</v>
      </c>
      <c r="B4141" s="2" t="s">
        <v>4499</v>
      </c>
    </row>
    <row r="4142">
      <c r="A4142" s="2">
        <v>-1.0</v>
      </c>
      <c r="B4142" s="2" t="s">
        <v>3350</v>
      </c>
    </row>
    <row r="4143">
      <c r="A4143" s="2">
        <v>0.0</v>
      </c>
      <c r="B4143" s="2" t="s">
        <v>4500</v>
      </c>
    </row>
    <row r="4144">
      <c r="A4144" s="2">
        <v>-2.0</v>
      </c>
      <c r="B4144" s="2" t="s">
        <v>2725</v>
      </c>
    </row>
    <row r="4145">
      <c r="A4145" s="2">
        <v>-2.0</v>
      </c>
      <c r="B4145" s="2" t="s">
        <v>2726</v>
      </c>
    </row>
    <row r="4146">
      <c r="A4146" s="2">
        <v>-2.0</v>
      </c>
      <c r="B4146" s="2" t="s">
        <v>2727</v>
      </c>
    </row>
    <row r="4147">
      <c r="A4147" s="2">
        <v>0.0</v>
      </c>
      <c r="B4147" s="2" t="s">
        <v>4501</v>
      </c>
    </row>
    <row r="4148">
      <c r="A4148" s="2">
        <v>-2.0</v>
      </c>
      <c r="B4148" s="2" t="s">
        <v>2728</v>
      </c>
    </row>
    <row r="4149">
      <c r="A4149" s="2">
        <v>0.0</v>
      </c>
      <c r="B4149" s="2" t="s">
        <v>4502</v>
      </c>
    </row>
    <row r="4150">
      <c r="A4150" s="2">
        <v>-1.0</v>
      </c>
      <c r="B4150" s="2" t="s">
        <v>3351</v>
      </c>
    </row>
    <row r="4151">
      <c r="A4151" s="2">
        <v>-1.0</v>
      </c>
      <c r="B4151" s="2" t="s">
        <v>3352</v>
      </c>
    </row>
    <row r="4152">
      <c r="A4152" s="2">
        <v>-1.0</v>
      </c>
      <c r="B4152" s="2" t="s">
        <v>3353</v>
      </c>
    </row>
    <row r="4153">
      <c r="A4153" s="2">
        <v>0.0</v>
      </c>
      <c r="B4153" s="2" t="s">
        <v>4503</v>
      </c>
    </row>
    <row r="4154">
      <c r="A4154" s="2">
        <v>0.0</v>
      </c>
      <c r="B4154" s="2" t="s">
        <v>4504</v>
      </c>
    </row>
    <row r="4155">
      <c r="A4155" s="2">
        <v>0.0</v>
      </c>
      <c r="B4155" s="2" t="s">
        <v>4505</v>
      </c>
    </row>
    <row r="4156">
      <c r="A4156" s="2">
        <v>-2.0</v>
      </c>
      <c r="B4156" s="2" t="s">
        <v>2729</v>
      </c>
    </row>
    <row r="4157">
      <c r="A4157" s="2">
        <v>-2.0</v>
      </c>
      <c r="B4157" s="2" t="s">
        <v>2730</v>
      </c>
    </row>
    <row r="4158">
      <c r="A4158" s="2">
        <v>0.0</v>
      </c>
      <c r="B4158" s="2" t="s">
        <v>4506</v>
      </c>
    </row>
    <row r="4159">
      <c r="A4159" s="2">
        <v>-1.0</v>
      </c>
      <c r="B4159" s="2" t="s">
        <v>3354</v>
      </c>
    </row>
    <row r="4160">
      <c r="A4160" s="2">
        <v>1.0</v>
      </c>
      <c r="B4160" s="2" t="s">
        <v>4774</v>
      </c>
    </row>
    <row r="4161">
      <c r="A4161" s="2">
        <v>-1.0</v>
      </c>
      <c r="B4161" s="2" t="s">
        <v>3355</v>
      </c>
    </row>
    <row r="4162">
      <c r="A4162" s="2">
        <v>0.0</v>
      </c>
      <c r="B4162" s="2" t="s">
        <v>4507</v>
      </c>
    </row>
    <row r="4163">
      <c r="A4163" s="2">
        <v>0.0</v>
      </c>
      <c r="B4163" s="2" t="s">
        <v>4508</v>
      </c>
    </row>
    <row r="4164">
      <c r="A4164" s="2">
        <v>0.0</v>
      </c>
      <c r="B4164" s="2" t="s">
        <v>4509</v>
      </c>
    </row>
    <row r="4165">
      <c r="A4165" s="2">
        <v>0.0</v>
      </c>
      <c r="B4165" s="2" t="s">
        <v>4510</v>
      </c>
    </row>
    <row r="4166">
      <c r="A4166" s="2">
        <v>0.0</v>
      </c>
      <c r="B4166" s="2" t="s">
        <v>4511</v>
      </c>
    </row>
    <row r="4167">
      <c r="A4167" s="2">
        <v>0.0</v>
      </c>
      <c r="B4167" s="2" t="s">
        <v>4512</v>
      </c>
    </row>
    <row r="4168">
      <c r="A4168" s="2">
        <v>0.0</v>
      </c>
      <c r="B4168" s="2" t="s">
        <v>4513</v>
      </c>
    </row>
    <row r="4169">
      <c r="A4169" s="2">
        <v>-2.0</v>
      </c>
      <c r="B4169" s="2" t="s">
        <v>2731</v>
      </c>
    </row>
    <row r="4170">
      <c r="A4170" s="2">
        <v>-1.0</v>
      </c>
      <c r="B4170" s="2" t="s">
        <v>3356</v>
      </c>
    </row>
    <row r="4171">
      <c r="A4171" s="2">
        <v>-1.0</v>
      </c>
      <c r="B4171" s="2" t="s">
        <v>3357</v>
      </c>
    </row>
    <row r="4172">
      <c r="A4172" s="2">
        <v>-1.0</v>
      </c>
      <c r="B4172" s="2" t="s">
        <v>3358</v>
      </c>
    </row>
    <row r="4173">
      <c r="A4173" s="2">
        <v>-1.0</v>
      </c>
      <c r="B4173" s="2" t="s">
        <v>3359</v>
      </c>
    </row>
    <row r="4174">
      <c r="A4174" s="2">
        <v>0.0</v>
      </c>
      <c r="B4174" s="2" t="s">
        <v>4514</v>
      </c>
    </row>
    <row r="4175">
      <c r="A4175" s="2">
        <v>-1.0</v>
      </c>
      <c r="B4175" s="2" t="s">
        <v>3360</v>
      </c>
    </row>
    <row r="4176">
      <c r="A4176" s="2">
        <v>-1.0</v>
      </c>
      <c r="B4176" s="2" t="s">
        <v>3361</v>
      </c>
    </row>
    <row r="4177">
      <c r="A4177" s="2">
        <v>2.0</v>
      </c>
      <c r="B4177" s="2" t="s">
        <v>4806</v>
      </c>
    </row>
    <row r="4178">
      <c r="A4178" s="2">
        <v>0.0</v>
      </c>
      <c r="B4178" s="2" t="s">
        <v>4515</v>
      </c>
    </row>
    <row r="4179">
      <c r="A4179" s="2">
        <v>0.0</v>
      </c>
      <c r="B4179" s="2" t="s">
        <v>4516</v>
      </c>
    </row>
    <row r="4180">
      <c r="A4180" s="2">
        <v>0.0</v>
      </c>
      <c r="B4180" s="2" t="s">
        <v>4517</v>
      </c>
    </row>
    <row r="4181">
      <c r="A4181" s="2">
        <v>-1.0</v>
      </c>
      <c r="B4181" s="2" t="s">
        <v>3362</v>
      </c>
    </row>
    <row r="4182">
      <c r="A4182" s="2">
        <v>-1.0</v>
      </c>
      <c r="B4182" s="2" t="s">
        <v>3363</v>
      </c>
    </row>
    <row r="4183">
      <c r="A4183" s="2">
        <v>-1.0</v>
      </c>
      <c r="B4183" s="2" t="s">
        <v>3364</v>
      </c>
    </row>
    <row r="4184">
      <c r="A4184" s="2">
        <v>-1.0</v>
      </c>
      <c r="B4184" s="2" t="s">
        <v>3365</v>
      </c>
    </row>
    <row r="4185">
      <c r="A4185" s="2">
        <v>0.0</v>
      </c>
      <c r="B4185" s="2" t="s">
        <v>4518</v>
      </c>
    </row>
    <row r="4186">
      <c r="A4186" s="2">
        <v>1.0</v>
      </c>
      <c r="B4186" s="2" t="s">
        <v>4775</v>
      </c>
    </row>
    <row r="4187">
      <c r="A4187" s="2">
        <v>0.0</v>
      </c>
      <c r="B4187" s="2" t="s">
        <v>4519</v>
      </c>
    </row>
    <row r="4188">
      <c r="A4188" s="2">
        <v>-1.0</v>
      </c>
      <c r="B4188" s="2" t="s">
        <v>3366</v>
      </c>
    </row>
    <row r="4189">
      <c r="A4189" s="2">
        <v>0.0</v>
      </c>
      <c r="B4189" s="2" t="s">
        <v>4520</v>
      </c>
    </row>
    <row r="4190">
      <c r="A4190" s="2">
        <v>0.0</v>
      </c>
      <c r="B4190" s="2" t="s">
        <v>4521</v>
      </c>
    </row>
    <row r="4191">
      <c r="A4191" s="2">
        <v>-1.0</v>
      </c>
      <c r="B4191" s="2" t="s">
        <v>3367</v>
      </c>
    </row>
    <row r="4192">
      <c r="A4192" s="2">
        <v>0.0</v>
      </c>
      <c r="B4192" s="2" t="s">
        <v>4523</v>
      </c>
    </row>
    <row r="4193">
      <c r="A4193" s="2">
        <v>-1.0</v>
      </c>
      <c r="B4193" s="2" t="s">
        <v>3368</v>
      </c>
    </row>
    <row r="4194">
      <c r="A4194" s="2">
        <v>0.0</v>
      </c>
      <c r="B4194" s="2" t="s">
        <v>4524</v>
      </c>
    </row>
    <row r="4195">
      <c r="A4195" s="2">
        <v>1.0</v>
      </c>
      <c r="B4195" s="2" t="s">
        <v>4776</v>
      </c>
    </row>
    <row r="4196">
      <c r="A4196" s="2">
        <v>0.0</v>
      </c>
      <c r="B4196" s="2" t="s">
        <v>4525</v>
      </c>
    </row>
    <row r="4197">
      <c r="A4197" s="2">
        <v>0.0</v>
      </c>
      <c r="B4197" s="2" t="s">
        <v>4526</v>
      </c>
    </row>
    <row r="4198">
      <c r="A4198" s="2">
        <v>-1.0</v>
      </c>
      <c r="B4198" s="2" t="s">
        <v>3369</v>
      </c>
    </row>
    <row r="4199">
      <c r="A4199" s="2">
        <v>-1.0</v>
      </c>
      <c r="B4199" s="2" t="s">
        <v>3370</v>
      </c>
    </row>
    <row r="4200">
      <c r="A4200" s="2">
        <v>0.0</v>
      </c>
      <c r="B4200" s="2" t="s">
        <v>4527</v>
      </c>
    </row>
    <row r="4201">
      <c r="A4201" s="2">
        <v>0.0</v>
      </c>
      <c r="B4201" s="2" t="s">
        <v>4528</v>
      </c>
    </row>
    <row r="4202">
      <c r="A4202" s="2">
        <v>-2.0</v>
      </c>
      <c r="B4202" s="2" t="s">
        <v>2732</v>
      </c>
    </row>
    <row r="4203">
      <c r="A4203" s="2">
        <v>-1.0</v>
      </c>
      <c r="B4203" s="2" t="s">
        <v>3371</v>
      </c>
    </row>
    <row r="4204">
      <c r="A4204" s="2">
        <v>0.0</v>
      </c>
      <c r="B4204" s="2" t="s">
        <v>4529</v>
      </c>
    </row>
    <row r="4205">
      <c r="A4205" s="2">
        <v>-2.0</v>
      </c>
      <c r="B4205" s="2" t="s">
        <v>2733</v>
      </c>
    </row>
    <row r="4206">
      <c r="A4206" s="2">
        <v>2.0</v>
      </c>
      <c r="B4206" s="2" t="s">
        <v>4808</v>
      </c>
    </row>
    <row r="4207">
      <c r="A4207" s="2">
        <v>1.0</v>
      </c>
      <c r="B4207" s="2" t="s">
        <v>4777</v>
      </c>
    </row>
    <row r="4208">
      <c r="A4208" s="2">
        <v>0.0</v>
      </c>
      <c r="B4208" s="2" t="s">
        <v>4530</v>
      </c>
    </row>
    <row r="4209">
      <c r="A4209" s="2">
        <v>-2.0</v>
      </c>
      <c r="B4209" s="2" t="s">
        <v>2734</v>
      </c>
    </row>
    <row r="4210">
      <c r="A4210" s="2">
        <v>-2.0</v>
      </c>
      <c r="B4210" s="2" t="s">
        <v>2735</v>
      </c>
    </row>
    <row r="4211">
      <c r="A4211" s="2">
        <v>-2.0</v>
      </c>
      <c r="B4211" s="2" t="s">
        <v>2736</v>
      </c>
    </row>
    <row r="4212">
      <c r="A4212" s="2">
        <v>0.0</v>
      </c>
      <c r="B4212" s="2" t="s">
        <v>4531</v>
      </c>
    </row>
    <row r="4213">
      <c r="A4213" s="2">
        <v>-1.0</v>
      </c>
      <c r="B4213" s="2" t="s">
        <v>3372</v>
      </c>
    </row>
    <row r="4214">
      <c r="A4214" s="2">
        <v>-2.0</v>
      </c>
      <c r="B4214" s="2" t="s">
        <v>2737</v>
      </c>
    </row>
    <row r="4215">
      <c r="A4215" s="2">
        <v>-2.0</v>
      </c>
      <c r="B4215" s="2" t="s">
        <v>2738</v>
      </c>
    </row>
    <row r="4216">
      <c r="A4216" s="2">
        <v>-2.0</v>
      </c>
      <c r="B4216" s="2" t="s">
        <v>2739</v>
      </c>
    </row>
    <row r="4217">
      <c r="A4217" s="2">
        <v>1.0</v>
      </c>
      <c r="B4217" s="2" t="s">
        <v>4778</v>
      </c>
    </row>
    <row r="4218">
      <c r="A4218" s="2">
        <v>0.0</v>
      </c>
      <c r="B4218" s="2" t="s">
        <v>4532</v>
      </c>
    </row>
    <row r="4219">
      <c r="A4219" s="2">
        <v>0.0</v>
      </c>
      <c r="B4219" s="2" t="s">
        <v>4533</v>
      </c>
    </row>
    <row r="4220">
      <c r="A4220" s="2">
        <v>0.0</v>
      </c>
      <c r="B4220" s="2" t="s">
        <v>4534</v>
      </c>
    </row>
    <row r="4221">
      <c r="A4221" s="2">
        <v>0.0</v>
      </c>
      <c r="B4221" s="2" t="s">
        <v>4535</v>
      </c>
    </row>
    <row r="4222">
      <c r="A4222" s="2">
        <v>0.0</v>
      </c>
      <c r="B4222" s="2" t="s">
        <v>4536</v>
      </c>
    </row>
    <row r="4223">
      <c r="A4223" s="2">
        <v>0.0</v>
      </c>
      <c r="B4223" s="2" t="s">
        <v>4537</v>
      </c>
    </row>
    <row r="4224">
      <c r="A4224" s="2">
        <v>0.0</v>
      </c>
      <c r="B4224" s="2" t="s">
        <v>4538</v>
      </c>
    </row>
    <row r="4225">
      <c r="A4225" s="2">
        <v>0.0</v>
      </c>
      <c r="B4225" s="2" t="s">
        <v>4539</v>
      </c>
    </row>
    <row r="4226">
      <c r="A4226" s="2">
        <v>0.0</v>
      </c>
      <c r="B4226" s="2" t="s">
        <v>4540</v>
      </c>
    </row>
    <row r="4227">
      <c r="A4227" s="2">
        <v>0.0</v>
      </c>
      <c r="B4227" s="2" t="s">
        <v>4539</v>
      </c>
    </row>
    <row r="4228">
      <c r="A4228" s="2">
        <v>-2.0</v>
      </c>
      <c r="B4228" s="2" t="s">
        <v>2740</v>
      </c>
    </row>
    <row r="4229">
      <c r="A4229" s="2">
        <v>0.0</v>
      </c>
      <c r="B4229" s="2" t="s">
        <v>4541</v>
      </c>
    </row>
    <row r="4230">
      <c r="A4230" s="2">
        <v>0.0</v>
      </c>
      <c r="B4230" s="2" t="s">
        <v>4543</v>
      </c>
    </row>
    <row r="4231">
      <c r="A4231" s="2">
        <v>-1.0</v>
      </c>
      <c r="B4231" s="2" t="s">
        <v>3373</v>
      </c>
    </row>
    <row r="4232">
      <c r="A4232" s="2">
        <v>-2.0</v>
      </c>
      <c r="B4232" s="2" t="s">
        <v>2741</v>
      </c>
    </row>
    <row r="4233">
      <c r="A4233" s="2">
        <v>1.0</v>
      </c>
      <c r="B4233" s="2" t="s">
        <v>4779</v>
      </c>
    </row>
    <row r="4234">
      <c r="A4234" s="2">
        <v>0.0</v>
      </c>
      <c r="B4234" s="2" t="s">
        <v>4544</v>
      </c>
    </row>
    <row r="4235">
      <c r="A4235" s="2">
        <v>0.0</v>
      </c>
      <c r="B4235" s="2" t="s">
        <v>4545</v>
      </c>
    </row>
    <row r="4236">
      <c r="A4236" s="2">
        <v>1.0</v>
      </c>
      <c r="B4236" s="2" t="s">
        <v>4780</v>
      </c>
    </row>
    <row r="4237">
      <c r="A4237" s="2">
        <v>0.0</v>
      </c>
      <c r="B4237" s="2" t="s">
        <v>4546</v>
      </c>
    </row>
    <row r="4238">
      <c r="A4238" s="2">
        <v>0.0</v>
      </c>
      <c r="B4238" s="2" t="s">
        <v>4547</v>
      </c>
    </row>
    <row r="4239">
      <c r="A4239" s="2">
        <v>0.0</v>
      </c>
      <c r="B4239" s="2" t="s">
        <v>4548</v>
      </c>
    </row>
    <row r="4240">
      <c r="A4240" s="2">
        <v>0.0</v>
      </c>
      <c r="B4240" s="2" t="s">
        <v>4549</v>
      </c>
    </row>
    <row r="4241">
      <c r="A4241" s="2">
        <v>0.0</v>
      </c>
      <c r="B4241" s="2" t="s">
        <v>4550</v>
      </c>
    </row>
    <row r="4242">
      <c r="A4242" s="2">
        <v>0.0</v>
      </c>
      <c r="B4242" s="2" t="s">
        <v>4551</v>
      </c>
    </row>
    <row r="4243">
      <c r="A4243" s="2">
        <v>0.0</v>
      </c>
      <c r="B4243" s="2" t="s">
        <v>4552</v>
      </c>
    </row>
    <row r="4244">
      <c r="A4244" s="2">
        <v>0.0</v>
      </c>
      <c r="B4244" s="2" t="s">
        <v>4553</v>
      </c>
    </row>
    <row r="4245">
      <c r="A4245" s="2">
        <v>0.0</v>
      </c>
      <c r="B4245" s="2" t="s">
        <v>4554</v>
      </c>
    </row>
    <row r="4246">
      <c r="A4246" s="2">
        <v>0.0</v>
      </c>
      <c r="B4246" s="2" t="s">
        <v>4555</v>
      </c>
    </row>
    <row r="4247">
      <c r="A4247" s="2">
        <v>0.0</v>
      </c>
      <c r="B4247" s="2" t="s">
        <v>4556</v>
      </c>
    </row>
    <row r="4248">
      <c r="A4248" s="2">
        <v>0.0</v>
      </c>
      <c r="B4248" s="2" t="s">
        <v>4557</v>
      </c>
    </row>
    <row r="4249">
      <c r="A4249" s="2">
        <v>0.0</v>
      </c>
      <c r="B4249" s="2" t="s">
        <v>4558</v>
      </c>
    </row>
    <row r="4250">
      <c r="A4250" s="2">
        <v>0.0</v>
      </c>
      <c r="B4250" s="2" t="s">
        <v>4559</v>
      </c>
    </row>
    <row r="4251">
      <c r="A4251" s="2">
        <v>0.0</v>
      </c>
      <c r="B4251" s="2" t="s">
        <v>4560</v>
      </c>
    </row>
    <row r="4252">
      <c r="A4252" s="2">
        <v>0.0</v>
      </c>
      <c r="B4252" s="2" t="s">
        <v>4561</v>
      </c>
    </row>
    <row r="4253">
      <c r="A4253" s="2">
        <v>0.0</v>
      </c>
      <c r="B4253" s="2" t="s">
        <v>4562</v>
      </c>
    </row>
    <row r="4254">
      <c r="A4254" s="2">
        <v>-1.0</v>
      </c>
      <c r="B4254" s="2" t="s">
        <v>3374</v>
      </c>
    </row>
    <row r="4255">
      <c r="A4255" s="2">
        <v>-2.0</v>
      </c>
      <c r="B4255" s="2" t="s">
        <v>2742</v>
      </c>
    </row>
    <row r="4256">
      <c r="A4256" s="2">
        <v>0.0</v>
      </c>
      <c r="B4256" s="2" t="s">
        <v>4563</v>
      </c>
    </row>
    <row r="4257">
      <c r="A4257" s="2">
        <v>0.0</v>
      </c>
      <c r="B4257" s="2" t="s">
        <v>4564</v>
      </c>
    </row>
    <row r="4258">
      <c r="A4258" s="2">
        <v>0.0</v>
      </c>
      <c r="B4258" s="2" t="s">
        <v>4565</v>
      </c>
    </row>
    <row r="4259">
      <c r="A4259" s="2">
        <v>0.0</v>
      </c>
      <c r="B4259" s="2" t="s">
        <v>4567</v>
      </c>
    </row>
    <row r="4260">
      <c r="A4260" s="2">
        <v>-1.0</v>
      </c>
      <c r="B4260" s="2" t="s">
        <v>3375</v>
      </c>
    </row>
    <row r="4261">
      <c r="A4261" s="2">
        <v>-1.0</v>
      </c>
      <c r="B4261" s="2" t="s">
        <v>3376</v>
      </c>
    </row>
    <row r="4262">
      <c r="A4262" s="2">
        <v>-1.0</v>
      </c>
      <c r="B4262" s="2" t="s">
        <v>3377</v>
      </c>
    </row>
    <row r="4263">
      <c r="A4263" s="2">
        <v>0.0</v>
      </c>
      <c r="B4263" s="2" t="s">
        <v>4568</v>
      </c>
    </row>
    <row r="4264">
      <c r="A4264" s="2">
        <v>0.0</v>
      </c>
      <c r="B4264" s="2" t="s">
        <v>4569</v>
      </c>
    </row>
    <row r="4265">
      <c r="A4265" s="2">
        <v>1.0</v>
      </c>
      <c r="B4265" s="2" t="s">
        <v>4781</v>
      </c>
    </row>
    <row r="4266">
      <c r="A4266" s="2">
        <v>-1.0</v>
      </c>
      <c r="B4266" s="2" t="s">
        <v>3378</v>
      </c>
    </row>
    <row r="4267">
      <c r="A4267" s="2">
        <v>0.0</v>
      </c>
      <c r="B4267" s="2" t="s">
        <v>4570</v>
      </c>
    </row>
    <row r="4268">
      <c r="A4268" s="2">
        <v>0.0</v>
      </c>
      <c r="B4268" s="2" t="s">
        <v>4571</v>
      </c>
    </row>
    <row r="4269">
      <c r="A4269" s="2">
        <v>0.0</v>
      </c>
      <c r="B4269" s="2" t="s">
        <v>4572</v>
      </c>
    </row>
    <row r="4270">
      <c r="A4270" s="2">
        <v>0.0</v>
      </c>
      <c r="B4270" s="2" t="s">
        <v>4573</v>
      </c>
    </row>
    <row r="4271">
      <c r="A4271" s="2">
        <v>0.0</v>
      </c>
      <c r="B4271" s="2" t="s">
        <v>4574</v>
      </c>
    </row>
    <row r="4272">
      <c r="A4272" s="2">
        <v>0.0</v>
      </c>
      <c r="B4272" s="2" t="s">
        <v>4575</v>
      </c>
    </row>
    <row r="4273">
      <c r="A4273" s="2">
        <v>0.0</v>
      </c>
      <c r="B4273" s="2" t="s">
        <v>4576</v>
      </c>
    </row>
    <row r="4274">
      <c r="A4274" s="2">
        <v>0.0</v>
      </c>
      <c r="B4274" s="2" t="s">
        <v>4577</v>
      </c>
    </row>
    <row r="4275">
      <c r="A4275" s="2">
        <v>-2.0</v>
      </c>
      <c r="B4275" s="2" t="s">
        <v>2743</v>
      </c>
    </row>
    <row r="4276">
      <c r="A4276" s="2">
        <v>-2.0</v>
      </c>
      <c r="B4276" s="2" t="s">
        <v>2744</v>
      </c>
    </row>
    <row r="4277">
      <c r="A4277" s="2">
        <v>0.0</v>
      </c>
      <c r="B4277" s="2" t="s">
        <v>4578</v>
      </c>
    </row>
    <row r="4278">
      <c r="A4278" s="2">
        <v>0.0</v>
      </c>
      <c r="B4278" s="2" t="s">
        <v>4579</v>
      </c>
    </row>
    <row r="4279">
      <c r="A4279" s="2">
        <v>0.0</v>
      </c>
      <c r="B4279" s="2" t="s">
        <v>4580</v>
      </c>
    </row>
    <row r="4280">
      <c r="A4280" s="2">
        <v>-1.0</v>
      </c>
      <c r="B4280" s="2" t="s">
        <v>3379</v>
      </c>
    </row>
    <row r="4281">
      <c r="A4281" s="2">
        <v>0.0</v>
      </c>
      <c r="B4281" s="2" t="s">
        <v>4581</v>
      </c>
    </row>
    <row r="4282">
      <c r="A4282" s="2">
        <v>-1.0</v>
      </c>
      <c r="B4282" s="2" t="s">
        <v>3380</v>
      </c>
    </row>
    <row r="4283">
      <c r="A4283" s="2">
        <v>-2.0</v>
      </c>
      <c r="B4283" s="2" t="s">
        <v>2745</v>
      </c>
    </row>
    <row r="4284">
      <c r="A4284" s="2">
        <v>-1.0</v>
      </c>
      <c r="B4284" s="2" t="s">
        <v>3381</v>
      </c>
    </row>
    <row r="4285">
      <c r="A4285" s="2">
        <v>-1.0</v>
      </c>
      <c r="B4285" s="2" t="s">
        <v>3382</v>
      </c>
    </row>
    <row r="4286">
      <c r="A4286" s="2">
        <v>2.0</v>
      </c>
      <c r="B4286" s="2" t="s">
        <v>4810</v>
      </c>
    </row>
    <row r="4287">
      <c r="A4287" s="2">
        <v>0.0</v>
      </c>
      <c r="B4287" s="2" t="s">
        <v>4582</v>
      </c>
    </row>
    <row r="4288">
      <c r="A4288" s="2">
        <v>0.0</v>
      </c>
      <c r="B4288" s="2" t="s">
        <v>4583</v>
      </c>
    </row>
    <row r="4289">
      <c r="A4289" s="2">
        <v>0.0</v>
      </c>
      <c r="B4289" s="2" t="s">
        <v>4584</v>
      </c>
    </row>
    <row r="4290">
      <c r="A4290" s="2">
        <v>-1.0</v>
      </c>
      <c r="B4290" s="2" t="s">
        <v>3383</v>
      </c>
    </row>
    <row r="4291">
      <c r="A4291" s="2">
        <v>0.0</v>
      </c>
      <c r="B4291" s="2" t="s">
        <v>4585</v>
      </c>
    </row>
    <row r="4292">
      <c r="A4292" s="2">
        <v>0.0</v>
      </c>
      <c r="B4292" s="2" t="s">
        <v>4586</v>
      </c>
    </row>
    <row r="4293">
      <c r="A4293" s="2">
        <v>1.0</v>
      </c>
      <c r="B4293" s="2" t="s">
        <v>4782</v>
      </c>
    </row>
    <row r="4294">
      <c r="A4294" s="2">
        <v>0.0</v>
      </c>
      <c r="B4294" s="2" t="s">
        <v>4587</v>
      </c>
    </row>
    <row r="4295">
      <c r="A4295" s="2">
        <v>0.0</v>
      </c>
      <c r="B4295" s="2" t="s">
        <v>4588</v>
      </c>
    </row>
    <row r="4296">
      <c r="A4296" s="2">
        <v>0.0</v>
      </c>
      <c r="B4296" s="2" t="s">
        <v>4589</v>
      </c>
    </row>
    <row r="4297">
      <c r="A4297" s="2">
        <v>0.0</v>
      </c>
      <c r="B4297" s="2" t="s">
        <v>4590</v>
      </c>
    </row>
    <row r="4298">
      <c r="A4298" s="2">
        <v>1.0</v>
      </c>
      <c r="B4298" s="2" t="s">
        <v>4783</v>
      </c>
    </row>
    <row r="4299">
      <c r="A4299" s="2">
        <v>0.0</v>
      </c>
      <c r="B4299" s="2" t="s">
        <v>4592</v>
      </c>
    </row>
    <row r="4300">
      <c r="A4300" s="2">
        <v>0.0</v>
      </c>
      <c r="B4300" s="2" t="s">
        <v>4593</v>
      </c>
    </row>
    <row r="4301">
      <c r="A4301" s="2">
        <v>0.0</v>
      </c>
      <c r="B4301" s="2" t="s">
        <v>4594</v>
      </c>
    </row>
    <row r="4302">
      <c r="A4302" s="2">
        <v>0.0</v>
      </c>
      <c r="B4302" s="2" t="s">
        <v>4595</v>
      </c>
    </row>
    <row r="4303">
      <c r="A4303" s="2">
        <v>-2.0</v>
      </c>
      <c r="B4303" s="2" t="s">
        <v>2746</v>
      </c>
    </row>
    <row r="4304">
      <c r="A4304" s="2">
        <v>-2.0</v>
      </c>
      <c r="B4304" s="2" t="s">
        <v>2747</v>
      </c>
    </row>
    <row r="4305">
      <c r="A4305" s="2">
        <v>0.0</v>
      </c>
      <c r="B4305" s="2" t="s">
        <v>4596</v>
      </c>
    </row>
    <row r="4306">
      <c r="A4306" s="2">
        <v>-1.0</v>
      </c>
      <c r="B4306" s="2" t="s">
        <v>3384</v>
      </c>
    </row>
    <row r="4307">
      <c r="A4307" s="2">
        <v>1.0</v>
      </c>
      <c r="B4307" s="2" t="s">
        <v>4784</v>
      </c>
    </row>
    <row r="4308">
      <c r="A4308" s="2">
        <v>2.0</v>
      </c>
      <c r="B4308" s="2" t="s">
        <v>4811</v>
      </c>
    </row>
    <row r="4309">
      <c r="A4309" s="2">
        <v>0.0</v>
      </c>
      <c r="B4309" s="2" t="s">
        <v>4597</v>
      </c>
    </row>
    <row r="4310">
      <c r="A4310" s="2">
        <v>-1.0</v>
      </c>
      <c r="B4310" s="2" t="s">
        <v>3385</v>
      </c>
    </row>
    <row r="4311">
      <c r="A4311" s="2">
        <v>-1.0</v>
      </c>
      <c r="B4311" s="2" t="s">
        <v>3386</v>
      </c>
    </row>
    <row r="4312">
      <c r="A4312" s="2">
        <v>0.0</v>
      </c>
      <c r="B4312" s="2" t="s">
        <v>4598</v>
      </c>
    </row>
    <row r="4313">
      <c r="A4313" s="2">
        <v>0.0</v>
      </c>
      <c r="B4313" s="2" t="s">
        <v>4599</v>
      </c>
    </row>
    <row r="4314">
      <c r="A4314" s="2">
        <v>-1.0</v>
      </c>
      <c r="B4314" s="2" t="s">
        <v>3387</v>
      </c>
    </row>
    <row r="4315">
      <c r="A4315" s="2">
        <v>0.0</v>
      </c>
      <c r="B4315" s="2" t="s">
        <v>4600</v>
      </c>
    </row>
    <row r="4316">
      <c r="A4316" s="2">
        <v>-2.0</v>
      </c>
      <c r="B4316" s="2" t="s">
        <v>2748</v>
      </c>
    </row>
    <row r="4317">
      <c r="A4317" s="2">
        <v>0.0</v>
      </c>
      <c r="B4317" s="2" t="s">
        <v>4601</v>
      </c>
    </row>
    <row r="4318">
      <c r="A4318" s="2">
        <v>0.0</v>
      </c>
      <c r="B4318" s="2" t="s">
        <v>4602</v>
      </c>
    </row>
    <row r="4319">
      <c r="A4319" s="2">
        <v>0.0</v>
      </c>
      <c r="B4319" s="2" t="s">
        <v>4603</v>
      </c>
    </row>
    <row r="4320">
      <c r="A4320" s="2">
        <v>-1.0</v>
      </c>
      <c r="B4320" s="2" t="s">
        <v>3388</v>
      </c>
    </row>
    <row r="4321">
      <c r="A4321" s="2">
        <v>-1.0</v>
      </c>
      <c r="B4321" s="2" t="s">
        <v>3389</v>
      </c>
    </row>
    <row r="4322">
      <c r="A4322" s="2">
        <v>-1.0</v>
      </c>
      <c r="B4322" s="2" t="s">
        <v>3390</v>
      </c>
    </row>
    <row r="4323">
      <c r="A4323" s="2">
        <v>2.0</v>
      </c>
      <c r="B4323" s="2" t="s">
        <v>4812</v>
      </c>
    </row>
    <row r="4324">
      <c r="A4324" s="2">
        <v>0.0</v>
      </c>
      <c r="B4324" s="2" t="s">
        <v>4604</v>
      </c>
    </row>
    <row r="4325">
      <c r="A4325" s="2">
        <v>0.0</v>
      </c>
      <c r="B4325" s="2" t="s">
        <v>4605</v>
      </c>
    </row>
    <row r="4326">
      <c r="A4326" s="2">
        <v>0.0</v>
      </c>
      <c r="B4326" s="2" t="s">
        <v>4606</v>
      </c>
    </row>
    <row r="4327">
      <c r="A4327" s="2">
        <v>-1.0</v>
      </c>
      <c r="B4327" s="2" t="s">
        <v>3391</v>
      </c>
    </row>
    <row r="4328">
      <c r="A4328" s="2">
        <v>0.0</v>
      </c>
      <c r="B4328" s="2" t="s">
        <v>4607</v>
      </c>
    </row>
    <row r="4329">
      <c r="A4329" s="2">
        <v>-1.0</v>
      </c>
      <c r="B4329" s="2" t="s">
        <v>3392</v>
      </c>
    </row>
    <row r="4330">
      <c r="A4330" s="2">
        <v>-1.0</v>
      </c>
      <c r="B4330" s="2" t="s">
        <v>3393</v>
      </c>
    </row>
    <row r="4331">
      <c r="A4331" s="2">
        <v>0.0</v>
      </c>
      <c r="B4331" s="2" t="s">
        <v>4608</v>
      </c>
    </row>
    <row r="4332">
      <c r="A4332" s="2">
        <v>0.0</v>
      </c>
      <c r="B4332" s="2" t="s">
        <v>4609</v>
      </c>
    </row>
    <row r="4333">
      <c r="A4333" s="2">
        <v>0.0</v>
      </c>
      <c r="B4333" s="2" t="s">
        <v>4611</v>
      </c>
    </row>
    <row r="4334">
      <c r="A4334" s="2">
        <v>-1.0</v>
      </c>
      <c r="B4334" s="2" t="s">
        <v>3394</v>
      </c>
    </row>
    <row r="4335">
      <c r="A4335" s="2">
        <v>-1.0</v>
      </c>
      <c r="B4335" s="2" t="s">
        <v>3395</v>
      </c>
    </row>
    <row r="4336">
      <c r="A4336" s="2">
        <v>0.0</v>
      </c>
      <c r="B4336" s="2" t="s">
        <v>4612</v>
      </c>
    </row>
    <row r="4337">
      <c r="A4337" s="2">
        <v>0.0</v>
      </c>
      <c r="B4337" s="2" t="s">
        <v>4613</v>
      </c>
    </row>
    <row r="4338">
      <c r="A4338" s="2">
        <v>0.0</v>
      </c>
      <c r="B4338" s="2" t="s">
        <v>4614</v>
      </c>
    </row>
    <row r="4339">
      <c r="A4339" s="2">
        <v>0.0</v>
      </c>
      <c r="B4339" s="2" t="s">
        <v>4615</v>
      </c>
    </row>
    <row r="4340">
      <c r="A4340" s="2">
        <v>0.0</v>
      </c>
      <c r="B4340" s="2" t="s">
        <v>4616</v>
      </c>
    </row>
    <row r="4341">
      <c r="A4341" s="2">
        <v>0.0</v>
      </c>
      <c r="B4341" s="2" t="s">
        <v>4617</v>
      </c>
    </row>
    <row r="4342">
      <c r="A4342" s="2">
        <v>1.0</v>
      </c>
      <c r="B4342" s="2" t="s">
        <v>4785</v>
      </c>
    </row>
    <row r="4343">
      <c r="A4343" s="2">
        <v>-2.0</v>
      </c>
      <c r="B4343" s="2" t="s">
        <v>2749</v>
      </c>
    </row>
    <row r="4344">
      <c r="A4344" s="2">
        <v>-1.0</v>
      </c>
      <c r="B4344" s="2" t="s">
        <v>3396</v>
      </c>
    </row>
    <row r="4345">
      <c r="A4345" s="2">
        <v>-2.0</v>
      </c>
      <c r="B4345" s="2" t="s">
        <v>2750</v>
      </c>
    </row>
    <row r="4346">
      <c r="A4346" s="2">
        <v>0.0</v>
      </c>
      <c r="B4346" s="2" t="s">
        <v>4618</v>
      </c>
    </row>
    <row r="4347">
      <c r="A4347" s="2">
        <v>0.0</v>
      </c>
      <c r="B4347" s="2" t="s">
        <v>4619</v>
      </c>
    </row>
    <row r="4348">
      <c r="A4348" s="2">
        <v>-1.0</v>
      </c>
      <c r="B4348" s="2" t="s">
        <v>3397</v>
      </c>
    </row>
    <row r="4349">
      <c r="A4349" s="2">
        <v>-2.0</v>
      </c>
      <c r="B4349" s="2" t="s">
        <v>2751</v>
      </c>
    </row>
    <row r="4350">
      <c r="A4350" s="2">
        <v>-2.0</v>
      </c>
      <c r="B4350" s="2" t="s">
        <v>2752</v>
      </c>
    </row>
    <row r="4351">
      <c r="A4351" s="2">
        <v>-2.0</v>
      </c>
      <c r="B4351" s="2" t="s">
        <v>2753</v>
      </c>
    </row>
    <row r="4352">
      <c r="A4352" s="2">
        <v>0.0</v>
      </c>
      <c r="B4352" s="2" t="s">
        <v>4620</v>
      </c>
    </row>
    <row r="4353">
      <c r="A4353" s="2">
        <v>-2.0</v>
      </c>
      <c r="B4353" s="2" t="s">
        <v>2754</v>
      </c>
    </row>
    <row r="4354">
      <c r="A4354" s="2">
        <v>0.0</v>
      </c>
      <c r="B4354" s="2" t="s">
        <v>4621</v>
      </c>
    </row>
    <row r="4355">
      <c r="A4355" s="2">
        <v>-1.0</v>
      </c>
      <c r="B4355" s="2" t="s">
        <v>3398</v>
      </c>
    </row>
    <row r="4356">
      <c r="A4356" s="2">
        <v>2.0</v>
      </c>
      <c r="B4356" s="2" t="s">
        <v>4813</v>
      </c>
    </row>
    <row r="4357">
      <c r="A4357" s="2">
        <v>2.0</v>
      </c>
      <c r="B4357" s="2" t="s">
        <v>4814</v>
      </c>
    </row>
    <row r="4358">
      <c r="A4358" s="2">
        <v>0.0</v>
      </c>
      <c r="B4358" s="2" t="s">
        <v>4622</v>
      </c>
    </row>
    <row r="4359">
      <c r="A4359" s="2">
        <v>-1.0</v>
      </c>
      <c r="B4359" s="2" t="s">
        <v>3399</v>
      </c>
    </row>
    <row r="4360">
      <c r="A4360" s="2">
        <v>0.0</v>
      </c>
      <c r="B4360" s="2" t="s">
        <v>4623</v>
      </c>
    </row>
    <row r="4361">
      <c r="A4361" s="2">
        <v>0.0</v>
      </c>
      <c r="B4361" s="2" t="s">
        <v>4624</v>
      </c>
    </row>
    <row r="4362">
      <c r="A4362" s="2">
        <v>0.0</v>
      </c>
      <c r="B4362" s="2" t="s">
        <v>4625</v>
      </c>
    </row>
    <row r="4363">
      <c r="A4363" s="2">
        <v>-1.0</v>
      </c>
      <c r="B4363" s="2" t="s">
        <v>3400</v>
      </c>
    </row>
    <row r="4364">
      <c r="A4364" s="2">
        <v>-1.0</v>
      </c>
      <c r="B4364" s="2" t="s">
        <v>3401</v>
      </c>
    </row>
    <row r="4365">
      <c r="A4365" s="2">
        <v>0.0</v>
      </c>
      <c r="B4365" s="2" t="s">
        <v>4626</v>
      </c>
    </row>
    <row r="4366">
      <c r="A4366" s="2">
        <v>0.0</v>
      </c>
      <c r="B4366" s="2" t="s">
        <v>4627</v>
      </c>
    </row>
    <row r="4367">
      <c r="A4367" s="2">
        <v>0.0</v>
      </c>
      <c r="B4367" s="2" t="s">
        <v>4628</v>
      </c>
    </row>
    <row r="4368">
      <c r="A4368" s="2">
        <v>0.0</v>
      </c>
      <c r="B4368" s="2" t="s">
        <v>4629</v>
      </c>
    </row>
    <row r="4369">
      <c r="A4369" s="2">
        <v>0.0</v>
      </c>
      <c r="B4369" s="2" t="s">
        <v>4630</v>
      </c>
    </row>
    <row r="4370">
      <c r="A4370" s="2">
        <v>0.0</v>
      </c>
      <c r="B4370" s="3" t="s">
        <v>4631</v>
      </c>
    </row>
    <row r="4371">
      <c r="A4371" s="2">
        <v>0.0</v>
      </c>
      <c r="B4371" s="3" t="s">
        <v>4632</v>
      </c>
    </row>
    <row r="4372">
      <c r="A4372" s="2">
        <v>0.0</v>
      </c>
      <c r="B4372" s="3" t="s">
        <v>4634</v>
      </c>
    </row>
    <row r="4373">
      <c r="A4373" s="2">
        <v>0.0</v>
      </c>
      <c r="B4373" s="2" t="s">
        <v>4637</v>
      </c>
    </row>
    <row r="4374">
      <c r="A4374" s="2">
        <v>-1.0</v>
      </c>
      <c r="B4374" s="2" t="s">
        <v>3402</v>
      </c>
    </row>
    <row r="4375">
      <c r="A4375" s="2">
        <v>0.0</v>
      </c>
      <c r="B4375" s="2" t="s">
        <v>4639</v>
      </c>
    </row>
    <row r="4376">
      <c r="A4376" s="2">
        <v>-2.0</v>
      </c>
      <c r="B4376" s="2" t="s">
        <v>2755</v>
      </c>
    </row>
    <row r="4377">
      <c r="A4377" s="2">
        <v>-1.0</v>
      </c>
      <c r="B4377" s="2" t="s">
        <v>3403</v>
      </c>
    </row>
    <row r="4378">
      <c r="A4378" s="2">
        <v>-1.0</v>
      </c>
      <c r="B4378" s="2" t="s">
        <v>3404</v>
      </c>
    </row>
    <row r="4379">
      <c r="A4379" s="2">
        <v>-1.0</v>
      </c>
      <c r="B4379" s="2" t="s">
        <v>3405</v>
      </c>
    </row>
    <row r="4380">
      <c r="A4380" s="2">
        <v>0.0</v>
      </c>
      <c r="B4380" s="2" t="s">
        <v>4641</v>
      </c>
    </row>
    <row r="4381">
      <c r="A4381" s="2">
        <v>-2.0</v>
      </c>
      <c r="B4381" s="2" t="s">
        <v>2756</v>
      </c>
    </row>
    <row r="4382">
      <c r="A4382" s="2">
        <v>-1.0</v>
      </c>
      <c r="B4382" s="2" t="s">
        <v>3406</v>
      </c>
    </row>
    <row r="4383">
      <c r="A4383" s="2">
        <v>-1.0</v>
      </c>
      <c r="B4383" s="2" t="s">
        <v>3407</v>
      </c>
    </row>
    <row r="4384">
      <c r="A4384" s="2">
        <v>-2.0</v>
      </c>
      <c r="B4384" s="3" t="s">
        <v>2757</v>
      </c>
    </row>
    <row r="4385">
      <c r="A4385" s="2">
        <v>0.0</v>
      </c>
      <c r="B4385" s="2" t="s">
        <v>4642</v>
      </c>
    </row>
    <row r="4386">
      <c r="A4386" s="2">
        <v>-1.0</v>
      </c>
      <c r="B4386" s="2" t="s">
        <v>3408</v>
      </c>
    </row>
    <row r="4387">
      <c r="A4387" s="2">
        <v>0.0</v>
      </c>
      <c r="B4387" s="2" t="s">
        <v>4645</v>
      </c>
    </row>
    <row r="4388">
      <c r="A4388" s="2">
        <v>0.0</v>
      </c>
      <c r="B4388" s="2" t="s">
        <v>4647</v>
      </c>
    </row>
    <row r="4389">
      <c r="A4389" s="2">
        <v>1.0</v>
      </c>
      <c r="B4389" s="2" t="s">
        <v>4786</v>
      </c>
    </row>
    <row r="4390">
      <c r="A4390" s="2">
        <v>0.0</v>
      </c>
      <c r="B4390" s="2" t="s">
        <v>4648</v>
      </c>
    </row>
    <row r="4391">
      <c r="A4391" s="2">
        <v>-1.0</v>
      </c>
      <c r="B4391" s="2" t="s">
        <v>3409</v>
      </c>
    </row>
    <row r="4392">
      <c r="A4392" s="2">
        <v>0.0</v>
      </c>
      <c r="B4392" s="2" t="s">
        <v>4649</v>
      </c>
    </row>
    <row r="4393">
      <c r="A4393" s="2">
        <v>0.0</v>
      </c>
      <c r="B4393" s="2" t="s">
        <v>4651</v>
      </c>
    </row>
    <row r="4394">
      <c r="A4394" s="2">
        <v>0.0</v>
      </c>
      <c r="B4394" s="2" t="s">
        <v>4652</v>
      </c>
    </row>
    <row r="4395">
      <c r="A4395" s="2">
        <v>1.0</v>
      </c>
      <c r="B4395" s="2" t="s">
        <v>4786</v>
      </c>
    </row>
    <row r="4396">
      <c r="A4396" s="2">
        <v>0.0</v>
      </c>
      <c r="B4396" s="2" t="s">
        <v>4648</v>
      </c>
    </row>
    <row r="4397">
      <c r="A4397" s="2">
        <v>0.0</v>
      </c>
      <c r="B4397" s="2" t="s">
        <v>4654</v>
      </c>
    </row>
    <row r="4398">
      <c r="A4398" s="2">
        <v>-1.0</v>
      </c>
      <c r="B4398" s="2" t="s">
        <v>3410</v>
      </c>
    </row>
    <row r="4399">
      <c r="A4399" s="2">
        <v>0.0</v>
      </c>
      <c r="B4399" s="2" t="s">
        <v>4656</v>
      </c>
    </row>
    <row r="4400">
      <c r="A4400" s="2">
        <v>2.0</v>
      </c>
      <c r="B4400" s="2" t="s">
        <v>4815</v>
      </c>
    </row>
    <row r="4401">
      <c r="A4401" s="2">
        <v>0.0</v>
      </c>
      <c r="B4401" s="2" t="s">
        <v>4657</v>
      </c>
    </row>
    <row r="4402">
      <c r="A4402" s="2">
        <v>-1.0</v>
      </c>
      <c r="B4402" s="2" t="s">
        <v>3411</v>
      </c>
    </row>
    <row r="4403">
      <c r="A4403" s="2">
        <v>0.0</v>
      </c>
      <c r="B4403" s="2" t="s">
        <v>4659</v>
      </c>
    </row>
    <row r="4404">
      <c r="A4404" s="2">
        <v>0.0</v>
      </c>
      <c r="B4404" s="2" t="s">
        <v>4660</v>
      </c>
    </row>
    <row r="4405">
      <c r="A4405" s="2">
        <v>2.0</v>
      </c>
      <c r="B4405" s="2" t="s">
        <v>4816</v>
      </c>
    </row>
    <row r="4406">
      <c r="A4406" s="2">
        <v>0.0</v>
      </c>
      <c r="B4406" s="2" t="s">
        <v>4662</v>
      </c>
    </row>
    <row r="4407">
      <c r="A4407" s="2">
        <v>0.0</v>
      </c>
      <c r="B4407" s="2" t="s">
        <v>4663</v>
      </c>
    </row>
    <row r="4408">
      <c r="A4408" s="2">
        <v>0.0</v>
      </c>
      <c r="B4408" s="2" t="s">
        <v>4664</v>
      </c>
    </row>
    <row r="4409">
      <c r="A4409" s="2">
        <v>0.0</v>
      </c>
      <c r="B4409" s="2" t="s">
        <v>2420</v>
      </c>
    </row>
    <row r="4410">
      <c r="A4410" s="2">
        <v>2.0</v>
      </c>
      <c r="B4410" s="2" t="s">
        <v>4817</v>
      </c>
    </row>
    <row r="4411">
      <c r="A4411" s="2">
        <v>-1.0</v>
      </c>
      <c r="B4411" s="2" t="s">
        <v>3412</v>
      </c>
    </row>
    <row r="4412">
      <c r="A4412" s="2">
        <v>1.0</v>
      </c>
      <c r="B4412" s="2" t="s">
        <v>4787</v>
      </c>
    </row>
    <row r="4413">
      <c r="A4413" s="2">
        <v>1.0</v>
      </c>
      <c r="B4413" s="2" t="s">
        <v>4789</v>
      </c>
    </row>
    <row r="4414">
      <c r="A4414" s="2">
        <v>-2.0</v>
      </c>
      <c r="B4414" s="2" t="s">
        <v>2758</v>
      </c>
    </row>
    <row r="4415">
      <c r="A4415" s="2">
        <v>-1.0</v>
      </c>
      <c r="B4415" s="2" t="s">
        <v>3413</v>
      </c>
    </row>
    <row r="4416">
      <c r="A4416" s="2">
        <v>1.0</v>
      </c>
      <c r="B4416" s="2" t="s">
        <v>4790</v>
      </c>
    </row>
    <row r="4417">
      <c r="A4417" s="2">
        <v>1.0</v>
      </c>
      <c r="B4417" s="2" t="s">
        <v>4791</v>
      </c>
    </row>
    <row r="4418">
      <c r="A4418" s="2">
        <v>-1.0</v>
      </c>
      <c r="B4418" s="2" t="s">
        <v>3414</v>
      </c>
    </row>
    <row r="4419">
      <c r="A4419" s="2">
        <v>2.0</v>
      </c>
      <c r="B4419" s="2" t="s">
        <v>4819</v>
      </c>
    </row>
    <row r="4420">
      <c r="A4420" s="2">
        <v>1.0</v>
      </c>
      <c r="B4420" s="2" t="s">
        <v>4792</v>
      </c>
    </row>
    <row r="4421">
      <c r="A4421" s="2">
        <v>0.0</v>
      </c>
      <c r="B4421" s="2" t="s">
        <v>4667</v>
      </c>
    </row>
    <row r="4422">
      <c r="A4422" s="2">
        <v>1.0</v>
      </c>
      <c r="B4422" s="2" t="s">
        <v>4794</v>
      </c>
    </row>
    <row r="4423">
      <c r="A4423" s="2">
        <v>0.0</v>
      </c>
      <c r="B4423" s="2" t="s">
        <v>4669</v>
      </c>
    </row>
    <row r="4424">
      <c r="A4424" s="2">
        <v>1.0</v>
      </c>
      <c r="B4424" s="2" t="s">
        <v>4795</v>
      </c>
    </row>
    <row r="4425">
      <c r="A4425" s="2">
        <v>-1.0</v>
      </c>
      <c r="B4425" s="2" t="s">
        <v>3415</v>
      </c>
    </row>
    <row r="4426">
      <c r="A4426" s="2">
        <v>-1.0</v>
      </c>
      <c r="B4426" s="2" t="s">
        <v>3416</v>
      </c>
    </row>
    <row r="4427">
      <c r="A4427" s="2">
        <v>0.0</v>
      </c>
      <c r="B4427" s="2" t="s">
        <v>4670</v>
      </c>
    </row>
    <row r="4428">
      <c r="A4428" s="2">
        <v>0.0</v>
      </c>
      <c r="B4428" s="2" t="s">
        <v>4671</v>
      </c>
    </row>
    <row r="4429">
      <c r="A4429" s="2">
        <v>-1.0</v>
      </c>
      <c r="B4429" s="2" t="s">
        <v>3417</v>
      </c>
    </row>
    <row r="4430">
      <c r="A4430" s="2">
        <v>-1.0</v>
      </c>
      <c r="B4430" s="2" t="s">
        <v>3418</v>
      </c>
    </row>
    <row r="4431">
      <c r="A4431" s="2">
        <v>0.0</v>
      </c>
      <c r="B4431" s="2" t="s">
        <v>4672</v>
      </c>
    </row>
    <row r="4432">
      <c r="A4432" s="2">
        <v>0.0</v>
      </c>
      <c r="B4432" s="2" t="s">
        <v>4673</v>
      </c>
    </row>
    <row r="4433">
      <c r="A4433" s="2">
        <v>-1.0</v>
      </c>
      <c r="B4433" s="2" t="s">
        <v>3419</v>
      </c>
    </row>
    <row r="4434">
      <c r="A4434" s="2">
        <v>-2.0</v>
      </c>
      <c r="B4434" s="2" t="s">
        <v>2759</v>
      </c>
    </row>
    <row r="4435">
      <c r="A4435" s="2">
        <v>-1.0</v>
      </c>
      <c r="B4435" s="2" t="s">
        <v>3420</v>
      </c>
    </row>
    <row r="4436">
      <c r="A4436" s="2">
        <v>-2.0</v>
      </c>
      <c r="B4436" s="2" t="s">
        <v>2760</v>
      </c>
    </row>
    <row r="4437">
      <c r="A4437" s="2">
        <v>-2.0</v>
      </c>
      <c r="B4437" s="2" t="s">
        <v>2761</v>
      </c>
    </row>
    <row r="4438">
      <c r="A4438" s="2">
        <v>0.0</v>
      </c>
      <c r="B4438" s="2" t="s">
        <v>4674</v>
      </c>
    </row>
    <row r="4439">
      <c r="A4439" s="2">
        <v>0.0</v>
      </c>
      <c r="B4439" s="2" t="s">
        <v>4675</v>
      </c>
    </row>
    <row r="4440">
      <c r="A4440" s="2">
        <v>-2.0</v>
      </c>
      <c r="B4440" s="2" t="s">
        <v>2762</v>
      </c>
    </row>
    <row r="4441">
      <c r="A4441" s="2">
        <v>0.0</v>
      </c>
      <c r="B4441" s="2" t="s">
        <v>4677</v>
      </c>
    </row>
    <row r="4442">
      <c r="A4442" s="2">
        <v>0.0</v>
      </c>
      <c r="B4442" s="2" t="s">
        <v>4680</v>
      </c>
    </row>
    <row r="4443">
      <c r="A4443" s="2">
        <v>-1.0</v>
      </c>
      <c r="B4443" s="2" t="s">
        <v>3421</v>
      </c>
    </row>
    <row r="4444">
      <c r="A4444" s="2">
        <v>0.0</v>
      </c>
      <c r="B4444" s="2" t="s">
        <v>4682</v>
      </c>
    </row>
    <row r="4445">
      <c r="A4445" s="2">
        <v>0.0</v>
      </c>
      <c r="B4445" s="2" t="s">
        <v>4684</v>
      </c>
    </row>
    <row r="4446">
      <c r="A4446" s="2">
        <v>-2.0</v>
      </c>
      <c r="B4446" s="2" t="s">
        <v>2763</v>
      </c>
    </row>
    <row r="4447">
      <c r="A4447" s="2">
        <v>2.0</v>
      </c>
      <c r="B4447" s="2" t="s">
        <v>4820</v>
      </c>
    </row>
    <row r="4448">
      <c r="A4448" s="2">
        <v>2.0</v>
      </c>
      <c r="B4448" s="2" t="s">
        <v>4821</v>
      </c>
    </row>
    <row r="4449">
      <c r="A4449" s="2">
        <v>0.0</v>
      </c>
      <c r="B4449" s="2" t="s">
        <v>4685</v>
      </c>
    </row>
    <row r="4450">
      <c r="A4450" s="2">
        <v>1.0</v>
      </c>
      <c r="B4450" s="2" t="s">
        <v>4796</v>
      </c>
    </row>
    <row r="4451">
      <c r="A4451" s="2">
        <v>-2.0</v>
      </c>
      <c r="B4451" s="2" t="s">
        <v>2764</v>
      </c>
    </row>
    <row r="4452">
      <c r="A4452" s="2">
        <v>-1.0</v>
      </c>
      <c r="B4452" s="2" t="s">
        <v>3422</v>
      </c>
    </row>
    <row r="4453">
      <c r="A4453" s="2">
        <v>0.0</v>
      </c>
      <c r="B4453" s="2" t="s">
        <v>4687</v>
      </c>
    </row>
    <row r="4454">
      <c r="A4454" s="2">
        <v>0.0</v>
      </c>
      <c r="B4454" s="2" t="s">
        <v>4688</v>
      </c>
    </row>
    <row r="4455">
      <c r="A4455" s="2">
        <v>-1.0</v>
      </c>
      <c r="B4455" s="2" t="s">
        <v>3423</v>
      </c>
    </row>
    <row r="4456">
      <c r="A4456" s="2">
        <v>-2.0</v>
      </c>
      <c r="B4456" s="2" t="s">
        <v>2765</v>
      </c>
    </row>
    <row r="4457">
      <c r="A4457" s="2">
        <v>-1.0</v>
      </c>
      <c r="B4457" s="3" t="s">
        <v>3424</v>
      </c>
    </row>
    <row r="4458">
      <c r="A4458" s="2">
        <v>-2.0</v>
      </c>
      <c r="B4458" s="2" t="s">
        <v>2766</v>
      </c>
    </row>
    <row r="4459">
      <c r="A4459" s="2">
        <v>0.0</v>
      </c>
      <c r="B4459" s="2" t="s">
        <v>4690</v>
      </c>
    </row>
    <row r="4460">
      <c r="A4460" s="2">
        <v>-1.0</v>
      </c>
      <c r="B4460" s="2" t="s">
        <v>3425</v>
      </c>
    </row>
    <row r="4461">
      <c r="A4461" s="2">
        <v>0.0</v>
      </c>
      <c r="B4461" s="2" t="s">
        <v>4691</v>
      </c>
    </row>
    <row r="4462">
      <c r="A4462" s="2">
        <v>-1.0</v>
      </c>
      <c r="B4462" s="2" t="s">
        <v>3426</v>
      </c>
    </row>
    <row r="4463">
      <c r="A4463" s="2">
        <v>0.0</v>
      </c>
      <c r="B4463" s="2" t="s">
        <v>4693</v>
      </c>
    </row>
    <row r="4464">
      <c r="A4464" s="2">
        <v>-2.0</v>
      </c>
      <c r="B4464" s="2" t="s">
        <v>2767</v>
      </c>
    </row>
    <row r="4465">
      <c r="A4465" s="2">
        <v>1.0</v>
      </c>
      <c r="B4465" s="2" t="s">
        <v>4797</v>
      </c>
    </row>
    <row r="4466">
      <c r="A4466" s="2">
        <v>-1.0</v>
      </c>
      <c r="B4466" s="2" t="s">
        <v>3427</v>
      </c>
    </row>
    <row r="4467">
      <c r="A4467" s="2">
        <v>0.0</v>
      </c>
      <c r="B4467" s="2" t="s">
        <v>4695</v>
      </c>
    </row>
    <row r="4468">
      <c r="A4468" s="2">
        <v>-2.0</v>
      </c>
      <c r="B4468" s="2" t="s">
        <v>2768</v>
      </c>
    </row>
    <row r="4469">
      <c r="A4469" s="2">
        <v>0.0</v>
      </c>
      <c r="B4469" s="2" t="s">
        <v>4697</v>
      </c>
    </row>
    <row r="4470">
      <c r="A4470" s="2">
        <v>-2.0</v>
      </c>
      <c r="B4470" s="2" t="s">
        <v>2769</v>
      </c>
    </row>
    <row r="4471">
      <c r="A4471" s="2">
        <v>-1.0</v>
      </c>
      <c r="B4471" s="2" t="s">
        <v>3428</v>
      </c>
    </row>
    <row r="4472">
      <c r="A4472" s="2">
        <v>0.0</v>
      </c>
      <c r="B4472" s="2" t="s">
        <v>4699</v>
      </c>
    </row>
    <row r="4473">
      <c r="A4473" s="2">
        <v>0.0</v>
      </c>
      <c r="B4473" s="2" t="s">
        <v>4700</v>
      </c>
    </row>
    <row r="4474">
      <c r="A4474" s="2">
        <v>0.0</v>
      </c>
      <c r="B4474" s="2" t="s">
        <v>4702</v>
      </c>
    </row>
    <row r="4475">
      <c r="A4475" s="2">
        <v>-2.0</v>
      </c>
      <c r="B4475" s="2" t="s">
        <v>2770</v>
      </c>
    </row>
    <row r="4476">
      <c r="A4476" s="2">
        <v>0.0</v>
      </c>
      <c r="B4476" s="2" t="s">
        <v>4704</v>
      </c>
    </row>
    <row r="4477">
      <c r="A4477" s="2">
        <v>-2.0</v>
      </c>
      <c r="B4477" s="2" t="s">
        <v>2771</v>
      </c>
    </row>
    <row r="4478">
      <c r="A4478" s="2">
        <v>0.0</v>
      </c>
      <c r="B4478" s="2" t="s">
        <v>4706</v>
      </c>
    </row>
    <row r="4479">
      <c r="A4479" s="2">
        <v>0.0</v>
      </c>
      <c r="B4479" s="2" t="s">
        <v>4707</v>
      </c>
    </row>
    <row r="4480">
      <c r="A4480" s="2">
        <v>0.0</v>
      </c>
      <c r="B4480" s="2" t="s">
        <v>4708</v>
      </c>
    </row>
    <row r="4481">
      <c r="A4481" s="2">
        <v>0.0</v>
      </c>
      <c r="B4481" s="2" t="s">
        <v>4709</v>
      </c>
    </row>
    <row r="4482">
      <c r="A4482" s="2">
        <v>0.0</v>
      </c>
      <c r="B4482" s="2" t="s">
        <v>4710</v>
      </c>
    </row>
    <row r="4483">
      <c r="A4483" s="2">
        <v>-2.0</v>
      </c>
      <c r="B4483" s="2" t="s">
        <v>2772</v>
      </c>
    </row>
    <row r="4484">
      <c r="A4484" s="2">
        <v>0.0</v>
      </c>
      <c r="B4484" s="2" t="s">
        <v>4711</v>
      </c>
    </row>
    <row r="4485">
      <c r="A4485" s="2">
        <v>-1.0</v>
      </c>
      <c r="B4485" s="2" t="s">
        <v>3429</v>
      </c>
    </row>
    <row r="4486">
      <c r="A4486" s="2">
        <v>-2.0</v>
      </c>
      <c r="B4486" s="2" t="s">
        <v>2773</v>
      </c>
    </row>
    <row r="4487">
      <c r="A4487" s="2">
        <v>-2.0</v>
      </c>
      <c r="B4487" s="2" t="s">
        <v>2774</v>
      </c>
    </row>
    <row r="4488">
      <c r="A4488" s="2">
        <v>-1.0</v>
      </c>
      <c r="B4488" s="2" t="s">
        <v>3430</v>
      </c>
    </row>
    <row r="4489">
      <c r="A4489" s="2">
        <v>-2.0</v>
      </c>
      <c r="B4489" s="2" t="s">
        <v>2775</v>
      </c>
    </row>
    <row r="4490">
      <c r="A4490" s="2">
        <v>-2.0</v>
      </c>
      <c r="B4490" s="2" t="s">
        <v>2776</v>
      </c>
    </row>
    <row r="4491">
      <c r="A4491" s="2">
        <v>-2.0</v>
      </c>
      <c r="B4491" s="2" t="s">
        <v>2777</v>
      </c>
    </row>
    <row r="4492">
      <c r="A4492" s="2">
        <v>-2.0</v>
      </c>
      <c r="B4492" s="2" t="s">
        <v>2778</v>
      </c>
    </row>
    <row r="4493">
      <c r="A4493" s="2">
        <v>0.0</v>
      </c>
      <c r="B4493" s="2" t="s">
        <v>4712</v>
      </c>
    </row>
    <row r="4494">
      <c r="A4494" s="2">
        <v>-1.0</v>
      </c>
      <c r="B4494" s="2" t="s">
        <v>3431</v>
      </c>
    </row>
    <row r="4495">
      <c r="A4495" s="2">
        <v>0.0</v>
      </c>
      <c r="B4495" s="2" t="s">
        <v>4713</v>
      </c>
    </row>
    <row r="4496">
      <c r="A4496" s="2">
        <v>1.0</v>
      </c>
      <c r="B4496" s="2" t="s">
        <v>4798</v>
      </c>
    </row>
    <row r="4497">
      <c r="A4497" s="2">
        <v>-2.0</v>
      </c>
      <c r="B4497" s="2" t="s">
        <v>2779</v>
      </c>
    </row>
    <row r="4498">
      <c r="A4498" s="2">
        <v>-1.0</v>
      </c>
      <c r="B4498" s="2" t="s">
        <v>3432</v>
      </c>
    </row>
    <row r="4499">
      <c r="A4499" s="2">
        <v>-1.0</v>
      </c>
      <c r="B4499" s="2" t="s">
        <v>3433</v>
      </c>
    </row>
    <row r="4500">
      <c r="A4500" s="2">
        <v>-2.0</v>
      </c>
      <c r="B4500" s="2" t="s">
        <v>2780</v>
      </c>
    </row>
    <row r="4501">
      <c r="A4501" s="2">
        <v>0.0</v>
      </c>
      <c r="B4501" s="2" t="s">
        <v>4714</v>
      </c>
    </row>
    <row r="4502">
      <c r="A4502" s="2">
        <v>0.0</v>
      </c>
      <c r="B4502" s="2" t="s">
        <v>4715</v>
      </c>
    </row>
    <row r="4503">
      <c r="A4503" s="2">
        <v>0.0</v>
      </c>
      <c r="B4503" s="2" t="s">
        <v>4716</v>
      </c>
    </row>
    <row r="4504">
      <c r="A4504" s="2">
        <v>0.0</v>
      </c>
      <c r="B4504" s="2" t="s">
        <v>4717</v>
      </c>
    </row>
    <row r="4505">
      <c r="A4505" s="2">
        <v>0.0</v>
      </c>
      <c r="B4505" s="2" t="s">
        <v>4718</v>
      </c>
    </row>
    <row r="4506">
      <c r="A4506" s="2">
        <v>-2.0</v>
      </c>
      <c r="B4506" s="2" t="s">
        <v>2781</v>
      </c>
    </row>
    <row r="4507">
      <c r="A4507" s="2">
        <v>-1.0</v>
      </c>
      <c r="B4507" s="2" t="s">
        <v>3434</v>
      </c>
    </row>
    <row r="4508">
      <c r="A4508" s="2">
        <v>0.0</v>
      </c>
      <c r="B4508" s="2" t="s">
        <v>4720</v>
      </c>
    </row>
    <row r="4509">
      <c r="A4509" s="2">
        <v>0.0</v>
      </c>
      <c r="B4509" s="2" t="s">
        <v>4721</v>
      </c>
    </row>
    <row r="4510">
      <c r="A4510" s="2">
        <v>0.0</v>
      </c>
      <c r="B4510" s="2" t="s">
        <v>4723</v>
      </c>
    </row>
    <row r="4511">
      <c r="A4511" s="2">
        <v>0.0</v>
      </c>
      <c r="B4511" s="2" t="s">
        <v>4724</v>
      </c>
    </row>
    <row r="4512">
      <c r="A4512" s="2">
        <v>-1.0</v>
      </c>
      <c r="B4512" s="2" t="s">
        <v>3435</v>
      </c>
    </row>
    <row r="4513">
      <c r="A4513" s="2">
        <v>-1.0</v>
      </c>
      <c r="B4513" s="2" t="s">
        <v>3436</v>
      </c>
    </row>
    <row r="4514">
      <c r="A4514" s="78">
        <v>0.0</v>
      </c>
      <c r="B4514" s="79" t="s">
        <v>4823</v>
      </c>
    </row>
    <row r="4515">
      <c r="A4515" s="78">
        <v>-1.0</v>
      </c>
      <c r="B4515" s="79" t="s">
        <v>4983</v>
      </c>
    </row>
    <row r="4516">
      <c r="A4516" s="78">
        <v>2.0</v>
      </c>
      <c r="B4516" s="79" t="s">
        <v>5025</v>
      </c>
    </row>
    <row r="4517">
      <c r="A4517" s="78">
        <v>-2.0</v>
      </c>
      <c r="B4517" s="79" t="s">
        <v>4826</v>
      </c>
    </row>
    <row r="4518">
      <c r="A4518" s="78">
        <v>1.0</v>
      </c>
      <c r="B4518" s="79" t="s">
        <v>5026</v>
      </c>
    </row>
    <row r="4519">
      <c r="A4519" s="78">
        <v>2.0</v>
      </c>
      <c r="B4519" s="79" t="s">
        <v>5027</v>
      </c>
    </row>
    <row r="4520">
      <c r="A4520" s="78">
        <v>-1.0</v>
      </c>
      <c r="B4520" s="79" t="s">
        <v>4985</v>
      </c>
    </row>
    <row r="4521">
      <c r="A4521" s="78">
        <v>-2.0</v>
      </c>
      <c r="B4521" s="79" t="s">
        <v>4827</v>
      </c>
    </row>
    <row r="4522">
      <c r="A4522" s="78">
        <v>-2.0</v>
      </c>
      <c r="B4522" s="79" t="s">
        <v>4828</v>
      </c>
    </row>
    <row r="4523">
      <c r="A4523" s="78">
        <v>0.0</v>
      </c>
      <c r="B4523" s="79" t="s">
        <v>5028</v>
      </c>
    </row>
    <row r="4524">
      <c r="A4524" s="78">
        <v>1.0</v>
      </c>
      <c r="B4524" s="79" t="s">
        <v>5029</v>
      </c>
    </row>
    <row r="4525">
      <c r="A4525" s="78">
        <v>-1.0</v>
      </c>
      <c r="B4525" s="79" t="s">
        <v>4986</v>
      </c>
    </row>
    <row r="4526">
      <c r="A4526" s="78">
        <v>-1.0</v>
      </c>
      <c r="B4526" s="79" t="s">
        <v>4987</v>
      </c>
    </row>
    <row r="4527">
      <c r="A4527" s="78">
        <v>-1.0</v>
      </c>
      <c r="B4527" s="79" t="s">
        <v>4988</v>
      </c>
    </row>
    <row r="4528">
      <c r="A4528" s="78">
        <v>-2.0</v>
      </c>
      <c r="B4528" s="79" t="s">
        <v>4829</v>
      </c>
    </row>
    <row r="4529">
      <c r="A4529" s="78">
        <v>-1.0</v>
      </c>
      <c r="B4529" s="79" t="s">
        <v>4989</v>
      </c>
    </row>
    <row r="4530">
      <c r="A4530" s="78">
        <v>-2.0</v>
      </c>
      <c r="B4530" s="79" t="s">
        <v>4830</v>
      </c>
    </row>
    <row r="4531">
      <c r="A4531" s="78">
        <v>0.0</v>
      </c>
      <c r="B4531" s="79" t="s">
        <v>5031</v>
      </c>
    </row>
    <row r="4532">
      <c r="A4532" s="78">
        <v>-2.0</v>
      </c>
      <c r="B4532" s="79" t="s">
        <v>4831</v>
      </c>
    </row>
    <row r="4533">
      <c r="A4533" s="78">
        <v>-2.0</v>
      </c>
      <c r="B4533" s="79" t="s">
        <v>4832</v>
      </c>
    </row>
    <row r="4534">
      <c r="A4534" s="78">
        <v>2.0</v>
      </c>
      <c r="B4534" s="79" t="s">
        <v>5035</v>
      </c>
    </row>
    <row r="4535">
      <c r="A4535" s="78">
        <v>2.0</v>
      </c>
      <c r="B4535" s="79" t="s">
        <v>5037</v>
      </c>
    </row>
    <row r="4536">
      <c r="A4536" s="78">
        <v>0.0</v>
      </c>
      <c r="B4536" s="79" t="s">
        <v>5039</v>
      </c>
    </row>
    <row r="4537">
      <c r="A4537" s="78">
        <v>2.0</v>
      </c>
      <c r="B4537" s="79" t="s">
        <v>5040</v>
      </c>
    </row>
    <row r="4538">
      <c r="A4538" s="78">
        <v>-2.0</v>
      </c>
      <c r="B4538" s="79" t="s">
        <v>4833</v>
      </c>
    </row>
    <row r="4539">
      <c r="A4539" s="78">
        <v>-1.0</v>
      </c>
      <c r="B4539" s="79" t="s">
        <v>4990</v>
      </c>
    </row>
    <row r="4540">
      <c r="A4540" s="78">
        <v>-1.0</v>
      </c>
      <c r="B4540" s="79" t="s">
        <v>4991</v>
      </c>
    </row>
    <row r="4541">
      <c r="A4541" s="78">
        <v>-1.0</v>
      </c>
      <c r="B4541" s="79" t="s">
        <v>4992</v>
      </c>
    </row>
    <row r="4542">
      <c r="A4542" s="78">
        <v>0.0</v>
      </c>
      <c r="B4542" s="79" t="s">
        <v>5045</v>
      </c>
    </row>
    <row r="4543">
      <c r="A4543" s="78">
        <v>0.0</v>
      </c>
      <c r="B4543" s="79" t="s">
        <v>5047</v>
      </c>
    </row>
    <row r="4544">
      <c r="A4544" s="78">
        <v>0.0</v>
      </c>
      <c r="B4544" s="79" t="s">
        <v>5049</v>
      </c>
    </row>
    <row r="4545">
      <c r="A4545" s="78">
        <v>0.0</v>
      </c>
      <c r="B4545" s="79" t="s">
        <v>5050</v>
      </c>
    </row>
    <row r="4546">
      <c r="A4546" s="78">
        <v>0.0</v>
      </c>
      <c r="B4546" s="79" t="s">
        <v>5051</v>
      </c>
    </row>
    <row r="4547">
      <c r="A4547" s="78">
        <v>-1.0</v>
      </c>
      <c r="B4547" s="79" t="s">
        <v>4993</v>
      </c>
    </row>
    <row r="4548">
      <c r="A4548" s="78">
        <v>0.0</v>
      </c>
      <c r="B4548" s="79" t="s">
        <v>5052</v>
      </c>
    </row>
    <row r="4549">
      <c r="A4549" s="78">
        <v>0.0</v>
      </c>
      <c r="B4549" s="79" t="s">
        <v>5053</v>
      </c>
    </row>
    <row r="4550">
      <c r="A4550" s="78">
        <v>1.0</v>
      </c>
      <c r="B4550" s="79" t="s">
        <v>5054</v>
      </c>
    </row>
    <row r="4551">
      <c r="A4551" s="78">
        <v>-1.0</v>
      </c>
      <c r="B4551" s="79" t="s">
        <v>4994</v>
      </c>
    </row>
    <row r="4552">
      <c r="A4552" s="78">
        <v>-1.0</v>
      </c>
      <c r="B4552" s="79" t="s">
        <v>4995</v>
      </c>
    </row>
    <row r="4553">
      <c r="A4553" s="78">
        <v>-1.0</v>
      </c>
      <c r="B4553" s="79" t="s">
        <v>4996</v>
      </c>
    </row>
    <row r="4554">
      <c r="A4554" s="78">
        <v>-1.0</v>
      </c>
      <c r="B4554" s="79" t="s">
        <v>4997</v>
      </c>
    </row>
    <row r="4555">
      <c r="A4555" s="78">
        <v>-1.0</v>
      </c>
      <c r="B4555" s="79" t="s">
        <v>4998</v>
      </c>
    </row>
    <row r="4556">
      <c r="A4556" s="78">
        <v>-2.0</v>
      </c>
      <c r="B4556" s="79" t="s">
        <v>4834</v>
      </c>
    </row>
    <row r="4557">
      <c r="A4557" s="78">
        <v>-1.0</v>
      </c>
      <c r="B4557" s="79" t="s">
        <v>4999</v>
      </c>
    </row>
    <row r="4558">
      <c r="A4558" s="78">
        <v>1.0</v>
      </c>
      <c r="B4558" s="79" t="s">
        <v>5055</v>
      </c>
    </row>
    <row r="4559">
      <c r="A4559" s="78">
        <v>0.0</v>
      </c>
      <c r="B4559" s="79" t="s">
        <v>5056</v>
      </c>
    </row>
    <row r="4560">
      <c r="A4560" s="78">
        <v>0.0</v>
      </c>
      <c r="B4560" s="79" t="s">
        <v>5057</v>
      </c>
    </row>
    <row r="4561">
      <c r="A4561" s="78">
        <v>-1.0</v>
      </c>
      <c r="B4561" s="79" t="s">
        <v>5000</v>
      </c>
    </row>
    <row r="4562">
      <c r="A4562" s="78">
        <v>0.0</v>
      </c>
      <c r="B4562" s="79" t="s">
        <v>5058</v>
      </c>
    </row>
    <row r="4563">
      <c r="A4563" s="78">
        <v>2.0</v>
      </c>
      <c r="B4563" s="79" t="s">
        <v>5059</v>
      </c>
    </row>
    <row r="4564">
      <c r="A4564" s="78">
        <v>-1.0</v>
      </c>
      <c r="B4564" s="79" t="s">
        <v>5001</v>
      </c>
    </row>
    <row r="4565">
      <c r="A4565" s="78">
        <v>-1.0</v>
      </c>
      <c r="B4565" s="79" t="s">
        <v>5002</v>
      </c>
    </row>
    <row r="4566">
      <c r="A4566" s="78">
        <v>0.0</v>
      </c>
      <c r="B4566" s="79" t="s">
        <v>5060</v>
      </c>
    </row>
    <row r="4567">
      <c r="A4567" s="78">
        <v>2.0</v>
      </c>
      <c r="B4567" s="79" t="s">
        <v>5061</v>
      </c>
    </row>
    <row r="4568">
      <c r="A4568" s="78">
        <v>-1.0</v>
      </c>
      <c r="B4568" s="79" t="s">
        <v>5003</v>
      </c>
    </row>
    <row r="4569">
      <c r="A4569" s="78">
        <v>0.0</v>
      </c>
      <c r="B4569" s="79" t="s">
        <v>5062</v>
      </c>
    </row>
    <row r="4570">
      <c r="A4570" s="78">
        <v>0.0</v>
      </c>
      <c r="B4570" s="79" t="s">
        <v>5063</v>
      </c>
    </row>
    <row r="4571">
      <c r="A4571" s="78">
        <v>0.0</v>
      </c>
      <c r="B4571" s="79" t="s">
        <v>5064</v>
      </c>
    </row>
    <row r="4572">
      <c r="A4572" s="78">
        <v>0.0</v>
      </c>
      <c r="B4572" s="79" t="s">
        <v>5065</v>
      </c>
    </row>
    <row r="4573">
      <c r="A4573" s="78">
        <v>0.0</v>
      </c>
      <c r="B4573" s="79" t="s">
        <v>5066</v>
      </c>
    </row>
    <row r="4574">
      <c r="A4574" s="78">
        <v>-2.0</v>
      </c>
      <c r="B4574" s="79" t="s">
        <v>5067</v>
      </c>
    </row>
    <row r="4575">
      <c r="A4575" s="78">
        <v>0.0</v>
      </c>
      <c r="B4575" s="79" t="s">
        <v>5068</v>
      </c>
    </row>
    <row r="4576">
      <c r="A4576" s="78">
        <v>-1.0</v>
      </c>
      <c r="B4576" s="79" t="s">
        <v>5005</v>
      </c>
    </row>
    <row r="4577">
      <c r="A4577" s="78">
        <v>-1.0</v>
      </c>
      <c r="B4577" s="79" t="s">
        <v>5069</v>
      </c>
    </row>
    <row r="4578">
      <c r="A4578" s="78">
        <v>-1.0</v>
      </c>
      <c r="B4578" s="79" t="s">
        <v>5006</v>
      </c>
    </row>
    <row r="4579">
      <c r="A4579" s="78">
        <v>-1.0</v>
      </c>
      <c r="B4579" s="79" t="s">
        <v>5007</v>
      </c>
    </row>
    <row r="4580">
      <c r="A4580" s="78">
        <v>0.0</v>
      </c>
      <c r="B4580" s="79" t="s">
        <v>5070</v>
      </c>
    </row>
    <row r="4581">
      <c r="A4581" s="78">
        <v>0.0</v>
      </c>
      <c r="B4581" s="79" t="s">
        <v>5071</v>
      </c>
    </row>
    <row r="4582">
      <c r="A4582" s="78">
        <v>1.0</v>
      </c>
      <c r="B4582" s="79" t="s">
        <v>5072</v>
      </c>
    </row>
    <row r="4583">
      <c r="A4583" s="78">
        <v>2.0</v>
      </c>
      <c r="B4583" s="79" t="s">
        <v>5074</v>
      </c>
    </row>
    <row r="4584">
      <c r="A4584" s="78">
        <v>-1.0</v>
      </c>
      <c r="B4584" s="79" t="s">
        <v>5076</v>
      </c>
    </row>
    <row r="4585">
      <c r="A4585" s="78">
        <v>-1.0</v>
      </c>
      <c r="B4585" s="79" t="s">
        <v>5009</v>
      </c>
    </row>
    <row r="4586">
      <c r="A4586" s="78">
        <v>-1.0</v>
      </c>
      <c r="B4586" s="79" t="s">
        <v>5010</v>
      </c>
    </row>
    <row r="4587">
      <c r="A4587" s="78">
        <v>0.0</v>
      </c>
      <c r="B4587" s="79" t="s">
        <v>5080</v>
      </c>
    </row>
    <row r="4588">
      <c r="A4588" s="78">
        <v>0.0</v>
      </c>
      <c r="B4588" s="79" t="s">
        <v>5082</v>
      </c>
    </row>
    <row r="4589">
      <c r="A4589" s="78">
        <v>0.0</v>
      </c>
      <c r="B4589" s="79" t="s">
        <v>5084</v>
      </c>
    </row>
    <row r="4590">
      <c r="A4590" s="78">
        <v>0.0</v>
      </c>
      <c r="B4590" s="79" t="s">
        <v>5086</v>
      </c>
    </row>
    <row r="4591">
      <c r="A4591" s="78">
        <v>0.0</v>
      </c>
      <c r="B4591" s="79" t="s">
        <v>5088</v>
      </c>
    </row>
    <row r="4592">
      <c r="A4592" s="78">
        <v>0.0</v>
      </c>
      <c r="B4592" s="79" t="s">
        <v>5090</v>
      </c>
    </row>
    <row r="4593">
      <c r="A4593" s="78">
        <v>-1.0</v>
      </c>
      <c r="B4593" s="79" t="s">
        <v>5011</v>
      </c>
    </row>
    <row r="4594">
      <c r="A4594" s="78">
        <v>0.0</v>
      </c>
      <c r="B4594" s="79" t="s">
        <v>5093</v>
      </c>
    </row>
    <row r="4595">
      <c r="A4595" s="78">
        <v>-1.0</v>
      </c>
      <c r="B4595" s="79" t="s">
        <v>5012</v>
      </c>
    </row>
    <row r="4596">
      <c r="A4596" s="78">
        <v>1.0</v>
      </c>
      <c r="B4596" s="79" t="s">
        <v>5095</v>
      </c>
    </row>
    <row r="4597">
      <c r="A4597" s="78">
        <v>-2.0</v>
      </c>
      <c r="B4597" s="79" t="s">
        <v>4838</v>
      </c>
    </row>
    <row r="4598">
      <c r="A4598" s="78">
        <v>-1.0</v>
      </c>
      <c r="B4598" s="79" t="s">
        <v>5013</v>
      </c>
    </row>
    <row r="4599">
      <c r="A4599" s="78">
        <v>-1.0</v>
      </c>
      <c r="B4599" s="79" t="s">
        <v>5014</v>
      </c>
    </row>
    <row r="4600">
      <c r="A4600" s="78">
        <v>1.0</v>
      </c>
      <c r="B4600" s="79" t="s">
        <v>5096</v>
      </c>
    </row>
    <row r="4601">
      <c r="A4601" s="78">
        <v>-2.0</v>
      </c>
      <c r="B4601" s="79" t="s">
        <v>4839</v>
      </c>
    </row>
    <row r="4602">
      <c r="A4602" s="78">
        <v>-1.0</v>
      </c>
      <c r="B4602" s="79" t="s">
        <v>5015</v>
      </c>
    </row>
    <row r="4603">
      <c r="A4603" s="78">
        <v>2.0</v>
      </c>
      <c r="B4603" s="79" t="s">
        <v>5097</v>
      </c>
    </row>
    <row r="4604">
      <c r="A4604" s="78">
        <v>-1.0</v>
      </c>
      <c r="B4604" s="79" t="s">
        <v>5016</v>
      </c>
    </row>
    <row r="4605">
      <c r="A4605" s="78">
        <v>-1.0</v>
      </c>
      <c r="B4605" s="79" t="s">
        <v>5017</v>
      </c>
    </row>
    <row r="4606">
      <c r="A4606" s="78">
        <v>-1.0</v>
      </c>
      <c r="B4606" s="79" t="s">
        <v>5019</v>
      </c>
    </row>
    <row r="4607">
      <c r="A4607" s="78">
        <v>-1.0</v>
      </c>
      <c r="B4607" s="79" t="s">
        <v>5020</v>
      </c>
    </row>
    <row r="4608">
      <c r="A4608" s="78">
        <v>0.0</v>
      </c>
      <c r="B4608" s="79" t="s">
        <v>5098</v>
      </c>
    </row>
    <row r="4609">
      <c r="A4609" s="78">
        <v>-1.0</v>
      </c>
      <c r="B4609" s="79" t="s">
        <v>5021</v>
      </c>
    </row>
    <row r="4610">
      <c r="A4610" s="78">
        <v>-2.0</v>
      </c>
      <c r="B4610" s="79" t="s">
        <v>4840</v>
      </c>
    </row>
    <row r="4611">
      <c r="A4611" s="78">
        <v>1.0</v>
      </c>
      <c r="B4611" s="79" t="s">
        <v>5099</v>
      </c>
    </row>
    <row r="4612">
      <c r="A4612" s="78">
        <v>1.0</v>
      </c>
      <c r="B4612" s="79" t="s">
        <v>5100</v>
      </c>
    </row>
    <row r="4613">
      <c r="A4613" s="78">
        <v>0.0</v>
      </c>
      <c r="B4613" s="79" t="s">
        <v>5101</v>
      </c>
    </row>
    <row r="4614">
      <c r="A4614" s="78">
        <v>-1.0</v>
      </c>
      <c r="B4614" s="79" t="s">
        <v>5030</v>
      </c>
    </row>
    <row r="4615">
      <c r="A4615" s="78">
        <v>-1.0</v>
      </c>
      <c r="B4615" s="79" t="s">
        <v>5032</v>
      </c>
    </row>
    <row r="4616">
      <c r="A4616" s="78">
        <v>0.0</v>
      </c>
      <c r="B4616" s="79" t="s">
        <v>5104</v>
      </c>
    </row>
    <row r="4617">
      <c r="A4617" s="78">
        <v>0.0</v>
      </c>
      <c r="B4617" s="79" t="s">
        <v>5106</v>
      </c>
    </row>
    <row r="4618">
      <c r="A4618" s="78">
        <v>0.0</v>
      </c>
      <c r="B4618" s="79" t="s">
        <v>5107</v>
      </c>
    </row>
    <row r="4619">
      <c r="A4619" s="78">
        <v>-1.0</v>
      </c>
      <c r="B4619" s="79" t="s">
        <v>4951</v>
      </c>
    </row>
    <row r="4620">
      <c r="A4620" s="78">
        <v>-1.0</v>
      </c>
      <c r="B4620" s="79" t="s">
        <v>5033</v>
      </c>
    </row>
    <row r="4621">
      <c r="A4621" s="78">
        <v>-1.0</v>
      </c>
      <c r="B4621" s="79" t="s">
        <v>5034</v>
      </c>
    </row>
    <row r="4622">
      <c r="A4622" s="78">
        <v>1.0</v>
      </c>
      <c r="B4622" s="79" t="s">
        <v>5108</v>
      </c>
    </row>
    <row r="4623">
      <c r="A4623" s="78">
        <v>0.0</v>
      </c>
      <c r="B4623" s="79" t="s">
        <v>5109</v>
      </c>
    </row>
    <row r="4624">
      <c r="A4624" s="78">
        <v>-1.0</v>
      </c>
      <c r="B4624" s="79" t="s">
        <v>5036</v>
      </c>
    </row>
    <row r="4625">
      <c r="A4625" s="78">
        <v>-1.0</v>
      </c>
      <c r="B4625" s="79" t="s">
        <v>5038</v>
      </c>
    </row>
    <row r="4626">
      <c r="A4626" s="78">
        <v>-1.0</v>
      </c>
      <c r="B4626" s="79" t="s">
        <v>5041</v>
      </c>
    </row>
    <row r="4627">
      <c r="A4627" s="78">
        <v>-2.0</v>
      </c>
      <c r="B4627" s="79" t="s">
        <v>4841</v>
      </c>
    </row>
    <row r="4628">
      <c r="A4628" s="78">
        <v>2.0</v>
      </c>
      <c r="B4628" s="79" t="s">
        <v>5110</v>
      </c>
    </row>
    <row r="4629">
      <c r="A4629" s="78">
        <v>-1.0</v>
      </c>
      <c r="B4629" s="79" t="s">
        <v>5042</v>
      </c>
    </row>
    <row r="4630">
      <c r="A4630" s="78">
        <v>0.0</v>
      </c>
      <c r="B4630" s="79" t="s">
        <v>5112</v>
      </c>
    </row>
    <row r="4631">
      <c r="A4631" s="78">
        <v>0.0</v>
      </c>
      <c r="B4631" s="79" t="s">
        <v>4981</v>
      </c>
    </row>
    <row r="4632">
      <c r="A4632" s="78">
        <v>0.0</v>
      </c>
      <c r="B4632" s="79" t="s">
        <v>5116</v>
      </c>
    </row>
    <row r="4633">
      <c r="A4633" s="78">
        <v>-1.0</v>
      </c>
      <c r="B4633" s="79" t="s">
        <v>5043</v>
      </c>
    </row>
    <row r="4634">
      <c r="A4634" s="78">
        <v>-1.0</v>
      </c>
      <c r="B4634" s="79" t="s">
        <v>5044</v>
      </c>
    </row>
    <row r="4635">
      <c r="A4635" s="78">
        <v>1.0</v>
      </c>
      <c r="B4635" s="79" t="s">
        <v>5122</v>
      </c>
    </row>
    <row r="4636">
      <c r="A4636" s="78">
        <v>0.0</v>
      </c>
      <c r="B4636" s="79" t="s">
        <v>5124</v>
      </c>
    </row>
    <row r="4637">
      <c r="A4637" s="78">
        <v>2.0</v>
      </c>
      <c r="B4637" s="79" t="s">
        <v>5127</v>
      </c>
    </row>
    <row r="4638">
      <c r="A4638" s="78">
        <v>2.0</v>
      </c>
      <c r="B4638" s="79" t="s">
        <v>5129</v>
      </c>
    </row>
    <row r="4639">
      <c r="A4639" s="78">
        <v>-2.0</v>
      </c>
      <c r="B4639" s="79" t="s">
        <v>4842</v>
      </c>
    </row>
    <row r="4640">
      <c r="A4640" s="78">
        <v>0.0</v>
      </c>
      <c r="B4640" s="79" t="s">
        <v>5133</v>
      </c>
    </row>
    <row r="4641">
      <c r="A4641" s="78">
        <v>-2.0</v>
      </c>
      <c r="B4641" s="79" t="s">
        <v>4843</v>
      </c>
    </row>
    <row r="4642">
      <c r="A4642" s="78">
        <v>0.0</v>
      </c>
      <c r="B4642" s="79" t="s">
        <v>5137</v>
      </c>
    </row>
    <row r="4643">
      <c r="A4643" s="78">
        <v>-1.0</v>
      </c>
      <c r="B4643" s="79" t="s">
        <v>5139</v>
      </c>
    </row>
    <row r="4644">
      <c r="A4644" s="78">
        <v>-1.0</v>
      </c>
      <c r="B4644" s="79" t="s">
        <v>5048</v>
      </c>
    </row>
    <row r="4645">
      <c r="A4645" s="78">
        <v>-1.0</v>
      </c>
      <c r="B4645" s="79" t="s">
        <v>5073</v>
      </c>
    </row>
    <row r="4646">
      <c r="A4646" s="78">
        <v>-2.0</v>
      </c>
      <c r="B4646" s="79" t="s">
        <v>4844</v>
      </c>
    </row>
    <row r="4647">
      <c r="A4647" s="78">
        <v>-1.0</v>
      </c>
      <c r="B4647" s="79" t="s">
        <v>5075</v>
      </c>
    </row>
    <row r="4648">
      <c r="A4648" s="78">
        <v>-1.0</v>
      </c>
      <c r="B4648" s="79" t="s">
        <v>5077</v>
      </c>
    </row>
    <row r="4649">
      <c r="A4649" s="78">
        <v>-1.0</v>
      </c>
      <c r="B4649" s="79" t="s">
        <v>5078</v>
      </c>
    </row>
    <row r="4650">
      <c r="A4650" s="78">
        <v>-1.0</v>
      </c>
      <c r="B4650" s="79" t="s">
        <v>5079</v>
      </c>
    </row>
    <row r="4651">
      <c r="A4651" s="78">
        <v>-1.0</v>
      </c>
      <c r="B4651" s="79" t="s">
        <v>5081</v>
      </c>
    </row>
    <row r="4652">
      <c r="A4652" s="78">
        <v>-1.0</v>
      </c>
      <c r="B4652" s="79" t="s">
        <v>5083</v>
      </c>
    </row>
    <row r="4653">
      <c r="A4653" s="78">
        <v>0.0</v>
      </c>
      <c r="B4653" s="79" t="s">
        <v>5160</v>
      </c>
    </row>
    <row r="4654">
      <c r="A4654" s="78">
        <v>-1.0</v>
      </c>
      <c r="B4654" s="79" t="s">
        <v>5085</v>
      </c>
    </row>
    <row r="4655">
      <c r="A4655" s="78">
        <v>0.0</v>
      </c>
      <c r="B4655" s="79" t="s">
        <v>5163</v>
      </c>
    </row>
    <row r="4656">
      <c r="A4656" s="78">
        <v>0.0</v>
      </c>
      <c r="B4656" s="79" t="s">
        <v>5165</v>
      </c>
    </row>
    <row r="4657">
      <c r="A4657" s="78">
        <v>0.0</v>
      </c>
      <c r="B4657" s="79" t="s">
        <v>5167</v>
      </c>
    </row>
    <row r="4658">
      <c r="A4658" s="78">
        <v>-1.0</v>
      </c>
      <c r="B4658" s="79" t="s">
        <v>5087</v>
      </c>
    </row>
    <row r="4659">
      <c r="A4659" s="78">
        <v>0.0</v>
      </c>
      <c r="B4659" s="79" t="s">
        <v>5170</v>
      </c>
    </row>
    <row r="4660">
      <c r="A4660" s="78">
        <v>-1.0</v>
      </c>
      <c r="B4660" s="79" t="s">
        <v>5089</v>
      </c>
    </row>
    <row r="4661">
      <c r="A4661" s="78">
        <v>-1.0</v>
      </c>
      <c r="B4661" s="79" t="s">
        <v>5091</v>
      </c>
    </row>
    <row r="4662">
      <c r="A4662" s="78">
        <v>-1.0</v>
      </c>
      <c r="B4662" s="79" t="s">
        <v>5092</v>
      </c>
    </row>
    <row r="4663">
      <c r="A4663" s="78">
        <v>-1.0</v>
      </c>
      <c r="B4663" s="79" t="s">
        <v>5175</v>
      </c>
    </row>
    <row r="4664">
      <c r="A4664" s="78">
        <v>0.0</v>
      </c>
      <c r="B4664" s="79" t="s">
        <v>5178</v>
      </c>
    </row>
    <row r="4665">
      <c r="A4665" s="78">
        <v>-1.0</v>
      </c>
      <c r="B4665" s="79" t="s">
        <v>5102</v>
      </c>
    </row>
    <row r="4666">
      <c r="A4666" s="78">
        <v>-1.0</v>
      </c>
      <c r="B4666" s="79" t="s">
        <v>5103</v>
      </c>
    </row>
    <row r="4667">
      <c r="A4667" s="78">
        <v>-1.0</v>
      </c>
      <c r="B4667" s="84" t="s">
        <v>5184</v>
      </c>
    </row>
    <row r="4668">
      <c r="A4668" s="78">
        <v>-1.0</v>
      </c>
      <c r="B4668" s="79" t="s">
        <v>5111</v>
      </c>
    </row>
    <row r="4669">
      <c r="A4669" s="78">
        <v>-2.0</v>
      </c>
      <c r="B4669" s="79" t="s">
        <v>4845</v>
      </c>
    </row>
    <row r="4670">
      <c r="A4670" s="78">
        <v>-1.0</v>
      </c>
      <c r="B4670" s="79" t="s">
        <v>5113</v>
      </c>
    </row>
    <row r="4671">
      <c r="A4671" s="78">
        <v>-1.0</v>
      </c>
      <c r="B4671" s="79" t="s">
        <v>5114</v>
      </c>
    </row>
    <row r="4672">
      <c r="A4672" s="78">
        <v>-1.0</v>
      </c>
      <c r="B4672" s="79" t="s">
        <v>5115</v>
      </c>
    </row>
    <row r="4673">
      <c r="A4673" s="78">
        <v>-1.0</v>
      </c>
      <c r="B4673" s="79" t="s">
        <v>5117</v>
      </c>
    </row>
    <row r="4674">
      <c r="A4674" s="78">
        <v>0.0</v>
      </c>
      <c r="B4674" s="79" t="s">
        <v>5209</v>
      </c>
    </row>
    <row r="4675">
      <c r="A4675" s="78">
        <v>1.0</v>
      </c>
      <c r="B4675" s="79" t="s">
        <v>5212</v>
      </c>
    </row>
    <row r="4676">
      <c r="A4676" s="78">
        <v>0.0</v>
      </c>
      <c r="B4676" s="79" t="s">
        <v>5214</v>
      </c>
    </row>
    <row r="4677">
      <c r="A4677" s="78">
        <v>0.0</v>
      </c>
      <c r="B4677" s="79" t="s">
        <v>5217</v>
      </c>
    </row>
    <row r="4678">
      <c r="A4678" s="78">
        <v>-1.0</v>
      </c>
      <c r="B4678" s="79" t="s">
        <v>5118</v>
      </c>
    </row>
    <row r="4679">
      <c r="A4679" s="78">
        <v>2.0</v>
      </c>
      <c r="B4679" s="79" t="s">
        <v>5220</v>
      </c>
    </row>
    <row r="4680">
      <c r="A4680" s="78">
        <v>0.0</v>
      </c>
      <c r="B4680" s="79" t="s">
        <v>5223</v>
      </c>
    </row>
    <row r="4681">
      <c r="A4681" s="78">
        <v>1.0</v>
      </c>
      <c r="B4681" s="79" t="s">
        <v>5225</v>
      </c>
    </row>
    <row r="4682">
      <c r="A4682" s="78">
        <v>0.0</v>
      </c>
      <c r="B4682" s="79" t="s">
        <v>5228</v>
      </c>
    </row>
    <row r="4683">
      <c r="A4683" s="78">
        <v>0.0</v>
      </c>
      <c r="B4683" s="79" t="s">
        <v>5230</v>
      </c>
    </row>
    <row r="4684">
      <c r="A4684" s="78">
        <v>0.0</v>
      </c>
      <c r="B4684" s="79" t="s">
        <v>5232</v>
      </c>
    </row>
    <row r="4685">
      <c r="A4685" s="78">
        <v>0.0</v>
      </c>
      <c r="B4685" s="79" t="s">
        <v>5235</v>
      </c>
    </row>
    <row r="4686">
      <c r="A4686" s="78">
        <v>0.0</v>
      </c>
      <c r="B4686" s="79" t="s">
        <v>5238</v>
      </c>
    </row>
    <row r="4687">
      <c r="A4687" s="78">
        <v>0.0</v>
      </c>
      <c r="B4687" s="79" t="s">
        <v>5243</v>
      </c>
    </row>
    <row r="4688">
      <c r="A4688" s="78">
        <v>-1.0</v>
      </c>
      <c r="B4688" s="79" t="s">
        <v>5245</v>
      </c>
    </row>
    <row r="4689">
      <c r="A4689" s="78">
        <v>0.0</v>
      </c>
      <c r="B4689" s="79" t="s">
        <v>2916</v>
      </c>
    </row>
    <row r="4690">
      <c r="A4690" s="78">
        <v>-1.0</v>
      </c>
      <c r="B4690" s="79" t="s">
        <v>5119</v>
      </c>
    </row>
    <row r="4691">
      <c r="A4691" s="78">
        <v>0.0</v>
      </c>
      <c r="B4691" s="79" t="s">
        <v>5249</v>
      </c>
    </row>
    <row r="4692">
      <c r="A4692" s="78">
        <v>0.0</v>
      </c>
      <c r="B4692" s="79" t="s">
        <v>5251</v>
      </c>
    </row>
    <row r="4693">
      <c r="A4693" s="78">
        <v>0.0</v>
      </c>
      <c r="B4693" s="79" t="s">
        <v>5253</v>
      </c>
    </row>
    <row r="4694">
      <c r="A4694" s="78">
        <v>-1.0</v>
      </c>
      <c r="B4694" s="79" t="s">
        <v>5120</v>
      </c>
    </row>
    <row r="4695">
      <c r="A4695" s="78">
        <v>0.0</v>
      </c>
      <c r="B4695" s="79" t="s">
        <v>5256</v>
      </c>
    </row>
    <row r="4696">
      <c r="A4696" s="78">
        <v>-1.0</v>
      </c>
      <c r="B4696" s="79" t="s">
        <v>5121</v>
      </c>
    </row>
    <row r="4697">
      <c r="A4697" s="78">
        <v>-1.0</v>
      </c>
      <c r="B4697" s="79" t="s">
        <v>4941</v>
      </c>
    </row>
    <row r="4698">
      <c r="A4698" s="78">
        <v>0.0</v>
      </c>
      <c r="B4698" s="79" t="s">
        <v>5260</v>
      </c>
    </row>
    <row r="4699">
      <c r="A4699" s="78">
        <v>0.0</v>
      </c>
      <c r="B4699" s="79" t="s">
        <v>5262</v>
      </c>
    </row>
    <row r="4700">
      <c r="A4700" s="78">
        <v>-1.0</v>
      </c>
      <c r="B4700" s="79" t="s">
        <v>5123</v>
      </c>
    </row>
    <row r="4701">
      <c r="A4701" s="78">
        <v>0.0</v>
      </c>
      <c r="B4701" s="79" t="s">
        <v>5268</v>
      </c>
    </row>
    <row r="4702">
      <c r="A4702" s="78">
        <v>0.0</v>
      </c>
      <c r="B4702" s="79" t="s">
        <v>5270</v>
      </c>
    </row>
    <row r="4703">
      <c r="A4703" s="78">
        <v>-1.0</v>
      </c>
      <c r="B4703" s="79" t="s">
        <v>5125</v>
      </c>
    </row>
    <row r="4704">
      <c r="A4704" s="78">
        <v>-1.0</v>
      </c>
      <c r="B4704" s="79" t="s">
        <v>5126</v>
      </c>
    </row>
    <row r="4705">
      <c r="A4705" s="78">
        <v>-1.0</v>
      </c>
      <c r="B4705" s="79" t="s">
        <v>5128</v>
      </c>
    </row>
    <row r="4706">
      <c r="A4706" s="78">
        <v>0.0</v>
      </c>
      <c r="B4706" s="79" t="s">
        <v>5275</v>
      </c>
    </row>
    <row r="4707">
      <c r="A4707" s="78">
        <v>0.0</v>
      </c>
      <c r="B4707" s="79" t="s">
        <v>5277</v>
      </c>
    </row>
    <row r="4708">
      <c r="A4708" s="78">
        <v>-1.0</v>
      </c>
      <c r="B4708" s="79" t="s">
        <v>5130</v>
      </c>
    </row>
    <row r="4709">
      <c r="A4709" s="78">
        <v>1.0</v>
      </c>
      <c r="B4709" s="79" t="s">
        <v>5281</v>
      </c>
    </row>
    <row r="4710">
      <c r="A4710" s="78">
        <v>-1.0</v>
      </c>
      <c r="B4710" s="79" t="s">
        <v>5131</v>
      </c>
    </row>
    <row r="4711">
      <c r="A4711" s="78">
        <v>0.0</v>
      </c>
      <c r="B4711" s="79" t="s">
        <v>5285</v>
      </c>
    </row>
    <row r="4712">
      <c r="A4712" s="78">
        <v>-1.0</v>
      </c>
      <c r="B4712" s="79" t="s">
        <v>5132</v>
      </c>
    </row>
    <row r="4713">
      <c r="A4713" s="78">
        <v>0.0</v>
      </c>
      <c r="B4713" s="79" t="s">
        <v>5291</v>
      </c>
    </row>
    <row r="4714">
      <c r="A4714" s="78">
        <v>-1.0</v>
      </c>
      <c r="B4714" s="79" t="s">
        <v>5134</v>
      </c>
    </row>
    <row r="4715">
      <c r="A4715" s="78">
        <v>-1.0</v>
      </c>
      <c r="B4715" s="79" t="s">
        <v>5135</v>
      </c>
    </row>
    <row r="4716">
      <c r="A4716" s="78">
        <v>-1.0</v>
      </c>
      <c r="B4716" s="79" t="s">
        <v>5297</v>
      </c>
    </row>
    <row r="4717">
      <c r="A4717" s="78">
        <v>-1.0</v>
      </c>
      <c r="B4717" s="79" t="s">
        <v>5138</v>
      </c>
    </row>
    <row r="4718">
      <c r="A4718" s="78">
        <v>0.0</v>
      </c>
      <c r="B4718" s="79" t="s">
        <v>5301</v>
      </c>
    </row>
    <row r="4719">
      <c r="A4719" s="78">
        <v>-1.0</v>
      </c>
      <c r="B4719" s="79" t="s">
        <v>5140</v>
      </c>
    </row>
    <row r="4720">
      <c r="A4720" s="78">
        <v>0.0</v>
      </c>
      <c r="B4720" s="79" t="s">
        <v>5305</v>
      </c>
    </row>
    <row r="4721">
      <c r="A4721" s="78">
        <v>0.0</v>
      </c>
      <c r="B4721" s="79" t="s">
        <v>5308</v>
      </c>
    </row>
    <row r="4722">
      <c r="A4722" s="78">
        <v>-1.0</v>
      </c>
      <c r="B4722" s="79" t="s">
        <v>5310</v>
      </c>
    </row>
    <row r="4723">
      <c r="A4723" s="78">
        <v>0.0</v>
      </c>
      <c r="B4723" s="79" t="s">
        <v>5313</v>
      </c>
    </row>
    <row r="4724">
      <c r="A4724" s="78">
        <v>0.0</v>
      </c>
      <c r="B4724" s="79" t="s">
        <v>5316</v>
      </c>
    </row>
    <row r="4725">
      <c r="A4725" s="78">
        <v>-1.0</v>
      </c>
      <c r="B4725" s="79" t="s">
        <v>4978</v>
      </c>
    </row>
    <row r="4726">
      <c r="A4726" s="78">
        <v>0.0</v>
      </c>
      <c r="B4726" s="79" t="s">
        <v>5320</v>
      </c>
    </row>
    <row r="4727">
      <c r="A4727" s="78">
        <v>-1.0</v>
      </c>
      <c r="B4727" s="79" t="s">
        <v>5142</v>
      </c>
    </row>
    <row r="4728">
      <c r="A4728" s="78">
        <v>0.0</v>
      </c>
      <c r="B4728" s="79" t="s">
        <v>5325</v>
      </c>
    </row>
    <row r="4729">
      <c r="A4729" s="78">
        <v>0.0</v>
      </c>
      <c r="B4729" s="79" t="s">
        <v>5327</v>
      </c>
    </row>
    <row r="4730">
      <c r="A4730" s="78">
        <v>1.0</v>
      </c>
      <c r="B4730" s="79" t="s">
        <v>5330</v>
      </c>
    </row>
    <row r="4731">
      <c r="A4731" s="78">
        <v>0.0</v>
      </c>
      <c r="B4731" s="79" t="s">
        <v>5333</v>
      </c>
    </row>
    <row r="4732">
      <c r="A4732" s="78">
        <v>0.0</v>
      </c>
      <c r="B4732" s="79" t="s">
        <v>5335</v>
      </c>
    </row>
    <row r="4733">
      <c r="A4733" s="78">
        <v>-1.0</v>
      </c>
      <c r="B4733" s="79" t="s">
        <v>5143</v>
      </c>
    </row>
    <row r="4734">
      <c r="A4734" s="78">
        <v>-1.0</v>
      </c>
      <c r="B4734" s="79" t="s">
        <v>5144</v>
      </c>
    </row>
    <row r="4735">
      <c r="A4735" s="78">
        <v>-1.0</v>
      </c>
      <c r="B4735" s="79" t="s">
        <v>5145</v>
      </c>
    </row>
    <row r="4736">
      <c r="A4736" s="78">
        <v>-1.0</v>
      </c>
      <c r="B4736" s="79" t="s">
        <v>5146</v>
      </c>
    </row>
    <row r="4737">
      <c r="A4737" s="78">
        <v>0.0</v>
      </c>
      <c r="B4737" s="79" t="s">
        <v>5344</v>
      </c>
    </row>
    <row r="4738">
      <c r="A4738" s="78">
        <v>-1.0</v>
      </c>
      <c r="B4738" s="79" t="s">
        <v>5147</v>
      </c>
    </row>
    <row r="4739">
      <c r="A4739" s="78">
        <v>0.0</v>
      </c>
      <c r="B4739" s="79" t="s">
        <v>5352</v>
      </c>
    </row>
    <row r="4740">
      <c r="A4740" s="78">
        <v>-1.0</v>
      </c>
      <c r="B4740" s="79" t="s">
        <v>5148</v>
      </c>
    </row>
    <row r="4741">
      <c r="A4741" s="78">
        <v>0.0</v>
      </c>
      <c r="B4741" s="79" t="s">
        <v>5291</v>
      </c>
    </row>
    <row r="4742">
      <c r="A4742" s="78">
        <v>-1.0</v>
      </c>
      <c r="B4742" s="79" t="s">
        <v>5149</v>
      </c>
    </row>
    <row r="4743">
      <c r="A4743" s="78">
        <v>0.0</v>
      </c>
      <c r="B4743" s="79" t="s">
        <v>5358</v>
      </c>
    </row>
    <row r="4744">
      <c r="A4744" s="78">
        <v>0.0</v>
      </c>
      <c r="B4744" s="79" t="s">
        <v>5361</v>
      </c>
    </row>
    <row r="4745">
      <c r="A4745" s="78">
        <v>0.0</v>
      </c>
      <c r="B4745" s="79" t="s">
        <v>4942</v>
      </c>
    </row>
    <row r="4746">
      <c r="A4746" s="78">
        <v>-1.0</v>
      </c>
      <c r="B4746" s="79" t="s">
        <v>5150</v>
      </c>
    </row>
    <row r="4747">
      <c r="A4747" s="78">
        <v>-1.0</v>
      </c>
      <c r="B4747" s="79" t="s">
        <v>5151</v>
      </c>
    </row>
    <row r="4748">
      <c r="A4748" s="78">
        <v>0.0</v>
      </c>
      <c r="B4748" s="79" t="s">
        <v>5368</v>
      </c>
    </row>
    <row r="4749">
      <c r="A4749" s="78">
        <v>0.0</v>
      </c>
      <c r="B4749" s="79" t="s">
        <v>5370</v>
      </c>
    </row>
    <row r="4750">
      <c r="A4750" s="78">
        <v>0.0</v>
      </c>
      <c r="B4750" s="79" t="s">
        <v>5372</v>
      </c>
    </row>
    <row r="4751">
      <c r="A4751" s="78">
        <v>0.0</v>
      </c>
      <c r="B4751" s="79" t="s">
        <v>5373</v>
      </c>
    </row>
    <row r="4752">
      <c r="A4752" s="78">
        <v>0.0</v>
      </c>
      <c r="B4752" s="79" t="s">
        <v>5375</v>
      </c>
    </row>
    <row r="4753">
      <c r="A4753" s="78">
        <v>-1.0</v>
      </c>
      <c r="B4753" s="79" t="s">
        <v>4938</v>
      </c>
    </row>
    <row r="4754">
      <c r="A4754" s="78">
        <v>-1.0</v>
      </c>
      <c r="B4754" s="79" t="s">
        <v>5152</v>
      </c>
    </row>
    <row r="4755">
      <c r="A4755" s="78">
        <v>0.0</v>
      </c>
      <c r="B4755" s="79" t="s">
        <v>5380</v>
      </c>
    </row>
    <row r="4756">
      <c r="A4756" s="78">
        <v>1.0</v>
      </c>
      <c r="B4756" s="79" t="s">
        <v>5383</v>
      </c>
    </row>
    <row r="4757">
      <c r="A4757" s="78">
        <v>-2.0</v>
      </c>
      <c r="B4757" s="79" t="s">
        <v>4846</v>
      </c>
    </row>
    <row r="4758">
      <c r="A4758" s="78">
        <v>-2.0</v>
      </c>
      <c r="B4758" s="79" t="s">
        <v>4847</v>
      </c>
    </row>
    <row r="4759">
      <c r="A4759" s="78">
        <v>-1.0</v>
      </c>
      <c r="B4759" s="79" t="s">
        <v>5153</v>
      </c>
    </row>
    <row r="4760">
      <c r="A4760" s="78">
        <v>-1.0</v>
      </c>
      <c r="B4760" s="79" t="s">
        <v>5154</v>
      </c>
    </row>
    <row r="4761">
      <c r="A4761" s="78">
        <v>0.0</v>
      </c>
      <c r="B4761" s="79" t="s">
        <v>5391</v>
      </c>
    </row>
    <row r="4762">
      <c r="A4762" s="78">
        <v>0.0</v>
      </c>
      <c r="B4762" s="79" t="s">
        <v>5394</v>
      </c>
    </row>
    <row r="4763">
      <c r="A4763" s="78">
        <v>0.0</v>
      </c>
      <c r="B4763" s="79" t="s">
        <v>5396</v>
      </c>
    </row>
    <row r="4764">
      <c r="A4764" s="78">
        <v>0.0</v>
      </c>
      <c r="B4764" s="79" t="s">
        <v>5398</v>
      </c>
    </row>
    <row r="4765">
      <c r="A4765" s="78">
        <v>-1.0</v>
      </c>
      <c r="B4765" s="79" t="s">
        <v>5155</v>
      </c>
    </row>
    <row r="4766">
      <c r="A4766" s="78">
        <v>-1.0</v>
      </c>
      <c r="B4766" s="79" t="s">
        <v>5156</v>
      </c>
    </row>
    <row r="4767">
      <c r="A4767" s="78">
        <v>0.0</v>
      </c>
      <c r="B4767" s="79" t="s">
        <v>5402</v>
      </c>
    </row>
    <row r="4768">
      <c r="A4768" s="78">
        <v>0.0</v>
      </c>
      <c r="B4768" s="79" t="s">
        <v>5404</v>
      </c>
    </row>
    <row r="4769">
      <c r="A4769" s="78">
        <v>-1.0</v>
      </c>
      <c r="B4769" s="79" t="s">
        <v>5157</v>
      </c>
    </row>
    <row r="4770">
      <c r="A4770" s="78">
        <v>-1.0</v>
      </c>
      <c r="B4770" s="79" t="s">
        <v>5158</v>
      </c>
    </row>
    <row r="4771">
      <c r="A4771" s="78">
        <v>0.0</v>
      </c>
      <c r="B4771" s="79" t="s">
        <v>5408</v>
      </c>
    </row>
    <row r="4772">
      <c r="A4772" s="78">
        <v>0.0</v>
      </c>
      <c r="B4772" s="79" t="s">
        <v>5411</v>
      </c>
    </row>
    <row r="4773">
      <c r="A4773" s="78">
        <v>2.0</v>
      </c>
      <c r="B4773" s="79" t="s">
        <v>5413</v>
      </c>
    </row>
    <row r="4774">
      <c r="A4774" s="78">
        <v>-1.0</v>
      </c>
      <c r="B4774" s="79" t="s">
        <v>5159</v>
      </c>
    </row>
    <row r="4775">
      <c r="A4775" s="78">
        <v>-1.0</v>
      </c>
      <c r="B4775" s="79" t="s">
        <v>5161</v>
      </c>
    </row>
    <row r="4776">
      <c r="A4776" s="78">
        <v>0.0</v>
      </c>
      <c r="B4776" s="79" t="s">
        <v>5420</v>
      </c>
    </row>
    <row r="4777">
      <c r="A4777" s="78">
        <v>0.0</v>
      </c>
      <c r="B4777" s="79" t="s">
        <v>5422</v>
      </c>
    </row>
    <row r="4778">
      <c r="A4778" s="78">
        <v>0.0</v>
      </c>
      <c r="B4778" s="79" t="s">
        <v>5425</v>
      </c>
    </row>
    <row r="4779">
      <c r="A4779" s="78">
        <v>-1.0</v>
      </c>
      <c r="B4779" s="79" t="s">
        <v>5162</v>
      </c>
    </row>
    <row r="4780">
      <c r="A4780" s="78">
        <v>-1.0</v>
      </c>
      <c r="B4780" s="79" t="s">
        <v>5164</v>
      </c>
    </row>
    <row r="4781">
      <c r="A4781" s="78">
        <v>-1.0</v>
      </c>
      <c r="B4781" s="79" t="s">
        <v>5166</v>
      </c>
    </row>
    <row r="4782">
      <c r="A4782" s="78">
        <v>0.0</v>
      </c>
      <c r="B4782" s="79" t="s">
        <v>5432</v>
      </c>
    </row>
    <row r="4783">
      <c r="A4783" s="78">
        <v>-2.0</v>
      </c>
      <c r="B4783" s="79" t="s">
        <v>5435</v>
      </c>
    </row>
    <row r="4784">
      <c r="A4784" s="78">
        <v>0.0</v>
      </c>
      <c r="B4784" s="79" t="s">
        <v>5438</v>
      </c>
    </row>
    <row r="4785">
      <c r="A4785" s="78">
        <v>0.0</v>
      </c>
      <c r="B4785" s="79" t="s">
        <v>5440</v>
      </c>
    </row>
    <row r="4786">
      <c r="A4786" s="78">
        <v>-2.0</v>
      </c>
      <c r="B4786" s="79" t="s">
        <v>4850</v>
      </c>
    </row>
    <row r="4787">
      <c r="A4787" s="78">
        <v>0.0</v>
      </c>
      <c r="B4787" s="79" t="s">
        <v>5444</v>
      </c>
    </row>
    <row r="4788">
      <c r="A4788" s="78">
        <v>0.0</v>
      </c>
      <c r="B4788" s="79" t="s">
        <v>5447</v>
      </c>
    </row>
    <row r="4789">
      <c r="A4789" s="78">
        <v>1.0</v>
      </c>
      <c r="B4789" s="79" t="s">
        <v>5450</v>
      </c>
    </row>
    <row r="4790">
      <c r="A4790" s="78">
        <v>-2.0</v>
      </c>
      <c r="B4790" s="79" t="s">
        <v>4851</v>
      </c>
    </row>
    <row r="4791">
      <c r="A4791" s="78">
        <v>-1.0</v>
      </c>
      <c r="B4791" s="79" t="s">
        <v>5168</v>
      </c>
    </row>
    <row r="4792">
      <c r="A4792" s="78">
        <v>-1.0</v>
      </c>
      <c r="B4792" s="79" t="s">
        <v>5169</v>
      </c>
    </row>
    <row r="4793">
      <c r="A4793" s="78">
        <v>0.0</v>
      </c>
      <c r="B4793" s="79" t="s">
        <v>5458</v>
      </c>
    </row>
    <row r="4794">
      <c r="A4794" s="78">
        <v>0.0</v>
      </c>
      <c r="B4794" s="79" t="s">
        <v>5460</v>
      </c>
    </row>
    <row r="4795">
      <c r="A4795" s="78">
        <v>0.0</v>
      </c>
      <c r="B4795" s="79" t="s">
        <v>5463</v>
      </c>
    </row>
    <row r="4796">
      <c r="A4796" s="78">
        <v>-1.0</v>
      </c>
      <c r="B4796" s="79" t="s">
        <v>5171</v>
      </c>
    </row>
    <row r="4797">
      <c r="A4797" s="78">
        <v>0.0</v>
      </c>
      <c r="B4797" s="79" t="s">
        <v>5465</v>
      </c>
    </row>
    <row r="4798">
      <c r="A4798" s="78">
        <v>0.0</v>
      </c>
      <c r="B4798" s="79" t="s">
        <v>5467</v>
      </c>
    </row>
    <row r="4799">
      <c r="A4799" s="78">
        <v>0.0</v>
      </c>
      <c r="B4799" s="79" t="s">
        <v>5470</v>
      </c>
    </row>
    <row r="4800">
      <c r="A4800" s="78">
        <v>0.0</v>
      </c>
      <c r="B4800" s="79" t="s">
        <v>5472</v>
      </c>
    </row>
    <row r="4801">
      <c r="A4801" s="78">
        <v>0.0</v>
      </c>
      <c r="B4801" s="79" t="s">
        <v>5475</v>
      </c>
    </row>
    <row r="4802">
      <c r="A4802" s="78">
        <v>1.0</v>
      </c>
      <c r="B4802" s="79" t="s">
        <v>5477</v>
      </c>
    </row>
    <row r="4803">
      <c r="A4803" s="78">
        <v>2.0</v>
      </c>
      <c r="B4803" s="79" t="s">
        <v>5480</v>
      </c>
    </row>
    <row r="4804">
      <c r="A4804" s="78">
        <v>0.0</v>
      </c>
      <c r="B4804" s="79" t="s">
        <v>5483</v>
      </c>
    </row>
    <row r="4805">
      <c r="A4805" s="78">
        <v>0.0</v>
      </c>
      <c r="B4805" s="79" t="s">
        <v>5486</v>
      </c>
    </row>
    <row r="4806">
      <c r="A4806" s="78">
        <v>0.0</v>
      </c>
      <c r="B4806" s="79" t="s">
        <v>5488</v>
      </c>
    </row>
    <row r="4807">
      <c r="A4807" s="78">
        <v>-1.0</v>
      </c>
      <c r="B4807" s="79" t="s">
        <v>5172</v>
      </c>
    </row>
    <row r="4808">
      <c r="A4808" s="78">
        <v>-1.0</v>
      </c>
      <c r="B4808" s="79" t="s">
        <v>5173</v>
      </c>
    </row>
    <row r="4809">
      <c r="A4809" s="78">
        <v>-1.0</v>
      </c>
      <c r="B4809" s="79" t="s">
        <v>5174</v>
      </c>
    </row>
    <row r="4810">
      <c r="A4810" s="78">
        <v>1.0</v>
      </c>
      <c r="B4810" s="79" t="s">
        <v>5495</v>
      </c>
    </row>
    <row r="4811">
      <c r="A4811" s="78">
        <v>-1.0</v>
      </c>
      <c r="B4811" s="79" t="s">
        <v>5176</v>
      </c>
    </row>
    <row r="4812">
      <c r="A4812" s="78">
        <v>0.0</v>
      </c>
      <c r="B4812" s="79" t="s">
        <v>5500</v>
      </c>
    </row>
    <row r="4813">
      <c r="A4813" s="78">
        <v>0.0</v>
      </c>
      <c r="B4813" s="79" t="s">
        <v>5502</v>
      </c>
    </row>
    <row r="4814">
      <c r="A4814" s="78">
        <v>0.0</v>
      </c>
      <c r="B4814" s="79" t="s">
        <v>5505</v>
      </c>
    </row>
    <row r="4815">
      <c r="A4815" s="78">
        <v>0.0</v>
      </c>
      <c r="B4815" s="79" t="s">
        <v>5508</v>
      </c>
    </row>
    <row r="4816">
      <c r="A4816" s="78">
        <v>0.0</v>
      </c>
      <c r="B4816" s="79" t="s">
        <v>5510</v>
      </c>
    </row>
    <row r="4817">
      <c r="A4817" s="78">
        <v>0.0</v>
      </c>
      <c r="B4817" s="79" t="s">
        <v>3778</v>
      </c>
    </row>
    <row r="4818">
      <c r="A4818" s="78">
        <v>0.0</v>
      </c>
      <c r="B4818" s="79" t="s">
        <v>5514</v>
      </c>
    </row>
    <row r="4819">
      <c r="A4819" s="78">
        <v>-1.0</v>
      </c>
      <c r="B4819" s="79" t="s">
        <v>5177</v>
      </c>
    </row>
    <row r="4820">
      <c r="A4820" s="78">
        <v>-1.0</v>
      </c>
      <c r="B4820" s="79" t="s">
        <v>5179</v>
      </c>
    </row>
    <row r="4821">
      <c r="A4821" s="78">
        <v>0.0</v>
      </c>
      <c r="B4821" s="79" t="s">
        <v>5518</v>
      </c>
    </row>
    <row r="4822">
      <c r="A4822" s="78">
        <v>-1.0</v>
      </c>
      <c r="B4822" s="79" t="s">
        <v>5180</v>
      </c>
    </row>
    <row r="4823">
      <c r="A4823" s="78">
        <v>0.0</v>
      </c>
      <c r="B4823" s="79" t="s">
        <v>5520</v>
      </c>
    </row>
    <row r="4824">
      <c r="A4824" s="78">
        <v>-1.0</v>
      </c>
      <c r="B4824" s="79" t="s">
        <v>5181</v>
      </c>
    </row>
    <row r="4825">
      <c r="A4825" s="78">
        <v>0.0</v>
      </c>
      <c r="B4825" s="79" t="s">
        <v>5524</v>
      </c>
    </row>
    <row r="4826">
      <c r="A4826" s="78">
        <v>0.0</v>
      </c>
      <c r="B4826" s="79" t="s">
        <v>5526</v>
      </c>
    </row>
    <row r="4827">
      <c r="A4827" s="78">
        <v>-1.0</v>
      </c>
      <c r="B4827" s="79" t="s">
        <v>5182</v>
      </c>
    </row>
    <row r="4828">
      <c r="A4828" s="78">
        <v>0.0</v>
      </c>
      <c r="B4828" s="79" t="s">
        <v>5530</v>
      </c>
    </row>
    <row r="4829">
      <c r="A4829" s="78">
        <v>0.0</v>
      </c>
      <c r="B4829" s="79" t="s">
        <v>5533</v>
      </c>
    </row>
    <row r="4830">
      <c r="A4830" s="78">
        <v>0.0</v>
      </c>
      <c r="B4830" s="79" t="s">
        <v>5536</v>
      </c>
    </row>
    <row r="4831">
      <c r="A4831" s="78">
        <v>0.0</v>
      </c>
      <c r="B4831" s="79" t="s">
        <v>5538</v>
      </c>
    </row>
    <row r="4832">
      <c r="A4832" s="78">
        <v>1.0</v>
      </c>
      <c r="B4832" s="79" t="s">
        <v>5540</v>
      </c>
    </row>
    <row r="4833">
      <c r="A4833" s="78">
        <v>0.0</v>
      </c>
      <c r="B4833" s="79" t="s">
        <v>5544</v>
      </c>
    </row>
    <row r="4834">
      <c r="A4834" s="78">
        <v>-2.0</v>
      </c>
      <c r="B4834" s="79" t="s">
        <v>4852</v>
      </c>
    </row>
    <row r="4835">
      <c r="A4835" s="78">
        <v>-2.0</v>
      </c>
      <c r="B4835" s="79" t="s">
        <v>4853</v>
      </c>
    </row>
    <row r="4836">
      <c r="A4836" s="78">
        <v>-2.0</v>
      </c>
      <c r="B4836" s="79" t="s">
        <v>4854</v>
      </c>
    </row>
    <row r="4837">
      <c r="A4837" s="78">
        <v>-1.0</v>
      </c>
      <c r="B4837" s="79" t="s">
        <v>5183</v>
      </c>
    </row>
    <row r="4838">
      <c r="A4838" s="78">
        <v>-1.0</v>
      </c>
      <c r="B4838" s="79" t="s">
        <v>5185</v>
      </c>
    </row>
    <row r="4839">
      <c r="A4839" s="78">
        <v>0.0</v>
      </c>
      <c r="B4839" s="79" t="s">
        <v>5551</v>
      </c>
    </row>
    <row r="4840">
      <c r="A4840" s="78">
        <v>0.0</v>
      </c>
      <c r="B4840" s="79" t="s">
        <v>5553</v>
      </c>
    </row>
    <row r="4841">
      <c r="A4841" s="78">
        <v>-1.0</v>
      </c>
      <c r="B4841" s="79" t="s">
        <v>5186</v>
      </c>
    </row>
    <row r="4842">
      <c r="A4842" s="78">
        <v>-2.0</v>
      </c>
      <c r="B4842" s="79" t="s">
        <v>4855</v>
      </c>
    </row>
    <row r="4843">
      <c r="A4843" s="78">
        <v>-1.0</v>
      </c>
      <c r="B4843" s="79" t="s">
        <v>5187</v>
      </c>
    </row>
    <row r="4844">
      <c r="A4844" s="78">
        <v>-2.0</v>
      </c>
      <c r="B4844" s="79" t="s">
        <v>4856</v>
      </c>
    </row>
    <row r="4845">
      <c r="A4845" s="78">
        <v>-2.0</v>
      </c>
      <c r="B4845" s="79" t="s">
        <v>4857</v>
      </c>
    </row>
    <row r="4846">
      <c r="A4846" s="78">
        <v>-1.0</v>
      </c>
      <c r="B4846" s="79" t="s">
        <v>5188</v>
      </c>
    </row>
    <row r="4847">
      <c r="A4847" s="78">
        <v>-1.0</v>
      </c>
      <c r="B4847" s="79" t="s">
        <v>5189</v>
      </c>
    </row>
    <row r="4848">
      <c r="A4848" s="78">
        <v>-1.0</v>
      </c>
      <c r="B4848" s="79" t="s">
        <v>5190</v>
      </c>
    </row>
    <row r="4849">
      <c r="A4849" s="78">
        <v>1.0</v>
      </c>
      <c r="B4849" s="79" t="s">
        <v>5562</v>
      </c>
    </row>
    <row r="4850">
      <c r="A4850" s="78">
        <v>-1.0</v>
      </c>
      <c r="B4850" s="79" t="s">
        <v>5191</v>
      </c>
    </row>
    <row r="4851">
      <c r="A4851" s="78">
        <v>0.0</v>
      </c>
      <c r="B4851" s="79" t="s">
        <v>5566</v>
      </c>
    </row>
    <row r="4852">
      <c r="A4852" s="78">
        <v>0.0</v>
      </c>
      <c r="B4852" s="79" t="s">
        <v>5568</v>
      </c>
    </row>
    <row r="4853">
      <c r="A4853" s="78">
        <v>0.0</v>
      </c>
      <c r="B4853" s="79" t="s">
        <v>5553</v>
      </c>
    </row>
    <row r="4854">
      <c r="A4854" s="78">
        <v>-1.0</v>
      </c>
      <c r="B4854" s="79" t="s">
        <v>5192</v>
      </c>
    </row>
    <row r="4855">
      <c r="A4855" s="78">
        <v>0.0</v>
      </c>
      <c r="B4855" s="79" t="s">
        <v>5575</v>
      </c>
    </row>
    <row r="4856">
      <c r="A4856" s="78">
        <v>-2.0</v>
      </c>
      <c r="B4856" s="79" t="s">
        <v>4858</v>
      </c>
    </row>
    <row r="4857">
      <c r="A4857" s="78">
        <v>-2.0</v>
      </c>
      <c r="B4857" s="79" t="s">
        <v>4859</v>
      </c>
    </row>
    <row r="4858">
      <c r="A4858" s="78">
        <v>0.0</v>
      </c>
      <c r="B4858" s="79" t="s">
        <v>5577</v>
      </c>
    </row>
    <row r="4859">
      <c r="A4859" s="78">
        <v>-1.0</v>
      </c>
      <c r="B4859" s="79" t="s">
        <v>5193</v>
      </c>
    </row>
    <row r="4860">
      <c r="A4860" s="78">
        <v>-2.0</v>
      </c>
      <c r="B4860" s="79" t="s">
        <v>4860</v>
      </c>
    </row>
    <row r="4861">
      <c r="A4861" s="78">
        <v>-2.0</v>
      </c>
      <c r="B4861" s="79" t="s">
        <v>4861</v>
      </c>
    </row>
    <row r="4862">
      <c r="A4862" s="78">
        <v>-1.0</v>
      </c>
      <c r="B4862" s="79" t="s">
        <v>5194</v>
      </c>
    </row>
    <row r="4863">
      <c r="A4863" s="78">
        <v>-1.0</v>
      </c>
      <c r="B4863" s="79" t="s">
        <v>5195</v>
      </c>
    </row>
    <row r="4864">
      <c r="A4864" s="78">
        <v>-1.0</v>
      </c>
      <c r="B4864" s="79" t="s">
        <v>5196</v>
      </c>
    </row>
    <row r="4865">
      <c r="A4865" s="78">
        <v>-2.0</v>
      </c>
      <c r="B4865" s="79" t="s">
        <v>4862</v>
      </c>
    </row>
    <row r="4866">
      <c r="A4866" s="78">
        <v>-1.0</v>
      </c>
      <c r="B4866" s="79" t="s">
        <v>5197</v>
      </c>
    </row>
    <row r="4867">
      <c r="A4867" s="78">
        <v>0.0</v>
      </c>
      <c r="B4867" s="79" t="s">
        <v>5591</v>
      </c>
    </row>
    <row r="4868">
      <c r="A4868" s="78">
        <v>0.0</v>
      </c>
      <c r="B4868" s="79" t="s">
        <v>4980</v>
      </c>
    </row>
    <row r="4869">
      <c r="A4869" s="78">
        <v>-2.0</v>
      </c>
      <c r="B4869" s="79" t="s">
        <v>4863</v>
      </c>
    </row>
    <row r="4870">
      <c r="A4870" s="78">
        <v>0.0</v>
      </c>
      <c r="B4870" s="79" t="s">
        <v>5597</v>
      </c>
    </row>
    <row r="4871">
      <c r="A4871" s="78">
        <v>-1.0</v>
      </c>
      <c r="B4871" s="79" t="s">
        <v>5198</v>
      </c>
    </row>
    <row r="4872">
      <c r="A4872" s="78">
        <v>-1.0</v>
      </c>
      <c r="B4872" s="79" t="s">
        <v>5199</v>
      </c>
    </row>
    <row r="4873">
      <c r="A4873" s="78">
        <v>0.0</v>
      </c>
      <c r="B4873" s="79" t="s">
        <v>5601</v>
      </c>
    </row>
    <row r="4874">
      <c r="A4874" s="78">
        <v>1.0</v>
      </c>
      <c r="B4874" s="79" t="s">
        <v>5603</v>
      </c>
    </row>
    <row r="4875">
      <c r="A4875" s="78">
        <v>-2.0</v>
      </c>
      <c r="B4875" s="79" t="s">
        <v>4864</v>
      </c>
    </row>
    <row r="4876">
      <c r="A4876" s="78">
        <v>0.0</v>
      </c>
      <c r="B4876" s="79" t="s">
        <v>5608</v>
      </c>
    </row>
    <row r="4877">
      <c r="A4877" s="78">
        <v>-1.0</v>
      </c>
      <c r="B4877" s="79" t="s">
        <v>4948</v>
      </c>
    </row>
    <row r="4878">
      <c r="A4878" s="78">
        <v>-1.0</v>
      </c>
      <c r="B4878" s="79" t="s">
        <v>5200</v>
      </c>
    </row>
    <row r="4879">
      <c r="A4879" s="78">
        <v>-1.0</v>
      </c>
      <c r="B4879" s="79" t="s">
        <v>5201</v>
      </c>
    </row>
    <row r="4880">
      <c r="A4880" s="78">
        <v>0.0</v>
      </c>
      <c r="B4880" s="79" t="s">
        <v>5615</v>
      </c>
    </row>
    <row r="4881">
      <c r="A4881" s="78">
        <v>-1.0</v>
      </c>
      <c r="B4881" s="79" t="s">
        <v>5202</v>
      </c>
    </row>
    <row r="4882">
      <c r="A4882" s="78">
        <v>0.0</v>
      </c>
      <c r="B4882" s="79" t="s">
        <v>5617</v>
      </c>
    </row>
    <row r="4883">
      <c r="A4883" s="78">
        <v>0.0</v>
      </c>
      <c r="B4883" s="79" t="s">
        <v>5620</v>
      </c>
    </row>
    <row r="4884">
      <c r="A4884" s="78">
        <v>0.0</v>
      </c>
      <c r="B4884" s="79" t="s">
        <v>5622</v>
      </c>
    </row>
    <row r="4885">
      <c r="A4885" s="78">
        <v>0.0</v>
      </c>
      <c r="B4885" s="79" t="s">
        <v>5625</v>
      </c>
    </row>
    <row r="4886">
      <c r="A4886" s="78">
        <v>-1.0</v>
      </c>
      <c r="B4886" s="79" t="s">
        <v>5203</v>
      </c>
    </row>
    <row r="4887">
      <c r="A4887" s="78">
        <v>0.0</v>
      </c>
      <c r="B4887" s="79" t="s">
        <v>5629</v>
      </c>
    </row>
    <row r="4888">
      <c r="A4888" s="78">
        <v>0.0</v>
      </c>
      <c r="B4888" s="79" t="s">
        <v>5632</v>
      </c>
    </row>
    <row r="4889">
      <c r="A4889" s="78">
        <v>0.0</v>
      </c>
      <c r="B4889" s="79" t="s">
        <v>5634</v>
      </c>
    </row>
    <row r="4890">
      <c r="A4890" s="78">
        <v>1.0</v>
      </c>
      <c r="B4890" s="79" t="s">
        <v>5637</v>
      </c>
    </row>
    <row r="4891">
      <c r="A4891" s="78">
        <v>0.0</v>
      </c>
      <c r="B4891" s="79" t="s">
        <v>5639</v>
      </c>
    </row>
    <row r="4892">
      <c r="A4892" s="78">
        <v>0.0</v>
      </c>
      <c r="B4892" s="79" t="s">
        <v>5642</v>
      </c>
    </row>
    <row r="4893">
      <c r="A4893" s="78">
        <v>-1.0</v>
      </c>
      <c r="B4893" s="79" t="s">
        <v>5204</v>
      </c>
    </row>
    <row r="4894">
      <c r="A4894" s="78">
        <v>0.0</v>
      </c>
      <c r="B4894" s="79" t="s">
        <v>5646</v>
      </c>
    </row>
    <row r="4895">
      <c r="A4895" s="78">
        <v>0.0</v>
      </c>
      <c r="B4895" s="79" t="s">
        <v>5648</v>
      </c>
    </row>
    <row r="4896">
      <c r="A4896" s="78">
        <v>-1.0</v>
      </c>
      <c r="B4896" s="79" t="s">
        <v>4939</v>
      </c>
    </row>
    <row r="4897">
      <c r="A4897" s="78">
        <v>0.0</v>
      </c>
      <c r="B4897" s="79" t="s">
        <v>4940</v>
      </c>
    </row>
    <row r="4898">
      <c r="A4898" s="78">
        <v>0.0</v>
      </c>
      <c r="B4898" s="79" t="s">
        <v>5653</v>
      </c>
    </row>
    <row r="4899">
      <c r="A4899" s="78">
        <v>0.0</v>
      </c>
      <c r="B4899" s="79" t="s">
        <v>5656</v>
      </c>
    </row>
    <row r="4900">
      <c r="A4900" s="78">
        <v>0.0</v>
      </c>
      <c r="B4900" s="79" t="s">
        <v>5658</v>
      </c>
    </row>
    <row r="4901">
      <c r="A4901" s="78">
        <v>-1.0</v>
      </c>
      <c r="B4901" s="79" t="s">
        <v>5205</v>
      </c>
    </row>
    <row r="4902">
      <c r="A4902" s="78">
        <v>0.0</v>
      </c>
      <c r="B4902" s="79" t="s">
        <v>5663</v>
      </c>
    </row>
    <row r="4903">
      <c r="A4903" s="78">
        <v>0.0</v>
      </c>
      <c r="B4903" s="79" t="s">
        <v>5665</v>
      </c>
    </row>
    <row r="4904">
      <c r="A4904" s="78">
        <v>0.0</v>
      </c>
      <c r="B4904" s="79" t="s">
        <v>5668</v>
      </c>
    </row>
    <row r="4905">
      <c r="A4905" s="78">
        <v>0.0</v>
      </c>
      <c r="B4905" s="79" t="s">
        <v>5670</v>
      </c>
    </row>
    <row r="4906">
      <c r="A4906" s="78">
        <v>0.0</v>
      </c>
      <c r="B4906" s="79" t="s">
        <v>5673</v>
      </c>
    </row>
    <row r="4907">
      <c r="A4907" s="78">
        <v>0.0</v>
      </c>
      <c r="B4907" s="79" t="s">
        <v>5676</v>
      </c>
    </row>
    <row r="4908">
      <c r="A4908" s="78">
        <v>0.0</v>
      </c>
      <c r="B4908" s="79" t="s">
        <v>5677</v>
      </c>
    </row>
    <row r="4909">
      <c r="A4909" s="78">
        <v>-1.0</v>
      </c>
      <c r="B4909" s="79" t="s">
        <v>5206</v>
      </c>
    </row>
    <row r="4910">
      <c r="A4910" s="78">
        <v>0.0</v>
      </c>
      <c r="B4910" s="79" t="s">
        <v>5679</v>
      </c>
    </row>
    <row r="4911">
      <c r="A4911" s="78">
        <v>0.0</v>
      </c>
      <c r="B4911" s="79" t="s">
        <v>5682</v>
      </c>
    </row>
    <row r="4912">
      <c r="A4912" s="78">
        <v>-1.0</v>
      </c>
      <c r="B4912" s="79" t="s">
        <v>4944</v>
      </c>
    </row>
    <row r="4913">
      <c r="A4913" s="78">
        <v>0.0</v>
      </c>
      <c r="B4913" s="79" t="s">
        <v>5686</v>
      </c>
    </row>
    <row r="4914">
      <c r="A4914" s="78">
        <v>0.0</v>
      </c>
      <c r="B4914" s="79" t="s">
        <v>5689</v>
      </c>
    </row>
    <row r="4915">
      <c r="A4915" s="78">
        <v>-1.0</v>
      </c>
      <c r="B4915" s="79" t="s">
        <v>5207</v>
      </c>
    </row>
    <row r="4916">
      <c r="A4916" s="78">
        <v>-1.0</v>
      </c>
      <c r="B4916" s="79" t="s">
        <v>5208</v>
      </c>
    </row>
    <row r="4917">
      <c r="A4917" s="78">
        <v>2.0</v>
      </c>
      <c r="B4917" s="79" t="s">
        <v>4825</v>
      </c>
    </row>
    <row r="4918">
      <c r="A4918" s="78">
        <v>0.0</v>
      </c>
      <c r="B4918" s="79" t="s">
        <v>5696</v>
      </c>
    </row>
    <row r="4919">
      <c r="A4919" s="2">
        <v>0.0</v>
      </c>
      <c r="B4919" s="82" t="s">
        <v>5697</v>
      </c>
    </row>
    <row r="4920">
      <c r="A4920" s="2">
        <v>0.0</v>
      </c>
      <c r="B4920" s="82" t="s">
        <v>5698</v>
      </c>
    </row>
    <row r="4921">
      <c r="A4921" s="2">
        <v>2.0</v>
      </c>
      <c r="B4921" s="82" t="s">
        <v>5699</v>
      </c>
    </row>
    <row r="4922">
      <c r="A4922" s="2">
        <v>0.0</v>
      </c>
      <c r="B4922" s="82" t="s">
        <v>5700</v>
      </c>
    </row>
    <row r="4923">
      <c r="A4923" s="2">
        <v>-1.0</v>
      </c>
      <c r="B4923" s="82" t="s">
        <v>5210</v>
      </c>
    </row>
    <row r="4924">
      <c r="A4924" s="2">
        <v>-1.0</v>
      </c>
      <c r="B4924" s="82" t="s">
        <v>5211</v>
      </c>
    </row>
    <row r="4925">
      <c r="A4925" s="2">
        <v>0.0</v>
      </c>
      <c r="B4925" s="82" t="s">
        <v>5703</v>
      </c>
    </row>
    <row r="4926">
      <c r="A4926" s="2">
        <v>0.0</v>
      </c>
      <c r="B4926" s="82" t="s">
        <v>5704</v>
      </c>
    </row>
    <row r="4927">
      <c r="A4927" s="2">
        <v>0.0</v>
      </c>
      <c r="B4927" s="82" t="s">
        <v>5705</v>
      </c>
    </row>
    <row r="4928">
      <c r="A4928" s="2">
        <v>0.0</v>
      </c>
      <c r="B4928" s="82" t="s">
        <v>4943</v>
      </c>
    </row>
    <row r="4929">
      <c r="A4929" s="2">
        <v>0.0</v>
      </c>
      <c r="B4929" s="82" t="s">
        <v>4952</v>
      </c>
    </row>
    <row r="4930">
      <c r="A4930" s="2">
        <v>0.0</v>
      </c>
      <c r="B4930" s="82" t="s">
        <v>5707</v>
      </c>
    </row>
    <row r="4931">
      <c r="A4931" s="2">
        <v>0.0</v>
      </c>
      <c r="B4931" s="82" t="s">
        <v>5709</v>
      </c>
    </row>
    <row r="4932">
      <c r="A4932" s="2">
        <v>0.0</v>
      </c>
      <c r="B4932" s="82" t="s">
        <v>5438</v>
      </c>
    </row>
    <row r="4933">
      <c r="A4933" s="2">
        <v>-2.0</v>
      </c>
      <c r="B4933" s="82" t="s">
        <v>4865</v>
      </c>
    </row>
    <row r="4934">
      <c r="A4934" s="2">
        <v>-2.0</v>
      </c>
      <c r="B4934" s="82" t="s">
        <v>4866</v>
      </c>
    </row>
    <row r="4935">
      <c r="A4935" s="2">
        <v>0.0</v>
      </c>
      <c r="B4935" s="82" t="s">
        <v>5714</v>
      </c>
    </row>
    <row r="4936">
      <c r="A4936" s="2">
        <v>0.0</v>
      </c>
      <c r="B4936" s="82" t="s">
        <v>5717</v>
      </c>
    </row>
    <row r="4937">
      <c r="A4937" s="2">
        <v>-1.0</v>
      </c>
      <c r="B4937" s="82" t="s">
        <v>4947</v>
      </c>
    </row>
    <row r="4938">
      <c r="A4938" s="2">
        <v>-1.0</v>
      </c>
      <c r="B4938" s="82" t="s">
        <v>5213</v>
      </c>
    </row>
    <row r="4939">
      <c r="A4939" s="2">
        <v>-2.0</v>
      </c>
      <c r="B4939" s="82" t="s">
        <v>4867</v>
      </c>
    </row>
    <row r="4940">
      <c r="A4940" s="2">
        <v>-1.0</v>
      </c>
      <c r="B4940" s="22" t="s">
        <v>5215</v>
      </c>
    </row>
    <row r="4941">
      <c r="A4941" s="2">
        <v>1.0</v>
      </c>
      <c r="B4941" s="82" t="s">
        <v>5721</v>
      </c>
    </row>
    <row r="4942">
      <c r="A4942" s="2">
        <v>-1.0</v>
      </c>
      <c r="B4942" s="82" t="s">
        <v>5216</v>
      </c>
    </row>
    <row r="4943">
      <c r="A4943" s="2">
        <v>-1.0</v>
      </c>
      <c r="B4943" s="82" t="s">
        <v>5725</v>
      </c>
    </row>
    <row r="4944">
      <c r="A4944" s="2">
        <v>-1.0</v>
      </c>
      <c r="B4944" s="82" t="s">
        <v>4937</v>
      </c>
    </row>
    <row r="4945">
      <c r="A4945" s="2">
        <v>0.0</v>
      </c>
      <c r="B4945" s="82" t="s">
        <v>5728</v>
      </c>
    </row>
    <row r="4946">
      <c r="A4946" s="2">
        <v>2.0</v>
      </c>
      <c r="B4946" s="82" t="s">
        <v>5730</v>
      </c>
    </row>
    <row r="4947">
      <c r="A4947" s="2">
        <v>0.0</v>
      </c>
      <c r="B4947" s="82" t="s">
        <v>5732</v>
      </c>
    </row>
    <row r="4948">
      <c r="A4948" s="2">
        <v>-1.0</v>
      </c>
      <c r="B4948" s="82" t="s">
        <v>5221</v>
      </c>
    </row>
    <row r="4949">
      <c r="A4949" s="2">
        <v>0.0</v>
      </c>
      <c r="B4949" s="82" t="s">
        <v>5736</v>
      </c>
    </row>
    <row r="4950">
      <c r="A4950" s="2">
        <v>0.0</v>
      </c>
      <c r="B4950" s="82" t="s">
        <v>5739</v>
      </c>
    </row>
    <row r="4951">
      <c r="A4951" s="2">
        <v>2.0</v>
      </c>
      <c r="B4951" s="82" t="s">
        <v>5741</v>
      </c>
    </row>
    <row r="4952">
      <c r="A4952" s="2">
        <v>0.0</v>
      </c>
      <c r="B4952" s="82" t="s">
        <v>5744</v>
      </c>
    </row>
    <row r="4953">
      <c r="A4953" s="2">
        <v>0.0</v>
      </c>
      <c r="B4953" s="82" t="s">
        <v>5746</v>
      </c>
    </row>
    <row r="4954">
      <c r="A4954" s="2">
        <v>0.0</v>
      </c>
      <c r="B4954" s="82" t="s">
        <v>5748</v>
      </c>
    </row>
    <row r="4955">
      <c r="A4955" s="2">
        <v>0.0</v>
      </c>
      <c r="B4955" s="82" t="s">
        <v>5724</v>
      </c>
    </row>
    <row r="4956">
      <c r="A4956" s="2">
        <v>0.0</v>
      </c>
      <c r="B4956" s="82" t="s">
        <v>5751</v>
      </c>
    </row>
    <row r="4957">
      <c r="A4957" s="2">
        <v>-2.0</v>
      </c>
      <c r="B4957" s="82" t="s">
        <v>4868</v>
      </c>
    </row>
    <row r="4958">
      <c r="A4958" s="2">
        <v>-1.0</v>
      </c>
      <c r="B4958" s="82" t="s">
        <v>5222</v>
      </c>
    </row>
    <row r="4959">
      <c r="A4959" s="2">
        <v>2.0</v>
      </c>
      <c r="B4959" s="82" t="s">
        <v>5753</v>
      </c>
    </row>
    <row r="4960">
      <c r="A4960" s="2">
        <v>0.0</v>
      </c>
      <c r="B4960" s="82" t="s">
        <v>5755</v>
      </c>
    </row>
    <row r="4961">
      <c r="A4961" s="2">
        <v>-1.0</v>
      </c>
      <c r="B4961" s="82" t="s">
        <v>5224</v>
      </c>
    </row>
    <row r="4962">
      <c r="A4962" s="2">
        <v>0.0</v>
      </c>
      <c r="B4962" s="82" t="s">
        <v>5758</v>
      </c>
    </row>
    <row r="4963">
      <c r="A4963" s="2">
        <v>0.0</v>
      </c>
      <c r="B4963" s="82" t="s">
        <v>5760</v>
      </c>
    </row>
    <row r="4964">
      <c r="A4964" s="2">
        <v>2.0</v>
      </c>
      <c r="B4964" s="82" t="s">
        <v>5762</v>
      </c>
    </row>
    <row r="4965">
      <c r="A4965" s="2">
        <v>0.0</v>
      </c>
      <c r="B4965" s="82" t="s">
        <v>5764</v>
      </c>
    </row>
    <row r="4966">
      <c r="A4966" s="2">
        <v>0.0</v>
      </c>
      <c r="B4966" s="82" t="s">
        <v>5766</v>
      </c>
    </row>
    <row r="4967">
      <c r="A4967" s="2">
        <v>0.0</v>
      </c>
      <c r="B4967" s="82" t="s">
        <v>5768</v>
      </c>
    </row>
    <row r="4968">
      <c r="A4968" s="2">
        <v>2.0</v>
      </c>
      <c r="B4968" s="82" t="s">
        <v>5771</v>
      </c>
    </row>
    <row r="4969">
      <c r="A4969" s="2">
        <v>0.0</v>
      </c>
      <c r="B4969" s="82" t="s">
        <v>5773</v>
      </c>
    </row>
    <row r="4970">
      <c r="A4970" s="2">
        <v>-1.0</v>
      </c>
      <c r="B4970" s="22" t="s">
        <v>5226</v>
      </c>
    </row>
    <row r="4971">
      <c r="A4971" s="2">
        <v>-1.0</v>
      </c>
      <c r="B4971" s="22" t="s">
        <v>5227</v>
      </c>
    </row>
    <row r="4972">
      <c r="A4972" s="2">
        <v>2.0</v>
      </c>
      <c r="B4972" s="22" t="s">
        <v>5779</v>
      </c>
    </row>
    <row r="4973">
      <c r="A4973" s="2">
        <v>-1.0</v>
      </c>
      <c r="B4973" s="82" t="s">
        <v>5229</v>
      </c>
    </row>
    <row r="4974">
      <c r="A4974" s="2">
        <v>0.0</v>
      </c>
      <c r="B4974" s="82" t="s">
        <v>5783</v>
      </c>
    </row>
    <row r="4975">
      <c r="A4975" s="2">
        <v>-1.0</v>
      </c>
      <c r="B4975" s="82" t="s">
        <v>5231</v>
      </c>
    </row>
    <row r="4976">
      <c r="A4976" s="2">
        <v>0.0</v>
      </c>
      <c r="B4976" s="82" t="s">
        <v>5785</v>
      </c>
    </row>
    <row r="4977">
      <c r="A4977" s="2">
        <v>-1.0</v>
      </c>
      <c r="B4977" s="82" t="s">
        <v>5233</v>
      </c>
    </row>
    <row r="4978">
      <c r="A4978" s="2">
        <v>-1.0</v>
      </c>
      <c r="B4978" s="82" t="s">
        <v>5234</v>
      </c>
    </row>
    <row r="4979">
      <c r="A4979" s="2">
        <v>-1.0</v>
      </c>
      <c r="B4979" s="82" t="s">
        <v>5236</v>
      </c>
    </row>
    <row r="4980">
      <c r="A4980" s="2">
        <v>-1.0</v>
      </c>
      <c r="B4980" s="82" t="s">
        <v>5237</v>
      </c>
    </row>
    <row r="4981">
      <c r="A4981" s="2">
        <v>-1.0</v>
      </c>
      <c r="B4981" s="82" t="s">
        <v>5239</v>
      </c>
    </row>
    <row r="4982">
      <c r="A4982" s="2">
        <v>0.0</v>
      </c>
      <c r="B4982" s="82" t="s">
        <v>5793</v>
      </c>
    </row>
    <row r="4983">
      <c r="A4983" s="2">
        <v>0.0</v>
      </c>
      <c r="B4983" s="82" t="s">
        <v>5796</v>
      </c>
    </row>
    <row r="4984">
      <c r="A4984" s="2">
        <v>2.0</v>
      </c>
      <c r="B4984" s="82" t="s">
        <v>5798</v>
      </c>
    </row>
    <row r="4985">
      <c r="A4985" s="2">
        <v>2.0</v>
      </c>
      <c r="B4985" s="82" t="s">
        <v>5799</v>
      </c>
    </row>
    <row r="4986">
      <c r="A4986" s="2">
        <v>-1.0</v>
      </c>
      <c r="B4986" s="82" t="s">
        <v>5241</v>
      </c>
    </row>
    <row r="4987">
      <c r="A4987" s="2">
        <v>-1.0</v>
      </c>
      <c r="B4987" s="82" t="s">
        <v>5242</v>
      </c>
    </row>
    <row r="4988">
      <c r="A4988" s="2">
        <v>0.0</v>
      </c>
      <c r="B4988" s="82" t="s">
        <v>5800</v>
      </c>
    </row>
    <row r="4989">
      <c r="A4989" s="2">
        <v>-1.0</v>
      </c>
      <c r="B4989" s="82" t="s">
        <v>5244</v>
      </c>
    </row>
    <row r="4990">
      <c r="A4990" s="2">
        <v>0.0</v>
      </c>
      <c r="B4990" s="85" t="s">
        <v>5801</v>
      </c>
    </row>
    <row r="4991">
      <c r="A4991" s="2">
        <v>-1.0</v>
      </c>
      <c r="B4991" s="82" t="s">
        <v>5246</v>
      </c>
    </row>
    <row r="4992">
      <c r="A4992" s="2">
        <v>0.0</v>
      </c>
      <c r="B4992" s="82" t="s">
        <v>5803</v>
      </c>
    </row>
    <row r="4993">
      <c r="A4993" s="2">
        <v>2.0</v>
      </c>
      <c r="B4993" s="82" t="s">
        <v>5804</v>
      </c>
    </row>
    <row r="4994">
      <c r="A4994" s="2">
        <v>-1.0</v>
      </c>
      <c r="B4994" s="82" t="s">
        <v>5706</v>
      </c>
    </row>
    <row r="4995">
      <c r="A4995" s="2">
        <v>0.0</v>
      </c>
      <c r="B4995" s="85" t="s">
        <v>5806</v>
      </c>
    </row>
    <row r="4996">
      <c r="A4996" s="2">
        <v>0.0</v>
      </c>
      <c r="B4996" s="82" t="s">
        <v>5807</v>
      </c>
    </row>
    <row r="4997">
      <c r="A4997" s="2">
        <v>0.0</v>
      </c>
      <c r="B4997" s="82" t="s">
        <v>5808</v>
      </c>
    </row>
    <row r="4998">
      <c r="A4998" s="2">
        <v>1.0</v>
      </c>
      <c r="B4998" s="82" t="s">
        <v>5809</v>
      </c>
    </row>
    <row r="4999">
      <c r="A4999" s="2">
        <v>0.0</v>
      </c>
      <c r="B4999" s="82" t="s">
        <v>5810</v>
      </c>
    </row>
    <row r="5000">
      <c r="A5000" s="2">
        <v>-1.0</v>
      </c>
      <c r="B5000" s="82" t="s">
        <v>5247</v>
      </c>
    </row>
    <row r="5001">
      <c r="A5001" s="2">
        <v>-1.0</v>
      </c>
      <c r="B5001" s="82" t="s">
        <v>5248</v>
      </c>
    </row>
    <row r="5002">
      <c r="A5002" s="2">
        <v>0.0</v>
      </c>
      <c r="B5002" s="82" t="s">
        <v>5811</v>
      </c>
    </row>
    <row r="5003">
      <c r="A5003" s="2">
        <v>-2.0</v>
      </c>
      <c r="B5003" s="82" t="s">
        <v>4869</v>
      </c>
    </row>
    <row r="5004">
      <c r="A5004" s="2">
        <v>0.0</v>
      </c>
      <c r="B5004" s="82" t="s">
        <v>5438</v>
      </c>
    </row>
    <row r="5005">
      <c r="A5005" s="2">
        <v>-1.0</v>
      </c>
      <c r="B5005" s="82" t="s">
        <v>5250</v>
      </c>
    </row>
    <row r="5006">
      <c r="A5006" s="2">
        <v>-1.0</v>
      </c>
      <c r="B5006" s="82" t="s">
        <v>5252</v>
      </c>
    </row>
    <row r="5007">
      <c r="A5007" s="2">
        <v>0.0</v>
      </c>
      <c r="B5007" s="82" t="s">
        <v>5812</v>
      </c>
    </row>
    <row r="5008">
      <c r="A5008" s="2">
        <v>0.0</v>
      </c>
      <c r="B5008" s="82" t="s">
        <v>5813</v>
      </c>
    </row>
    <row r="5009">
      <c r="A5009" s="2">
        <v>0.0</v>
      </c>
      <c r="B5009" s="85" t="s">
        <v>5814</v>
      </c>
    </row>
    <row r="5010">
      <c r="A5010" s="2">
        <v>0.0</v>
      </c>
      <c r="B5010" s="82" t="s">
        <v>5815</v>
      </c>
    </row>
    <row r="5011">
      <c r="A5011" s="2">
        <v>-1.0</v>
      </c>
      <c r="B5011" s="82" t="s">
        <v>5254</v>
      </c>
    </row>
    <row r="5012">
      <c r="A5012" s="2">
        <v>-2.0</v>
      </c>
      <c r="B5012" s="82" t="s">
        <v>4870</v>
      </c>
    </row>
    <row r="5013">
      <c r="A5013" s="2">
        <v>-1.0</v>
      </c>
      <c r="B5013" s="82" t="s">
        <v>4979</v>
      </c>
    </row>
    <row r="5014">
      <c r="A5014" s="2">
        <v>-2.0</v>
      </c>
      <c r="B5014" s="82" t="s">
        <v>4871</v>
      </c>
    </row>
    <row r="5015">
      <c r="A5015" s="2">
        <v>0.0</v>
      </c>
      <c r="B5015" s="82" t="s">
        <v>5816</v>
      </c>
    </row>
    <row r="5016">
      <c r="A5016" s="2">
        <v>0.0</v>
      </c>
      <c r="B5016" s="82" t="s">
        <v>5817</v>
      </c>
    </row>
    <row r="5017">
      <c r="A5017" s="2">
        <v>0.0</v>
      </c>
      <c r="B5017" s="82" t="s">
        <v>5818</v>
      </c>
    </row>
    <row r="5018">
      <c r="A5018" s="2">
        <v>0.0</v>
      </c>
      <c r="B5018" s="82" t="s">
        <v>5819</v>
      </c>
    </row>
    <row r="5019">
      <c r="A5019" s="2">
        <v>0.0</v>
      </c>
      <c r="B5019" s="82" t="s">
        <v>5820</v>
      </c>
    </row>
    <row r="5020">
      <c r="A5020" s="2">
        <v>0.0</v>
      </c>
      <c r="B5020" s="82" t="s">
        <v>5821</v>
      </c>
    </row>
    <row r="5021">
      <c r="A5021" s="2">
        <v>0.0</v>
      </c>
      <c r="B5021" s="82" t="s">
        <v>5822</v>
      </c>
    </row>
    <row r="5022">
      <c r="A5022" s="2">
        <v>0.0</v>
      </c>
      <c r="B5022" s="82" t="s">
        <v>5823</v>
      </c>
    </row>
    <row r="5023">
      <c r="A5023" s="2">
        <v>0.0</v>
      </c>
      <c r="B5023" s="82" t="s">
        <v>5824</v>
      </c>
    </row>
    <row r="5024">
      <c r="A5024" s="2">
        <v>0.0</v>
      </c>
      <c r="B5024" s="82" t="s">
        <v>5825</v>
      </c>
    </row>
    <row r="5025">
      <c r="A5025" s="2">
        <v>0.0</v>
      </c>
      <c r="B5025" s="82" t="s">
        <v>5826</v>
      </c>
    </row>
    <row r="5026">
      <c r="A5026" s="2">
        <v>0.0</v>
      </c>
      <c r="B5026" s="82" t="s">
        <v>5827</v>
      </c>
    </row>
    <row r="5027">
      <c r="A5027" s="2">
        <v>0.0</v>
      </c>
      <c r="B5027" s="82" t="s">
        <v>5828</v>
      </c>
    </row>
    <row r="5028">
      <c r="A5028" s="2">
        <v>0.0</v>
      </c>
      <c r="B5028" s="82" t="s">
        <v>5829</v>
      </c>
    </row>
    <row r="5029">
      <c r="A5029" s="2">
        <v>0.0</v>
      </c>
      <c r="B5029" s="82" t="s">
        <v>5831</v>
      </c>
    </row>
    <row r="5030">
      <c r="A5030" s="2">
        <v>0.0</v>
      </c>
      <c r="B5030" s="82" t="s">
        <v>5832</v>
      </c>
    </row>
    <row r="5031">
      <c r="A5031" s="2">
        <v>0.0</v>
      </c>
      <c r="B5031" s="82" t="s">
        <v>5833</v>
      </c>
    </row>
    <row r="5032">
      <c r="A5032" s="2">
        <v>-1.0</v>
      </c>
      <c r="B5032" s="82" t="s">
        <v>5255</v>
      </c>
    </row>
    <row r="5033">
      <c r="A5033" s="2">
        <v>2.0</v>
      </c>
      <c r="B5033" s="82" t="s">
        <v>5834</v>
      </c>
    </row>
    <row r="5034">
      <c r="A5034" s="2">
        <v>-2.0</v>
      </c>
      <c r="B5034" s="82" t="s">
        <v>4872</v>
      </c>
    </row>
    <row r="5035">
      <c r="A5035" s="2">
        <v>0.0</v>
      </c>
      <c r="B5035" s="22" t="s">
        <v>5835</v>
      </c>
    </row>
    <row r="5036">
      <c r="A5036" s="2">
        <v>0.0</v>
      </c>
      <c r="B5036" s="22" t="s">
        <v>5836</v>
      </c>
    </row>
    <row r="5037">
      <c r="A5037" s="2">
        <v>0.0</v>
      </c>
      <c r="B5037" s="82" t="s">
        <v>5837</v>
      </c>
    </row>
    <row r="5038">
      <c r="A5038" s="2">
        <v>0.0</v>
      </c>
      <c r="B5038" s="82" t="s">
        <v>5838</v>
      </c>
    </row>
    <row r="5039">
      <c r="A5039" s="2">
        <v>0.0</v>
      </c>
      <c r="B5039" s="82" t="s">
        <v>5839</v>
      </c>
    </row>
    <row r="5040">
      <c r="A5040" s="2">
        <v>0.0</v>
      </c>
      <c r="B5040" s="82" t="s">
        <v>5840</v>
      </c>
    </row>
    <row r="5041">
      <c r="A5041" s="2">
        <v>0.0</v>
      </c>
      <c r="B5041" s="82" t="s">
        <v>5841</v>
      </c>
    </row>
    <row r="5042">
      <c r="A5042" s="2">
        <v>-1.0</v>
      </c>
      <c r="B5042" s="82" t="s">
        <v>5257</v>
      </c>
    </row>
    <row r="5043">
      <c r="A5043" s="2">
        <v>-2.0</v>
      </c>
      <c r="B5043" s="82" t="s">
        <v>4873</v>
      </c>
    </row>
    <row r="5044">
      <c r="A5044" s="2">
        <v>0.0</v>
      </c>
      <c r="B5044" s="82" t="s">
        <v>5843</v>
      </c>
    </row>
    <row r="5045">
      <c r="A5045" s="2">
        <v>0.0</v>
      </c>
      <c r="B5045" s="82" t="s">
        <v>5844</v>
      </c>
    </row>
    <row r="5046">
      <c r="A5046" s="2">
        <v>1.0</v>
      </c>
      <c r="B5046" s="82" t="s">
        <v>5845</v>
      </c>
    </row>
    <row r="5047">
      <c r="A5047" s="2">
        <v>-1.0</v>
      </c>
      <c r="B5047" s="82" t="s">
        <v>5258</v>
      </c>
    </row>
    <row r="5048">
      <c r="A5048" s="2">
        <v>0.0</v>
      </c>
      <c r="B5048" s="82" t="s">
        <v>5846</v>
      </c>
    </row>
    <row r="5049">
      <c r="A5049" s="2">
        <v>-1.0</v>
      </c>
      <c r="B5049" s="82" t="s">
        <v>5259</v>
      </c>
    </row>
    <row r="5050">
      <c r="A5050" s="2">
        <v>0.0</v>
      </c>
      <c r="B5050" s="82" t="s">
        <v>5847</v>
      </c>
    </row>
    <row r="5051">
      <c r="A5051" s="2">
        <v>0.0</v>
      </c>
      <c r="B5051" s="82" t="s">
        <v>5726</v>
      </c>
    </row>
    <row r="5052">
      <c r="A5052" s="2">
        <v>0.0</v>
      </c>
      <c r="B5052" s="85" t="s">
        <v>5848</v>
      </c>
    </row>
    <row r="5053">
      <c r="A5053" s="2">
        <v>0.0</v>
      </c>
      <c r="B5053" s="82" t="s">
        <v>5849</v>
      </c>
    </row>
    <row r="5054">
      <c r="A5054" s="2">
        <v>0.0</v>
      </c>
      <c r="B5054" s="82" t="s">
        <v>5850</v>
      </c>
    </row>
    <row r="5055">
      <c r="A5055" s="2">
        <v>-1.0</v>
      </c>
      <c r="B5055" s="82" t="s">
        <v>5261</v>
      </c>
    </row>
    <row r="5056">
      <c r="A5056" s="2">
        <v>0.0</v>
      </c>
      <c r="B5056" s="82" t="s">
        <v>5851</v>
      </c>
    </row>
    <row r="5057">
      <c r="A5057" s="2">
        <v>0.0</v>
      </c>
      <c r="B5057" s="82" t="s">
        <v>5852</v>
      </c>
    </row>
    <row r="5058">
      <c r="A5058" s="2">
        <v>2.0</v>
      </c>
      <c r="B5058" s="82" t="s">
        <v>5853</v>
      </c>
    </row>
    <row r="5059">
      <c r="A5059" s="2">
        <v>-1.0</v>
      </c>
      <c r="B5059" s="82" t="s">
        <v>5263</v>
      </c>
    </row>
    <row r="5060">
      <c r="A5060" s="2">
        <v>0.0</v>
      </c>
      <c r="B5060" s="85" t="s">
        <v>5854</v>
      </c>
    </row>
    <row r="5061">
      <c r="A5061" s="2">
        <v>0.0</v>
      </c>
      <c r="B5061" s="82" t="s">
        <v>5856</v>
      </c>
    </row>
    <row r="5062">
      <c r="A5062" s="2">
        <v>0.0</v>
      </c>
      <c r="B5062" s="82" t="s">
        <v>5856</v>
      </c>
    </row>
    <row r="5063">
      <c r="A5063" s="2">
        <v>0.0</v>
      </c>
      <c r="B5063" s="82" t="s">
        <v>5856</v>
      </c>
    </row>
    <row r="5064">
      <c r="A5064" s="2">
        <v>1.0</v>
      </c>
      <c r="B5064" s="82" t="s">
        <v>5857</v>
      </c>
    </row>
    <row r="5065">
      <c r="A5065" s="2">
        <v>0.0</v>
      </c>
      <c r="B5065" s="82" t="s">
        <v>5858</v>
      </c>
    </row>
    <row r="5066">
      <c r="A5066" s="2">
        <v>0.0</v>
      </c>
      <c r="B5066" s="85" t="s">
        <v>5859</v>
      </c>
    </row>
    <row r="5067">
      <c r="A5067" s="2">
        <v>0.0</v>
      </c>
      <c r="B5067" s="82" t="s">
        <v>5860</v>
      </c>
    </row>
    <row r="5068">
      <c r="A5068" s="2">
        <v>-2.0</v>
      </c>
      <c r="B5068" s="82" t="s">
        <v>4874</v>
      </c>
    </row>
    <row r="5069">
      <c r="A5069" s="2">
        <v>0.0</v>
      </c>
      <c r="B5069" s="82" t="s">
        <v>5861</v>
      </c>
    </row>
    <row r="5070">
      <c r="A5070" s="2">
        <v>-1.0</v>
      </c>
      <c r="B5070" s="82" t="s">
        <v>5264</v>
      </c>
    </row>
    <row r="5071">
      <c r="A5071" s="2">
        <v>0.0</v>
      </c>
      <c r="B5071" s="82" t="s">
        <v>5862</v>
      </c>
    </row>
    <row r="5072">
      <c r="A5072" s="2">
        <v>0.0</v>
      </c>
      <c r="B5072" s="82" t="s">
        <v>5863</v>
      </c>
    </row>
    <row r="5073">
      <c r="A5073" s="2">
        <v>-1.0</v>
      </c>
      <c r="B5073" s="82" t="s">
        <v>5266</v>
      </c>
    </row>
    <row r="5074">
      <c r="A5074" s="2">
        <v>-2.0</v>
      </c>
      <c r="B5074" s="82" t="s">
        <v>4875</v>
      </c>
    </row>
    <row r="5075">
      <c r="A5075" s="2">
        <v>0.0</v>
      </c>
      <c r="B5075" s="82" t="s">
        <v>5865</v>
      </c>
    </row>
    <row r="5076">
      <c r="A5076" s="2">
        <v>0.0</v>
      </c>
      <c r="B5076" s="82" t="s">
        <v>5866</v>
      </c>
    </row>
    <row r="5077">
      <c r="A5077" s="2">
        <v>0.0</v>
      </c>
      <c r="B5077" s="82" t="s">
        <v>5867</v>
      </c>
    </row>
    <row r="5078">
      <c r="A5078" s="2">
        <v>0.0</v>
      </c>
      <c r="B5078" s="82" t="s">
        <v>5868</v>
      </c>
    </row>
    <row r="5079">
      <c r="A5079" s="2">
        <v>0.0</v>
      </c>
      <c r="B5079" s="82" t="s">
        <v>5869</v>
      </c>
    </row>
    <row r="5080">
      <c r="A5080" s="2">
        <v>0.0</v>
      </c>
      <c r="B5080" s="82" t="s">
        <v>5870</v>
      </c>
    </row>
    <row r="5081">
      <c r="A5081" s="2">
        <v>0.0</v>
      </c>
      <c r="B5081" s="82" t="s">
        <v>5871</v>
      </c>
    </row>
    <row r="5082">
      <c r="A5082" s="2">
        <v>0.0</v>
      </c>
      <c r="B5082" s="82" t="s">
        <v>5872</v>
      </c>
    </row>
    <row r="5083">
      <c r="A5083" s="2">
        <v>0.0</v>
      </c>
      <c r="B5083" s="82" t="s">
        <v>5873</v>
      </c>
    </row>
    <row r="5084">
      <c r="A5084" s="2">
        <v>0.0</v>
      </c>
      <c r="B5084" s="82" t="s">
        <v>5874</v>
      </c>
    </row>
    <row r="5085">
      <c r="A5085" s="2">
        <v>0.0</v>
      </c>
      <c r="B5085" s="82" t="s">
        <v>5875</v>
      </c>
    </row>
    <row r="5086">
      <c r="A5086" s="2">
        <v>0.0</v>
      </c>
      <c r="B5086" s="82" t="s">
        <v>4950</v>
      </c>
    </row>
    <row r="5087">
      <c r="A5087" s="2">
        <v>0.0</v>
      </c>
      <c r="B5087" s="82" t="s">
        <v>5876</v>
      </c>
    </row>
    <row r="5088">
      <c r="A5088" s="2">
        <v>0.0</v>
      </c>
      <c r="B5088" s="82" t="s">
        <v>5877</v>
      </c>
    </row>
    <row r="5089">
      <c r="A5089" s="2">
        <v>0.0</v>
      </c>
      <c r="B5089" s="82" t="s">
        <v>5878</v>
      </c>
    </row>
    <row r="5090">
      <c r="A5090" s="2">
        <v>-1.0</v>
      </c>
      <c r="B5090" s="82" t="s">
        <v>5267</v>
      </c>
    </row>
    <row r="5091">
      <c r="A5091" s="2">
        <v>2.0</v>
      </c>
      <c r="B5091" s="82" t="s">
        <v>5881</v>
      </c>
    </row>
    <row r="5092">
      <c r="A5092" s="2">
        <v>0.0</v>
      </c>
      <c r="B5092" s="82" t="s">
        <v>5879</v>
      </c>
    </row>
    <row r="5093">
      <c r="A5093" s="2">
        <v>0.0</v>
      </c>
      <c r="B5093" s="82" t="s">
        <v>5880</v>
      </c>
    </row>
    <row r="5094">
      <c r="A5094" s="2">
        <v>0.0</v>
      </c>
      <c r="B5094" s="82" t="s">
        <v>5882</v>
      </c>
    </row>
    <row r="5095">
      <c r="A5095" s="2">
        <v>0.0</v>
      </c>
      <c r="B5095" s="82" t="s">
        <v>5883</v>
      </c>
    </row>
    <row r="5096">
      <c r="A5096" s="2">
        <v>0.0</v>
      </c>
      <c r="B5096" s="82" t="s">
        <v>5884</v>
      </c>
    </row>
    <row r="5097">
      <c r="A5097" s="2">
        <v>0.0</v>
      </c>
      <c r="B5097" s="82" t="s">
        <v>5885</v>
      </c>
    </row>
    <row r="5098">
      <c r="A5098" s="2">
        <v>0.0</v>
      </c>
      <c r="B5098" s="82" t="s">
        <v>5886</v>
      </c>
    </row>
    <row r="5099">
      <c r="A5099" s="2">
        <v>0.0</v>
      </c>
      <c r="B5099" s="85" t="s">
        <v>5890</v>
      </c>
    </row>
    <row r="5100">
      <c r="A5100" s="2">
        <v>-1.0</v>
      </c>
      <c r="B5100" s="82" t="s">
        <v>5269</v>
      </c>
    </row>
    <row r="5101">
      <c r="A5101" s="2">
        <v>0.0</v>
      </c>
      <c r="B5101" s="82" t="s">
        <v>5887</v>
      </c>
    </row>
    <row r="5102">
      <c r="A5102" s="2">
        <v>-1.0</v>
      </c>
      <c r="B5102" s="82" t="s">
        <v>5271</v>
      </c>
    </row>
    <row r="5103">
      <c r="A5103" s="2">
        <v>-1.0</v>
      </c>
      <c r="B5103" s="82" t="s">
        <v>5272</v>
      </c>
    </row>
    <row r="5104">
      <c r="A5104" s="2">
        <v>1.0</v>
      </c>
      <c r="B5104" s="82" t="s">
        <v>5896</v>
      </c>
    </row>
    <row r="5105">
      <c r="A5105" s="2">
        <v>0.0</v>
      </c>
      <c r="B5105" s="82" t="s">
        <v>5888</v>
      </c>
    </row>
    <row r="5106">
      <c r="A5106" s="2">
        <v>1.0</v>
      </c>
      <c r="B5106" s="82" t="s">
        <v>5898</v>
      </c>
    </row>
    <row r="5107">
      <c r="A5107" s="2">
        <v>0.0</v>
      </c>
      <c r="B5107" s="82" t="s">
        <v>5889</v>
      </c>
    </row>
    <row r="5108">
      <c r="A5108" s="2">
        <v>0.0</v>
      </c>
      <c r="B5108" s="82" t="s">
        <v>5891</v>
      </c>
    </row>
    <row r="5109">
      <c r="A5109" s="2">
        <v>-1.0</v>
      </c>
      <c r="B5109" s="82" t="s">
        <v>5273</v>
      </c>
    </row>
    <row r="5110">
      <c r="A5110" s="2">
        <v>0.0</v>
      </c>
      <c r="B5110" s="82" t="s">
        <v>5892</v>
      </c>
    </row>
    <row r="5111">
      <c r="A5111" s="2">
        <v>-2.0</v>
      </c>
      <c r="B5111" s="82" t="s">
        <v>4876</v>
      </c>
    </row>
    <row r="5112">
      <c r="A5112" s="2">
        <v>-1.0</v>
      </c>
      <c r="B5112" s="82" t="s">
        <v>5274</v>
      </c>
    </row>
    <row r="5113">
      <c r="A5113" s="2">
        <v>0.0</v>
      </c>
      <c r="B5113" s="82" t="s">
        <v>5893</v>
      </c>
    </row>
    <row r="5114">
      <c r="A5114" s="2">
        <v>0.0</v>
      </c>
      <c r="B5114" s="82" t="s">
        <v>5894</v>
      </c>
    </row>
    <row r="5115">
      <c r="A5115" s="2">
        <v>-1.0</v>
      </c>
      <c r="B5115" s="82" t="s">
        <v>5276</v>
      </c>
    </row>
    <row r="5116">
      <c r="A5116" s="2">
        <v>0.0</v>
      </c>
      <c r="B5116" s="82" t="s">
        <v>5895</v>
      </c>
    </row>
    <row r="5117">
      <c r="A5117" s="2">
        <v>-1.0</v>
      </c>
      <c r="B5117" s="82" t="s">
        <v>5278</v>
      </c>
    </row>
    <row r="5118">
      <c r="A5118" s="2">
        <v>-1.0</v>
      </c>
      <c r="B5118" s="82" t="s">
        <v>5279</v>
      </c>
    </row>
    <row r="5119">
      <c r="A5119" s="2">
        <v>-1.0</v>
      </c>
      <c r="B5119" s="82" t="s">
        <v>5280</v>
      </c>
    </row>
    <row r="5120">
      <c r="A5120" s="2">
        <v>0.0</v>
      </c>
      <c r="B5120" s="82" t="s">
        <v>5438</v>
      </c>
    </row>
    <row r="5121">
      <c r="A5121" s="2">
        <v>-1.0</v>
      </c>
      <c r="B5121" s="82" t="s">
        <v>5282</v>
      </c>
    </row>
    <row r="5122">
      <c r="A5122" s="2">
        <v>0.0</v>
      </c>
      <c r="B5122" s="82" t="s">
        <v>5897</v>
      </c>
    </row>
    <row r="5123">
      <c r="A5123" s="2">
        <v>0.0</v>
      </c>
      <c r="B5123" s="82" t="s">
        <v>5899</v>
      </c>
    </row>
    <row r="5124">
      <c r="A5124" s="2">
        <v>0.0</v>
      </c>
      <c r="B5124" s="82" t="s">
        <v>5900</v>
      </c>
    </row>
    <row r="5125">
      <c r="A5125" s="2">
        <v>0.0</v>
      </c>
      <c r="B5125" s="82" t="s">
        <v>5901</v>
      </c>
    </row>
    <row r="5126">
      <c r="A5126" s="2">
        <v>-1.0</v>
      </c>
      <c r="B5126" s="82" t="s">
        <v>5283</v>
      </c>
    </row>
    <row r="5127">
      <c r="A5127" s="2">
        <v>0.0</v>
      </c>
      <c r="B5127" s="82" t="s">
        <v>5902</v>
      </c>
    </row>
    <row r="5128">
      <c r="A5128" s="2">
        <v>0.0</v>
      </c>
      <c r="B5128" s="82" t="s">
        <v>5903</v>
      </c>
    </row>
    <row r="5129">
      <c r="A5129" s="2">
        <v>0.0</v>
      </c>
      <c r="B5129" s="82" t="s">
        <v>5921</v>
      </c>
    </row>
    <row r="5130">
      <c r="A5130" s="2">
        <v>-2.0</v>
      </c>
      <c r="B5130" s="82" t="s">
        <v>4877</v>
      </c>
    </row>
    <row r="5131">
      <c r="A5131" s="2">
        <v>2.0</v>
      </c>
      <c r="B5131" s="82" t="s">
        <v>5693</v>
      </c>
    </row>
    <row r="5132">
      <c r="A5132" s="2">
        <v>0.0</v>
      </c>
      <c r="B5132" s="82" t="s">
        <v>5905</v>
      </c>
    </row>
    <row r="5133">
      <c r="A5133" s="2">
        <v>0.0</v>
      </c>
      <c r="B5133" s="82" t="s">
        <v>5906</v>
      </c>
    </row>
    <row r="5134">
      <c r="A5134" s="2">
        <v>0.0</v>
      </c>
      <c r="B5134" s="82" t="s">
        <v>5907</v>
      </c>
    </row>
    <row r="5135">
      <c r="A5135" s="2">
        <v>0.0</v>
      </c>
      <c r="B5135" s="82" t="s">
        <v>5908</v>
      </c>
    </row>
    <row r="5136">
      <c r="A5136" s="2">
        <v>-1.0</v>
      </c>
      <c r="B5136" s="82" t="s">
        <v>5284</v>
      </c>
    </row>
    <row r="5137">
      <c r="A5137" s="2">
        <v>-1.0</v>
      </c>
      <c r="B5137" s="82" t="s">
        <v>5286</v>
      </c>
    </row>
    <row r="5138">
      <c r="A5138" s="2">
        <v>-1.0</v>
      </c>
      <c r="B5138" s="82" t="s">
        <v>5287</v>
      </c>
    </row>
    <row r="5139">
      <c r="A5139" s="2">
        <v>-1.0</v>
      </c>
      <c r="B5139" s="82" t="s">
        <v>5288</v>
      </c>
    </row>
    <row r="5140">
      <c r="A5140" s="2">
        <v>-2.0</v>
      </c>
      <c r="B5140" s="82" t="s">
        <v>4878</v>
      </c>
    </row>
    <row r="5141">
      <c r="A5141" s="2">
        <v>1.0</v>
      </c>
      <c r="B5141" s="82" t="s">
        <v>5938</v>
      </c>
    </row>
    <row r="5142">
      <c r="A5142" s="2">
        <v>-1.0</v>
      </c>
      <c r="B5142" s="82" t="s">
        <v>5941</v>
      </c>
    </row>
    <row r="5143">
      <c r="A5143" s="2">
        <v>2.0</v>
      </c>
      <c r="B5143" s="82" t="s">
        <v>5943</v>
      </c>
    </row>
    <row r="5144">
      <c r="A5144" s="2">
        <v>0.0</v>
      </c>
      <c r="B5144" s="82" t="s">
        <v>5909</v>
      </c>
    </row>
    <row r="5145">
      <c r="A5145" s="2">
        <v>0.0</v>
      </c>
      <c r="B5145" s="82" t="s">
        <v>5946</v>
      </c>
    </row>
    <row r="5146">
      <c r="A5146" s="2">
        <v>2.0</v>
      </c>
      <c r="B5146" s="82" t="s">
        <v>5947</v>
      </c>
    </row>
    <row r="5147">
      <c r="A5147" s="2">
        <v>0.0</v>
      </c>
      <c r="B5147" s="82" t="s">
        <v>5910</v>
      </c>
    </row>
    <row r="5148">
      <c r="A5148" s="2">
        <v>-2.0</v>
      </c>
      <c r="B5148" s="82" t="s">
        <v>4879</v>
      </c>
    </row>
    <row r="5149">
      <c r="A5149" s="2">
        <v>-1.0</v>
      </c>
      <c r="B5149" s="82" t="s">
        <v>5290</v>
      </c>
    </row>
    <row r="5150">
      <c r="A5150" s="2">
        <v>-1.0</v>
      </c>
      <c r="B5150" s="82" t="s">
        <v>5292</v>
      </c>
    </row>
    <row r="5151">
      <c r="A5151" s="2">
        <v>0.0</v>
      </c>
      <c r="B5151" s="82" t="s">
        <v>5911</v>
      </c>
    </row>
    <row r="5152">
      <c r="A5152" s="2">
        <v>0.0</v>
      </c>
      <c r="B5152" s="82" t="s">
        <v>5912</v>
      </c>
    </row>
    <row r="5153">
      <c r="A5153" s="2">
        <v>0.0</v>
      </c>
      <c r="B5153" s="82" t="s">
        <v>5913</v>
      </c>
    </row>
    <row r="5154">
      <c r="A5154" s="2">
        <v>-1.0</v>
      </c>
      <c r="B5154" s="82" t="s">
        <v>5293</v>
      </c>
    </row>
    <row r="5155">
      <c r="A5155" s="2">
        <v>-1.0</v>
      </c>
      <c r="B5155" s="82" t="s">
        <v>5294</v>
      </c>
    </row>
    <row r="5156">
      <c r="A5156" s="2">
        <v>2.0</v>
      </c>
      <c r="B5156" s="82" t="s">
        <v>5960</v>
      </c>
    </row>
    <row r="5157">
      <c r="A5157" s="2">
        <v>0.0</v>
      </c>
      <c r="B5157" s="82" t="s">
        <v>5914</v>
      </c>
    </row>
    <row r="5158">
      <c r="A5158" s="2">
        <v>2.0</v>
      </c>
      <c r="B5158" s="82" t="s">
        <v>5963</v>
      </c>
    </row>
    <row r="5159">
      <c r="A5159" s="2">
        <v>2.0</v>
      </c>
      <c r="B5159" s="82" t="s">
        <v>5965</v>
      </c>
    </row>
    <row r="5160">
      <c r="A5160" s="2">
        <v>0.0</v>
      </c>
      <c r="B5160" s="82" t="s">
        <v>5915</v>
      </c>
    </row>
    <row r="5161">
      <c r="A5161" s="2">
        <v>0.0</v>
      </c>
      <c r="B5161" s="82" t="s">
        <v>5916</v>
      </c>
    </row>
    <row r="5162">
      <c r="A5162" s="2">
        <v>-1.0</v>
      </c>
      <c r="B5162" s="82" t="s">
        <v>5969</v>
      </c>
    </row>
    <row r="5163">
      <c r="A5163" s="2">
        <v>0.0</v>
      </c>
      <c r="B5163" s="82" t="s">
        <v>5917</v>
      </c>
    </row>
    <row r="5164">
      <c r="A5164" s="2">
        <v>0.0</v>
      </c>
      <c r="B5164" s="82" t="s">
        <v>5918</v>
      </c>
    </row>
    <row r="5165">
      <c r="A5165" s="2">
        <v>0.0</v>
      </c>
      <c r="B5165" s="86">
        <v>43617.0</v>
      </c>
    </row>
    <row r="5166">
      <c r="A5166" s="2">
        <v>0.0</v>
      </c>
      <c r="B5166" s="82" t="s">
        <v>5438</v>
      </c>
    </row>
    <row r="5167">
      <c r="A5167" s="2">
        <v>-1.0</v>
      </c>
      <c r="B5167" s="82" t="s">
        <v>5298</v>
      </c>
    </row>
    <row r="5168">
      <c r="A5168" s="2">
        <v>-1.0</v>
      </c>
      <c r="B5168" s="82" t="s">
        <v>5299</v>
      </c>
    </row>
    <row r="5169">
      <c r="A5169" s="2">
        <v>0.0</v>
      </c>
      <c r="B5169" s="82" t="s">
        <v>5920</v>
      </c>
    </row>
    <row r="5170">
      <c r="A5170" s="2">
        <v>0.0</v>
      </c>
      <c r="B5170" s="82" t="s">
        <v>5922</v>
      </c>
    </row>
    <row r="5171">
      <c r="A5171" s="2">
        <v>-1.0</v>
      </c>
      <c r="B5171" s="82" t="s">
        <v>5300</v>
      </c>
    </row>
    <row r="5172">
      <c r="A5172" s="2">
        <v>-2.0</v>
      </c>
      <c r="B5172" s="82" t="s">
        <v>4880</v>
      </c>
    </row>
    <row r="5173">
      <c r="A5173" s="2">
        <v>0.0</v>
      </c>
      <c r="B5173" s="82" t="s">
        <v>5923</v>
      </c>
    </row>
    <row r="5174">
      <c r="A5174" s="2">
        <v>0.0</v>
      </c>
      <c r="B5174" s="82" t="s">
        <v>5924</v>
      </c>
    </row>
    <row r="5175">
      <c r="A5175" s="2">
        <v>0.0</v>
      </c>
      <c r="B5175" s="82" t="s">
        <v>5925</v>
      </c>
    </row>
    <row r="5176">
      <c r="A5176" s="2">
        <v>0.0</v>
      </c>
      <c r="B5176" s="82" t="s">
        <v>5926</v>
      </c>
    </row>
    <row r="5177">
      <c r="A5177" s="2">
        <v>0.0</v>
      </c>
      <c r="B5177" s="82" t="s">
        <v>5927</v>
      </c>
    </row>
    <row r="5178">
      <c r="A5178" s="2">
        <v>0.0</v>
      </c>
      <c r="B5178" s="82" t="s">
        <v>5928</v>
      </c>
    </row>
    <row r="5179">
      <c r="A5179" s="2">
        <v>0.0</v>
      </c>
      <c r="B5179" s="82" t="s">
        <v>5929</v>
      </c>
    </row>
    <row r="5180">
      <c r="A5180" s="2">
        <v>0.0</v>
      </c>
      <c r="B5180" s="82" t="s">
        <v>5930</v>
      </c>
    </row>
    <row r="5181">
      <c r="A5181" s="2">
        <v>0.0</v>
      </c>
      <c r="B5181" s="82" t="s">
        <v>5931</v>
      </c>
    </row>
    <row r="5182">
      <c r="A5182" s="2">
        <v>0.0</v>
      </c>
      <c r="B5182" s="82" t="s">
        <v>5932</v>
      </c>
    </row>
    <row r="5183">
      <c r="A5183" s="2">
        <v>0.0</v>
      </c>
      <c r="B5183" s="82" t="s">
        <v>5933</v>
      </c>
    </row>
    <row r="5184">
      <c r="A5184" s="2">
        <v>0.0</v>
      </c>
      <c r="B5184" s="82" t="s">
        <v>5934</v>
      </c>
    </row>
    <row r="5185">
      <c r="A5185" s="2">
        <v>0.0</v>
      </c>
      <c r="B5185" s="82" t="s">
        <v>5935</v>
      </c>
    </row>
    <row r="5186">
      <c r="A5186" s="2">
        <v>0.0</v>
      </c>
      <c r="B5186" s="82" t="s">
        <v>5438</v>
      </c>
    </row>
    <row r="5187">
      <c r="A5187" s="2">
        <v>2.0</v>
      </c>
      <c r="B5187" s="82" t="s">
        <v>5984</v>
      </c>
    </row>
    <row r="5188">
      <c r="A5188" s="2">
        <v>-1.0</v>
      </c>
      <c r="B5188" s="82" t="s">
        <v>5302</v>
      </c>
    </row>
    <row r="5189">
      <c r="A5189" s="2">
        <v>0.0</v>
      </c>
      <c r="B5189" s="82" t="s">
        <v>5936</v>
      </c>
    </row>
    <row r="5190">
      <c r="A5190" s="2">
        <v>0.0</v>
      </c>
      <c r="B5190" s="82" t="s">
        <v>5937</v>
      </c>
    </row>
    <row r="5191">
      <c r="A5191" s="2">
        <v>0.0</v>
      </c>
      <c r="B5191" s="82" t="s">
        <v>5939</v>
      </c>
    </row>
    <row r="5192">
      <c r="A5192" s="2">
        <v>0.0</v>
      </c>
      <c r="B5192" s="82" t="s">
        <v>5942</v>
      </c>
    </row>
    <row r="5193">
      <c r="A5193" s="2">
        <v>2.0</v>
      </c>
      <c r="B5193" s="82" t="s">
        <v>5985</v>
      </c>
    </row>
    <row r="5194">
      <c r="A5194" s="2">
        <v>2.0</v>
      </c>
      <c r="B5194" s="82" t="s">
        <v>5986</v>
      </c>
    </row>
    <row r="5195">
      <c r="A5195" s="2">
        <v>1.0</v>
      </c>
      <c r="B5195" s="82" t="s">
        <v>5987</v>
      </c>
    </row>
    <row r="5196">
      <c r="A5196" s="2">
        <v>0.0</v>
      </c>
      <c r="B5196" s="82" t="s">
        <v>5944</v>
      </c>
    </row>
    <row r="5197">
      <c r="A5197" s="2">
        <v>0.0</v>
      </c>
      <c r="B5197" s="82" t="s">
        <v>5945</v>
      </c>
    </row>
    <row r="5198">
      <c r="A5198" s="2">
        <v>0.0</v>
      </c>
      <c r="B5198" s="82" t="s">
        <v>5948</v>
      </c>
    </row>
    <row r="5199">
      <c r="A5199" s="2">
        <v>0.0</v>
      </c>
      <c r="B5199" s="82" t="s">
        <v>5949</v>
      </c>
    </row>
    <row r="5200">
      <c r="A5200" s="2">
        <v>0.0</v>
      </c>
      <c r="B5200" s="82" t="s">
        <v>5950</v>
      </c>
    </row>
    <row r="5201">
      <c r="A5201" s="2">
        <v>0.0</v>
      </c>
      <c r="B5201" s="82" t="s">
        <v>5951</v>
      </c>
    </row>
    <row r="5202">
      <c r="A5202" s="2">
        <v>2.0</v>
      </c>
      <c r="B5202" s="82" t="s">
        <v>5990</v>
      </c>
    </row>
    <row r="5203">
      <c r="A5203" s="2">
        <v>0.0</v>
      </c>
      <c r="B5203" s="82" t="s">
        <v>5952</v>
      </c>
    </row>
    <row r="5204">
      <c r="A5204" s="2">
        <v>0.0</v>
      </c>
      <c r="B5204" s="82" t="s">
        <v>5953</v>
      </c>
    </row>
    <row r="5205">
      <c r="A5205" s="2">
        <v>0.0</v>
      </c>
      <c r="B5205" s="82" t="s">
        <v>4953</v>
      </c>
    </row>
    <row r="5206">
      <c r="A5206" s="2">
        <v>-1.0</v>
      </c>
      <c r="B5206" s="82" t="s">
        <v>5303</v>
      </c>
    </row>
    <row r="5207">
      <c r="A5207" s="2">
        <v>0.0</v>
      </c>
      <c r="B5207" s="82" t="s">
        <v>5438</v>
      </c>
    </row>
    <row r="5208">
      <c r="A5208" s="2">
        <v>2.0</v>
      </c>
      <c r="B5208" s="82" t="s">
        <v>5994</v>
      </c>
    </row>
    <row r="5209">
      <c r="A5209" s="2">
        <v>0.0</v>
      </c>
      <c r="B5209" s="82" t="s">
        <v>5954</v>
      </c>
    </row>
    <row r="5210">
      <c r="A5210" s="2">
        <v>-1.0</v>
      </c>
      <c r="B5210" s="82" t="s">
        <v>5304</v>
      </c>
    </row>
    <row r="5211">
      <c r="A5211" s="2">
        <v>0.0</v>
      </c>
      <c r="B5211" s="82" t="s">
        <v>5955</v>
      </c>
    </row>
    <row r="5212">
      <c r="A5212" s="2">
        <v>0.0</v>
      </c>
      <c r="B5212" s="82" t="s">
        <v>5956</v>
      </c>
    </row>
    <row r="5213">
      <c r="A5213" s="2">
        <v>0.0</v>
      </c>
      <c r="B5213" s="82" t="s">
        <v>5957</v>
      </c>
    </row>
    <row r="5214">
      <c r="A5214" s="2">
        <v>0.0</v>
      </c>
      <c r="B5214" s="82" t="s">
        <v>5702</v>
      </c>
    </row>
    <row r="5215">
      <c r="A5215" s="2">
        <v>-1.0</v>
      </c>
      <c r="B5215" s="82" t="s">
        <v>5306</v>
      </c>
    </row>
    <row r="5216">
      <c r="A5216" s="2">
        <v>0.0</v>
      </c>
      <c r="B5216" s="82" t="s">
        <v>4954</v>
      </c>
    </row>
    <row r="5217">
      <c r="A5217" s="2">
        <v>-1.0</v>
      </c>
      <c r="B5217" s="82" t="s">
        <v>5307</v>
      </c>
    </row>
    <row r="5218">
      <c r="A5218" s="2">
        <v>0.0</v>
      </c>
      <c r="B5218" s="82" t="s">
        <v>4480</v>
      </c>
    </row>
    <row r="5219">
      <c r="A5219" s="2">
        <v>1.0</v>
      </c>
      <c r="B5219" s="82" t="s">
        <v>6007</v>
      </c>
    </row>
    <row r="5220">
      <c r="A5220" s="2">
        <v>2.0</v>
      </c>
      <c r="B5220" s="82" t="s">
        <v>6009</v>
      </c>
    </row>
    <row r="5221">
      <c r="A5221" s="2">
        <v>2.0</v>
      </c>
      <c r="B5221" s="82" t="s">
        <v>6011</v>
      </c>
    </row>
    <row r="5222">
      <c r="A5222" s="2">
        <v>0.0</v>
      </c>
      <c r="B5222" s="82" t="s">
        <v>5958</v>
      </c>
    </row>
    <row r="5223">
      <c r="A5223" s="2">
        <v>0.0</v>
      </c>
      <c r="B5223" s="82" t="s">
        <v>5959</v>
      </c>
    </row>
    <row r="5224">
      <c r="A5224" s="2">
        <v>0.0</v>
      </c>
      <c r="B5224" s="82" t="s">
        <v>5961</v>
      </c>
    </row>
    <row r="5225">
      <c r="A5225" s="2">
        <v>-1.0</v>
      </c>
      <c r="B5225" s="82" t="s">
        <v>5309</v>
      </c>
    </row>
    <row r="5226">
      <c r="A5226" s="2">
        <v>-2.0</v>
      </c>
      <c r="B5226" s="82" t="s">
        <v>4881</v>
      </c>
    </row>
    <row r="5227">
      <c r="A5227" s="2">
        <v>0.0</v>
      </c>
      <c r="B5227" s="82" t="s">
        <v>5962</v>
      </c>
    </row>
    <row r="5228">
      <c r="A5228" s="2">
        <v>0.0</v>
      </c>
      <c r="B5228" s="82" t="s">
        <v>5964</v>
      </c>
    </row>
    <row r="5229">
      <c r="A5229" s="2">
        <v>0.0</v>
      </c>
      <c r="B5229" s="82" t="s">
        <v>5966</v>
      </c>
    </row>
    <row r="5230">
      <c r="A5230" s="2">
        <v>0.0</v>
      </c>
      <c r="B5230" s="82" t="s">
        <v>5967</v>
      </c>
    </row>
    <row r="5231">
      <c r="A5231" s="2">
        <v>0.0</v>
      </c>
      <c r="B5231" s="82" t="s">
        <v>5968</v>
      </c>
    </row>
    <row r="5232">
      <c r="A5232" s="2">
        <v>1.0</v>
      </c>
      <c r="B5232" s="82" t="s">
        <v>6027</v>
      </c>
    </row>
    <row r="5233">
      <c r="A5233" s="2">
        <v>1.0</v>
      </c>
      <c r="B5233" s="82" t="s">
        <v>6028</v>
      </c>
    </row>
    <row r="5234">
      <c r="A5234" s="2">
        <v>0.0</v>
      </c>
      <c r="B5234" s="82" t="s">
        <v>6031</v>
      </c>
    </row>
    <row r="5235">
      <c r="A5235" s="2">
        <v>0.0</v>
      </c>
      <c r="B5235" s="82" t="s">
        <v>5971</v>
      </c>
    </row>
    <row r="5236">
      <c r="A5236" s="2">
        <v>2.0</v>
      </c>
      <c r="B5236" s="82" t="s">
        <v>6034</v>
      </c>
    </row>
    <row r="5237">
      <c r="A5237" s="2">
        <v>2.0</v>
      </c>
      <c r="B5237" s="82" t="s">
        <v>6036</v>
      </c>
    </row>
    <row r="5238">
      <c r="A5238" s="2">
        <v>-1.0</v>
      </c>
      <c r="B5238" s="82" t="s">
        <v>5311</v>
      </c>
    </row>
    <row r="5239">
      <c r="A5239" s="2">
        <v>0.0</v>
      </c>
      <c r="B5239" s="82" t="s">
        <v>5972</v>
      </c>
    </row>
    <row r="5240">
      <c r="A5240" s="2">
        <v>-2.0</v>
      </c>
      <c r="B5240" s="82" t="s">
        <v>4882</v>
      </c>
    </row>
    <row r="5241">
      <c r="A5241" s="2">
        <v>0.0</v>
      </c>
      <c r="B5241" s="82" t="s">
        <v>5973</v>
      </c>
    </row>
    <row r="5242">
      <c r="A5242" s="2">
        <v>0.0</v>
      </c>
      <c r="B5242" s="82" t="s">
        <v>5974</v>
      </c>
    </row>
    <row r="5243">
      <c r="A5243" s="2">
        <v>0.0</v>
      </c>
      <c r="B5243" s="82" t="s">
        <v>5975</v>
      </c>
    </row>
    <row r="5244">
      <c r="A5244" s="2">
        <v>0.0</v>
      </c>
      <c r="B5244" s="85" t="s">
        <v>5976</v>
      </c>
    </row>
    <row r="5245">
      <c r="A5245" s="2">
        <v>-1.0</v>
      </c>
      <c r="B5245" s="82" t="s">
        <v>5312</v>
      </c>
    </row>
    <row r="5246">
      <c r="A5246" s="2">
        <v>0.0</v>
      </c>
      <c r="B5246" s="82" t="s">
        <v>5438</v>
      </c>
    </row>
    <row r="5247">
      <c r="A5247" s="2">
        <v>1.0</v>
      </c>
      <c r="B5247" s="82" t="s">
        <v>6058</v>
      </c>
    </row>
    <row r="5248">
      <c r="A5248" s="2">
        <v>0.0</v>
      </c>
      <c r="B5248" s="82" t="s">
        <v>5978</v>
      </c>
    </row>
    <row r="5249">
      <c r="A5249" s="2">
        <v>-1.0</v>
      </c>
      <c r="B5249" s="82" t="s">
        <v>5314</v>
      </c>
    </row>
    <row r="5250">
      <c r="A5250" s="2">
        <v>2.0</v>
      </c>
      <c r="B5250" s="82" t="s">
        <v>6064</v>
      </c>
    </row>
    <row r="5251">
      <c r="A5251" s="2">
        <v>2.0</v>
      </c>
      <c r="B5251" s="82" t="s">
        <v>6067</v>
      </c>
    </row>
    <row r="5252">
      <c r="A5252" s="2">
        <v>2.0</v>
      </c>
      <c r="B5252" s="82" t="s">
        <v>6069</v>
      </c>
    </row>
    <row r="5253">
      <c r="A5253" s="2">
        <v>1.0</v>
      </c>
      <c r="B5253" s="82" t="s">
        <v>6072</v>
      </c>
    </row>
    <row r="5254">
      <c r="A5254" s="2">
        <v>-1.0</v>
      </c>
      <c r="B5254" s="82" t="s">
        <v>5315</v>
      </c>
    </row>
    <row r="5255">
      <c r="A5255" s="2">
        <v>2.0</v>
      </c>
      <c r="B5255" s="82" t="s">
        <v>6074</v>
      </c>
    </row>
    <row r="5256">
      <c r="A5256" s="2">
        <v>0.0</v>
      </c>
      <c r="B5256" s="82" t="s">
        <v>5979</v>
      </c>
    </row>
    <row r="5257">
      <c r="A5257" s="2">
        <v>0.0</v>
      </c>
      <c r="B5257" s="82" t="s">
        <v>5980</v>
      </c>
    </row>
    <row r="5258">
      <c r="A5258" s="2">
        <v>1.0</v>
      </c>
      <c r="B5258" s="82" t="s">
        <v>6079</v>
      </c>
    </row>
    <row r="5259">
      <c r="A5259" s="2">
        <v>-1.0</v>
      </c>
      <c r="B5259" s="82" t="s">
        <v>5317</v>
      </c>
    </row>
    <row r="5260">
      <c r="A5260" s="2">
        <v>0.0</v>
      </c>
      <c r="B5260" s="82" t="s">
        <v>5981</v>
      </c>
    </row>
    <row r="5261">
      <c r="A5261" s="2">
        <v>0.0</v>
      </c>
      <c r="B5261" s="82" t="s">
        <v>5982</v>
      </c>
    </row>
    <row r="5262">
      <c r="A5262" s="2">
        <v>-1.0</v>
      </c>
      <c r="B5262" s="82" t="s">
        <v>5318</v>
      </c>
    </row>
    <row r="5263">
      <c r="A5263" s="2">
        <v>0.0</v>
      </c>
      <c r="B5263" s="85" t="s">
        <v>5983</v>
      </c>
    </row>
    <row r="5264">
      <c r="A5264" s="2">
        <v>0.0</v>
      </c>
      <c r="B5264" s="82" t="s">
        <v>5988</v>
      </c>
    </row>
    <row r="5265">
      <c r="A5265" s="2">
        <v>0.0</v>
      </c>
      <c r="B5265" s="85" t="s">
        <v>5989</v>
      </c>
    </row>
    <row r="5266">
      <c r="A5266" s="2">
        <v>0.0</v>
      </c>
      <c r="B5266" s="82" t="s">
        <v>5991</v>
      </c>
    </row>
    <row r="5267">
      <c r="A5267" s="2">
        <v>-1.0</v>
      </c>
      <c r="B5267" s="82" t="s">
        <v>5319</v>
      </c>
    </row>
    <row r="5268">
      <c r="A5268" s="2">
        <v>0.0</v>
      </c>
      <c r="B5268" s="82" t="s">
        <v>5992</v>
      </c>
    </row>
    <row r="5269">
      <c r="A5269" s="2">
        <v>0.0</v>
      </c>
      <c r="B5269" s="82" t="s">
        <v>5993</v>
      </c>
    </row>
    <row r="5270">
      <c r="A5270" s="2">
        <v>-2.0</v>
      </c>
      <c r="B5270" s="82" t="s">
        <v>4883</v>
      </c>
    </row>
    <row r="5271">
      <c r="A5271" s="2">
        <v>0.0</v>
      </c>
      <c r="B5271" s="82" t="s">
        <v>5727</v>
      </c>
    </row>
    <row r="5272">
      <c r="A5272" s="2">
        <v>0.0</v>
      </c>
      <c r="B5272" s="82" t="s">
        <v>5995</v>
      </c>
    </row>
    <row r="5273">
      <c r="A5273" s="2">
        <v>0.0</v>
      </c>
      <c r="B5273" s="82" t="s">
        <v>5996</v>
      </c>
    </row>
    <row r="5274">
      <c r="A5274" s="2">
        <v>-1.0</v>
      </c>
      <c r="B5274" s="82" t="s">
        <v>5321</v>
      </c>
    </row>
    <row r="5275">
      <c r="A5275" s="2">
        <v>0.0</v>
      </c>
      <c r="B5275" s="82" t="s">
        <v>5997</v>
      </c>
    </row>
    <row r="5276">
      <c r="A5276" s="2">
        <v>0.0</v>
      </c>
      <c r="B5276" s="82" t="s">
        <v>5784</v>
      </c>
    </row>
    <row r="5277">
      <c r="A5277" s="2">
        <v>0.0</v>
      </c>
      <c r="B5277" s="82" t="s">
        <v>5998</v>
      </c>
    </row>
    <row r="5278">
      <c r="A5278" s="2">
        <v>1.0</v>
      </c>
      <c r="B5278" s="82" t="s">
        <v>5747</v>
      </c>
    </row>
    <row r="5279">
      <c r="A5279" s="2">
        <v>-1.0</v>
      </c>
      <c r="B5279" s="82" t="s">
        <v>5322</v>
      </c>
    </row>
    <row r="5280">
      <c r="A5280" s="2">
        <v>0.0</v>
      </c>
      <c r="B5280" s="82" t="s">
        <v>5999</v>
      </c>
    </row>
    <row r="5281">
      <c r="A5281" s="2">
        <v>2.0</v>
      </c>
      <c r="B5281" s="82" t="s">
        <v>6137</v>
      </c>
    </row>
    <row r="5282">
      <c r="A5282" s="2">
        <v>2.0</v>
      </c>
      <c r="B5282" s="82" t="s">
        <v>6139</v>
      </c>
    </row>
    <row r="5283">
      <c r="A5283" s="2">
        <v>2.0</v>
      </c>
      <c r="B5283" s="82" t="s">
        <v>6141</v>
      </c>
    </row>
    <row r="5284">
      <c r="A5284" s="2">
        <v>-1.0</v>
      </c>
      <c r="B5284" s="82" t="s">
        <v>5323</v>
      </c>
    </row>
    <row r="5285">
      <c r="A5285" s="2">
        <v>0.0</v>
      </c>
      <c r="B5285" s="82" t="s">
        <v>6000</v>
      </c>
    </row>
    <row r="5286">
      <c r="A5286" s="2">
        <v>1.0</v>
      </c>
      <c r="B5286" s="82" t="s">
        <v>6144</v>
      </c>
    </row>
    <row r="5287">
      <c r="A5287" s="2">
        <v>2.0</v>
      </c>
      <c r="B5287" s="82" t="s">
        <v>6146</v>
      </c>
    </row>
    <row r="5288">
      <c r="A5288" s="2">
        <v>2.0</v>
      </c>
      <c r="B5288" s="82" t="s">
        <v>6147</v>
      </c>
    </row>
    <row r="5289">
      <c r="A5289" s="2">
        <v>-1.0</v>
      </c>
      <c r="B5289" s="82" t="s">
        <v>5324</v>
      </c>
    </row>
    <row r="5290">
      <c r="A5290" s="2">
        <v>0.0</v>
      </c>
      <c r="B5290" s="82" t="s">
        <v>6001</v>
      </c>
    </row>
    <row r="5291">
      <c r="A5291" s="2">
        <v>0.0</v>
      </c>
      <c r="B5291" s="82" t="s">
        <v>6002</v>
      </c>
    </row>
    <row r="5292">
      <c r="A5292" s="2">
        <v>-1.0</v>
      </c>
      <c r="B5292" s="82" t="s">
        <v>5326</v>
      </c>
    </row>
    <row r="5293">
      <c r="A5293" s="2">
        <v>-1.0</v>
      </c>
      <c r="B5293" s="82" t="s">
        <v>5328</v>
      </c>
    </row>
    <row r="5294">
      <c r="A5294" s="2">
        <v>0.0</v>
      </c>
      <c r="B5294" s="82" t="s">
        <v>6003</v>
      </c>
    </row>
    <row r="5295">
      <c r="A5295" s="2">
        <v>-2.0</v>
      </c>
      <c r="B5295" s="82" t="s">
        <v>6155</v>
      </c>
    </row>
    <row r="5296">
      <c r="A5296" s="2">
        <v>0.0</v>
      </c>
      <c r="B5296" s="82" t="s">
        <v>6004</v>
      </c>
    </row>
    <row r="5297">
      <c r="A5297" s="2">
        <v>2.0</v>
      </c>
      <c r="B5297" s="82" t="s">
        <v>6159</v>
      </c>
    </row>
    <row r="5298">
      <c r="A5298" s="2">
        <v>2.0</v>
      </c>
      <c r="B5298" s="82" t="s">
        <v>6161</v>
      </c>
    </row>
    <row r="5299">
      <c r="A5299" s="2">
        <v>0.0</v>
      </c>
      <c r="B5299" s="82" t="s">
        <v>6005</v>
      </c>
    </row>
    <row r="5300">
      <c r="A5300" s="2">
        <v>0.0</v>
      </c>
      <c r="B5300" s="82" t="s">
        <v>6006</v>
      </c>
    </row>
    <row r="5301">
      <c r="A5301" s="2">
        <v>0.0</v>
      </c>
      <c r="B5301" s="82" t="s">
        <v>5843</v>
      </c>
    </row>
    <row r="5302">
      <c r="A5302" s="2">
        <v>-1.0</v>
      </c>
      <c r="B5302" s="82" t="s">
        <v>5329</v>
      </c>
    </row>
    <row r="5303">
      <c r="A5303" s="2">
        <v>0.0</v>
      </c>
      <c r="B5303" s="82" t="s">
        <v>6008</v>
      </c>
    </row>
    <row r="5304">
      <c r="A5304" s="2">
        <v>0.0</v>
      </c>
      <c r="B5304" s="82" t="s">
        <v>6010</v>
      </c>
    </row>
    <row r="5305">
      <c r="A5305" s="2">
        <v>0.0</v>
      </c>
      <c r="B5305" s="82" t="s">
        <v>6012</v>
      </c>
    </row>
    <row r="5306">
      <c r="A5306" s="2">
        <v>-1.0</v>
      </c>
      <c r="B5306" s="82" t="s">
        <v>5331</v>
      </c>
    </row>
    <row r="5307">
      <c r="A5307" s="2">
        <v>-1.0</v>
      </c>
      <c r="B5307" s="82" t="s">
        <v>5332</v>
      </c>
    </row>
    <row r="5308">
      <c r="A5308" s="2">
        <v>-1.0</v>
      </c>
      <c r="B5308" s="82" t="s">
        <v>5334</v>
      </c>
    </row>
    <row r="5309">
      <c r="A5309" s="2">
        <v>0.0</v>
      </c>
      <c r="B5309" s="82" t="s">
        <v>6013</v>
      </c>
    </row>
    <row r="5310">
      <c r="A5310" s="2">
        <v>0.0</v>
      </c>
      <c r="B5310" s="82" t="s">
        <v>6014</v>
      </c>
    </row>
    <row r="5311">
      <c r="A5311" s="2">
        <v>-1.0</v>
      </c>
      <c r="B5311" s="82" t="s">
        <v>6181</v>
      </c>
    </row>
    <row r="5312">
      <c r="A5312" s="2">
        <v>-1.0</v>
      </c>
      <c r="B5312" s="82" t="s">
        <v>6183</v>
      </c>
    </row>
    <row r="5313">
      <c r="A5313" s="2">
        <v>-2.0</v>
      </c>
      <c r="B5313" s="82" t="s">
        <v>4886</v>
      </c>
    </row>
    <row r="5314">
      <c r="A5314" s="2">
        <v>0.0</v>
      </c>
      <c r="B5314" s="82" t="s">
        <v>6015</v>
      </c>
    </row>
    <row r="5315">
      <c r="A5315" s="2">
        <v>0.0</v>
      </c>
      <c r="B5315" s="82" t="s">
        <v>6016</v>
      </c>
    </row>
    <row r="5316">
      <c r="A5316" s="2">
        <v>0.0</v>
      </c>
      <c r="B5316" s="82" t="s">
        <v>6017</v>
      </c>
    </row>
    <row r="5317">
      <c r="A5317" s="2">
        <v>2.0</v>
      </c>
      <c r="B5317" s="82" t="s">
        <v>6193</v>
      </c>
    </row>
    <row r="5318">
      <c r="A5318" s="2">
        <v>2.0</v>
      </c>
      <c r="B5318" s="82" t="s">
        <v>6195</v>
      </c>
    </row>
    <row r="5319">
      <c r="A5319" s="2">
        <v>0.0</v>
      </c>
      <c r="B5319" s="82" t="s">
        <v>6018</v>
      </c>
    </row>
    <row r="5320">
      <c r="A5320" s="2">
        <v>-2.0</v>
      </c>
      <c r="B5320" s="82" t="s">
        <v>6199</v>
      </c>
    </row>
    <row r="5321">
      <c r="A5321" s="2">
        <v>0.0</v>
      </c>
      <c r="B5321" s="82" t="s">
        <v>6019</v>
      </c>
    </row>
    <row r="5322">
      <c r="A5322" s="2">
        <v>0.0</v>
      </c>
      <c r="B5322" s="82" t="s">
        <v>6020</v>
      </c>
    </row>
    <row r="5323">
      <c r="A5323" s="2">
        <v>0.0</v>
      </c>
      <c r="B5323" s="82" t="s">
        <v>4922</v>
      </c>
    </row>
    <row r="5324">
      <c r="A5324" s="2">
        <v>1.0</v>
      </c>
      <c r="B5324" s="82" t="s">
        <v>6206</v>
      </c>
    </row>
    <row r="5325">
      <c r="A5325" s="2">
        <v>-1.0</v>
      </c>
      <c r="B5325" s="82" t="s">
        <v>6209</v>
      </c>
    </row>
    <row r="5326">
      <c r="A5326" s="2">
        <v>0.0</v>
      </c>
      <c r="B5326" s="82" t="s">
        <v>6021</v>
      </c>
    </row>
    <row r="5327">
      <c r="A5327" s="2">
        <v>-1.0</v>
      </c>
      <c r="B5327" s="82" t="s">
        <v>5338</v>
      </c>
    </row>
    <row r="5328">
      <c r="A5328" s="2">
        <v>2.0</v>
      </c>
      <c r="B5328" s="82" t="s">
        <v>6216</v>
      </c>
    </row>
    <row r="5329">
      <c r="A5329" s="2">
        <v>0.0</v>
      </c>
      <c r="B5329" s="82" t="s">
        <v>6022</v>
      </c>
    </row>
    <row r="5330">
      <c r="A5330" s="2">
        <v>-1.0</v>
      </c>
      <c r="B5330" s="82" t="s">
        <v>5339</v>
      </c>
    </row>
    <row r="5331">
      <c r="A5331" s="2">
        <v>-1.0</v>
      </c>
      <c r="B5331" s="82" t="s">
        <v>5340</v>
      </c>
    </row>
    <row r="5332">
      <c r="A5332" s="2">
        <v>-1.0</v>
      </c>
      <c r="B5332" s="82" t="s">
        <v>5341</v>
      </c>
    </row>
    <row r="5333">
      <c r="A5333" s="2">
        <v>2.0</v>
      </c>
      <c r="B5333" s="82" t="s">
        <v>6223</v>
      </c>
    </row>
    <row r="5334">
      <c r="A5334" s="2">
        <v>0.0</v>
      </c>
      <c r="B5334" s="82" t="s">
        <v>6023</v>
      </c>
    </row>
    <row r="5335">
      <c r="A5335" s="2">
        <v>1.0</v>
      </c>
      <c r="B5335" s="82" t="s">
        <v>6226</v>
      </c>
    </row>
    <row r="5336">
      <c r="A5336" s="2">
        <v>2.0</v>
      </c>
      <c r="B5336" s="82" t="s">
        <v>6228</v>
      </c>
    </row>
    <row r="5337">
      <c r="A5337" s="2">
        <v>2.0</v>
      </c>
      <c r="B5337" s="82" t="s">
        <v>6230</v>
      </c>
    </row>
    <row r="5338">
      <c r="A5338" s="2">
        <v>2.0</v>
      </c>
      <c r="B5338" s="82" t="s">
        <v>6233</v>
      </c>
    </row>
    <row r="5339">
      <c r="A5339" s="2">
        <v>0.0</v>
      </c>
      <c r="B5339" s="82" t="s">
        <v>6024</v>
      </c>
    </row>
    <row r="5340">
      <c r="A5340" s="2">
        <v>0.0</v>
      </c>
      <c r="B5340" s="82" t="s">
        <v>6025</v>
      </c>
    </row>
    <row r="5341">
      <c r="A5341" s="2">
        <v>-1.0</v>
      </c>
      <c r="B5341" s="82" t="s">
        <v>5342</v>
      </c>
    </row>
    <row r="5342">
      <c r="A5342" s="2">
        <v>0.0</v>
      </c>
      <c r="B5342" s="82" t="s">
        <v>6239</v>
      </c>
    </row>
    <row r="5343">
      <c r="A5343" s="2">
        <v>-1.0</v>
      </c>
      <c r="B5343" s="82" t="s">
        <v>5343</v>
      </c>
    </row>
    <row r="5344">
      <c r="A5344" s="2">
        <v>-1.0</v>
      </c>
      <c r="B5344" s="82" t="s">
        <v>5345</v>
      </c>
    </row>
    <row r="5345">
      <c r="A5345" s="2">
        <v>0.0</v>
      </c>
      <c r="B5345" s="85" t="s">
        <v>6244</v>
      </c>
    </row>
    <row r="5346">
      <c r="A5346" s="2">
        <v>0.0</v>
      </c>
      <c r="B5346" s="82" t="s">
        <v>6026</v>
      </c>
    </row>
    <row r="5347">
      <c r="A5347" s="2">
        <v>-1.0</v>
      </c>
      <c r="B5347" s="82" t="s">
        <v>5346</v>
      </c>
    </row>
    <row r="5348">
      <c r="A5348" s="2">
        <v>0.0</v>
      </c>
      <c r="B5348" s="82" t="s">
        <v>5713</v>
      </c>
    </row>
    <row r="5349">
      <c r="A5349" s="2">
        <v>-1.0</v>
      </c>
      <c r="B5349" s="82" t="s">
        <v>5347</v>
      </c>
    </row>
    <row r="5350">
      <c r="A5350" s="2">
        <v>0.0</v>
      </c>
      <c r="B5350" s="82" t="s">
        <v>5438</v>
      </c>
    </row>
    <row r="5351">
      <c r="A5351" s="2">
        <v>0.0</v>
      </c>
      <c r="B5351" s="82" t="s">
        <v>6029</v>
      </c>
    </row>
    <row r="5352">
      <c r="A5352" s="2">
        <v>0.0</v>
      </c>
      <c r="B5352" s="82" t="s">
        <v>6030</v>
      </c>
    </row>
    <row r="5353">
      <c r="A5353" s="2">
        <v>0.0</v>
      </c>
      <c r="B5353" s="82" t="s">
        <v>6032</v>
      </c>
    </row>
    <row r="5354">
      <c r="A5354" s="2">
        <v>0.0</v>
      </c>
      <c r="B5354" s="82" t="s">
        <v>6033</v>
      </c>
    </row>
    <row r="5355">
      <c r="A5355" s="2">
        <v>0.0</v>
      </c>
      <c r="B5355" s="82" t="s">
        <v>6035</v>
      </c>
    </row>
    <row r="5356">
      <c r="A5356" s="2">
        <v>0.0</v>
      </c>
      <c r="B5356" s="82" t="s">
        <v>6037</v>
      </c>
    </row>
    <row r="5357">
      <c r="A5357" s="2">
        <v>-1.0</v>
      </c>
      <c r="B5357" s="82" t="s">
        <v>5348</v>
      </c>
    </row>
    <row r="5358">
      <c r="A5358" s="2">
        <v>-2.0</v>
      </c>
      <c r="B5358" s="82" t="s">
        <v>4888</v>
      </c>
    </row>
    <row r="5359">
      <c r="A5359" s="2">
        <v>2.0</v>
      </c>
      <c r="B5359" s="82" t="s">
        <v>6277</v>
      </c>
    </row>
    <row r="5360">
      <c r="A5360" s="2">
        <v>0.0</v>
      </c>
      <c r="B5360" s="82" t="s">
        <v>6038</v>
      </c>
    </row>
    <row r="5361">
      <c r="A5361" s="2">
        <v>0.0</v>
      </c>
      <c r="B5361" s="82" t="s">
        <v>6039</v>
      </c>
    </row>
    <row r="5362">
      <c r="A5362" s="2">
        <v>0.0</v>
      </c>
      <c r="B5362" s="82" t="s">
        <v>6040</v>
      </c>
    </row>
    <row r="5363">
      <c r="A5363" s="2">
        <v>0.0</v>
      </c>
      <c r="B5363" s="82" t="s">
        <v>6041</v>
      </c>
    </row>
    <row r="5364">
      <c r="A5364" s="2">
        <v>0.0</v>
      </c>
      <c r="B5364" s="82" t="s">
        <v>6042</v>
      </c>
    </row>
    <row r="5365">
      <c r="A5365" s="2">
        <v>0.0</v>
      </c>
      <c r="B5365" s="82" t="s">
        <v>6043</v>
      </c>
    </row>
    <row r="5366">
      <c r="A5366" s="2">
        <v>1.0</v>
      </c>
      <c r="B5366" s="82" t="s">
        <v>6289</v>
      </c>
    </row>
    <row r="5367">
      <c r="A5367" s="2">
        <v>0.0</v>
      </c>
      <c r="B5367" s="82" t="s">
        <v>6044</v>
      </c>
    </row>
    <row r="5368">
      <c r="A5368" s="2">
        <v>-1.0</v>
      </c>
      <c r="B5368" s="82" t="s">
        <v>5349</v>
      </c>
    </row>
    <row r="5369">
      <c r="A5369" s="2">
        <v>0.0</v>
      </c>
      <c r="B5369" s="82" t="s">
        <v>6045</v>
      </c>
    </row>
    <row r="5370">
      <c r="A5370" s="2">
        <v>0.0</v>
      </c>
      <c r="B5370" s="82" t="s">
        <v>6046</v>
      </c>
    </row>
    <row r="5371">
      <c r="A5371" s="2">
        <v>0.0</v>
      </c>
      <c r="B5371" s="82" t="s">
        <v>6047</v>
      </c>
    </row>
    <row r="5372">
      <c r="A5372" s="2">
        <v>2.0</v>
      </c>
      <c r="B5372" s="82" t="s">
        <v>6297</v>
      </c>
    </row>
    <row r="5373">
      <c r="A5373" s="2">
        <v>0.0</v>
      </c>
      <c r="B5373" s="82" t="s">
        <v>2926</v>
      </c>
    </row>
    <row r="5374">
      <c r="A5374" s="2">
        <v>0.0</v>
      </c>
      <c r="B5374" s="82" t="s">
        <v>6048</v>
      </c>
    </row>
    <row r="5375">
      <c r="A5375" s="2">
        <v>-1.0</v>
      </c>
      <c r="B5375" s="82" t="s">
        <v>5350</v>
      </c>
    </row>
    <row r="5376">
      <c r="A5376" s="2">
        <v>0.0</v>
      </c>
      <c r="B5376" s="82" t="s">
        <v>6049</v>
      </c>
    </row>
    <row r="5377">
      <c r="A5377" s="2">
        <v>-2.0</v>
      </c>
      <c r="B5377" s="82" t="s">
        <v>4889</v>
      </c>
    </row>
    <row r="5378">
      <c r="A5378" s="2">
        <v>-1.0</v>
      </c>
      <c r="B5378" s="82" t="s">
        <v>5351</v>
      </c>
    </row>
    <row r="5379">
      <c r="A5379" s="2">
        <v>0.0</v>
      </c>
      <c r="B5379" s="82" t="s">
        <v>6050</v>
      </c>
    </row>
    <row r="5380">
      <c r="A5380" s="2">
        <v>-1.0</v>
      </c>
      <c r="B5380" s="82" t="s">
        <v>5353</v>
      </c>
    </row>
    <row r="5381">
      <c r="A5381" s="2">
        <v>-1.0</v>
      </c>
      <c r="B5381" s="82" t="s">
        <v>5354</v>
      </c>
    </row>
    <row r="5382">
      <c r="A5382" s="2">
        <v>-1.0</v>
      </c>
      <c r="B5382" s="82" t="s">
        <v>5355</v>
      </c>
    </row>
    <row r="5383">
      <c r="A5383" s="2">
        <v>2.0</v>
      </c>
      <c r="B5383" s="82" t="s">
        <v>6311</v>
      </c>
    </row>
    <row r="5384">
      <c r="A5384" s="2">
        <v>-1.0</v>
      </c>
      <c r="B5384" s="82" t="s">
        <v>5356</v>
      </c>
    </row>
    <row r="5385">
      <c r="A5385" s="2">
        <v>1.0</v>
      </c>
      <c r="B5385" s="82" t="s">
        <v>6312</v>
      </c>
    </row>
    <row r="5386">
      <c r="A5386" s="2">
        <v>0.0</v>
      </c>
      <c r="B5386" s="82" t="s">
        <v>6051</v>
      </c>
    </row>
    <row r="5387">
      <c r="A5387" s="2">
        <v>0.0</v>
      </c>
      <c r="B5387" s="82" t="s">
        <v>4923</v>
      </c>
    </row>
    <row r="5388">
      <c r="A5388" s="2">
        <v>0.0</v>
      </c>
      <c r="B5388" s="82" t="s">
        <v>6052</v>
      </c>
    </row>
    <row r="5389">
      <c r="A5389" s="2">
        <v>0.0</v>
      </c>
      <c r="B5389" s="87" t="s">
        <v>6053</v>
      </c>
    </row>
    <row r="5390">
      <c r="A5390" s="2">
        <v>0.0</v>
      </c>
      <c r="B5390" s="82" t="s">
        <v>6054</v>
      </c>
    </row>
    <row r="5391">
      <c r="A5391" s="2">
        <v>-1.0</v>
      </c>
      <c r="B5391" s="82" t="s">
        <v>5357</v>
      </c>
    </row>
    <row r="5392">
      <c r="A5392" s="2">
        <v>0.0</v>
      </c>
      <c r="B5392" s="82" t="s">
        <v>6055</v>
      </c>
    </row>
    <row r="5393">
      <c r="A5393" s="2">
        <v>-1.0</v>
      </c>
      <c r="B5393" s="82" t="s">
        <v>5359</v>
      </c>
    </row>
    <row r="5394">
      <c r="A5394" s="2">
        <v>0.0</v>
      </c>
      <c r="B5394" s="82" t="s">
        <v>6056</v>
      </c>
    </row>
    <row r="5395">
      <c r="A5395" s="2">
        <v>-1.0</v>
      </c>
      <c r="B5395" s="82" t="s">
        <v>5360</v>
      </c>
    </row>
    <row r="5396">
      <c r="A5396" s="2">
        <v>2.0</v>
      </c>
      <c r="B5396" s="82" t="s">
        <v>6328</v>
      </c>
    </row>
    <row r="5397">
      <c r="A5397" s="2">
        <v>0.0</v>
      </c>
      <c r="B5397" s="82" t="s">
        <v>6057</v>
      </c>
    </row>
    <row r="5398">
      <c r="A5398" s="2">
        <v>-1.0</v>
      </c>
      <c r="B5398" s="82" t="s">
        <v>5362</v>
      </c>
    </row>
    <row r="5399">
      <c r="A5399" s="2">
        <v>0.0</v>
      </c>
      <c r="B5399" s="82" t="s">
        <v>6059</v>
      </c>
    </row>
    <row r="5400">
      <c r="A5400" s="2">
        <v>0.0</v>
      </c>
      <c r="B5400" s="82" t="s">
        <v>6060</v>
      </c>
    </row>
    <row r="5401">
      <c r="A5401" s="2">
        <v>-1.0</v>
      </c>
      <c r="B5401" s="82" t="s">
        <v>5364</v>
      </c>
    </row>
    <row r="5402">
      <c r="A5402" s="2">
        <v>-1.0</v>
      </c>
      <c r="B5402" s="82" t="s">
        <v>5365</v>
      </c>
    </row>
    <row r="5403">
      <c r="A5403" s="2">
        <v>0.0</v>
      </c>
      <c r="B5403" s="82" t="s">
        <v>6061</v>
      </c>
    </row>
    <row r="5404">
      <c r="A5404" s="2">
        <v>-1.0</v>
      </c>
      <c r="B5404" s="82" t="s">
        <v>5366</v>
      </c>
    </row>
    <row r="5405">
      <c r="A5405" s="2">
        <v>-2.0</v>
      </c>
      <c r="B5405" s="82" t="s">
        <v>4890</v>
      </c>
    </row>
    <row r="5406">
      <c r="A5406" s="2">
        <v>2.0</v>
      </c>
      <c r="B5406" s="82" t="s">
        <v>6345</v>
      </c>
    </row>
    <row r="5407">
      <c r="A5407" s="2">
        <v>0.0</v>
      </c>
      <c r="B5407" s="82" t="s">
        <v>6062</v>
      </c>
    </row>
    <row r="5408">
      <c r="A5408" s="2">
        <v>-1.0</v>
      </c>
      <c r="B5408" s="82" t="s">
        <v>6349</v>
      </c>
    </row>
    <row r="5409">
      <c r="A5409" s="2">
        <v>-1.0</v>
      </c>
      <c r="B5409" s="82" t="s">
        <v>5369</v>
      </c>
    </row>
    <row r="5410">
      <c r="A5410" s="2">
        <v>0.0</v>
      </c>
      <c r="B5410" s="82" t="s">
        <v>6063</v>
      </c>
    </row>
    <row r="5411">
      <c r="A5411" s="2">
        <v>0.0</v>
      </c>
      <c r="B5411" s="82" t="s">
        <v>6065</v>
      </c>
    </row>
    <row r="5412">
      <c r="A5412" s="2">
        <v>-1.0</v>
      </c>
      <c r="B5412" s="2" t="s">
        <v>5371</v>
      </c>
    </row>
    <row r="5413">
      <c r="A5413" s="2">
        <v>0.0</v>
      </c>
      <c r="B5413" s="2" t="s">
        <v>6356</v>
      </c>
    </row>
    <row r="5414">
      <c r="A5414" s="2">
        <v>0.0</v>
      </c>
      <c r="B5414" s="22" t="s">
        <v>6068</v>
      </c>
    </row>
    <row r="5415">
      <c r="A5415" s="2">
        <v>0.0</v>
      </c>
      <c r="B5415" s="22" t="s">
        <v>6070</v>
      </c>
    </row>
    <row r="5416">
      <c r="A5416" s="2">
        <v>0.0</v>
      </c>
      <c r="B5416" s="22" t="s">
        <v>6071</v>
      </c>
    </row>
    <row r="5417">
      <c r="A5417" s="2">
        <v>0.0</v>
      </c>
      <c r="B5417" s="22" t="s">
        <v>6073</v>
      </c>
    </row>
    <row r="5418">
      <c r="A5418" s="2">
        <v>-1.0</v>
      </c>
      <c r="B5418" s="22" t="s">
        <v>5786</v>
      </c>
    </row>
    <row r="5419">
      <c r="A5419" s="2">
        <v>0.0</v>
      </c>
      <c r="B5419" s="2" t="s">
        <v>5438</v>
      </c>
    </row>
    <row r="5420">
      <c r="A5420" s="2">
        <v>0.0</v>
      </c>
      <c r="B5420" s="38" t="s">
        <v>6368</v>
      </c>
    </row>
    <row r="5421">
      <c r="A5421" s="2">
        <v>-1.0</v>
      </c>
      <c r="B5421" s="2" t="s">
        <v>5374</v>
      </c>
    </row>
    <row r="5422">
      <c r="A5422" s="2">
        <v>0.0</v>
      </c>
      <c r="B5422" s="2" t="s">
        <v>5553</v>
      </c>
    </row>
    <row r="5423">
      <c r="A5423" s="2">
        <v>0.0</v>
      </c>
      <c r="B5423" s="2" t="s">
        <v>6075</v>
      </c>
    </row>
    <row r="5424">
      <c r="A5424" s="2">
        <v>-1.0</v>
      </c>
      <c r="B5424" s="2" t="s">
        <v>5376</v>
      </c>
    </row>
    <row r="5425">
      <c r="A5425" s="2">
        <v>0.0</v>
      </c>
      <c r="B5425" s="2" t="s">
        <v>6076</v>
      </c>
    </row>
    <row r="5426">
      <c r="A5426" s="2">
        <v>-2.0</v>
      </c>
      <c r="B5426" s="2" t="s">
        <v>4891</v>
      </c>
    </row>
    <row r="5427">
      <c r="A5427" s="2">
        <v>-1.0</v>
      </c>
      <c r="B5427" s="2" t="s">
        <v>5377</v>
      </c>
    </row>
    <row r="5428">
      <c r="A5428" s="2">
        <v>0.0</v>
      </c>
      <c r="B5428" s="2" t="s">
        <v>6077</v>
      </c>
    </row>
    <row r="5429">
      <c r="A5429" s="2">
        <v>0.0</v>
      </c>
      <c r="B5429" s="2" t="s">
        <v>6078</v>
      </c>
    </row>
    <row r="5430">
      <c r="A5430" s="2">
        <v>0.0</v>
      </c>
      <c r="B5430" s="2" t="s">
        <v>6080</v>
      </c>
    </row>
    <row r="5431">
      <c r="A5431" s="2">
        <v>0.0</v>
      </c>
      <c r="B5431" s="2" t="s">
        <v>6081</v>
      </c>
    </row>
    <row r="5432">
      <c r="A5432" s="2">
        <v>0.0</v>
      </c>
      <c r="B5432" s="2" t="s">
        <v>6082</v>
      </c>
    </row>
    <row r="5433">
      <c r="A5433" s="2">
        <v>0.0</v>
      </c>
      <c r="B5433" s="2" t="s">
        <v>6083</v>
      </c>
    </row>
    <row r="5434">
      <c r="A5434" s="2">
        <v>-1.0</v>
      </c>
      <c r="B5434" s="2" t="s">
        <v>6404</v>
      </c>
    </row>
    <row r="5435">
      <c r="A5435" s="2">
        <v>-1.0</v>
      </c>
      <c r="B5435" s="2" t="s">
        <v>5379</v>
      </c>
    </row>
    <row r="5436">
      <c r="A5436" s="2">
        <v>-1.0</v>
      </c>
      <c r="B5436" s="2" t="s">
        <v>5381</v>
      </c>
    </row>
    <row r="5437">
      <c r="A5437" s="2">
        <v>-1.0</v>
      </c>
      <c r="B5437" s="2" t="s">
        <v>5382</v>
      </c>
    </row>
    <row r="5438">
      <c r="A5438" s="2">
        <v>1.0</v>
      </c>
      <c r="B5438" s="2" t="s">
        <v>6409</v>
      </c>
    </row>
    <row r="5439">
      <c r="A5439" s="2">
        <v>0.0</v>
      </c>
      <c r="B5439" s="2" t="s">
        <v>4924</v>
      </c>
    </row>
    <row r="5440">
      <c r="A5440" s="2">
        <v>0.0</v>
      </c>
      <c r="B5440" s="2" t="s">
        <v>6084</v>
      </c>
    </row>
    <row r="5441">
      <c r="A5441" s="2">
        <v>0.0</v>
      </c>
      <c r="B5441" s="2" t="s">
        <v>6085</v>
      </c>
    </row>
    <row r="5442">
      <c r="A5442" s="2">
        <v>0.0</v>
      </c>
      <c r="B5442" s="2" t="s">
        <v>6086</v>
      </c>
    </row>
    <row r="5443">
      <c r="A5443" s="2">
        <v>0.0</v>
      </c>
      <c r="B5443" s="2" t="s">
        <v>5729</v>
      </c>
    </row>
    <row r="5444">
      <c r="A5444" s="2">
        <v>0.0</v>
      </c>
      <c r="B5444" s="2" t="s">
        <v>6087</v>
      </c>
    </row>
    <row r="5445">
      <c r="A5445" s="2">
        <v>0.0</v>
      </c>
      <c r="B5445" s="38" t="s">
        <v>6417</v>
      </c>
    </row>
    <row r="5446">
      <c r="A5446" s="2">
        <v>-1.0</v>
      </c>
      <c r="B5446" s="2" t="s">
        <v>5384</v>
      </c>
    </row>
    <row r="5447">
      <c r="A5447" s="2">
        <v>-1.0</v>
      </c>
      <c r="B5447" s="2" t="s">
        <v>5385</v>
      </c>
    </row>
    <row r="5448">
      <c r="A5448" s="2">
        <v>-1.0</v>
      </c>
      <c r="B5448" s="2" t="s">
        <v>5386</v>
      </c>
    </row>
    <row r="5449">
      <c r="A5449" s="2">
        <v>-2.0</v>
      </c>
      <c r="B5449" s="2" t="s">
        <v>4892</v>
      </c>
    </row>
    <row r="5450">
      <c r="A5450" s="2">
        <v>-2.0</v>
      </c>
      <c r="B5450" s="2" t="s">
        <v>4893</v>
      </c>
    </row>
    <row r="5451">
      <c r="A5451" s="2">
        <v>0.0</v>
      </c>
      <c r="B5451" s="2" t="s">
        <v>5750</v>
      </c>
    </row>
    <row r="5452">
      <c r="A5452" s="2">
        <v>2.0</v>
      </c>
      <c r="B5452" s="2" t="s">
        <v>6439</v>
      </c>
    </row>
    <row r="5453">
      <c r="A5453" s="2">
        <v>0.0</v>
      </c>
      <c r="B5453" s="2" t="s">
        <v>6088</v>
      </c>
    </row>
    <row r="5454">
      <c r="A5454" s="2">
        <v>0.0</v>
      </c>
      <c r="B5454" s="2" t="s">
        <v>6089</v>
      </c>
    </row>
    <row r="5455">
      <c r="A5455" s="2">
        <v>0.0</v>
      </c>
      <c r="B5455" s="2" t="s">
        <v>6090</v>
      </c>
    </row>
    <row r="5456">
      <c r="A5456" s="2">
        <v>0.0</v>
      </c>
      <c r="B5456" s="2" t="s">
        <v>6091</v>
      </c>
    </row>
    <row r="5457">
      <c r="A5457" s="2">
        <v>0.0</v>
      </c>
      <c r="B5457" s="2" t="s">
        <v>6092</v>
      </c>
    </row>
    <row r="5458">
      <c r="A5458" s="2">
        <v>0.0</v>
      </c>
      <c r="B5458" s="2" t="s">
        <v>6093</v>
      </c>
    </row>
    <row r="5459">
      <c r="A5459" s="2">
        <v>0.0</v>
      </c>
      <c r="B5459" s="2" t="s">
        <v>6094</v>
      </c>
    </row>
    <row r="5460">
      <c r="A5460" s="2">
        <v>0.0</v>
      </c>
      <c r="B5460" s="2" t="s">
        <v>6095</v>
      </c>
    </row>
    <row r="5461">
      <c r="A5461" s="2">
        <v>0.0</v>
      </c>
      <c r="B5461" s="2" t="s">
        <v>6096</v>
      </c>
    </row>
    <row r="5462">
      <c r="A5462" s="2">
        <v>-1.0</v>
      </c>
      <c r="B5462" s="2" t="s">
        <v>5387</v>
      </c>
    </row>
    <row r="5463">
      <c r="A5463" s="2">
        <v>-1.0</v>
      </c>
      <c r="B5463" s="2" t="s">
        <v>5388</v>
      </c>
    </row>
    <row r="5464">
      <c r="A5464" s="2">
        <v>-2.0</v>
      </c>
      <c r="B5464" s="2" t="s">
        <v>4894</v>
      </c>
    </row>
    <row r="5465">
      <c r="A5465" s="2">
        <v>0.0</v>
      </c>
      <c r="B5465" s="38" t="s">
        <v>6459</v>
      </c>
    </row>
    <row r="5466">
      <c r="A5466" s="2">
        <v>2.0</v>
      </c>
      <c r="B5466" s="2" t="s">
        <v>6484</v>
      </c>
    </row>
    <row r="5467">
      <c r="A5467" s="2">
        <v>0.0</v>
      </c>
      <c r="B5467" s="2" t="s">
        <v>6097</v>
      </c>
    </row>
    <row r="5468">
      <c r="A5468" s="2">
        <v>0.0</v>
      </c>
      <c r="B5468" s="38" t="s">
        <v>6489</v>
      </c>
    </row>
    <row r="5469">
      <c r="A5469" s="2">
        <v>0.0</v>
      </c>
      <c r="B5469" s="2" t="s">
        <v>6098</v>
      </c>
    </row>
    <row r="5470">
      <c r="A5470" s="2">
        <v>0.0</v>
      </c>
      <c r="B5470" s="2" t="s">
        <v>6099</v>
      </c>
    </row>
    <row r="5471">
      <c r="A5471" s="2">
        <v>0.0</v>
      </c>
      <c r="B5471" s="2" t="s">
        <v>6100</v>
      </c>
    </row>
    <row r="5472">
      <c r="A5472" s="2">
        <v>0.0</v>
      </c>
      <c r="B5472" s="2" t="s">
        <v>6101</v>
      </c>
    </row>
    <row r="5473">
      <c r="A5473" s="2">
        <v>-1.0</v>
      </c>
      <c r="B5473" s="2" t="s">
        <v>5389</v>
      </c>
    </row>
    <row r="5474">
      <c r="A5474" s="2">
        <v>0.0</v>
      </c>
      <c r="B5474" s="2" t="s">
        <v>6102</v>
      </c>
    </row>
    <row r="5475">
      <c r="A5475" s="2">
        <v>0.0</v>
      </c>
      <c r="B5475" s="2" t="s">
        <v>6103</v>
      </c>
    </row>
    <row r="5476">
      <c r="A5476" s="2">
        <v>-1.0</v>
      </c>
      <c r="B5476" s="2" t="s">
        <v>5390</v>
      </c>
    </row>
    <row r="5477">
      <c r="A5477" s="2">
        <v>0.0</v>
      </c>
      <c r="B5477" s="2" t="s">
        <v>6104</v>
      </c>
    </row>
    <row r="5478">
      <c r="A5478" s="2">
        <v>1.0</v>
      </c>
      <c r="B5478" s="2" t="s">
        <v>6518</v>
      </c>
    </row>
    <row r="5479">
      <c r="A5479" s="2">
        <v>-1.0</v>
      </c>
      <c r="B5479" s="2" t="s">
        <v>5392</v>
      </c>
    </row>
    <row r="5480">
      <c r="A5480" s="2">
        <v>0.0</v>
      </c>
      <c r="B5480" s="2" t="s">
        <v>6105</v>
      </c>
    </row>
    <row r="5481">
      <c r="A5481" s="2">
        <v>0.0</v>
      </c>
      <c r="B5481" s="2" t="s">
        <v>6106</v>
      </c>
    </row>
    <row r="5482">
      <c r="A5482" s="2">
        <v>0.0</v>
      </c>
      <c r="B5482" s="2" t="s">
        <v>5678</v>
      </c>
    </row>
    <row r="5483">
      <c r="A5483" s="2">
        <v>0.0</v>
      </c>
      <c r="B5483" s="2" t="s">
        <v>6107</v>
      </c>
    </row>
    <row r="5484">
      <c r="A5484" s="2">
        <v>0.0</v>
      </c>
      <c r="B5484" s="2" t="s">
        <v>6108</v>
      </c>
    </row>
    <row r="5485">
      <c r="A5485" s="2">
        <v>-2.0</v>
      </c>
      <c r="B5485" s="2" t="s">
        <v>4895</v>
      </c>
    </row>
    <row r="5486">
      <c r="A5486" s="2">
        <v>1.0</v>
      </c>
      <c r="B5486" s="2" t="s">
        <v>1760</v>
      </c>
    </row>
    <row r="5487">
      <c r="A5487" s="2">
        <v>0.0</v>
      </c>
      <c r="B5487" s="2" t="s">
        <v>6109</v>
      </c>
    </row>
    <row r="5488">
      <c r="A5488" s="2">
        <v>-2.0</v>
      </c>
      <c r="B5488" s="2" t="s">
        <v>4896</v>
      </c>
    </row>
    <row r="5489">
      <c r="A5489" s="2">
        <v>-1.0</v>
      </c>
      <c r="B5489" s="2" t="s">
        <v>6537</v>
      </c>
    </row>
    <row r="5490">
      <c r="A5490" s="2">
        <v>0.0</v>
      </c>
      <c r="B5490" s="2" t="s">
        <v>6110</v>
      </c>
    </row>
    <row r="5491">
      <c r="A5491" s="2">
        <v>0.0</v>
      </c>
      <c r="B5491" s="2" t="s">
        <v>6111</v>
      </c>
    </row>
    <row r="5492">
      <c r="A5492" s="2">
        <v>0.0</v>
      </c>
      <c r="B5492" s="2" t="s">
        <v>6112</v>
      </c>
    </row>
    <row r="5493">
      <c r="A5493" s="2">
        <v>0.0</v>
      </c>
      <c r="B5493" s="2" t="s">
        <v>6113</v>
      </c>
    </row>
    <row r="5494">
      <c r="A5494" s="2">
        <v>0.0</v>
      </c>
      <c r="B5494" s="2" t="s">
        <v>6114</v>
      </c>
    </row>
    <row r="5495">
      <c r="A5495" s="2">
        <v>0.0</v>
      </c>
      <c r="B5495" s="2" t="s">
        <v>6115</v>
      </c>
    </row>
    <row r="5496">
      <c r="A5496" s="2">
        <v>0.0</v>
      </c>
      <c r="B5496" s="2" t="s">
        <v>6116</v>
      </c>
    </row>
    <row r="5497">
      <c r="A5497" s="2">
        <v>-1.0</v>
      </c>
      <c r="B5497" s="2" t="s">
        <v>5395</v>
      </c>
    </row>
    <row r="5498">
      <c r="A5498" s="2">
        <v>0.0</v>
      </c>
      <c r="B5498" s="2" t="s">
        <v>6117</v>
      </c>
    </row>
    <row r="5499">
      <c r="A5499" s="2">
        <v>0.0</v>
      </c>
      <c r="B5499" s="2" t="s">
        <v>6118</v>
      </c>
    </row>
    <row r="5500">
      <c r="A5500" s="2">
        <v>-1.0</v>
      </c>
      <c r="B5500" s="2" t="s">
        <v>5397</v>
      </c>
    </row>
    <row r="5501">
      <c r="A5501" s="2">
        <v>0.0</v>
      </c>
      <c r="B5501" s="2" t="s">
        <v>6119</v>
      </c>
    </row>
    <row r="5502">
      <c r="A5502" s="2">
        <v>-1.0</v>
      </c>
      <c r="B5502" s="2" t="s">
        <v>5399</v>
      </c>
    </row>
    <row r="5503">
      <c r="A5503" s="2">
        <v>1.0</v>
      </c>
      <c r="B5503" s="2" t="s">
        <v>6553</v>
      </c>
    </row>
    <row r="5504">
      <c r="A5504" s="2">
        <v>1.0</v>
      </c>
      <c r="B5504" s="2" t="s">
        <v>6556</v>
      </c>
    </row>
    <row r="5505">
      <c r="A5505" s="2">
        <v>2.0</v>
      </c>
      <c r="B5505" s="2" t="s">
        <v>6558</v>
      </c>
    </row>
    <row r="5506">
      <c r="A5506" s="2">
        <v>0.0</v>
      </c>
      <c r="B5506" s="2" t="s">
        <v>6120</v>
      </c>
    </row>
    <row r="5507">
      <c r="A5507" s="2">
        <v>0.0</v>
      </c>
      <c r="B5507" s="2" t="s">
        <v>4925</v>
      </c>
    </row>
    <row r="5508">
      <c r="A5508" s="2">
        <v>0.0</v>
      </c>
      <c r="B5508" s="2" t="s">
        <v>5680</v>
      </c>
    </row>
    <row r="5509">
      <c r="A5509" s="2">
        <v>0.0</v>
      </c>
      <c r="B5509" s="2" t="s">
        <v>6121</v>
      </c>
    </row>
    <row r="5510">
      <c r="A5510" s="2">
        <v>0.0</v>
      </c>
      <c r="B5510" s="2" t="s">
        <v>6122</v>
      </c>
    </row>
    <row r="5511">
      <c r="A5511" s="2">
        <v>0.0</v>
      </c>
      <c r="B5511" s="2" t="s">
        <v>6123</v>
      </c>
    </row>
    <row r="5512">
      <c r="A5512" s="2">
        <v>0.0</v>
      </c>
      <c r="B5512" s="2" t="s">
        <v>6124</v>
      </c>
    </row>
    <row r="5513">
      <c r="A5513" s="2">
        <v>-1.0</v>
      </c>
      <c r="B5513" s="2" t="s">
        <v>5400</v>
      </c>
    </row>
    <row r="5514">
      <c r="A5514" s="2">
        <v>0.0</v>
      </c>
      <c r="B5514" s="2" t="s">
        <v>5681</v>
      </c>
    </row>
    <row r="5515">
      <c r="A5515" s="2">
        <v>0.0</v>
      </c>
      <c r="B5515" s="2" t="s">
        <v>6125</v>
      </c>
    </row>
    <row r="5516">
      <c r="A5516" s="2">
        <v>0.0</v>
      </c>
      <c r="B5516" s="2" t="s">
        <v>6126</v>
      </c>
    </row>
    <row r="5517">
      <c r="A5517" s="2">
        <v>0.0</v>
      </c>
      <c r="B5517" s="2" t="s">
        <v>5438</v>
      </c>
    </row>
    <row r="5518">
      <c r="A5518" s="2">
        <v>-1.0</v>
      </c>
      <c r="B5518" s="2" t="s">
        <v>5401</v>
      </c>
    </row>
    <row r="5519">
      <c r="A5519" s="2">
        <v>0.0</v>
      </c>
      <c r="B5519" s="2" t="s">
        <v>6127</v>
      </c>
    </row>
    <row r="5520">
      <c r="A5520" s="2">
        <v>0.0</v>
      </c>
      <c r="B5520" s="2" t="s">
        <v>6128</v>
      </c>
    </row>
    <row r="5521">
      <c r="A5521" s="2">
        <v>0.0</v>
      </c>
      <c r="B5521" s="2" t="s">
        <v>6129</v>
      </c>
    </row>
    <row r="5522">
      <c r="A5522" s="2">
        <v>0.0</v>
      </c>
      <c r="B5522" s="2" t="s">
        <v>6130</v>
      </c>
    </row>
    <row r="5523">
      <c r="A5523" s="2">
        <v>0.0</v>
      </c>
      <c r="B5523" s="2" t="s">
        <v>6131</v>
      </c>
    </row>
    <row r="5524">
      <c r="A5524" s="2">
        <v>0.0</v>
      </c>
      <c r="B5524" s="2" t="s">
        <v>6132</v>
      </c>
    </row>
    <row r="5525">
      <c r="A5525" s="2">
        <v>0.0</v>
      </c>
      <c r="B5525" s="38" t="s">
        <v>6596</v>
      </c>
    </row>
    <row r="5526">
      <c r="A5526" s="2">
        <v>0.0</v>
      </c>
      <c r="B5526" s="2" t="s">
        <v>6133</v>
      </c>
    </row>
    <row r="5527">
      <c r="A5527" s="2">
        <v>0.0</v>
      </c>
      <c r="B5527" s="2" t="s">
        <v>4955</v>
      </c>
    </row>
    <row r="5528">
      <c r="A5528" s="2">
        <v>0.0</v>
      </c>
      <c r="B5528" s="2" t="s">
        <v>6134</v>
      </c>
    </row>
    <row r="5529">
      <c r="A5529" s="2">
        <v>0.0</v>
      </c>
      <c r="B5529" s="2" t="s">
        <v>6135</v>
      </c>
    </row>
    <row r="5530">
      <c r="A5530" s="2">
        <v>0.0</v>
      </c>
      <c r="B5530" s="2" t="s">
        <v>6136</v>
      </c>
    </row>
    <row r="5531">
      <c r="A5531" s="2">
        <v>0.0</v>
      </c>
      <c r="B5531" s="38" t="s">
        <v>6614</v>
      </c>
    </row>
    <row r="5532">
      <c r="A5532" s="2">
        <v>0.0</v>
      </c>
      <c r="B5532" s="2" t="s">
        <v>6138</v>
      </c>
    </row>
    <row r="5533">
      <c r="A5533" s="2">
        <v>1.0</v>
      </c>
      <c r="B5533" s="2" t="s">
        <v>6626</v>
      </c>
    </row>
    <row r="5534">
      <c r="A5534" s="2">
        <v>1.0</v>
      </c>
      <c r="B5534" s="2" t="s">
        <v>6627</v>
      </c>
    </row>
    <row r="5535">
      <c r="A5535" s="2">
        <v>1.0</v>
      </c>
      <c r="B5535" s="2" t="s">
        <v>6628</v>
      </c>
    </row>
    <row r="5536">
      <c r="A5536" s="2">
        <v>0.0</v>
      </c>
      <c r="B5536" s="38" t="s">
        <v>6629</v>
      </c>
    </row>
    <row r="5537">
      <c r="A5537" s="2">
        <v>1.0</v>
      </c>
      <c r="B5537" s="2" t="s">
        <v>6645</v>
      </c>
    </row>
    <row r="5538">
      <c r="A5538" s="2">
        <v>2.0</v>
      </c>
      <c r="B5538" s="2" t="s">
        <v>6647</v>
      </c>
    </row>
    <row r="5539">
      <c r="A5539" s="2">
        <v>0.0</v>
      </c>
      <c r="B5539" s="2" t="s">
        <v>6140</v>
      </c>
    </row>
    <row r="5540">
      <c r="A5540" s="2">
        <v>-2.0</v>
      </c>
      <c r="B5540" s="2" t="s">
        <v>6650</v>
      </c>
    </row>
    <row r="5541">
      <c r="A5541" s="2">
        <v>-1.0</v>
      </c>
      <c r="B5541" s="2" t="s">
        <v>5403</v>
      </c>
    </row>
    <row r="5542">
      <c r="A5542" s="2">
        <v>1.0</v>
      </c>
      <c r="B5542" s="2" t="s">
        <v>6653</v>
      </c>
    </row>
    <row r="5543">
      <c r="A5543" s="2">
        <v>0.0</v>
      </c>
      <c r="B5543" s="2" t="s">
        <v>6142</v>
      </c>
    </row>
    <row r="5544">
      <c r="A5544" s="2">
        <v>0.0</v>
      </c>
      <c r="B5544" s="2" t="s">
        <v>6143</v>
      </c>
    </row>
    <row r="5545">
      <c r="A5545" s="2">
        <v>-1.0</v>
      </c>
      <c r="B5545" s="2" t="s">
        <v>5405</v>
      </c>
    </row>
    <row r="5546">
      <c r="A5546" s="2">
        <v>-1.0</v>
      </c>
      <c r="B5546" s="2" t="s">
        <v>5406</v>
      </c>
    </row>
    <row r="5547">
      <c r="A5547" s="2">
        <v>-1.0</v>
      </c>
      <c r="B5547" s="2" t="s">
        <v>6658</v>
      </c>
    </row>
    <row r="5548">
      <c r="A5548" s="2">
        <v>-2.0</v>
      </c>
      <c r="B5548" s="2" t="s">
        <v>4899</v>
      </c>
    </row>
    <row r="5549">
      <c r="A5549" s="2">
        <v>0.0</v>
      </c>
      <c r="B5549" s="2" t="s">
        <v>6145</v>
      </c>
    </row>
    <row r="5550">
      <c r="A5550" s="2">
        <v>0.0</v>
      </c>
      <c r="B5550" s="2" t="s">
        <v>6148</v>
      </c>
    </row>
    <row r="5551">
      <c r="A5551" s="2">
        <v>0.0</v>
      </c>
      <c r="B5551" s="2" t="s">
        <v>6149</v>
      </c>
    </row>
    <row r="5552">
      <c r="A5552" s="2">
        <v>0.0</v>
      </c>
      <c r="B5552" s="38" t="s">
        <v>6665</v>
      </c>
    </row>
    <row r="5553">
      <c r="A5553" s="2">
        <v>-1.0</v>
      </c>
      <c r="B5553" s="2" t="s">
        <v>5407</v>
      </c>
    </row>
    <row r="5554">
      <c r="A5554" s="2">
        <v>-1.0</v>
      </c>
      <c r="B5554" s="2" t="s">
        <v>5409</v>
      </c>
    </row>
    <row r="5555">
      <c r="A5555" s="2">
        <v>0.0</v>
      </c>
      <c r="B5555" s="2" t="s">
        <v>6150</v>
      </c>
    </row>
    <row r="5556">
      <c r="A5556" s="2">
        <v>-1.0</v>
      </c>
      <c r="B5556" s="2" t="s">
        <v>5410</v>
      </c>
    </row>
    <row r="5557">
      <c r="A5557" s="2">
        <v>-1.0</v>
      </c>
      <c r="B5557" s="2" t="s">
        <v>5412</v>
      </c>
    </row>
    <row r="5558">
      <c r="A5558" s="2">
        <v>0.0</v>
      </c>
      <c r="B5558" s="2" t="s">
        <v>6151</v>
      </c>
    </row>
    <row r="5559">
      <c r="A5559" s="2">
        <v>0.0</v>
      </c>
      <c r="B5559" s="2" t="s">
        <v>5438</v>
      </c>
    </row>
    <row r="5560">
      <c r="A5560" s="2">
        <v>-1.0</v>
      </c>
      <c r="B5560" s="2" t="s">
        <v>5414</v>
      </c>
    </row>
    <row r="5561">
      <c r="A5561" s="2">
        <v>0.0</v>
      </c>
      <c r="B5561" s="2" t="s">
        <v>6152</v>
      </c>
    </row>
    <row r="5562">
      <c r="A5562" s="2">
        <v>-1.0</v>
      </c>
      <c r="B5562" s="2" t="s">
        <v>5415</v>
      </c>
    </row>
    <row r="5563">
      <c r="A5563" s="2">
        <v>-1.0</v>
      </c>
      <c r="B5563" s="2" t="s">
        <v>2547</v>
      </c>
    </row>
    <row r="5564">
      <c r="A5564" s="2">
        <v>-2.0</v>
      </c>
      <c r="B5564" s="2" t="s">
        <v>4900</v>
      </c>
    </row>
    <row r="5565">
      <c r="A5565" s="2">
        <v>0.0</v>
      </c>
      <c r="B5565" s="2" t="s">
        <v>4956</v>
      </c>
    </row>
    <row r="5566">
      <c r="A5566" s="2">
        <v>0.0</v>
      </c>
      <c r="B5566" s="2" t="s">
        <v>6153</v>
      </c>
    </row>
    <row r="5567">
      <c r="A5567" s="2">
        <v>-1.0</v>
      </c>
      <c r="B5567" s="2" t="s">
        <v>6671</v>
      </c>
    </row>
    <row r="5568">
      <c r="A5568" s="2">
        <v>0.0</v>
      </c>
      <c r="B5568" s="2" t="s">
        <v>6154</v>
      </c>
    </row>
    <row r="5569">
      <c r="A5569" s="2">
        <v>0.0</v>
      </c>
      <c r="B5569" s="2" t="s">
        <v>6156</v>
      </c>
    </row>
    <row r="5570">
      <c r="A5570" s="2">
        <v>0.0</v>
      </c>
      <c r="B5570" s="38" t="s">
        <v>6672</v>
      </c>
    </row>
    <row r="5571">
      <c r="A5571" s="2">
        <v>-1.0</v>
      </c>
      <c r="B5571" s="2" t="s">
        <v>5417</v>
      </c>
    </row>
    <row r="5572">
      <c r="A5572" s="2">
        <v>2.0</v>
      </c>
      <c r="B5572" s="2" t="s">
        <v>6673</v>
      </c>
    </row>
    <row r="5573">
      <c r="A5573" s="2">
        <v>0.0</v>
      </c>
      <c r="B5573" s="2" t="s">
        <v>4926</v>
      </c>
    </row>
    <row r="5574">
      <c r="A5574" s="2">
        <v>0.0</v>
      </c>
      <c r="B5574" s="2" t="s">
        <v>4290</v>
      </c>
    </row>
    <row r="5575">
      <c r="A5575" s="2">
        <v>0.0</v>
      </c>
      <c r="B5575" s="22" t="s">
        <v>6157</v>
      </c>
    </row>
    <row r="5576">
      <c r="A5576" s="2">
        <v>-1.0</v>
      </c>
      <c r="B5576" s="2" t="s">
        <v>5418</v>
      </c>
    </row>
    <row r="5577">
      <c r="A5577" s="2">
        <v>0.0</v>
      </c>
      <c r="B5577" s="2" t="s">
        <v>6158</v>
      </c>
    </row>
    <row r="5578">
      <c r="A5578" s="2">
        <v>0.0</v>
      </c>
      <c r="B5578" s="2" t="s">
        <v>6160</v>
      </c>
    </row>
    <row r="5579">
      <c r="A5579" s="2">
        <v>2.0</v>
      </c>
      <c r="B5579" s="2" t="s">
        <v>6674</v>
      </c>
    </row>
    <row r="5580">
      <c r="A5580" s="2">
        <v>-1.0</v>
      </c>
      <c r="B5580" s="2" t="s">
        <v>5419</v>
      </c>
    </row>
    <row r="5581">
      <c r="A5581" s="2">
        <v>0.0</v>
      </c>
      <c r="B5581" s="2" t="s">
        <v>5438</v>
      </c>
    </row>
    <row r="5582">
      <c r="A5582" s="2">
        <v>-1.0</v>
      </c>
      <c r="B5582" s="2" t="s">
        <v>5421</v>
      </c>
    </row>
    <row r="5583">
      <c r="A5583" s="2">
        <v>-1.0</v>
      </c>
      <c r="B5583" s="2" t="s">
        <v>5423</v>
      </c>
    </row>
    <row r="5584">
      <c r="A5584" s="2">
        <v>0.0</v>
      </c>
      <c r="B5584" s="2" t="s">
        <v>6162</v>
      </c>
    </row>
    <row r="5585">
      <c r="A5585" s="2">
        <v>-2.0</v>
      </c>
      <c r="B5585" s="2" t="s">
        <v>4901</v>
      </c>
    </row>
    <row r="5586">
      <c r="A5586" s="2">
        <v>-2.0</v>
      </c>
      <c r="B5586" s="2" t="s">
        <v>6675</v>
      </c>
    </row>
    <row r="5587">
      <c r="A5587" s="2">
        <v>0.0</v>
      </c>
      <c r="B5587" s="2" t="s">
        <v>6163</v>
      </c>
    </row>
    <row r="5588">
      <c r="A5588" s="2">
        <v>0.0</v>
      </c>
      <c r="B5588" s="2" t="s">
        <v>6164</v>
      </c>
    </row>
    <row r="5589">
      <c r="A5589" s="2">
        <v>-2.0</v>
      </c>
      <c r="B5589" s="2" t="s">
        <v>4903</v>
      </c>
    </row>
    <row r="5590">
      <c r="A5590" s="2">
        <v>1.0</v>
      </c>
      <c r="B5590" s="2" t="s">
        <v>6676</v>
      </c>
    </row>
    <row r="5591">
      <c r="A5591" s="2">
        <v>0.0</v>
      </c>
      <c r="B5591" s="2" t="s">
        <v>6165</v>
      </c>
    </row>
    <row r="5592">
      <c r="A5592" s="2">
        <v>0.0</v>
      </c>
      <c r="B5592" s="2" t="s">
        <v>6166</v>
      </c>
    </row>
    <row r="5593">
      <c r="A5593" s="2">
        <v>-1.0</v>
      </c>
      <c r="B5593" s="2" t="s">
        <v>5424</v>
      </c>
    </row>
    <row r="5594">
      <c r="A5594" s="2">
        <v>-2.0</v>
      </c>
      <c r="B5594" s="2" t="s">
        <v>4904</v>
      </c>
    </row>
    <row r="5595">
      <c r="A5595" s="2">
        <v>0.0</v>
      </c>
      <c r="B5595" s="2" t="s">
        <v>6167</v>
      </c>
    </row>
    <row r="5596">
      <c r="A5596" s="2">
        <v>0.0</v>
      </c>
      <c r="B5596" s="2" t="s">
        <v>6168</v>
      </c>
    </row>
    <row r="5597">
      <c r="A5597" s="2">
        <v>0.0</v>
      </c>
      <c r="B5597" s="2" t="s">
        <v>6169</v>
      </c>
    </row>
    <row r="5598">
      <c r="A5598" s="2">
        <v>0.0</v>
      </c>
      <c r="B5598" s="2" t="s">
        <v>6170</v>
      </c>
    </row>
    <row r="5599">
      <c r="A5599" s="2">
        <v>2.0</v>
      </c>
      <c r="B5599" s="2" t="s">
        <v>6677</v>
      </c>
    </row>
    <row r="5600">
      <c r="A5600" s="2">
        <v>0.0</v>
      </c>
      <c r="B5600" s="2" t="s">
        <v>6171</v>
      </c>
    </row>
    <row r="5601">
      <c r="A5601" s="2">
        <v>0.0</v>
      </c>
      <c r="B5601" s="2" t="s">
        <v>6172</v>
      </c>
    </row>
    <row r="5602">
      <c r="A5602" s="2">
        <v>-2.0</v>
      </c>
      <c r="B5602" s="2" t="s">
        <v>4905</v>
      </c>
    </row>
    <row r="5603">
      <c r="A5603" s="2">
        <v>-1.0</v>
      </c>
      <c r="B5603" s="2" t="s">
        <v>5426</v>
      </c>
    </row>
    <row r="5604">
      <c r="A5604" s="2">
        <v>0.0</v>
      </c>
      <c r="B5604" s="2" t="s">
        <v>6173</v>
      </c>
    </row>
    <row r="5605">
      <c r="A5605" s="2">
        <v>0.0</v>
      </c>
      <c r="B5605" s="2" t="s">
        <v>6174</v>
      </c>
    </row>
    <row r="5606">
      <c r="A5606" s="2">
        <v>-1.0</v>
      </c>
      <c r="B5606" s="2" t="s">
        <v>5427</v>
      </c>
    </row>
    <row r="5607">
      <c r="A5607" s="2">
        <v>-2.0</v>
      </c>
      <c r="B5607" s="2" t="s">
        <v>6678</v>
      </c>
    </row>
    <row r="5608">
      <c r="A5608" s="2">
        <v>-1.0</v>
      </c>
      <c r="B5608" s="2" t="s">
        <v>5428</v>
      </c>
    </row>
    <row r="5609">
      <c r="A5609" s="2">
        <v>-1.0</v>
      </c>
      <c r="B5609" s="2" t="s">
        <v>5429</v>
      </c>
    </row>
    <row r="5610">
      <c r="A5610" s="2">
        <v>1.0</v>
      </c>
      <c r="B5610" s="2" t="s">
        <v>6679</v>
      </c>
    </row>
    <row r="5611">
      <c r="A5611" s="2">
        <v>-1.0</v>
      </c>
      <c r="B5611" s="2" t="s">
        <v>5430</v>
      </c>
    </row>
    <row r="5612">
      <c r="A5612" s="2">
        <v>-1.0</v>
      </c>
      <c r="B5612" s="2" t="s">
        <v>5431</v>
      </c>
    </row>
    <row r="5613">
      <c r="A5613" s="2">
        <v>-1.0</v>
      </c>
      <c r="B5613" s="2" t="s">
        <v>5433</v>
      </c>
    </row>
    <row r="5614">
      <c r="A5614" s="2">
        <v>-2.0</v>
      </c>
      <c r="B5614" s="2" t="s">
        <v>4908</v>
      </c>
    </row>
    <row r="5615">
      <c r="A5615" s="2">
        <v>0.0</v>
      </c>
      <c r="B5615" s="2" t="s">
        <v>6175</v>
      </c>
    </row>
    <row r="5616">
      <c r="A5616" s="2">
        <v>0.0</v>
      </c>
      <c r="B5616" s="2" t="s">
        <v>6176</v>
      </c>
    </row>
    <row r="5617">
      <c r="A5617" s="2">
        <v>0.0</v>
      </c>
      <c r="B5617" s="2" t="s">
        <v>6177</v>
      </c>
    </row>
    <row r="5618">
      <c r="A5618" s="2">
        <v>-1.0</v>
      </c>
      <c r="B5618" s="2" t="s">
        <v>5434</v>
      </c>
    </row>
    <row r="5619">
      <c r="A5619" s="2">
        <v>1.0</v>
      </c>
      <c r="B5619" s="2" t="s">
        <v>6680</v>
      </c>
    </row>
    <row r="5620">
      <c r="A5620" s="2">
        <v>0.0</v>
      </c>
      <c r="B5620" s="2" t="s">
        <v>6178</v>
      </c>
    </row>
    <row r="5621">
      <c r="A5621" s="2">
        <v>0.0</v>
      </c>
      <c r="B5621" s="2" t="s">
        <v>6179</v>
      </c>
    </row>
    <row r="5622">
      <c r="A5622" s="2">
        <v>-1.0</v>
      </c>
      <c r="B5622" s="2" t="s">
        <v>5436</v>
      </c>
    </row>
    <row r="5623">
      <c r="A5623" s="2">
        <v>-1.0</v>
      </c>
      <c r="B5623" s="2" t="s">
        <v>5437</v>
      </c>
    </row>
    <row r="5624">
      <c r="A5624" s="2">
        <v>0.0</v>
      </c>
      <c r="B5624" s="2" t="s">
        <v>6180</v>
      </c>
    </row>
    <row r="5625">
      <c r="A5625" s="2">
        <v>0.0</v>
      </c>
      <c r="B5625" s="2" t="s">
        <v>6182</v>
      </c>
    </row>
    <row r="5626">
      <c r="A5626" s="2">
        <v>0.0</v>
      </c>
      <c r="B5626" s="2" t="s">
        <v>6184</v>
      </c>
    </row>
    <row r="5627">
      <c r="A5627" s="2">
        <v>0.0</v>
      </c>
      <c r="B5627" s="2" t="s">
        <v>6185</v>
      </c>
    </row>
    <row r="5628">
      <c r="A5628" s="2">
        <v>0.0</v>
      </c>
      <c r="B5628" s="2" t="s">
        <v>6186</v>
      </c>
    </row>
    <row r="5629">
      <c r="A5629" s="2">
        <v>0.0</v>
      </c>
      <c r="B5629" s="2" t="s">
        <v>6187</v>
      </c>
    </row>
    <row r="5630">
      <c r="A5630" s="2">
        <v>0.0</v>
      </c>
      <c r="B5630" s="2" t="s">
        <v>6188</v>
      </c>
    </row>
    <row r="5631">
      <c r="A5631" s="2">
        <v>0.0</v>
      </c>
      <c r="B5631" s="2" t="s">
        <v>6189</v>
      </c>
    </row>
    <row r="5632">
      <c r="A5632" s="2">
        <v>0.0</v>
      </c>
      <c r="B5632" s="2" t="s">
        <v>6190</v>
      </c>
    </row>
    <row r="5633">
      <c r="A5633" s="2">
        <v>1.0</v>
      </c>
      <c r="B5633" s="2" t="s">
        <v>6681</v>
      </c>
    </row>
    <row r="5634">
      <c r="A5634" s="2">
        <v>-1.0</v>
      </c>
      <c r="B5634" s="2" t="s">
        <v>5439</v>
      </c>
    </row>
    <row r="5635">
      <c r="A5635" s="2">
        <v>-1.0</v>
      </c>
      <c r="B5635" s="2" t="s">
        <v>5441</v>
      </c>
    </row>
    <row r="5636">
      <c r="A5636" s="2">
        <v>2.0</v>
      </c>
      <c r="B5636" s="2" t="s">
        <v>6682</v>
      </c>
    </row>
    <row r="5637">
      <c r="A5637" s="2">
        <v>0.0</v>
      </c>
      <c r="B5637" s="2" t="s">
        <v>6191</v>
      </c>
    </row>
    <row r="5638">
      <c r="A5638" s="2">
        <v>0.0</v>
      </c>
      <c r="B5638" s="2" t="s">
        <v>6192</v>
      </c>
    </row>
    <row r="5639">
      <c r="A5639" s="2">
        <v>0.0</v>
      </c>
      <c r="B5639" s="2" t="s">
        <v>6194</v>
      </c>
    </row>
    <row r="5640">
      <c r="A5640" s="2">
        <v>0.0</v>
      </c>
      <c r="B5640" s="2" t="s">
        <v>6196</v>
      </c>
    </row>
    <row r="5641">
      <c r="A5641" s="2">
        <v>0.0</v>
      </c>
      <c r="B5641" s="2" t="s">
        <v>6197</v>
      </c>
    </row>
    <row r="5642">
      <c r="A5642" s="2">
        <v>-1.0</v>
      </c>
      <c r="B5642" s="2" t="s">
        <v>5442</v>
      </c>
    </row>
    <row r="5643">
      <c r="A5643" s="2">
        <v>0.0</v>
      </c>
      <c r="B5643" s="2" t="s">
        <v>6198</v>
      </c>
    </row>
    <row r="5644">
      <c r="A5644" s="2">
        <v>0.0</v>
      </c>
      <c r="B5644" s="2" t="s">
        <v>6200</v>
      </c>
    </row>
    <row r="5645">
      <c r="A5645" s="2">
        <v>1.0</v>
      </c>
      <c r="B5645" s="2" t="s">
        <v>6683</v>
      </c>
    </row>
    <row r="5646">
      <c r="A5646" s="2">
        <v>0.0</v>
      </c>
      <c r="B5646" s="2" t="s">
        <v>4927</v>
      </c>
    </row>
    <row r="5647">
      <c r="A5647" s="2">
        <v>-1.0</v>
      </c>
      <c r="B5647" s="2" t="s">
        <v>5443</v>
      </c>
    </row>
    <row r="5648">
      <c r="A5648" s="2">
        <v>0.0</v>
      </c>
      <c r="B5648" s="2" t="s">
        <v>6201</v>
      </c>
    </row>
    <row r="5649">
      <c r="A5649" s="2">
        <v>2.0</v>
      </c>
      <c r="B5649" s="2" t="s">
        <v>6684</v>
      </c>
    </row>
    <row r="5650">
      <c r="A5650" s="2">
        <v>1.0</v>
      </c>
      <c r="B5650" s="2" t="s">
        <v>6439</v>
      </c>
    </row>
    <row r="5651">
      <c r="A5651" s="2">
        <v>0.0</v>
      </c>
      <c r="B5651" s="2" t="s">
        <v>6202</v>
      </c>
    </row>
    <row r="5652">
      <c r="A5652" s="2">
        <v>-1.0</v>
      </c>
      <c r="B5652" s="2" t="s">
        <v>5445</v>
      </c>
    </row>
    <row r="5653">
      <c r="A5653" s="2">
        <v>0.0</v>
      </c>
      <c r="B5653" s="2" t="s">
        <v>6203</v>
      </c>
    </row>
    <row r="5654">
      <c r="A5654" s="2">
        <v>0.0</v>
      </c>
      <c r="B5654" s="38" t="s">
        <v>6685</v>
      </c>
    </row>
    <row r="5655">
      <c r="A5655" s="2">
        <v>1.0</v>
      </c>
      <c r="B5655" s="2" t="s">
        <v>6686</v>
      </c>
    </row>
    <row r="5656">
      <c r="A5656" s="2">
        <v>0.0</v>
      </c>
      <c r="B5656" s="2" t="s">
        <v>6204</v>
      </c>
    </row>
    <row r="5657">
      <c r="A5657" s="2">
        <v>0.0</v>
      </c>
      <c r="B5657" s="2" t="s">
        <v>6205</v>
      </c>
    </row>
    <row r="5658">
      <c r="A5658" s="2">
        <v>0.0</v>
      </c>
      <c r="B5658" s="2" t="s">
        <v>6207</v>
      </c>
    </row>
    <row r="5659">
      <c r="A5659" s="2">
        <v>0.0</v>
      </c>
      <c r="B5659" s="2" t="s">
        <v>6208</v>
      </c>
    </row>
    <row r="5660">
      <c r="A5660" s="2">
        <v>-1.0</v>
      </c>
      <c r="B5660" s="2" t="s">
        <v>6687</v>
      </c>
    </row>
    <row r="5661">
      <c r="A5661" s="2">
        <v>0.0</v>
      </c>
      <c r="B5661" s="2" t="s">
        <v>6210</v>
      </c>
    </row>
    <row r="5662">
      <c r="A5662" s="2">
        <v>0.0</v>
      </c>
      <c r="B5662" s="2" t="s">
        <v>6211</v>
      </c>
    </row>
    <row r="5663">
      <c r="A5663" s="2">
        <v>-1.0</v>
      </c>
      <c r="B5663" s="2" t="s">
        <v>5446</v>
      </c>
    </row>
    <row r="5664">
      <c r="A5664" s="2">
        <v>0.0</v>
      </c>
      <c r="B5664" s="2" t="s">
        <v>6212</v>
      </c>
    </row>
    <row r="5665">
      <c r="A5665" s="2">
        <v>1.0</v>
      </c>
      <c r="B5665" s="2" t="s">
        <v>6688</v>
      </c>
    </row>
    <row r="5666">
      <c r="A5666" s="2">
        <v>-1.0</v>
      </c>
      <c r="B5666" s="2" t="s">
        <v>4946</v>
      </c>
    </row>
    <row r="5667">
      <c r="A5667" s="2">
        <v>0.0</v>
      </c>
      <c r="B5667" s="2" t="s">
        <v>6213</v>
      </c>
    </row>
    <row r="5668">
      <c r="A5668" s="2">
        <v>0.0</v>
      </c>
      <c r="B5668" s="2" t="s">
        <v>6214</v>
      </c>
    </row>
    <row r="5669">
      <c r="A5669" s="2">
        <v>0.0</v>
      </c>
      <c r="B5669" s="2" t="s">
        <v>6215</v>
      </c>
    </row>
    <row r="5670">
      <c r="A5670" s="2">
        <v>0.0</v>
      </c>
      <c r="B5670" s="2" t="s">
        <v>5683</v>
      </c>
    </row>
    <row r="5671">
      <c r="A5671" s="2">
        <v>0.0</v>
      </c>
      <c r="B5671" s="2" t="s">
        <v>6217</v>
      </c>
    </row>
    <row r="5672">
      <c r="A5672" s="2">
        <v>0.0</v>
      </c>
      <c r="B5672" s="2" t="s">
        <v>6218</v>
      </c>
    </row>
    <row r="5673">
      <c r="A5673" s="2">
        <v>0.0</v>
      </c>
      <c r="B5673" s="2" t="s">
        <v>6218</v>
      </c>
    </row>
    <row r="5674">
      <c r="A5674" s="2">
        <v>0.0</v>
      </c>
      <c r="B5674" s="2" t="s">
        <v>6219</v>
      </c>
    </row>
    <row r="5675">
      <c r="A5675" s="2">
        <v>0.0</v>
      </c>
      <c r="B5675" s="2" t="s">
        <v>6220</v>
      </c>
    </row>
    <row r="5676">
      <c r="A5676" s="2">
        <v>1.0</v>
      </c>
      <c r="B5676" s="2" t="s">
        <v>6689</v>
      </c>
    </row>
    <row r="5677">
      <c r="A5677" s="2">
        <v>0.0</v>
      </c>
      <c r="B5677" s="2" t="s">
        <v>6221</v>
      </c>
    </row>
    <row r="5678">
      <c r="A5678" s="2">
        <v>1.0</v>
      </c>
      <c r="B5678" s="2" t="s">
        <v>6690</v>
      </c>
    </row>
    <row r="5679">
      <c r="A5679" s="2">
        <v>0.0</v>
      </c>
      <c r="B5679" s="2" t="s">
        <v>6222</v>
      </c>
    </row>
    <row r="5680">
      <c r="A5680" s="2">
        <v>0.0</v>
      </c>
      <c r="B5680" s="2" t="s">
        <v>6224</v>
      </c>
    </row>
    <row r="5681">
      <c r="A5681" s="2">
        <v>0.0</v>
      </c>
      <c r="B5681" s="2" t="s">
        <v>6225</v>
      </c>
    </row>
    <row r="5682">
      <c r="A5682" s="2">
        <v>-1.0</v>
      </c>
      <c r="B5682" s="2" t="s">
        <v>5448</v>
      </c>
    </row>
    <row r="5683">
      <c r="A5683" s="2">
        <v>0.0</v>
      </c>
      <c r="B5683" s="2" t="s">
        <v>6227</v>
      </c>
    </row>
    <row r="5684">
      <c r="A5684" s="2">
        <v>0.0</v>
      </c>
      <c r="B5684" s="2" t="s">
        <v>6229</v>
      </c>
    </row>
    <row r="5685">
      <c r="A5685" s="2">
        <v>0.0</v>
      </c>
      <c r="B5685" s="2" t="s">
        <v>6231</v>
      </c>
    </row>
    <row r="5686">
      <c r="A5686" s="2">
        <v>0.0</v>
      </c>
      <c r="B5686" s="2" t="s">
        <v>6232</v>
      </c>
    </row>
    <row r="5687">
      <c r="A5687" s="2">
        <v>0.0</v>
      </c>
      <c r="B5687" s="2" t="s">
        <v>6234</v>
      </c>
    </row>
    <row r="5688">
      <c r="A5688" s="2">
        <v>-1.0</v>
      </c>
      <c r="B5688" s="2" t="s">
        <v>5449</v>
      </c>
    </row>
    <row r="5689">
      <c r="A5689" s="2">
        <v>0.0</v>
      </c>
      <c r="B5689" s="2" t="s">
        <v>6235</v>
      </c>
    </row>
    <row r="5690">
      <c r="A5690" s="2">
        <v>0.0</v>
      </c>
      <c r="B5690" s="2" t="s">
        <v>6236</v>
      </c>
    </row>
    <row r="5691">
      <c r="A5691" s="2">
        <v>0.0</v>
      </c>
      <c r="B5691" s="38" t="s">
        <v>6691</v>
      </c>
    </row>
    <row r="5692">
      <c r="A5692" s="2">
        <v>0.0</v>
      </c>
      <c r="B5692" s="2" t="s">
        <v>6237</v>
      </c>
    </row>
    <row r="5693">
      <c r="A5693" s="2">
        <v>-1.0</v>
      </c>
      <c r="B5693" s="2" t="s">
        <v>5451</v>
      </c>
    </row>
    <row r="5694">
      <c r="A5694" s="2">
        <v>-1.0</v>
      </c>
      <c r="B5694" s="2" t="s">
        <v>5452</v>
      </c>
    </row>
    <row r="5695">
      <c r="A5695" s="2">
        <v>0.0</v>
      </c>
      <c r="B5695" s="2" t="s">
        <v>6238</v>
      </c>
    </row>
    <row r="5696">
      <c r="A5696" s="2">
        <v>0.0</v>
      </c>
      <c r="B5696" s="2" t="s">
        <v>6240</v>
      </c>
    </row>
    <row r="5697">
      <c r="A5697" s="2">
        <v>0.0</v>
      </c>
      <c r="B5697" s="2" t="s">
        <v>6241</v>
      </c>
    </row>
    <row r="5698">
      <c r="A5698" s="2">
        <v>0.0</v>
      </c>
      <c r="B5698" s="2" t="s">
        <v>6242</v>
      </c>
    </row>
    <row r="5699">
      <c r="A5699" s="2">
        <v>1.0</v>
      </c>
      <c r="B5699" s="2" t="s">
        <v>6692</v>
      </c>
    </row>
    <row r="5700">
      <c r="A5700" s="2">
        <v>0.0</v>
      </c>
      <c r="B5700" s="2" t="s">
        <v>6243</v>
      </c>
    </row>
    <row r="5701">
      <c r="A5701" s="2">
        <v>1.0</v>
      </c>
      <c r="B5701" s="2" t="s">
        <v>6693</v>
      </c>
    </row>
    <row r="5702">
      <c r="A5702" s="2">
        <v>0.0</v>
      </c>
      <c r="B5702" s="2" t="s">
        <v>6245</v>
      </c>
    </row>
    <row r="5703">
      <c r="A5703" s="2">
        <v>0.0</v>
      </c>
      <c r="B5703" s="2" t="s">
        <v>6246</v>
      </c>
    </row>
    <row r="5704">
      <c r="A5704" s="2">
        <v>0.0</v>
      </c>
      <c r="B5704" s="2" t="s">
        <v>6247</v>
      </c>
    </row>
    <row r="5705">
      <c r="A5705" s="2">
        <v>0.0</v>
      </c>
      <c r="B5705" s="2" t="s">
        <v>6248</v>
      </c>
    </row>
    <row r="5706">
      <c r="A5706" s="2">
        <v>0.0</v>
      </c>
      <c r="B5706" s="2" t="s">
        <v>6249</v>
      </c>
    </row>
    <row r="5707">
      <c r="A5707" s="2">
        <v>-1.0</v>
      </c>
      <c r="B5707" s="2" t="s">
        <v>6695</v>
      </c>
    </row>
    <row r="5708">
      <c r="A5708" s="2">
        <v>0.0</v>
      </c>
      <c r="B5708" s="2" t="s">
        <v>6250</v>
      </c>
    </row>
    <row r="5709">
      <c r="A5709" s="2">
        <v>0.0</v>
      </c>
      <c r="B5709" s="38" t="s">
        <v>6697</v>
      </c>
    </row>
    <row r="5710">
      <c r="A5710" s="2">
        <v>0.0</v>
      </c>
      <c r="B5710" s="2" t="s">
        <v>6251</v>
      </c>
    </row>
    <row r="5711">
      <c r="A5711" s="2">
        <v>-2.0</v>
      </c>
      <c r="B5711" s="2" t="s">
        <v>4909</v>
      </c>
    </row>
    <row r="5712">
      <c r="A5712" s="2">
        <v>0.0</v>
      </c>
      <c r="B5712" s="2" t="s">
        <v>6713</v>
      </c>
    </row>
    <row r="5713">
      <c r="A5713" s="2">
        <v>1.0</v>
      </c>
      <c r="B5713" s="2" t="s">
        <v>6714</v>
      </c>
    </row>
    <row r="5714">
      <c r="A5714" s="2">
        <v>0.0</v>
      </c>
      <c r="B5714" s="2" t="s">
        <v>6252</v>
      </c>
    </row>
    <row r="5715">
      <c r="A5715" s="2">
        <v>-1.0</v>
      </c>
      <c r="B5715" s="2" t="s">
        <v>5454</v>
      </c>
    </row>
    <row r="5716">
      <c r="A5716" s="2">
        <v>0.0</v>
      </c>
      <c r="B5716" s="2" t="s">
        <v>6253</v>
      </c>
    </row>
    <row r="5717">
      <c r="A5717" s="2">
        <v>0.0</v>
      </c>
      <c r="B5717" s="2" t="s">
        <v>6254</v>
      </c>
    </row>
    <row r="5718">
      <c r="A5718" s="2">
        <v>0.0</v>
      </c>
      <c r="B5718" s="2" t="s">
        <v>6255</v>
      </c>
    </row>
    <row r="5719">
      <c r="A5719" s="2">
        <v>0.0</v>
      </c>
      <c r="B5719" s="2" t="s">
        <v>6256</v>
      </c>
    </row>
    <row r="5720">
      <c r="A5720" s="2">
        <v>0.0</v>
      </c>
      <c r="B5720" s="2" t="s">
        <v>6715</v>
      </c>
    </row>
    <row r="5721">
      <c r="A5721" s="2">
        <v>0.0</v>
      </c>
      <c r="B5721" s="2" t="s">
        <v>6257</v>
      </c>
    </row>
    <row r="5722">
      <c r="A5722" s="2">
        <v>0.0</v>
      </c>
      <c r="B5722" s="2" t="s">
        <v>6258</v>
      </c>
    </row>
    <row r="5723">
      <c r="A5723" s="2">
        <v>0.0</v>
      </c>
      <c r="B5723" s="2" t="s">
        <v>6259</v>
      </c>
    </row>
    <row r="5724">
      <c r="A5724" s="2">
        <v>0.0</v>
      </c>
      <c r="B5724" s="2" t="s">
        <v>6260</v>
      </c>
    </row>
    <row r="5725">
      <c r="A5725" s="2">
        <v>0.0</v>
      </c>
      <c r="B5725" s="2" t="s">
        <v>4290</v>
      </c>
    </row>
    <row r="5726">
      <c r="A5726" s="2">
        <v>-1.0</v>
      </c>
      <c r="B5726" s="2" t="s">
        <v>5455</v>
      </c>
    </row>
    <row r="5727">
      <c r="A5727" s="2">
        <v>-1.0</v>
      </c>
      <c r="B5727" s="2" t="s">
        <v>5456</v>
      </c>
    </row>
    <row r="5728">
      <c r="A5728" s="2">
        <v>0.0</v>
      </c>
      <c r="B5728" s="2" t="s">
        <v>6261</v>
      </c>
    </row>
    <row r="5729">
      <c r="A5729" s="2">
        <v>-1.0</v>
      </c>
      <c r="B5729" s="2" t="s">
        <v>5457</v>
      </c>
    </row>
    <row r="5730">
      <c r="A5730" s="2">
        <v>-1.0</v>
      </c>
      <c r="B5730" s="2" t="s">
        <v>5459</v>
      </c>
    </row>
    <row r="5731">
      <c r="A5731" s="2">
        <v>0.0</v>
      </c>
      <c r="B5731" s="2" t="s">
        <v>6262</v>
      </c>
    </row>
    <row r="5732">
      <c r="A5732" s="2">
        <v>0.0</v>
      </c>
      <c r="B5732" s="2" t="s">
        <v>6263</v>
      </c>
    </row>
    <row r="5733">
      <c r="A5733" s="2">
        <v>0.0</v>
      </c>
      <c r="B5733" s="2" t="s">
        <v>6264</v>
      </c>
    </row>
    <row r="5734">
      <c r="A5734" s="2">
        <v>0.0</v>
      </c>
      <c r="B5734" s="2" t="s">
        <v>6265</v>
      </c>
    </row>
    <row r="5735">
      <c r="A5735" s="2">
        <v>0.0</v>
      </c>
      <c r="B5735" s="2" t="s">
        <v>5438</v>
      </c>
    </row>
    <row r="5736">
      <c r="A5736" s="2">
        <v>-1.0</v>
      </c>
      <c r="B5736" s="2" t="s">
        <v>6716</v>
      </c>
    </row>
    <row r="5737">
      <c r="A5737" s="2">
        <v>-2.0</v>
      </c>
      <c r="B5737" s="2" t="s">
        <v>4910</v>
      </c>
    </row>
    <row r="5738">
      <c r="A5738" s="2">
        <v>0.0</v>
      </c>
      <c r="B5738" s="2" t="s">
        <v>6266</v>
      </c>
    </row>
    <row r="5739">
      <c r="A5739" s="2">
        <v>0.0</v>
      </c>
      <c r="B5739" s="2" t="s">
        <v>6267</v>
      </c>
    </row>
    <row r="5740">
      <c r="A5740" s="2">
        <v>0.0</v>
      </c>
      <c r="B5740" s="2" t="s">
        <v>5731</v>
      </c>
    </row>
    <row r="5741">
      <c r="A5741" s="2">
        <v>0.0</v>
      </c>
      <c r="B5741" s="2" t="s">
        <v>6268</v>
      </c>
    </row>
    <row r="5742">
      <c r="A5742" s="2">
        <v>0.0</v>
      </c>
      <c r="B5742" s="2" t="s">
        <v>6269</v>
      </c>
    </row>
    <row r="5743">
      <c r="A5743" s="2">
        <v>0.0</v>
      </c>
      <c r="B5743" s="2" t="s">
        <v>6270</v>
      </c>
    </row>
    <row r="5744">
      <c r="A5744" s="2">
        <v>0.0</v>
      </c>
      <c r="B5744" s="2" t="s">
        <v>6271</v>
      </c>
    </row>
    <row r="5745">
      <c r="A5745" s="2">
        <v>0.0</v>
      </c>
      <c r="B5745" s="2" t="s">
        <v>6717</v>
      </c>
    </row>
    <row r="5746">
      <c r="A5746" s="2">
        <v>0.0</v>
      </c>
      <c r="B5746" s="2" t="s">
        <v>6272</v>
      </c>
    </row>
    <row r="5747">
      <c r="A5747" s="2">
        <v>0.0</v>
      </c>
      <c r="B5747" s="2" t="s">
        <v>6273</v>
      </c>
    </row>
    <row r="5748">
      <c r="A5748" s="2">
        <v>0.0</v>
      </c>
      <c r="B5748" s="2" t="s">
        <v>4928</v>
      </c>
    </row>
    <row r="5749">
      <c r="A5749" s="2">
        <v>0.0</v>
      </c>
      <c r="B5749" s="2" t="s">
        <v>6274</v>
      </c>
    </row>
    <row r="5750">
      <c r="A5750" s="2">
        <v>1.0</v>
      </c>
      <c r="B5750" s="2" t="s">
        <v>6718</v>
      </c>
    </row>
    <row r="5751">
      <c r="A5751" s="2">
        <v>1.0</v>
      </c>
      <c r="B5751" s="2" t="s">
        <v>6719</v>
      </c>
    </row>
    <row r="5752">
      <c r="A5752" s="2">
        <v>0.0</v>
      </c>
      <c r="B5752" s="2" t="s">
        <v>6275</v>
      </c>
    </row>
    <row r="5753">
      <c r="A5753" s="2">
        <v>0.0</v>
      </c>
      <c r="B5753" s="2" t="s">
        <v>6276</v>
      </c>
    </row>
    <row r="5754">
      <c r="A5754" s="2">
        <v>0.0</v>
      </c>
      <c r="B5754" s="2" t="s">
        <v>6278</v>
      </c>
    </row>
    <row r="5755">
      <c r="A5755" s="2">
        <v>0.0</v>
      </c>
      <c r="B5755" s="2" t="s">
        <v>6080</v>
      </c>
    </row>
    <row r="5756">
      <c r="A5756" s="2">
        <v>0.0</v>
      </c>
      <c r="B5756" s="2" t="s">
        <v>6720</v>
      </c>
    </row>
    <row r="5757">
      <c r="A5757" s="2">
        <v>1.0</v>
      </c>
      <c r="B5757" s="2" t="s">
        <v>6721</v>
      </c>
    </row>
    <row r="5758">
      <c r="A5758" s="2">
        <v>2.0</v>
      </c>
      <c r="B5758" s="2" t="s">
        <v>6722</v>
      </c>
    </row>
    <row r="5759">
      <c r="A5759" s="2">
        <v>1.0</v>
      </c>
      <c r="B5759" s="2" t="s">
        <v>6723</v>
      </c>
    </row>
    <row r="5760">
      <c r="A5760" s="2">
        <v>1.0</v>
      </c>
      <c r="B5760" s="2" t="s">
        <v>6724</v>
      </c>
    </row>
    <row r="5761">
      <c r="A5761" s="2">
        <v>0.0</v>
      </c>
      <c r="B5761" s="2" t="s">
        <v>6725</v>
      </c>
    </row>
    <row r="5762">
      <c r="A5762" s="2">
        <v>0.0</v>
      </c>
      <c r="B5762" s="2" t="s">
        <v>6279</v>
      </c>
    </row>
    <row r="5763">
      <c r="A5763" s="2">
        <v>0.0</v>
      </c>
      <c r="B5763" s="2" t="s">
        <v>6280</v>
      </c>
    </row>
    <row r="5764">
      <c r="A5764" s="2">
        <v>0.0</v>
      </c>
      <c r="B5764" s="2" t="s">
        <v>6281</v>
      </c>
    </row>
    <row r="5765">
      <c r="A5765" s="2">
        <v>-1.0</v>
      </c>
      <c r="B5765" s="2" t="s">
        <v>5462</v>
      </c>
    </row>
    <row r="5766">
      <c r="A5766" s="2">
        <v>1.0</v>
      </c>
      <c r="B5766" s="2" t="s">
        <v>6726</v>
      </c>
    </row>
    <row r="5767">
      <c r="A5767" s="2">
        <v>-1.0</v>
      </c>
      <c r="B5767" s="2" t="s">
        <v>4982</v>
      </c>
    </row>
    <row r="5768">
      <c r="A5768" s="2">
        <v>0.0</v>
      </c>
      <c r="B5768" s="2" t="s">
        <v>6282</v>
      </c>
    </row>
    <row r="5769">
      <c r="A5769" s="2">
        <v>0.0</v>
      </c>
      <c r="B5769" s="2" t="s">
        <v>6283</v>
      </c>
    </row>
    <row r="5770">
      <c r="A5770" s="2">
        <v>-1.0</v>
      </c>
      <c r="B5770" s="2" t="s">
        <v>5464</v>
      </c>
    </row>
    <row r="5771">
      <c r="A5771" s="2">
        <v>0.0</v>
      </c>
      <c r="B5771" s="2" t="s">
        <v>4957</v>
      </c>
    </row>
    <row r="5772">
      <c r="A5772" s="2">
        <v>1.0</v>
      </c>
      <c r="B5772" s="2" t="s">
        <v>6727</v>
      </c>
    </row>
    <row r="5773">
      <c r="A5773" s="2">
        <v>0.0</v>
      </c>
      <c r="B5773" s="2" t="s">
        <v>6284</v>
      </c>
    </row>
    <row r="5774">
      <c r="A5774" s="2">
        <v>0.0</v>
      </c>
      <c r="B5774" s="2" t="s">
        <v>6285</v>
      </c>
    </row>
    <row r="5775">
      <c r="A5775" s="2">
        <v>0.0</v>
      </c>
      <c r="B5775" s="2" t="s">
        <v>6286</v>
      </c>
    </row>
    <row r="5776">
      <c r="A5776" s="2">
        <v>-1.0</v>
      </c>
      <c r="B5776" s="2" t="s">
        <v>5466</v>
      </c>
    </row>
    <row r="5777">
      <c r="A5777" s="2">
        <v>0.0</v>
      </c>
      <c r="B5777" s="2" t="s">
        <v>6287</v>
      </c>
    </row>
    <row r="5778">
      <c r="A5778" s="2">
        <v>-1.0</v>
      </c>
      <c r="B5778" s="2" t="s">
        <v>5468</v>
      </c>
    </row>
    <row r="5779">
      <c r="A5779" s="2">
        <v>-1.0</v>
      </c>
      <c r="B5779" s="2" t="s">
        <v>5469</v>
      </c>
    </row>
    <row r="5780">
      <c r="A5780" s="2">
        <v>0.0</v>
      </c>
      <c r="B5780" s="2" t="s">
        <v>6288</v>
      </c>
    </row>
    <row r="5781">
      <c r="A5781" s="2">
        <v>0.0</v>
      </c>
      <c r="B5781" s="2" t="s">
        <v>6290</v>
      </c>
    </row>
    <row r="5782">
      <c r="A5782" s="2">
        <v>0.0</v>
      </c>
      <c r="B5782" s="2" t="s">
        <v>6291</v>
      </c>
    </row>
    <row r="5783">
      <c r="A5783" s="2">
        <v>0.0</v>
      </c>
      <c r="B5783" s="2" t="s">
        <v>6728</v>
      </c>
    </row>
    <row r="5784">
      <c r="A5784" s="2">
        <v>0.0</v>
      </c>
      <c r="B5784" s="2" t="s">
        <v>6292</v>
      </c>
    </row>
    <row r="5785">
      <c r="A5785" s="2">
        <v>0.0</v>
      </c>
      <c r="B5785" s="2" t="s">
        <v>5733</v>
      </c>
    </row>
    <row r="5786">
      <c r="A5786" s="2">
        <v>0.0</v>
      </c>
      <c r="B5786" s="2" t="s">
        <v>6293</v>
      </c>
    </row>
    <row r="5787">
      <c r="A5787" s="2">
        <v>0.0</v>
      </c>
      <c r="B5787" s="2" t="s">
        <v>6294</v>
      </c>
    </row>
    <row r="5788">
      <c r="A5788" s="2">
        <v>0.0</v>
      </c>
      <c r="B5788" s="2" t="s">
        <v>6295</v>
      </c>
    </row>
    <row r="5789">
      <c r="A5789" s="2">
        <v>0.0</v>
      </c>
      <c r="B5789" s="2" t="s">
        <v>6296</v>
      </c>
    </row>
    <row r="5790">
      <c r="A5790" s="2">
        <v>0.0</v>
      </c>
      <c r="B5790" s="2" t="s">
        <v>6298</v>
      </c>
    </row>
    <row r="5791">
      <c r="A5791" s="2">
        <v>-1.0</v>
      </c>
      <c r="B5791" s="2" t="s">
        <v>5471</v>
      </c>
    </row>
    <row r="5792">
      <c r="A5792" s="2">
        <v>0.0</v>
      </c>
      <c r="B5792" s="2" t="s">
        <v>6299</v>
      </c>
    </row>
    <row r="5793">
      <c r="A5793" s="2">
        <v>0.0</v>
      </c>
      <c r="B5793" s="2" t="s">
        <v>5712</v>
      </c>
    </row>
    <row r="5794">
      <c r="A5794" s="2">
        <v>0.0</v>
      </c>
      <c r="B5794" s="2" t="s">
        <v>6300</v>
      </c>
    </row>
    <row r="5795">
      <c r="A5795" s="2">
        <v>-1.0</v>
      </c>
      <c r="B5795" s="2" t="s">
        <v>5473</v>
      </c>
    </row>
    <row r="5796">
      <c r="A5796" s="2">
        <v>-1.0</v>
      </c>
      <c r="B5796" s="2" t="s">
        <v>5474</v>
      </c>
    </row>
    <row r="5797">
      <c r="A5797" s="2">
        <v>0.0</v>
      </c>
      <c r="B5797" s="2" t="s">
        <v>6301</v>
      </c>
    </row>
    <row r="5798">
      <c r="A5798" s="2">
        <v>0.0</v>
      </c>
      <c r="B5798" s="2" t="s">
        <v>6302</v>
      </c>
    </row>
    <row r="5799">
      <c r="A5799" s="2">
        <v>0.0</v>
      </c>
      <c r="B5799" s="2" t="s">
        <v>6303</v>
      </c>
    </row>
    <row r="5800">
      <c r="A5800" s="2">
        <v>0.0</v>
      </c>
      <c r="B5800" s="2" t="s">
        <v>6304</v>
      </c>
    </row>
    <row r="5801">
      <c r="A5801" s="2">
        <v>0.0</v>
      </c>
      <c r="B5801" s="2" t="s">
        <v>6305</v>
      </c>
    </row>
    <row r="5802">
      <c r="A5802" s="2">
        <v>-1.0</v>
      </c>
      <c r="B5802" s="2" t="s">
        <v>5476</v>
      </c>
    </row>
    <row r="5803">
      <c r="A5803" s="2">
        <v>-1.0</v>
      </c>
      <c r="B5803" s="2" t="s">
        <v>5478</v>
      </c>
    </row>
    <row r="5804">
      <c r="A5804" s="2">
        <v>0.0</v>
      </c>
      <c r="B5804" s="2" t="s">
        <v>6306</v>
      </c>
    </row>
    <row r="5805">
      <c r="A5805" s="2">
        <v>0.0</v>
      </c>
      <c r="B5805" s="2" t="s">
        <v>6307</v>
      </c>
    </row>
    <row r="5806">
      <c r="A5806" s="2">
        <v>0.0</v>
      </c>
      <c r="B5806" s="2" t="s">
        <v>6308</v>
      </c>
    </row>
    <row r="5807">
      <c r="A5807" s="2">
        <v>0.0</v>
      </c>
      <c r="B5807" s="2" t="s">
        <v>6309</v>
      </c>
    </row>
    <row r="5808">
      <c r="A5808" s="2">
        <v>0.0</v>
      </c>
      <c r="B5808" s="22" t="s">
        <v>6310</v>
      </c>
    </row>
    <row r="5809">
      <c r="A5809" s="2">
        <v>0.0</v>
      </c>
      <c r="B5809" s="22" t="s">
        <v>6313</v>
      </c>
    </row>
    <row r="5810">
      <c r="A5810" s="2">
        <v>0.0</v>
      </c>
      <c r="B5810" s="2" t="s">
        <v>6314</v>
      </c>
    </row>
    <row r="5811">
      <c r="A5811" s="2">
        <v>0.0</v>
      </c>
      <c r="B5811" s="2" t="s">
        <v>6315</v>
      </c>
    </row>
    <row r="5812">
      <c r="A5812" s="2">
        <v>0.0</v>
      </c>
      <c r="B5812" s="2" t="s">
        <v>6316</v>
      </c>
    </row>
    <row r="5813">
      <c r="A5813" s="2">
        <v>-1.0</v>
      </c>
      <c r="B5813" s="2" t="s">
        <v>5479</v>
      </c>
    </row>
    <row r="5814">
      <c r="A5814" s="2">
        <v>1.0</v>
      </c>
      <c r="B5814" s="2" t="s">
        <v>6729</v>
      </c>
    </row>
    <row r="5815">
      <c r="A5815" s="2">
        <v>0.0</v>
      </c>
      <c r="B5815" s="2" t="s">
        <v>6317</v>
      </c>
    </row>
    <row r="5816">
      <c r="A5816" s="2">
        <v>0.0</v>
      </c>
      <c r="B5816" s="2" t="s">
        <v>6318</v>
      </c>
    </row>
    <row r="5817">
      <c r="A5817" s="2">
        <v>-1.0</v>
      </c>
      <c r="B5817" s="2" t="s">
        <v>5481</v>
      </c>
    </row>
    <row r="5818">
      <c r="A5818" s="2">
        <v>-1.0</v>
      </c>
      <c r="B5818" s="2" t="s">
        <v>5710</v>
      </c>
    </row>
    <row r="5819">
      <c r="A5819" s="2">
        <v>1.0</v>
      </c>
      <c r="B5819" s="2" t="s">
        <v>6730</v>
      </c>
    </row>
    <row r="5820">
      <c r="A5820" s="2">
        <v>0.0</v>
      </c>
      <c r="B5820" s="2" t="s">
        <v>6319</v>
      </c>
    </row>
    <row r="5821">
      <c r="A5821" s="2">
        <v>0.0</v>
      </c>
      <c r="B5821" s="2" t="s">
        <v>6320</v>
      </c>
    </row>
    <row r="5822">
      <c r="A5822" s="2">
        <v>0.0</v>
      </c>
      <c r="B5822" s="2" t="s">
        <v>6321</v>
      </c>
    </row>
    <row r="5823">
      <c r="A5823" s="2">
        <v>0.0</v>
      </c>
      <c r="B5823" s="2" t="s">
        <v>6322</v>
      </c>
    </row>
    <row r="5824">
      <c r="A5824" s="2">
        <v>0.0</v>
      </c>
      <c r="B5824" s="2" t="s">
        <v>4929</v>
      </c>
    </row>
    <row r="5825">
      <c r="A5825" s="2">
        <v>0.0</v>
      </c>
      <c r="B5825" s="2" t="s">
        <v>6323</v>
      </c>
    </row>
    <row r="5826">
      <c r="A5826" s="2">
        <v>0.0</v>
      </c>
      <c r="B5826" s="2" t="s">
        <v>6731</v>
      </c>
    </row>
    <row r="5827">
      <c r="A5827" s="2">
        <v>0.0</v>
      </c>
      <c r="B5827" s="2" t="s">
        <v>6324</v>
      </c>
    </row>
    <row r="5828">
      <c r="A5828" s="2">
        <v>-1.0</v>
      </c>
      <c r="B5828" s="2" t="s">
        <v>5484</v>
      </c>
    </row>
    <row r="5829">
      <c r="A5829" s="2">
        <v>0.0</v>
      </c>
      <c r="B5829" s="2" t="s">
        <v>6325</v>
      </c>
    </row>
    <row r="5830">
      <c r="A5830" s="2">
        <v>0.0</v>
      </c>
      <c r="B5830" s="2" t="s">
        <v>6326</v>
      </c>
    </row>
    <row r="5831">
      <c r="A5831" s="2">
        <v>-2.0</v>
      </c>
      <c r="B5831" s="2" t="s">
        <v>4911</v>
      </c>
    </row>
    <row r="5832">
      <c r="A5832" s="2">
        <v>0.0</v>
      </c>
      <c r="B5832" s="2" t="s">
        <v>6327</v>
      </c>
    </row>
    <row r="5833">
      <c r="A5833" s="2">
        <v>0.0</v>
      </c>
      <c r="B5833" s="2" t="s">
        <v>6329</v>
      </c>
    </row>
    <row r="5834">
      <c r="A5834" s="2">
        <v>0.0</v>
      </c>
      <c r="B5834" s="2" t="s">
        <v>6330</v>
      </c>
    </row>
    <row r="5835">
      <c r="A5835" s="2">
        <v>0.0</v>
      </c>
      <c r="B5835" s="2" t="s">
        <v>6331</v>
      </c>
    </row>
    <row r="5836">
      <c r="A5836" s="2">
        <v>-1.0</v>
      </c>
      <c r="B5836" s="2" t="s">
        <v>5485</v>
      </c>
    </row>
    <row r="5837">
      <c r="A5837" s="2">
        <v>0.0</v>
      </c>
      <c r="B5837" s="2" t="s">
        <v>6332</v>
      </c>
    </row>
    <row r="5838">
      <c r="A5838" s="2">
        <v>0.0</v>
      </c>
      <c r="B5838" s="2" t="s">
        <v>6333</v>
      </c>
    </row>
    <row r="5839">
      <c r="A5839" s="2">
        <v>0.0</v>
      </c>
      <c r="B5839" s="2" t="s">
        <v>6334</v>
      </c>
    </row>
    <row r="5840">
      <c r="A5840" s="2">
        <v>0.0</v>
      </c>
      <c r="B5840" s="2" t="s">
        <v>6335</v>
      </c>
    </row>
    <row r="5841">
      <c r="A5841" s="2">
        <v>0.0</v>
      </c>
      <c r="B5841" s="2" t="s">
        <v>6333</v>
      </c>
    </row>
    <row r="5842">
      <c r="A5842" s="2">
        <v>-1.0</v>
      </c>
      <c r="B5842" s="2" t="s">
        <v>5487</v>
      </c>
    </row>
    <row r="5843">
      <c r="A5843" s="2">
        <v>-1.0</v>
      </c>
      <c r="B5843" s="2" t="s">
        <v>5489</v>
      </c>
    </row>
    <row r="5844">
      <c r="A5844" s="2">
        <v>0.0</v>
      </c>
      <c r="B5844" s="2" t="s">
        <v>6336</v>
      </c>
    </row>
    <row r="5845">
      <c r="A5845" s="2">
        <v>-1.0</v>
      </c>
      <c r="B5845" s="2" t="s">
        <v>5490</v>
      </c>
    </row>
    <row r="5846">
      <c r="A5846" s="2">
        <v>-1.0</v>
      </c>
      <c r="B5846" s="2" t="s">
        <v>5491</v>
      </c>
    </row>
    <row r="5847">
      <c r="A5847" s="2">
        <v>0.0</v>
      </c>
      <c r="B5847" s="2" t="s">
        <v>6337</v>
      </c>
    </row>
    <row r="5848">
      <c r="A5848" s="2">
        <v>0.0</v>
      </c>
      <c r="B5848" s="2" t="s">
        <v>6338</v>
      </c>
    </row>
    <row r="5849">
      <c r="A5849" s="2">
        <v>-1.0</v>
      </c>
      <c r="B5849" s="2" t="s">
        <v>4966</v>
      </c>
    </row>
    <row r="5850">
      <c r="A5850" s="2">
        <v>-1.0</v>
      </c>
      <c r="B5850" s="2" t="s">
        <v>5492</v>
      </c>
    </row>
    <row r="5851">
      <c r="A5851" s="2">
        <v>-1.0</v>
      </c>
      <c r="B5851" s="2" t="s">
        <v>5493</v>
      </c>
    </row>
    <row r="5852">
      <c r="A5852" s="2">
        <v>-1.0</v>
      </c>
      <c r="B5852" s="2" t="s">
        <v>5716</v>
      </c>
    </row>
    <row r="5853">
      <c r="A5853" s="2">
        <v>-1.0</v>
      </c>
      <c r="B5853" s="2" t="s">
        <v>5718</v>
      </c>
    </row>
    <row r="5854">
      <c r="A5854" s="2">
        <v>-1.0</v>
      </c>
      <c r="B5854" s="2" t="s">
        <v>5715</v>
      </c>
    </row>
    <row r="5855">
      <c r="A5855" s="2">
        <v>-2.0</v>
      </c>
      <c r="B5855" s="2" t="s">
        <v>4912</v>
      </c>
    </row>
    <row r="5856">
      <c r="A5856" s="2">
        <v>-1.0</v>
      </c>
      <c r="B5856" s="2" t="s">
        <v>5494</v>
      </c>
    </row>
    <row r="5857">
      <c r="A5857" s="2">
        <v>-1.0</v>
      </c>
      <c r="B5857" s="2" t="s">
        <v>5496</v>
      </c>
    </row>
    <row r="5858">
      <c r="A5858" s="2">
        <v>-1.0</v>
      </c>
      <c r="B5858" s="2" t="s">
        <v>5497</v>
      </c>
    </row>
    <row r="5859">
      <c r="A5859" s="2">
        <v>0.0</v>
      </c>
      <c r="B5859" s="2" t="s">
        <v>6339</v>
      </c>
    </row>
    <row r="5860">
      <c r="A5860" s="2">
        <v>0.0</v>
      </c>
      <c r="B5860" s="2" t="s">
        <v>6340</v>
      </c>
    </row>
    <row r="5861">
      <c r="A5861" s="2">
        <v>0.0</v>
      </c>
      <c r="B5861" s="2" t="s">
        <v>5734</v>
      </c>
    </row>
    <row r="5862">
      <c r="A5862" s="2">
        <v>0.0</v>
      </c>
      <c r="B5862" s="2" t="s">
        <v>6341</v>
      </c>
    </row>
    <row r="5863">
      <c r="A5863" s="2">
        <v>0.0</v>
      </c>
      <c r="B5863" s="2" t="s">
        <v>6342</v>
      </c>
    </row>
    <row r="5864">
      <c r="A5864" s="2">
        <v>-1.0</v>
      </c>
      <c r="B5864" s="2" t="s">
        <v>6744</v>
      </c>
    </row>
    <row r="5865">
      <c r="A5865" s="2">
        <v>0.0</v>
      </c>
      <c r="B5865" s="2" t="s">
        <v>6343</v>
      </c>
    </row>
    <row r="5866">
      <c r="A5866" s="2">
        <v>0.0</v>
      </c>
      <c r="B5866" s="2" t="s">
        <v>6344</v>
      </c>
    </row>
    <row r="5867">
      <c r="A5867" s="2">
        <v>0.0</v>
      </c>
      <c r="B5867" s="2" t="s">
        <v>6346</v>
      </c>
    </row>
    <row r="5868">
      <c r="A5868" s="2">
        <v>0.0</v>
      </c>
      <c r="B5868" s="2" t="s">
        <v>6347</v>
      </c>
    </row>
    <row r="5869">
      <c r="A5869" s="2">
        <v>0.0</v>
      </c>
      <c r="B5869" s="2" t="s">
        <v>6348</v>
      </c>
    </row>
    <row r="5870">
      <c r="A5870" s="2">
        <v>0.0</v>
      </c>
      <c r="B5870" s="2" t="s">
        <v>6350</v>
      </c>
    </row>
    <row r="5871">
      <c r="A5871" s="2">
        <v>0.0</v>
      </c>
      <c r="B5871" s="2" t="s">
        <v>5684</v>
      </c>
    </row>
    <row r="5872">
      <c r="A5872" s="2">
        <v>0.0</v>
      </c>
      <c r="B5872" s="2" t="s">
        <v>6351</v>
      </c>
    </row>
    <row r="5873">
      <c r="A5873" s="2">
        <v>0.0</v>
      </c>
      <c r="B5873" s="2" t="s">
        <v>6352</v>
      </c>
    </row>
    <row r="5874">
      <c r="A5874" s="2">
        <v>-1.0</v>
      </c>
      <c r="B5874" s="2" t="s">
        <v>5498</v>
      </c>
    </row>
    <row r="5875">
      <c r="A5875" s="2">
        <v>0.0</v>
      </c>
      <c r="B5875" s="2" t="s">
        <v>5685</v>
      </c>
    </row>
    <row r="5876">
      <c r="A5876" s="2">
        <v>0.0</v>
      </c>
      <c r="B5876" s="2" t="s">
        <v>4958</v>
      </c>
    </row>
    <row r="5877">
      <c r="A5877" s="2">
        <v>0.0</v>
      </c>
      <c r="B5877" s="2" t="s">
        <v>6353</v>
      </c>
    </row>
    <row r="5878">
      <c r="A5878" s="2">
        <v>0.0</v>
      </c>
      <c r="B5878" s="2" t="s">
        <v>6354</v>
      </c>
    </row>
    <row r="5879">
      <c r="A5879" s="2">
        <v>-1.0</v>
      </c>
      <c r="B5879" s="2" t="s">
        <v>5499</v>
      </c>
    </row>
    <row r="5880">
      <c r="A5880" s="2">
        <v>0.0</v>
      </c>
      <c r="B5880" s="38" t="s">
        <v>6763</v>
      </c>
    </row>
    <row r="5881">
      <c r="A5881" s="2">
        <v>-2.0</v>
      </c>
      <c r="B5881" s="2" t="s">
        <v>4913</v>
      </c>
    </row>
    <row r="5882">
      <c r="A5882" s="2">
        <v>2.0</v>
      </c>
      <c r="B5882" s="2" t="s">
        <v>6773</v>
      </c>
    </row>
    <row r="5883">
      <c r="A5883" s="2">
        <v>-1.0</v>
      </c>
      <c r="B5883" s="2" t="s">
        <v>5501</v>
      </c>
    </row>
    <row r="5884">
      <c r="A5884" s="2">
        <v>1.0</v>
      </c>
      <c r="B5884" s="2" t="s">
        <v>6775</v>
      </c>
    </row>
    <row r="5885">
      <c r="A5885" s="2">
        <v>-1.0</v>
      </c>
      <c r="B5885" s="2" t="s">
        <v>5503</v>
      </c>
    </row>
    <row r="5886">
      <c r="A5886" s="2">
        <v>0.0</v>
      </c>
      <c r="B5886" s="2" t="s">
        <v>6355</v>
      </c>
    </row>
    <row r="5887">
      <c r="A5887" s="2">
        <v>0.0</v>
      </c>
      <c r="B5887" s="2" t="s">
        <v>6357</v>
      </c>
    </row>
    <row r="5888">
      <c r="A5888" s="2">
        <v>0.0</v>
      </c>
      <c r="B5888" s="2" t="s">
        <v>6358</v>
      </c>
    </row>
    <row r="5889">
      <c r="A5889" s="2">
        <v>0.0</v>
      </c>
      <c r="B5889" s="2" t="s">
        <v>6359</v>
      </c>
    </row>
    <row r="5890">
      <c r="A5890" s="2">
        <v>0.0</v>
      </c>
      <c r="B5890" s="2" t="s">
        <v>6360</v>
      </c>
    </row>
    <row r="5891">
      <c r="A5891" s="2">
        <v>-1.0</v>
      </c>
      <c r="B5891" s="2" t="s">
        <v>5504</v>
      </c>
    </row>
    <row r="5892">
      <c r="A5892" s="2">
        <v>0.0</v>
      </c>
      <c r="B5892" s="2" t="s">
        <v>6361</v>
      </c>
    </row>
    <row r="5893">
      <c r="A5893" s="2">
        <v>0.0</v>
      </c>
      <c r="B5893" s="2" t="s">
        <v>5695</v>
      </c>
    </row>
    <row r="5894">
      <c r="A5894" s="2">
        <v>-1.0</v>
      </c>
      <c r="B5894" s="2" t="s">
        <v>5506</v>
      </c>
    </row>
    <row r="5895">
      <c r="A5895" s="2">
        <v>-1.0</v>
      </c>
      <c r="B5895" s="2" t="s">
        <v>5507</v>
      </c>
    </row>
    <row r="5896">
      <c r="A5896" s="2">
        <v>0.0</v>
      </c>
      <c r="B5896" s="2" t="s">
        <v>6362</v>
      </c>
    </row>
    <row r="5897">
      <c r="A5897" s="2">
        <v>-1.0</v>
      </c>
      <c r="B5897" s="2" t="s">
        <v>5509</v>
      </c>
    </row>
    <row r="5898">
      <c r="A5898" s="2">
        <v>0.0</v>
      </c>
      <c r="B5898" s="2" t="s">
        <v>5687</v>
      </c>
    </row>
    <row r="5899">
      <c r="A5899" s="2">
        <v>0.0</v>
      </c>
      <c r="B5899" s="2" t="s">
        <v>6363</v>
      </c>
    </row>
    <row r="5900">
      <c r="A5900" s="2">
        <v>0.0</v>
      </c>
      <c r="B5900" s="2" t="s">
        <v>6364</v>
      </c>
    </row>
    <row r="5901">
      <c r="A5901" s="2">
        <v>0.0</v>
      </c>
      <c r="B5901" s="2" t="s">
        <v>6365</v>
      </c>
    </row>
    <row r="5902">
      <c r="A5902" s="2">
        <v>0.0</v>
      </c>
      <c r="B5902" s="2" t="s">
        <v>4959</v>
      </c>
    </row>
    <row r="5903">
      <c r="A5903" s="2">
        <v>-1.0</v>
      </c>
      <c r="B5903" s="2" t="s">
        <v>5511</v>
      </c>
    </row>
    <row r="5904">
      <c r="A5904" s="2">
        <v>0.0</v>
      </c>
      <c r="B5904" s="2" t="s">
        <v>6366</v>
      </c>
    </row>
    <row r="5905">
      <c r="A5905" s="2">
        <v>0.0</v>
      </c>
      <c r="B5905" s="2" t="s">
        <v>6367</v>
      </c>
    </row>
    <row r="5906">
      <c r="A5906" s="2">
        <v>0.0</v>
      </c>
      <c r="B5906" s="2" t="s">
        <v>6369</v>
      </c>
    </row>
    <row r="5907">
      <c r="A5907" s="2">
        <v>0.0</v>
      </c>
      <c r="B5907" s="2" t="s">
        <v>6789</v>
      </c>
    </row>
    <row r="5908">
      <c r="A5908" s="2">
        <v>0.0</v>
      </c>
      <c r="B5908" s="2" t="s">
        <v>6768</v>
      </c>
    </row>
    <row r="5909">
      <c r="A5909" s="2">
        <v>0.0</v>
      </c>
      <c r="B5909" s="2" t="s">
        <v>6371</v>
      </c>
    </row>
    <row r="5910">
      <c r="A5910" s="2">
        <v>0.0</v>
      </c>
      <c r="B5910" s="2" t="s">
        <v>6372</v>
      </c>
    </row>
    <row r="5911">
      <c r="A5911" s="2">
        <v>0.0</v>
      </c>
      <c r="B5911" s="2" t="s">
        <v>6373</v>
      </c>
    </row>
    <row r="5912">
      <c r="A5912" s="2">
        <v>-1.0</v>
      </c>
      <c r="B5912" s="2" t="s">
        <v>5513</v>
      </c>
    </row>
    <row r="5913">
      <c r="A5913" s="2">
        <v>0.0</v>
      </c>
      <c r="B5913" s="2" t="s">
        <v>6374</v>
      </c>
    </row>
    <row r="5914">
      <c r="A5914" s="2">
        <v>1.0</v>
      </c>
      <c r="B5914" s="2" t="s">
        <v>1089</v>
      </c>
    </row>
    <row r="5915">
      <c r="A5915" s="2">
        <v>0.0</v>
      </c>
      <c r="B5915" s="2" t="s">
        <v>4824</v>
      </c>
    </row>
    <row r="5916">
      <c r="A5916" s="2">
        <v>0.0</v>
      </c>
      <c r="B5916" s="2" t="s">
        <v>6375</v>
      </c>
    </row>
    <row r="5917">
      <c r="A5917" s="2">
        <v>1.0</v>
      </c>
      <c r="B5917" s="2" t="s">
        <v>6790</v>
      </c>
    </row>
    <row r="5918">
      <c r="A5918" s="2">
        <v>0.0</v>
      </c>
      <c r="B5918" s="2" t="s">
        <v>6376</v>
      </c>
    </row>
    <row r="5919">
      <c r="A5919" s="2">
        <v>0.0</v>
      </c>
      <c r="B5919" s="2" t="s">
        <v>4960</v>
      </c>
    </row>
    <row r="5920">
      <c r="A5920" s="2">
        <v>-1.0</v>
      </c>
      <c r="B5920" s="2" t="s">
        <v>5515</v>
      </c>
    </row>
    <row r="5921">
      <c r="A5921" s="2">
        <v>0.0</v>
      </c>
      <c r="B5921" s="2" t="s">
        <v>6377</v>
      </c>
    </row>
    <row r="5922">
      <c r="A5922" s="2">
        <v>0.0</v>
      </c>
      <c r="B5922" s="2" t="s">
        <v>6378</v>
      </c>
    </row>
    <row r="5923">
      <c r="A5923" s="2">
        <v>-1.0</v>
      </c>
      <c r="B5923" s="2" t="s">
        <v>5516</v>
      </c>
    </row>
    <row r="5924">
      <c r="A5924" s="2">
        <v>0.0</v>
      </c>
      <c r="B5924" s="22" t="s">
        <v>6379</v>
      </c>
    </row>
    <row r="5925">
      <c r="A5925" s="2">
        <v>-1.0</v>
      </c>
      <c r="B5925" s="2" t="s">
        <v>5517</v>
      </c>
    </row>
    <row r="5926">
      <c r="A5926" s="2">
        <v>-1.0</v>
      </c>
      <c r="B5926" s="2" t="s">
        <v>5519</v>
      </c>
    </row>
    <row r="5927">
      <c r="A5927" s="2">
        <v>0.0</v>
      </c>
      <c r="B5927" s="38" t="s">
        <v>6815</v>
      </c>
    </row>
    <row r="5928">
      <c r="A5928" s="2">
        <v>1.0</v>
      </c>
      <c r="B5928" s="2" t="s">
        <v>6791</v>
      </c>
    </row>
    <row r="5929">
      <c r="A5929" s="2">
        <v>-1.0</v>
      </c>
      <c r="B5929" s="2" t="s">
        <v>5521</v>
      </c>
    </row>
    <row r="5930">
      <c r="A5930" s="2">
        <v>0.0</v>
      </c>
      <c r="B5930" s="2" t="s">
        <v>6380</v>
      </c>
    </row>
    <row r="5931">
      <c r="A5931" s="2">
        <v>0.0</v>
      </c>
      <c r="B5931" s="2" t="s">
        <v>6381</v>
      </c>
    </row>
    <row r="5932">
      <c r="A5932" s="2">
        <v>0.0</v>
      </c>
      <c r="B5932" s="2" t="s">
        <v>6382</v>
      </c>
    </row>
    <row r="5933">
      <c r="A5933" s="2">
        <v>2.0</v>
      </c>
      <c r="B5933" s="2" t="s">
        <v>6829</v>
      </c>
    </row>
    <row r="5934">
      <c r="A5934" s="2">
        <v>0.0</v>
      </c>
      <c r="B5934" s="2" t="s">
        <v>6383</v>
      </c>
    </row>
    <row r="5935">
      <c r="A5935" s="2">
        <v>0.0</v>
      </c>
      <c r="B5935" s="2" t="s">
        <v>6384</v>
      </c>
    </row>
    <row r="5936">
      <c r="A5936" s="2">
        <v>0.0</v>
      </c>
      <c r="B5936" s="2" t="s">
        <v>6385</v>
      </c>
    </row>
    <row r="5937">
      <c r="A5937" s="2">
        <v>0.0</v>
      </c>
      <c r="B5937" s="2" t="s">
        <v>6386</v>
      </c>
    </row>
    <row r="5938">
      <c r="A5938" s="2">
        <v>0.0</v>
      </c>
      <c r="B5938" s="2" t="s">
        <v>6387</v>
      </c>
    </row>
    <row r="5939">
      <c r="A5939" s="2">
        <v>0.0</v>
      </c>
      <c r="B5939" s="2" t="s">
        <v>6388</v>
      </c>
    </row>
    <row r="5940">
      <c r="A5940" s="2">
        <v>0.0</v>
      </c>
      <c r="B5940" s="2" t="s">
        <v>6389</v>
      </c>
    </row>
    <row r="5941">
      <c r="A5941" s="2">
        <v>0.0</v>
      </c>
      <c r="B5941" s="2" t="s">
        <v>6390</v>
      </c>
    </row>
    <row r="5942">
      <c r="A5942" s="2">
        <v>-1.0</v>
      </c>
      <c r="B5942" s="2" t="s">
        <v>5522</v>
      </c>
    </row>
    <row r="5943">
      <c r="A5943" s="2">
        <v>1.0</v>
      </c>
      <c r="B5943" s="2" t="s">
        <v>6792</v>
      </c>
    </row>
    <row r="5944">
      <c r="A5944" s="2">
        <v>0.0</v>
      </c>
      <c r="B5944" s="2" t="s">
        <v>6391</v>
      </c>
    </row>
    <row r="5945">
      <c r="A5945" s="2">
        <v>1.0</v>
      </c>
      <c r="B5945" s="2" t="s">
        <v>6830</v>
      </c>
    </row>
    <row r="5946">
      <c r="A5946" s="2">
        <v>0.0</v>
      </c>
      <c r="B5946" s="22" t="s">
        <v>6392</v>
      </c>
    </row>
    <row r="5947">
      <c r="A5947" s="2">
        <v>1.0</v>
      </c>
      <c r="B5947" s="2" t="s">
        <v>6793</v>
      </c>
    </row>
    <row r="5948">
      <c r="A5948" s="2">
        <v>0.0</v>
      </c>
      <c r="B5948" s="2" t="s">
        <v>5688</v>
      </c>
    </row>
    <row r="5949">
      <c r="A5949" s="2">
        <v>1.0</v>
      </c>
      <c r="B5949" s="2" t="s">
        <v>6794</v>
      </c>
    </row>
    <row r="5950">
      <c r="A5950" s="2">
        <v>1.0</v>
      </c>
      <c r="B5950" s="2" t="s">
        <v>6795</v>
      </c>
    </row>
    <row r="5951">
      <c r="A5951" s="2">
        <v>0.0</v>
      </c>
      <c r="B5951" s="2" t="s">
        <v>4930</v>
      </c>
    </row>
    <row r="5952">
      <c r="A5952" s="2">
        <v>-1.0</v>
      </c>
      <c r="B5952" s="2" t="s">
        <v>5523</v>
      </c>
    </row>
    <row r="5953">
      <c r="A5953" s="2">
        <v>0.0</v>
      </c>
      <c r="B5953" s="60" t="s">
        <v>6393</v>
      </c>
    </row>
    <row r="5954">
      <c r="A5954" s="2">
        <v>0.0</v>
      </c>
      <c r="B5954" s="2" t="s">
        <v>6394</v>
      </c>
    </row>
    <row r="5955">
      <c r="A5955" s="2">
        <v>0.0</v>
      </c>
      <c r="B5955" s="2" t="s">
        <v>6395</v>
      </c>
    </row>
    <row r="5956">
      <c r="A5956" s="2">
        <v>0.0</v>
      </c>
      <c r="B5956" s="2" t="s">
        <v>6396</v>
      </c>
    </row>
    <row r="5957">
      <c r="A5957" s="2">
        <v>0.0</v>
      </c>
      <c r="B5957" s="2" t="s">
        <v>6397</v>
      </c>
    </row>
    <row r="5958">
      <c r="A5958" s="2">
        <v>0.0</v>
      </c>
      <c r="B5958" s="2" t="s">
        <v>6398</v>
      </c>
    </row>
    <row r="5959">
      <c r="A5959" s="2">
        <v>0.0</v>
      </c>
      <c r="B5959" s="2" t="s">
        <v>6399</v>
      </c>
    </row>
    <row r="5960">
      <c r="A5960" s="2">
        <v>0.0</v>
      </c>
      <c r="B5960" s="2" t="s">
        <v>6400</v>
      </c>
    </row>
    <row r="5961">
      <c r="A5961" s="2">
        <v>0.0</v>
      </c>
      <c r="B5961" s="2" t="s">
        <v>6401</v>
      </c>
    </row>
    <row r="5962">
      <c r="A5962" s="2">
        <v>0.0</v>
      </c>
      <c r="B5962" s="2" t="s">
        <v>6402</v>
      </c>
    </row>
    <row r="5963">
      <c r="A5963" s="2">
        <v>0.0</v>
      </c>
      <c r="B5963" s="2" t="s">
        <v>6403</v>
      </c>
    </row>
    <row r="5964">
      <c r="A5964" s="2">
        <v>0.0</v>
      </c>
      <c r="B5964" s="2" t="s">
        <v>6405</v>
      </c>
    </row>
    <row r="5965">
      <c r="A5965" s="2">
        <v>0.0</v>
      </c>
      <c r="B5965" s="2" t="s">
        <v>6406</v>
      </c>
    </row>
    <row r="5966">
      <c r="A5966" s="2">
        <v>0.0</v>
      </c>
      <c r="B5966" s="2" t="s">
        <v>6407</v>
      </c>
    </row>
    <row r="5967">
      <c r="A5967" s="2">
        <v>0.0</v>
      </c>
      <c r="B5967" s="2" t="s">
        <v>6408</v>
      </c>
    </row>
    <row r="5968">
      <c r="A5968" s="2">
        <v>0.0</v>
      </c>
      <c r="B5968" s="2" t="s">
        <v>4931</v>
      </c>
    </row>
    <row r="5969">
      <c r="A5969" s="2">
        <v>0.0</v>
      </c>
      <c r="B5969" s="2" t="s">
        <v>6410</v>
      </c>
    </row>
    <row r="5970">
      <c r="A5970" s="2">
        <v>0.0</v>
      </c>
      <c r="B5970" s="2" t="s">
        <v>6411</v>
      </c>
    </row>
    <row r="5971">
      <c r="A5971" s="2">
        <v>0.0</v>
      </c>
      <c r="B5971" s="2" t="s">
        <v>6412</v>
      </c>
    </row>
    <row r="5972">
      <c r="A5972" s="2">
        <v>0.0</v>
      </c>
      <c r="B5972" s="2" t="s">
        <v>6413</v>
      </c>
    </row>
    <row r="5973">
      <c r="A5973" s="2">
        <v>-1.0</v>
      </c>
      <c r="B5973" s="2" t="s">
        <v>5525</v>
      </c>
    </row>
    <row r="5974">
      <c r="A5974" s="2">
        <v>0.0</v>
      </c>
      <c r="B5974" s="2" t="s">
        <v>6414</v>
      </c>
    </row>
    <row r="5975">
      <c r="A5975" s="2">
        <v>0.0</v>
      </c>
      <c r="B5975" s="2" t="s">
        <v>6415</v>
      </c>
    </row>
    <row r="5976">
      <c r="A5976" s="2">
        <v>-1.0</v>
      </c>
      <c r="B5976" s="2" t="s">
        <v>5527</v>
      </c>
    </row>
    <row r="5977">
      <c r="A5977" s="2">
        <v>-1.0</v>
      </c>
      <c r="B5977" s="2" t="s">
        <v>5528</v>
      </c>
    </row>
    <row r="5978">
      <c r="A5978" s="2">
        <v>0.0</v>
      </c>
      <c r="B5978" s="2" t="s">
        <v>6416</v>
      </c>
    </row>
    <row r="5979">
      <c r="A5979" s="2">
        <v>0.0</v>
      </c>
      <c r="B5979" s="2" t="s">
        <v>6418</v>
      </c>
    </row>
    <row r="5980">
      <c r="A5980" s="2">
        <v>0.0</v>
      </c>
      <c r="B5980" s="2" t="s">
        <v>6419</v>
      </c>
    </row>
    <row r="5981">
      <c r="A5981" s="2">
        <v>-1.0</v>
      </c>
      <c r="B5981" s="2" t="s">
        <v>5529</v>
      </c>
    </row>
    <row r="5982">
      <c r="A5982" s="2">
        <v>0.0</v>
      </c>
      <c r="B5982" s="2" t="s">
        <v>6420</v>
      </c>
    </row>
    <row r="5983">
      <c r="A5983" s="2">
        <v>0.0</v>
      </c>
      <c r="B5983" s="2" t="s">
        <v>5735</v>
      </c>
    </row>
    <row r="5984">
      <c r="A5984" s="2">
        <v>-1.0</v>
      </c>
      <c r="B5984" s="2" t="s">
        <v>5531</v>
      </c>
    </row>
    <row r="5985">
      <c r="A5985" s="2">
        <v>-1.0</v>
      </c>
      <c r="B5985" s="2" t="s">
        <v>5532</v>
      </c>
    </row>
    <row r="5986">
      <c r="A5986" s="2">
        <v>0.0</v>
      </c>
      <c r="B5986" s="2" t="s">
        <v>6421</v>
      </c>
    </row>
    <row r="5987">
      <c r="A5987" s="2">
        <v>0.0</v>
      </c>
      <c r="B5987" s="2" t="s">
        <v>5752</v>
      </c>
    </row>
    <row r="5988">
      <c r="A5988" s="2">
        <v>-1.0</v>
      </c>
      <c r="B5988" s="2" t="s">
        <v>5534</v>
      </c>
    </row>
    <row r="5989">
      <c r="A5989" s="2">
        <v>0.0</v>
      </c>
      <c r="B5989" s="2" t="s">
        <v>6422</v>
      </c>
    </row>
    <row r="5990">
      <c r="A5990" s="2">
        <v>0.0</v>
      </c>
      <c r="B5990" s="2" t="s">
        <v>6423</v>
      </c>
    </row>
    <row r="5991">
      <c r="A5991" s="2">
        <v>0.0</v>
      </c>
      <c r="B5991" s="2" t="s">
        <v>6424</v>
      </c>
    </row>
    <row r="5992">
      <c r="A5992" s="2">
        <v>0.0</v>
      </c>
      <c r="B5992" s="2" t="s">
        <v>6425</v>
      </c>
    </row>
    <row r="5993">
      <c r="A5993" s="2">
        <v>0.0</v>
      </c>
      <c r="B5993" s="2" t="s">
        <v>6426</v>
      </c>
    </row>
    <row r="5994">
      <c r="A5994" s="2">
        <v>0.0</v>
      </c>
      <c r="B5994" s="2" t="s">
        <v>6427</v>
      </c>
    </row>
    <row r="5995">
      <c r="A5995" s="2">
        <v>0.0</v>
      </c>
      <c r="B5995" s="2" t="s">
        <v>6428</v>
      </c>
    </row>
    <row r="5996">
      <c r="A5996" s="2">
        <v>0.0</v>
      </c>
      <c r="B5996" s="2" t="s">
        <v>6429</v>
      </c>
    </row>
    <row r="5997">
      <c r="A5997" s="2">
        <v>0.0</v>
      </c>
      <c r="B5997" s="2" t="s">
        <v>6430</v>
      </c>
    </row>
    <row r="5998">
      <c r="A5998" s="2">
        <v>0.0</v>
      </c>
      <c r="B5998" s="2" t="s">
        <v>6431</v>
      </c>
    </row>
    <row r="5999">
      <c r="A5999" s="2">
        <v>0.0</v>
      </c>
      <c r="B5999" s="2" t="s">
        <v>6432</v>
      </c>
    </row>
    <row r="6000">
      <c r="A6000" s="2">
        <v>0.0</v>
      </c>
      <c r="B6000" s="2" t="s">
        <v>6433</v>
      </c>
    </row>
    <row r="6001">
      <c r="A6001" s="2">
        <v>0.0</v>
      </c>
      <c r="B6001" s="2" t="s">
        <v>6434</v>
      </c>
    </row>
    <row r="6002">
      <c r="A6002" s="2">
        <v>-1.0</v>
      </c>
      <c r="B6002" s="2" t="s">
        <v>5535</v>
      </c>
    </row>
    <row r="6003">
      <c r="A6003" s="2">
        <v>0.0</v>
      </c>
      <c r="B6003" s="2" t="s">
        <v>6435</v>
      </c>
    </row>
    <row r="6004">
      <c r="A6004" s="2">
        <v>0.0</v>
      </c>
      <c r="B6004" s="2" t="s">
        <v>6436</v>
      </c>
    </row>
    <row r="6005">
      <c r="A6005" s="2">
        <v>0.0</v>
      </c>
      <c r="B6005" s="2" t="s">
        <v>6437</v>
      </c>
    </row>
    <row r="6006">
      <c r="A6006" s="2">
        <v>0.0</v>
      </c>
      <c r="B6006" s="2" t="s">
        <v>6438</v>
      </c>
    </row>
    <row r="6007">
      <c r="A6007" s="2">
        <v>0.0</v>
      </c>
      <c r="B6007" s="2" t="s">
        <v>6440</v>
      </c>
    </row>
    <row r="6008">
      <c r="A6008" s="2">
        <v>0.0</v>
      </c>
      <c r="B6008" s="2" t="s">
        <v>6441</v>
      </c>
    </row>
    <row r="6009">
      <c r="A6009" s="2">
        <v>0.0</v>
      </c>
      <c r="B6009" s="2" t="s">
        <v>6442</v>
      </c>
    </row>
    <row r="6010">
      <c r="A6010" s="2">
        <v>1.0</v>
      </c>
      <c r="B6010" s="2" t="s">
        <v>6796</v>
      </c>
    </row>
    <row r="6011">
      <c r="A6011" s="2">
        <v>2.0</v>
      </c>
      <c r="B6011" s="2" t="s">
        <v>6832</v>
      </c>
    </row>
    <row r="6012">
      <c r="A6012" s="2">
        <v>0.0</v>
      </c>
      <c r="B6012" s="2" t="s">
        <v>6443</v>
      </c>
    </row>
    <row r="6013">
      <c r="A6013" s="2">
        <v>1.0</v>
      </c>
      <c r="B6013" s="2" t="s">
        <v>6797</v>
      </c>
    </row>
    <row r="6014">
      <c r="A6014" s="2">
        <v>0.0</v>
      </c>
      <c r="B6014" s="2" t="s">
        <v>6444</v>
      </c>
    </row>
    <row r="6015">
      <c r="A6015" s="2">
        <v>0.0</v>
      </c>
      <c r="B6015" s="2" t="s">
        <v>6445</v>
      </c>
    </row>
    <row r="6016">
      <c r="A6016" s="2">
        <v>0.0</v>
      </c>
      <c r="B6016" s="2" t="s">
        <v>6446</v>
      </c>
    </row>
    <row r="6017">
      <c r="A6017" s="2">
        <v>0.0</v>
      </c>
      <c r="B6017" s="2" t="s">
        <v>5690</v>
      </c>
    </row>
    <row r="6018">
      <c r="A6018" s="2">
        <v>-1.0</v>
      </c>
      <c r="B6018" s="2" t="s">
        <v>5537</v>
      </c>
    </row>
    <row r="6019">
      <c r="A6019" s="2">
        <v>0.0</v>
      </c>
      <c r="B6019" s="2" t="s">
        <v>6447</v>
      </c>
    </row>
    <row r="6020">
      <c r="A6020" s="2">
        <v>0.0</v>
      </c>
      <c r="B6020" s="2" t="s">
        <v>6448</v>
      </c>
    </row>
    <row r="6021">
      <c r="A6021" s="2">
        <v>0.0</v>
      </c>
      <c r="B6021" s="2" t="s">
        <v>6449</v>
      </c>
    </row>
    <row r="6022">
      <c r="A6022" s="2">
        <v>0.0</v>
      </c>
      <c r="B6022" s="2" t="s">
        <v>6450</v>
      </c>
    </row>
    <row r="6023">
      <c r="A6023" s="2">
        <v>0.0</v>
      </c>
      <c r="B6023" s="2" t="s">
        <v>4961</v>
      </c>
    </row>
    <row r="6024">
      <c r="A6024" s="2">
        <v>0.0</v>
      </c>
      <c r="B6024" s="2" t="s">
        <v>6451</v>
      </c>
    </row>
    <row r="6025">
      <c r="A6025" s="2">
        <v>0.0</v>
      </c>
      <c r="B6025" s="2" t="s">
        <v>6452</v>
      </c>
    </row>
    <row r="6026">
      <c r="A6026" s="2">
        <v>0.0</v>
      </c>
      <c r="B6026" s="2" t="s">
        <v>6453</v>
      </c>
    </row>
    <row r="6027">
      <c r="A6027" s="2">
        <v>-1.0</v>
      </c>
      <c r="B6027" s="2" t="s">
        <v>5539</v>
      </c>
    </row>
    <row r="6028">
      <c r="A6028" s="2">
        <v>0.0</v>
      </c>
      <c r="B6028" s="2" t="s">
        <v>6816</v>
      </c>
    </row>
    <row r="6029">
      <c r="A6029" s="2">
        <v>0.0</v>
      </c>
      <c r="B6029" s="2" t="s">
        <v>6454</v>
      </c>
    </row>
    <row r="6030">
      <c r="A6030" s="2">
        <v>0.0</v>
      </c>
      <c r="B6030" s="2" t="s">
        <v>6455</v>
      </c>
    </row>
    <row r="6031">
      <c r="A6031" s="2">
        <v>0.0</v>
      </c>
      <c r="B6031" s="2" t="s">
        <v>6456</v>
      </c>
    </row>
    <row r="6032">
      <c r="A6032" s="2">
        <v>0.0</v>
      </c>
      <c r="B6032" s="2" t="s">
        <v>6457</v>
      </c>
    </row>
    <row r="6033">
      <c r="A6033" s="2">
        <v>1.0</v>
      </c>
      <c r="B6033" s="2" t="s">
        <v>6798</v>
      </c>
    </row>
    <row r="6034">
      <c r="A6034" s="2">
        <v>0.0</v>
      </c>
      <c r="B6034" s="2" t="s">
        <v>6458</v>
      </c>
    </row>
    <row r="6035">
      <c r="A6035" s="2">
        <v>0.0</v>
      </c>
      <c r="B6035" s="2" t="s">
        <v>6460</v>
      </c>
    </row>
    <row r="6036">
      <c r="A6036" s="2">
        <v>0.0</v>
      </c>
      <c r="B6036" s="2" t="s">
        <v>6461</v>
      </c>
    </row>
    <row r="6037">
      <c r="A6037" s="2">
        <v>0.0</v>
      </c>
      <c r="B6037" s="2" t="s">
        <v>5691</v>
      </c>
    </row>
    <row r="6038">
      <c r="A6038" s="2">
        <v>0.0</v>
      </c>
      <c r="B6038" s="2" t="s">
        <v>6462</v>
      </c>
    </row>
    <row r="6039">
      <c r="A6039" s="2">
        <v>-1.0</v>
      </c>
      <c r="B6039" s="2" t="s">
        <v>5541</v>
      </c>
    </row>
    <row r="6040">
      <c r="A6040" s="2">
        <v>-1.0</v>
      </c>
      <c r="B6040" s="2" t="s">
        <v>6922</v>
      </c>
    </row>
    <row r="6041">
      <c r="A6041" s="2">
        <v>-1.0</v>
      </c>
      <c r="B6041" s="2" t="s">
        <v>5543</v>
      </c>
    </row>
    <row r="6042">
      <c r="A6042" s="2">
        <v>0.0</v>
      </c>
      <c r="B6042" s="2" t="s">
        <v>6463</v>
      </c>
    </row>
    <row r="6043">
      <c r="A6043" s="2">
        <v>-1.0</v>
      </c>
      <c r="B6043" s="2" t="s">
        <v>5545</v>
      </c>
    </row>
    <row r="6044">
      <c r="A6044" s="2">
        <v>-1.0</v>
      </c>
      <c r="B6044" s="2" t="s">
        <v>6929</v>
      </c>
    </row>
    <row r="6045">
      <c r="A6045" s="2">
        <v>0.0</v>
      </c>
      <c r="B6045" s="2" t="s">
        <v>6464</v>
      </c>
    </row>
    <row r="6046">
      <c r="A6046" s="2">
        <v>0.0</v>
      </c>
      <c r="B6046" s="2" t="s">
        <v>4962</v>
      </c>
    </row>
    <row r="6047">
      <c r="A6047" s="2">
        <v>-2.0</v>
      </c>
      <c r="B6047" s="2" t="s">
        <v>4914</v>
      </c>
    </row>
    <row r="6048">
      <c r="A6048" s="2">
        <v>1.0</v>
      </c>
      <c r="B6048" s="2" t="s">
        <v>6799</v>
      </c>
    </row>
    <row r="6049">
      <c r="A6049" s="2">
        <v>0.0</v>
      </c>
      <c r="B6049" s="2" t="s">
        <v>6465</v>
      </c>
    </row>
    <row r="6050">
      <c r="A6050" s="2">
        <v>-1.0</v>
      </c>
      <c r="B6050" s="2" t="s">
        <v>5547</v>
      </c>
    </row>
    <row r="6051">
      <c r="A6051" s="2">
        <v>0.0</v>
      </c>
      <c r="B6051" s="2" t="s">
        <v>6466</v>
      </c>
    </row>
    <row r="6052">
      <c r="A6052" s="2">
        <v>0.0</v>
      </c>
      <c r="B6052" s="2" t="s">
        <v>6467</v>
      </c>
    </row>
    <row r="6053">
      <c r="A6053" s="2">
        <v>1.0</v>
      </c>
      <c r="B6053" s="2" t="s">
        <v>6800</v>
      </c>
    </row>
    <row r="6054">
      <c r="A6054" s="2">
        <v>0.0</v>
      </c>
      <c r="B6054" s="2" t="s">
        <v>6468</v>
      </c>
    </row>
    <row r="6055">
      <c r="A6055" s="2">
        <v>0.0</v>
      </c>
      <c r="B6055" s="2" t="s">
        <v>6469</v>
      </c>
    </row>
    <row r="6056">
      <c r="A6056" s="2">
        <v>0.0</v>
      </c>
      <c r="B6056" s="2" t="s">
        <v>6470</v>
      </c>
    </row>
    <row r="6057">
      <c r="A6057" s="2">
        <v>0.0</v>
      </c>
      <c r="B6057" s="2" t="s">
        <v>6471</v>
      </c>
    </row>
    <row r="6058">
      <c r="A6058" s="2">
        <v>0.0</v>
      </c>
      <c r="B6058" s="2" t="s">
        <v>6472</v>
      </c>
    </row>
    <row r="6059">
      <c r="A6059" s="2">
        <v>-1.0</v>
      </c>
      <c r="B6059" s="2" t="s">
        <v>5548</v>
      </c>
    </row>
    <row r="6060">
      <c r="A6060" s="2">
        <v>0.0</v>
      </c>
      <c r="B6060" s="2" t="s">
        <v>6473</v>
      </c>
    </row>
    <row r="6061">
      <c r="A6061" s="2">
        <v>0.0</v>
      </c>
      <c r="B6061" s="2" t="s">
        <v>6474</v>
      </c>
    </row>
    <row r="6062">
      <c r="A6062" s="2">
        <v>-1.0</v>
      </c>
      <c r="B6062" s="2" t="s">
        <v>5549</v>
      </c>
    </row>
    <row r="6063">
      <c r="A6063" s="2">
        <v>-1.0</v>
      </c>
      <c r="B6063" s="2" t="s">
        <v>5550</v>
      </c>
    </row>
    <row r="6064">
      <c r="A6064" s="2">
        <v>-1.0</v>
      </c>
      <c r="B6064" s="2" t="s">
        <v>5552</v>
      </c>
    </row>
    <row r="6065">
      <c r="A6065" s="2">
        <v>-1.0</v>
      </c>
      <c r="B6065" s="2" t="s">
        <v>6954</v>
      </c>
    </row>
    <row r="6066">
      <c r="A6066" s="2">
        <v>0.0</v>
      </c>
      <c r="B6066" s="2" t="s">
        <v>6475</v>
      </c>
    </row>
    <row r="6067">
      <c r="A6067" s="2">
        <v>0.0</v>
      </c>
      <c r="B6067" s="2" t="s">
        <v>6476</v>
      </c>
    </row>
    <row r="6068">
      <c r="A6068" s="2">
        <v>-1.0</v>
      </c>
      <c r="B6068" s="2" t="s">
        <v>5555</v>
      </c>
    </row>
    <row r="6069">
      <c r="A6069" s="2">
        <v>0.0</v>
      </c>
      <c r="B6069" s="2" t="s">
        <v>6477</v>
      </c>
    </row>
    <row r="6070">
      <c r="A6070" s="2">
        <v>-1.0</v>
      </c>
      <c r="B6070" s="2" t="s">
        <v>5556</v>
      </c>
    </row>
    <row r="6071">
      <c r="A6071" s="2">
        <v>0.0</v>
      </c>
      <c r="B6071" s="2" t="s">
        <v>6478</v>
      </c>
    </row>
    <row r="6072">
      <c r="A6072" s="2">
        <v>0.0</v>
      </c>
      <c r="B6072" s="2" t="s">
        <v>6479</v>
      </c>
    </row>
    <row r="6073">
      <c r="A6073" s="2">
        <v>-1.0</v>
      </c>
      <c r="B6073" s="2" t="s">
        <v>5557</v>
      </c>
    </row>
    <row r="6074">
      <c r="A6074" s="2">
        <v>0.0</v>
      </c>
      <c r="B6074" s="2" t="s">
        <v>6480</v>
      </c>
    </row>
    <row r="6075">
      <c r="A6075" s="2">
        <v>0.0</v>
      </c>
      <c r="B6075" s="2" t="s">
        <v>6481</v>
      </c>
    </row>
    <row r="6076">
      <c r="A6076" s="2">
        <v>0.0</v>
      </c>
      <c r="B6076" s="2" t="s">
        <v>6482</v>
      </c>
    </row>
    <row r="6077">
      <c r="A6077" s="2">
        <v>0.0</v>
      </c>
      <c r="B6077" s="2" t="s">
        <v>6483</v>
      </c>
    </row>
    <row r="6078">
      <c r="A6078" s="2">
        <v>0.0</v>
      </c>
      <c r="B6078" s="2" t="s">
        <v>6485</v>
      </c>
    </row>
    <row r="6079">
      <c r="A6079" s="2">
        <v>0.0</v>
      </c>
      <c r="B6079" s="2" t="s">
        <v>6486</v>
      </c>
    </row>
    <row r="6080">
      <c r="A6080" s="2">
        <v>0.0</v>
      </c>
      <c r="B6080" s="2" t="s">
        <v>4932</v>
      </c>
    </row>
    <row r="6081">
      <c r="A6081" s="2">
        <v>0.0</v>
      </c>
      <c r="B6081" s="2" t="s">
        <v>6487</v>
      </c>
    </row>
    <row r="6082">
      <c r="A6082" s="2">
        <v>0.0</v>
      </c>
      <c r="B6082" s="2" t="s">
        <v>6488</v>
      </c>
    </row>
    <row r="6083">
      <c r="A6083" s="2">
        <v>0.0</v>
      </c>
      <c r="B6083" s="2" t="s">
        <v>6490</v>
      </c>
    </row>
    <row r="6084">
      <c r="A6084" s="2">
        <v>0.0</v>
      </c>
      <c r="B6084" s="2" t="s">
        <v>6491</v>
      </c>
    </row>
    <row r="6085">
      <c r="A6085" s="2">
        <v>-1.0</v>
      </c>
      <c r="B6085" s="2" t="s">
        <v>5558</v>
      </c>
    </row>
    <row r="6086">
      <c r="A6086" s="2">
        <v>0.0</v>
      </c>
      <c r="B6086" s="2" t="s">
        <v>6492</v>
      </c>
    </row>
    <row r="6087">
      <c r="A6087" s="2">
        <v>-1.0</v>
      </c>
      <c r="B6087" s="2" t="s">
        <v>5559</v>
      </c>
    </row>
    <row r="6088">
      <c r="A6088" s="2">
        <v>0.0</v>
      </c>
      <c r="B6088" s="2" t="s">
        <v>6493</v>
      </c>
    </row>
    <row r="6089">
      <c r="A6089" s="2">
        <v>-1.0</v>
      </c>
      <c r="B6089" s="2" t="s">
        <v>5560</v>
      </c>
    </row>
    <row r="6090">
      <c r="A6090" s="2">
        <v>0.0</v>
      </c>
      <c r="B6090" s="2" t="s">
        <v>6494</v>
      </c>
    </row>
    <row r="6091">
      <c r="A6091" s="2">
        <v>0.0</v>
      </c>
      <c r="B6091" s="2" t="s">
        <v>6495</v>
      </c>
    </row>
    <row r="6092">
      <c r="A6092" s="2">
        <v>0.0</v>
      </c>
      <c r="B6092" s="2" t="s">
        <v>6496</v>
      </c>
    </row>
    <row r="6093">
      <c r="A6093" s="2">
        <v>0.0</v>
      </c>
      <c r="B6093" s="2" t="s">
        <v>4933</v>
      </c>
    </row>
    <row r="6094">
      <c r="A6094" s="2">
        <v>0.0</v>
      </c>
      <c r="B6094" s="2" t="s">
        <v>6497</v>
      </c>
    </row>
    <row r="6095">
      <c r="A6095" s="2">
        <v>0.0</v>
      </c>
      <c r="B6095" s="2" t="s">
        <v>6498</v>
      </c>
    </row>
    <row r="6096">
      <c r="A6096" s="2">
        <v>0.0</v>
      </c>
      <c r="B6096" s="2" t="s">
        <v>6499</v>
      </c>
    </row>
    <row r="6097">
      <c r="A6097" s="2">
        <v>0.0</v>
      </c>
      <c r="B6097" s="2" t="s">
        <v>6500</v>
      </c>
    </row>
    <row r="6098">
      <c r="A6098" s="2">
        <v>0.0</v>
      </c>
      <c r="B6098" s="2" t="s">
        <v>6501</v>
      </c>
    </row>
    <row r="6099">
      <c r="A6099" s="2">
        <v>0.0</v>
      </c>
      <c r="B6099" s="2" t="s">
        <v>6502</v>
      </c>
    </row>
    <row r="6100">
      <c r="A6100" s="2">
        <v>0.0</v>
      </c>
      <c r="B6100" s="2" t="s">
        <v>6503</v>
      </c>
    </row>
    <row r="6101">
      <c r="A6101" s="2">
        <v>-1.0</v>
      </c>
      <c r="B6101" s="2" t="s">
        <v>5561</v>
      </c>
    </row>
    <row r="6102">
      <c r="A6102" s="2">
        <v>0.0</v>
      </c>
      <c r="B6102" s="2" t="s">
        <v>6504</v>
      </c>
    </row>
    <row r="6103">
      <c r="A6103" s="2">
        <v>0.0</v>
      </c>
      <c r="B6103" s="2" t="s">
        <v>6505</v>
      </c>
    </row>
    <row r="6104">
      <c r="A6104" s="2">
        <v>0.0</v>
      </c>
      <c r="B6104" s="2" t="s">
        <v>6506</v>
      </c>
    </row>
    <row r="6105">
      <c r="A6105" s="2">
        <v>0.0</v>
      </c>
      <c r="B6105" s="2" t="s">
        <v>6507</v>
      </c>
    </row>
    <row r="6106">
      <c r="A6106" s="2">
        <v>0.0</v>
      </c>
      <c r="B6106" s="2" t="s">
        <v>6508</v>
      </c>
    </row>
    <row r="6107">
      <c r="A6107" s="2">
        <v>0.0</v>
      </c>
      <c r="B6107" s="2" t="s">
        <v>6509</v>
      </c>
    </row>
    <row r="6108">
      <c r="A6108" s="2">
        <v>0.0</v>
      </c>
      <c r="B6108" s="2" t="s">
        <v>6510</v>
      </c>
    </row>
    <row r="6109">
      <c r="A6109" s="2">
        <v>-1.0</v>
      </c>
      <c r="B6109" s="2" t="s">
        <v>5563</v>
      </c>
    </row>
    <row r="6110">
      <c r="A6110" s="2">
        <v>-1.0</v>
      </c>
      <c r="B6110" s="2" t="s">
        <v>5564</v>
      </c>
    </row>
    <row r="6111">
      <c r="A6111" s="2">
        <v>0.0</v>
      </c>
      <c r="B6111" s="2" t="s">
        <v>6511</v>
      </c>
    </row>
    <row r="6112">
      <c r="A6112" s="2">
        <v>0.0</v>
      </c>
      <c r="B6112" s="2" t="s">
        <v>6512</v>
      </c>
    </row>
    <row r="6113">
      <c r="A6113" s="2">
        <v>-1.0</v>
      </c>
      <c r="B6113" s="2" t="s">
        <v>5565</v>
      </c>
    </row>
    <row r="6114">
      <c r="A6114" s="2">
        <v>0.0</v>
      </c>
      <c r="B6114" s="2" t="s">
        <v>6513</v>
      </c>
    </row>
    <row r="6115">
      <c r="A6115" s="2">
        <v>0.0</v>
      </c>
      <c r="B6115" s="2" t="s">
        <v>5438</v>
      </c>
    </row>
    <row r="6116">
      <c r="A6116" s="2">
        <v>0.0</v>
      </c>
      <c r="B6116" s="2" t="s">
        <v>6514</v>
      </c>
    </row>
    <row r="6117">
      <c r="A6117" s="2">
        <v>0.0</v>
      </c>
      <c r="B6117" s="2" t="s">
        <v>6515</v>
      </c>
    </row>
    <row r="6118">
      <c r="A6118" s="2">
        <v>0.0</v>
      </c>
      <c r="B6118" s="2" t="s">
        <v>3052</v>
      </c>
    </row>
    <row r="6119">
      <c r="A6119" s="2">
        <v>0.0</v>
      </c>
      <c r="B6119" s="2" t="s">
        <v>6516</v>
      </c>
    </row>
    <row r="6120">
      <c r="A6120" s="2">
        <v>0.0</v>
      </c>
      <c r="B6120" s="2" t="s">
        <v>6517</v>
      </c>
    </row>
    <row r="6121">
      <c r="A6121" s="2">
        <v>0.0</v>
      </c>
      <c r="B6121" s="2" t="s">
        <v>6519</v>
      </c>
    </row>
    <row r="6122">
      <c r="A6122" s="2">
        <v>1.0</v>
      </c>
      <c r="B6122" s="2" t="s">
        <v>6801</v>
      </c>
    </row>
    <row r="6123">
      <c r="A6123" s="2">
        <v>0.0</v>
      </c>
      <c r="B6123" s="2" t="s">
        <v>6520</v>
      </c>
    </row>
    <row r="6124">
      <c r="A6124" s="2">
        <v>0.0</v>
      </c>
      <c r="B6124" s="2" t="s">
        <v>6521</v>
      </c>
    </row>
    <row r="6125">
      <c r="A6125" s="2">
        <v>0.0</v>
      </c>
      <c r="B6125" s="2" t="s">
        <v>6522</v>
      </c>
    </row>
    <row r="6126">
      <c r="A6126" s="2">
        <v>0.0</v>
      </c>
      <c r="B6126" s="2" t="s">
        <v>6523</v>
      </c>
    </row>
    <row r="6127">
      <c r="A6127" s="2">
        <v>0.0</v>
      </c>
      <c r="B6127" s="2" t="s">
        <v>6524</v>
      </c>
    </row>
    <row r="6128">
      <c r="A6128" s="2">
        <v>0.0</v>
      </c>
      <c r="B6128" s="2" t="s">
        <v>6525</v>
      </c>
    </row>
    <row r="6129">
      <c r="A6129" s="2">
        <v>0.0</v>
      </c>
      <c r="B6129" s="2" t="s">
        <v>6526</v>
      </c>
    </row>
    <row r="6130">
      <c r="A6130" s="2">
        <v>-1.0</v>
      </c>
      <c r="B6130" s="2" t="s">
        <v>5567</v>
      </c>
    </row>
    <row r="6131">
      <c r="A6131" s="2">
        <v>0.0</v>
      </c>
      <c r="B6131" s="2" t="s">
        <v>6527</v>
      </c>
    </row>
    <row r="6132">
      <c r="A6132" s="2">
        <v>-1.0</v>
      </c>
      <c r="B6132" s="2" t="s">
        <v>5569</v>
      </c>
    </row>
    <row r="6133">
      <c r="A6133" s="2">
        <v>0.0</v>
      </c>
      <c r="B6133" s="2" t="s">
        <v>6528</v>
      </c>
    </row>
    <row r="6134">
      <c r="A6134" s="2">
        <v>0.0</v>
      </c>
      <c r="B6134" s="2" t="s">
        <v>6529</v>
      </c>
    </row>
    <row r="6135">
      <c r="A6135" s="2">
        <v>0.0</v>
      </c>
      <c r="B6135" s="2" t="s">
        <v>6530</v>
      </c>
    </row>
    <row r="6136">
      <c r="A6136" s="2">
        <v>0.0</v>
      </c>
      <c r="B6136" s="2" t="s">
        <v>4963</v>
      </c>
    </row>
    <row r="6137">
      <c r="A6137" s="2">
        <v>-1.0</v>
      </c>
      <c r="B6137" s="2" t="s">
        <v>5570</v>
      </c>
    </row>
    <row r="6138">
      <c r="A6138" s="2">
        <v>-1.0</v>
      </c>
      <c r="B6138" s="2" t="s">
        <v>5571</v>
      </c>
    </row>
    <row r="6139">
      <c r="A6139" s="2">
        <v>0.0</v>
      </c>
      <c r="B6139" s="22" t="s">
        <v>6531</v>
      </c>
    </row>
    <row r="6140">
      <c r="A6140" s="2">
        <v>0.0</v>
      </c>
      <c r="B6140" s="22" t="s">
        <v>6532</v>
      </c>
    </row>
    <row r="6141">
      <c r="A6141" s="2">
        <v>-1.0</v>
      </c>
      <c r="B6141" s="22" t="s">
        <v>5572</v>
      </c>
    </row>
    <row r="6142">
      <c r="A6142" s="2">
        <v>-1.0</v>
      </c>
      <c r="B6142" s="2" t="s">
        <v>5573</v>
      </c>
    </row>
    <row r="6143">
      <c r="A6143" s="2">
        <v>0.0</v>
      </c>
      <c r="B6143" s="2" t="s">
        <v>6533</v>
      </c>
    </row>
    <row r="6144">
      <c r="A6144" s="2">
        <v>-1.0</v>
      </c>
      <c r="B6144" s="2" t="s">
        <v>5574</v>
      </c>
    </row>
    <row r="6145">
      <c r="A6145" s="2">
        <v>0.0</v>
      </c>
      <c r="B6145" s="22" t="s">
        <v>6534</v>
      </c>
    </row>
    <row r="6146">
      <c r="A6146" s="2">
        <v>-1.0</v>
      </c>
      <c r="B6146" s="22" t="s">
        <v>5576</v>
      </c>
    </row>
    <row r="6147">
      <c r="A6147" s="2">
        <v>-1.0</v>
      </c>
      <c r="B6147" s="2" t="s">
        <v>5578</v>
      </c>
    </row>
    <row r="6148">
      <c r="A6148" s="2">
        <v>-1.0</v>
      </c>
      <c r="B6148" s="22" t="s">
        <v>5579</v>
      </c>
    </row>
    <row r="6149">
      <c r="A6149" s="2">
        <v>0.0</v>
      </c>
      <c r="B6149" s="2" t="s">
        <v>6535</v>
      </c>
    </row>
    <row r="6150">
      <c r="A6150" s="2">
        <v>0.0</v>
      </c>
      <c r="B6150" s="22" t="s">
        <v>6536</v>
      </c>
    </row>
    <row r="6151">
      <c r="A6151" s="2">
        <v>0.0</v>
      </c>
      <c r="B6151" s="2" t="s">
        <v>6538</v>
      </c>
    </row>
    <row r="6152">
      <c r="A6152" s="2">
        <v>0.0</v>
      </c>
      <c r="B6152" s="2" t="s">
        <v>6539</v>
      </c>
    </row>
    <row r="6153">
      <c r="A6153" s="2">
        <v>0.0</v>
      </c>
      <c r="B6153" s="2" t="s">
        <v>6540</v>
      </c>
    </row>
    <row r="6154">
      <c r="A6154" s="2">
        <v>0.0</v>
      </c>
      <c r="B6154" s="2" t="s">
        <v>6541</v>
      </c>
    </row>
    <row r="6155">
      <c r="A6155" s="2">
        <v>0.0</v>
      </c>
      <c r="B6155" s="2" t="s">
        <v>6542</v>
      </c>
    </row>
    <row r="6156">
      <c r="A6156" s="2">
        <v>-1.0</v>
      </c>
      <c r="B6156" s="2" t="s">
        <v>5580</v>
      </c>
    </row>
    <row r="6157">
      <c r="A6157" s="2">
        <v>1.0</v>
      </c>
      <c r="B6157" s="22" t="s">
        <v>6802</v>
      </c>
    </row>
    <row r="6158">
      <c r="A6158" s="2">
        <v>-1.0</v>
      </c>
      <c r="B6158" s="2" t="s">
        <v>5581</v>
      </c>
    </row>
    <row r="6159">
      <c r="A6159" s="2">
        <v>0.0</v>
      </c>
      <c r="B6159" s="2" t="s">
        <v>6543</v>
      </c>
    </row>
    <row r="6160">
      <c r="A6160" s="2">
        <v>-2.0</v>
      </c>
      <c r="B6160" s="2" t="s">
        <v>4915</v>
      </c>
    </row>
    <row r="6161">
      <c r="A6161" s="2">
        <v>-1.0</v>
      </c>
      <c r="B6161" s="2" t="s">
        <v>5582</v>
      </c>
    </row>
    <row r="6162">
      <c r="A6162" s="2">
        <v>-2.0</v>
      </c>
      <c r="B6162" s="2" t="s">
        <v>4916</v>
      </c>
    </row>
    <row r="6163">
      <c r="A6163" s="2">
        <v>-2.0</v>
      </c>
      <c r="B6163" s="2" t="s">
        <v>4917</v>
      </c>
    </row>
    <row r="6164">
      <c r="A6164" s="2">
        <v>0.0</v>
      </c>
      <c r="B6164" s="2" t="s">
        <v>6544</v>
      </c>
    </row>
    <row r="6165">
      <c r="A6165" s="2">
        <v>0.0</v>
      </c>
      <c r="B6165" s="2" t="s">
        <v>6545</v>
      </c>
    </row>
    <row r="6166">
      <c r="A6166" s="2">
        <v>0.0</v>
      </c>
      <c r="B6166" s="60" t="s">
        <v>6546</v>
      </c>
    </row>
    <row r="6167">
      <c r="A6167" s="2">
        <v>0.0</v>
      </c>
      <c r="B6167" s="2" t="s">
        <v>6547</v>
      </c>
    </row>
    <row r="6168">
      <c r="A6168" s="2">
        <v>0.0</v>
      </c>
      <c r="B6168" s="2" t="s">
        <v>6548</v>
      </c>
    </row>
    <row r="6169">
      <c r="A6169" s="2">
        <v>-2.0</v>
      </c>
      <c r="B6169" s="22" t="s">
        <v>4918</v>
      </c>
    </row>
    <row r="6170">
      <c r="A6170" s="2">
        <v>1.0</v>
      </c>
      <c r="B6170" s="2" t="s">
        <v>6803</v>
      </c>
    </row>
    <row r="6171">
      <c r="A6171" s="2">
        <v>0.0</v>
      </c>
      <c r="B6171" s="2" t="s">
        <v>6549</v>
      </c>
    </row>
    <row r="6172">
      <c r="A6172" s="2">
        <v>0.0</v>
      </c>
      <c r="B6172" s="2" t="s">
        <v>6550</v>
      </c>
    </row>
    <row r="6173">
      <c r="A6173" s="2">
        <v>-1.0</v>
      </c>
      <c r="B6173" s="22" t="s">
        <v>5583</v>
      </c>
    </row>
    <row r="6174">
      <c r="A6174" s="2">
        <v>0.0</v>
      </c>
      <c r="B6174" s="2" t="s">
        <v>6551</v>
      </c>
    </row>
    <row r="6175">
      <c r="A6175" s="2">
        <v>0.0</v>
      </c>
      <c r="B6175" s="22" t="s">
        <v>6552</v>
      </c>
    </row>
    <row r="6176">
      <c r="A6176" s="2">
        <v>-1.0</v>
      </c>
      <c r="B6176" s="2" t="s">
        <v>5584</v>
      </c>
    </row>
    <row r="6177">
      <c r="A6177" s="2">
        <v>0.0</v>
      </c>
      <c r="B6177" s="2" t="s">
        <v>6554</v>
      </c>
    </row>
    <row r="6178">
      <c r="A6178" s="2">
        <v>0.0</v>
      </c>
      <c r="B6178" s="2" t="s">
        <v>6555</v>
      </c>
    </row>
    <row r="6179">
      <c r="A6179" s="2">
        <v>0.0</v>
      </c>
      <c r="B6179" s="2" t="s">
        <v>6557</v>
      </c>
    </row>
    <row r="6180">
      <c r="A6180" s="2">
        <v>-1.0</v>
      </c>
      <c r="B6180" s="22" t="s">
        <v>5585</v>
      </c>
    </row>
    <row r="6181">
      <c r="A6181" s="2">
        <v>0.0</v>
      </c>
      <c r="B6181" s="2" t="s">
        <v>6559</v>
      </c>
    </row>
    <row r="6182">
      <c r="A6182" s="2">
        <v>2.0</v>
      </c>
      <c r="B6182" s="2" t="s">
        <v>6833</v>
      </c>
    </row>
    <row r="6183">
      <c r="A6183" s="2">
        <v>0.0</v>
      </c>
      <c r="B6183" s="2" t="s">
        <v>6560</v>
      </c>
    </row>
    <row r="6184">
      <c r="A6184" s="2">
        <v>0.0</v>
      </c>
      <c r="B6184" s="2" t="s">
        <v>6561</v>
      </c>
    </row>
    <row r="6185">
      <c r="A6185" s="2">
        <v>-1.0</v>
      </c>
      <c r="B6185" s="2" t="s">
        <v>5586</v>
      </c>
    </row>
    <row r="6186">
      <c r="A6186" s="2">
        <v>0.0</v>
      </c>
      <c r="B6186" s="2" t="s">
        <v>6562</v>
      </c>
    </row>
    <row r="6187">
      <c r="A6187" s="2">
        <v>0.0</v>
      </c>
      <c r="B6187" s="22" t="s">
        <v>6563</v>
      </c>
    </row>
    <row r="6188">
      <c r="A6188" s="2">
        <v>-1.0</v>
      </c>
      <c r="B6188" s="2" t="s">
        <v>5587</v>
      </c>
    </row>
    <row r="6189">
      <c r="A6189" s="2">
        <v>0.0</v>
      </c>
      <c r="B6189" s="22" t="s">
        <v>6564</v>
      </c>
    </row>
    <row r="6190">
      <c r="A6190" s="2">
        <v>-1.0</v>
      </c>
      <c r="B6190" s="22" t="s">
        <v>5588</v>
      </c>
    </row>
    <row r="6191">
      <c r="A6191" s="2">
        <v>0.0</v>
      </c>
      <c r="B6191" s="2" t="s">
        <v>6565</v>
      </c>
    </row>
    <row r="6192">
      <c r="A6192" s="2">
        <v>-1.0</v>
      </c>
      <c r="B6192" s="2" t="s">
        <v>5589</v>
      </c>
    </row>
    <row r="6193">
      <c r="A6193" s="2">
        <v>-2.0</v>
      </c>
      <c r="B6193" s="2" t="s">
        <v>4919</v>
      </c>
    </row>
    <row r="6194">
      <c r="A6194" s="2">
        <v>0.0</v>
      </c>
      <c r="B6194" s="2" t="s">
        <v>6566</v>
      </c>
    </row>
    <row r="6195">
      <c r="A6195" s="2">
        <v>0.0</v>
      </c>
      <c r="B6195" s="2" t="s">
        <v>6567</v>
      </c>
    </row>
    <row r="6196">
      <c r="A6196" s="2">
        <v>0.0</v>
      </c>
      <c r="B6196" s="2" t="s">
        <v>6568</v>
      </c>
    </row>
    <row r="6197">
      <c r="A6197" s="2">
        <v>0.0</v>
      </c>
      <c r="B6197" s="2" t="s">
        <v>5737</v>
      </c>
    </row>
    <row r="6198">
      <c r="A6198" s="2">
        <v>-1.0</v>
      </c>
      <c r="B6198" s="2" t="s">
        <v>5590</v>
      </c>
    </row>
    <row r="6199">
      <c r="A6199" s="2">
        <v>-1.0</v>
      </c>
      <c r="B6199" s="22" t="s">
        <v>5592</v>
      </c>
    </row>
    <row r="6200">
      <c r="A6200" s="2">
        <v>0.0</v>
      </c>
      <c r="B6200" s="22" t="s">
        <v>6569</v>
      </c>
    </row>
    <row r="6201">
      <c r="A6201" s="2">
        <v>0.0</v>
      </c>
      <c r="B6201" s="2" t="s">
        <v>6570</v>
      </c>
    </row>
    <row r="6202">
      <c r="A6202" s="2">
        <v>-1.0</v>
      </c>
      <c r="B6202" s="2" t="s">
        <v>5593</v>
      </c>
    </row>
    <row r="6203">
      <c r="A6203" s="2">
        <v>0.0</v>
      </c>
      <c r="B6203" s="2" t="s">
        <v>6571</v>
      </c>
    </row>
    <row r="6204">
      <c r="A6204" s="2">
        <v>1.0</v>
      </c>
      <c r="B6204" s="2" t="s">
        <v>6804</v>
      </c>
    </row>
    <row r="6205">
      <c r="A6205" s="2">
        <v>0.0</v>
      </c>
      <c r="B6205" s="2" t="s">
        <v>6572</v>
      </c>
    </row>
    <row r="6206">
      <c r="A6206" s="2">
        <v>0.0</v>
      </c>
      <c r="B6206" s="2" t="s">
        <v>6573</v>
      </c>
    </row>
    <row r="6207">
      <c r="A6207" s="2">
        <v>-1.0</v>
      </c>
      <c r="B6207" s="2" t="s">
        <v>5594</v>
      </c>
    </row>
    <row r="6208">
      <c r="A6208" s="2">
        <v>0.0</v>
      </c>
      <c r="B6208" s="2" t="s">
        <v>6574</v>
      </c>
    </row>
    <row r="6209">
      <c r="A6209" s="2">
        <v>0.0</v>
      </c>
      <c r="B6209" s="2" t="s">
        <v>6575</v>
      </c>
    </row>
    <row r="6210">
      <c r="A6210" s="2">
        <v>-1.0</v>
      </c>
      <c r="B6210" s="2" t="s">
        <v>5595</v>
      </c>
    </row>
    <row r="6211">
      <c r="A6211" s="2">
        <v>0.0</v>
      </c>
      <c r="B6211" s="2" t="s">
        <v>6576</v>
      </c>
    </row>
    <row r="6212">
      <c r="A6212" s="2">
        <v>0.0</v>
      </c>
      <c r="B6212" s="2" t="s">
        <v>6577</v>
      </c>
    </row>
    <row r="6213">
      <c r="A6213" s="2">
        <v>0.0</v>
      </c>
      <c r="B6213" s="2" t="s">
        <v>6578</v>
      </c>
    </row>
    <row r="6214">
      <c r="A6214" s="2">
        <v>0.0</v>
      </c>
      <c r="B6214" s="2" t="s">
        <v>6579</v>
      </c>
    </row>
    <row r="6215">
      <c r="A6215" s="2">
        <v>-2.0</v>
      </c>
      <c r="B6215" s="22" t="s">
        <v>4920</v>
      </c>
    </row>
    <row r="6216">
      <c r="A6216" s="2">
        <v>0.0</v>
      </c>
      <c r="B6216" s="2" t="s">
        <v>6580</v>
      </c>
    </row>
    <row r="6217">
      <c r="A6217" s="2">
        <v>-1.0</v>
      </c>
      <c r="B6217" s="2" t="s">
        <v>5596</v>
      </c>
    </row>
    <row r="6218">
      <c r="A6218" s="2">
        <v>-1.0</v>
      </c>
      <c r="B6218" s="2" t="s">
        <v>5598</v>
      </c>
    </row>
    <row r="6219">
      <c r="A6219" s="2">
        <v>0.0</v>
      </c>
      <c r="B6219" s="2" t="s">
        <v>6581</v>
      </c>
    </row>
    <row r="6220">
      <c r="A6220" s="2">
        <v>0.0</v>
      </c>
      <c r="B6220" s="2" t="s">
        <v>6582</v>
      </c>
    </row>
    <row r="6221">
      <c r="A6221" s="2">
        <v>-1.0</v>
      </c>
      <c r="B6221" s="2" t="s">
        <v>5599</v>
      </c>
    </row>
    <row r="6222">
      <c r="A6222" s="2">
        <v>0.0</v>
      </c>
      <c r="B6222" s="22" t="s">
        <v>6583</v>
      </c>
    </row>
    <row r="6223">
      <c r="A6223" s="2">
        <v>0.0</v>
      </c>
      <c r="B6223" s="22" t="s">
        <v>6584</v>
      </c>
    </row>
    <row r="6224">
      <c r="A6224" s="2">
        <v>-1.0</v>
      </c>
      <c r="B6224" s="2" t="s">
        <v>5600</v>
      </c>
    </row>
    <row r="6225">
      <c r="A6225" s="2">
        <v>-1.0</v>
      </c>
      <c r="B6225" s="22" t="s">
        <v>5602</v>
      </c>
    </row>
    <row r="6226">
      <c r="A6226" s="2">
        <v>-1.0</v>
      </c>
      <c r="B6226" s="2" t="s">
        <v>5604</v>
      </c>
    </row>
    <row r="6227">
      <c r="A6227" s="2">
        <v>0.0</v>
      </c>
      <c r="B6227" s="2" t="s">
        <v>6585</v>
      </c>
    </row>
    <row r="6228">
      <c r="A6228" s="2">
        <v>-1.0</v>
      </c>
      <c r="B6228" s="2" t="s">
        <v>5605</v>
      </c>
    </row>
    <row r="6229">
      <c r="A6229" s="2">
        <v>0.0</v>
      </c>
      <c r="B6229" s="22" t="s">
        <v>6586</v>
      </c>
    </row>
    <row r="6230">
      <c r="A6230" s="2">
        <v>1.0</v>
      </c>
      <c r="B6230" s="2" t="s">
        <v>6805</v>
      </c>
    </row>
    <row r="6231">
      <c r="A6231" s="2">
        <v>0.0</v>
      </c>
      <c r="B6231" s="3" t="s">
        <v>6587</v>
      </c>
    </row>
    <row r="6232">
      <c r="A6232" s="2">
        <v>-1.0</v>
      </c>
      <c r="B6232" s="2" t="s">
        <v>5606</v>
      </c>
    </row>
    <row r="6233">
      <c r="A6233" s="2">
        <v>1.0</v>
      </c>
      <c r="B6233" s="2" t="s">
        <v>6806</v>
      </c>
    </row>
    <row r="6234">
      <c r="A6234" s="2">
        <v>0.0</v>
      </c>
      <c r="B6234" s="3" t="s">
        <v>6588</v>
      </c>
    </row>
    <row r="6235">
      <c r="A6235" s="2">
        <v>-1.0</v>
      </c>
      <c r="B6235" s="22" t="s">
        <v>5607</v>
      </c>
    </row>
    <row r="6236">
      <c r="A6236" s="2">
        <v>0.0</v>
      </c>
      <c r="B6236" s="22" t="s">
        <v>6589</v>
      </c>
    </row>
    <row r="6237">
      <c r="A6237" s="2">
        <v>-1.0</v>
      </c>
      <c r="B6237" s="2" t="s">
        <v>5609</v>
      </c>
    </row>
    <row r="6238">
      <c r="A6238" s="2">
        <v>0.0</v>
      </c>
      <c r="B6238" s="2" t="s">
        <v>6590</v>
      </c>
    </row>
    <row r="6239">
      <c r="A6239" s="2">
        <v>0.0</v>
      </c>
      <c r="B6239" s="2" t="s">
        <v>6591</v>
      </c>
    </row>
    <row r="6240">
      <c r="A6240" s="2">
        <v>0.0</v>
      </c>
      <c r="B6240" s="2" t="s">
        <v>6592</v>
      </c>
    </row>
    <row r="6241">
      <c r="A6241" s="2">
        <v>0.0</v>
      </c>
      <c r="B6241" s="2" t="s">
        <v>6593</v>
      </c>
    </row>
    <row r="6242">
      <c r="A6242" s="2">
        <v>0.0</v>
      </c>
      <c r="B6242" s="2" t="s">
        <v>6530</v>
      </c>
    </row>
    <row r="6243">
      <c r="A6243" s="2">
        <v>0.0</v>
      </c>
      <c r="B6243" s="2" t="s">
        <v>6594</v>
      </c>
    </row>
    <row r="6244">
      <c r="A6244" s="2">
        <v>-1.0</v>
      </c>
      <c r="B6244" s="2" t="s">
        <v>5610</v>
      </c>
    </row>
    <row r="6245">
      <c r="A6245" s="2">
        <v>1.0</v>
      </c>
      <c r="B6245" s="22" t="s">
        <v>6807</v>
      </c>
    </row>
    <row r="6246">
      <c r="A6246" s="2">
        <v>-1.0</v>
      </c>
      <c r="B6246" s="2" t="s">
        <v>5611</v>
      </c>
    </row>
    <row r="6247">
      <c r="A6247" s="2">
        <v>0.0</v>
      </c>
      <c r="B6247" s="22" t="s">
        <v>6595</v>
      </c>
    </row>
    <row r="6248">
      <c r="A6248" s="2">
        <v>-1.0</v>
      </c>
      <c r="B6248" s="2" t="s">
        <v>5612</v>
      </c>
    </row>
    <row r="6249">
      <c r="A6249" s="2">
        <v>1.0</v>
      </c>
      <c r="B6249" s="22" t="s">
        <v>6808</v>
      </c>
    </row>
    <row r="6250">
      <c r="A6250" s="2">
        <v>0.0</v>
      </c>
      <c r="B6250" s="3" t="s">
        <v>6597</v>
      </c>
    </row>
    <row r="6251">
      <c r="A6251" s="2">
        <v>2.0</v>
      </c>
      <c r="B6251" s="3" t="s">
        <v>6834</v>
      </c>
    </row>
    <row r="6252">
      <c r="A6252" s="2">
        <v>-2.0</v>
      </c>
      <c r="B6252" s="2" t="s">
        <v>4921</v>
      </c>
    </row>
    <row r="6253">
      <c r="A6253" s="2">
        <v>0.0</v>
      </c>
      <c r="B6253" s="2" t="s">
        <v>6598</v>
      </c>
    </row>
    <row r="6254">
      <c r="A6254" s="2">
        <v>0.0</v>
      </c>
      <c r="B6254" s="2" t="s">
        <v>6599</v>
      </c>
    </row>
    <row r="6255">
      <c r="A6255" s="2">
        <v>0.0</v>
      </c>
      <c r="B6255" s="22" t="s">
        <v>6600</v>
      </c>
    </row>
    <row r="6256">
      <c r="A6256" s="2">
        <v>0.0</v>
      </c>
      <c r="B6256" s="22" t="s">
        <v>6601</v>
      </c>
    </row>
    <row r="6257">
      <c r="A6257" s="2">
        <v>0.0</v>
      </c>
      <c r="B6257" s="2" t="s">
        <v>6602</v>
      </c>
    </row>
    <row r="6258">
      <c r="A6258" s="2">
        <v>-1.0</v>
      </c>
      <c r="B6258" s="22" t="s">
        <v>5613</v>
      </c>
    </row>
    <row r="6259">
      <c r="A6259" s="2">
        <v>-1.0</v>
      </c>
      <c r="B6259" s="22" t="s">
        <v>5614</v>
      </c>
    </row>
    <row r="6260">
      <c r="A6260" s="2">
        <v>0.0</v>
      </c>
      <c r="B6260" s="2" t="s">
        <v>5738</v>
      </c>
    </row>
    <row r="6261">
      <c r="A6261" s="2">
        <v>-2.0</v>
      </c>
      <c r="B6261" s="2" t="s">
        <v>5789</v>
      </c>
    </row>
    <row r="6262">
      <c r="A6262" s="2">
        <v>0.0</v>
      </c>
      <c r="B6262" s="2" t="s">
        <v>6603</v>
      </c>
    </row>
    <row r="6263">
      <c r="A6263" s="2">
        <v>-1.0</v>
      </c>
      <c r="B6263" s="2" t="s">
        <v>5616</v>
      </c>
    </row>
    <row r="6264">
      <c r="A6264" s="2">
        <v>0.0</v>
      </c>
      <c r="B6264" s="2" t="s">
        <v>6604</v>
      </c>
    </row>
    <row r="6265">
      <c r="A6265" s="2">
        <v>0.0</v>
      </c>
      <c r="B6265" s="22" t="s">
        <v>6605</v>
      </c>
    </row>
    <row r="6266">
      <c r="A6266" s="2">
        <v>0.0</v>
      </c>
      <c r="B6266" s="2" t="s">
        <v>6606</v>
      </c>
    </row>
    <row r="6267">
      <c r="A6267" s="2">
        <v>0.0</v>
      </c>
      <c r="B6267" s="2" t="s">
        <v>6607</v>
      </c>
    </row>
    <row r="6268">
      <c r="A6268" s="2">
        <v>0.0</v>
      </c>
      <c r="B6268" s="2" t="s">
        <v>6608</v>
      </c>
    </row>
    <row r="6269">
      <c r="A6269" s="2">
        <v>0.0</v>
      </c>
      <c r="B6269" s="2" t="s">
        <v>6609</v>
      </c>
    </row>
    <row r="6270">
      <c r="A6270" s="2">
        <v>0.0</v>
      </c>
      <c r="B6270" s="2" t="s">
        <v>6610</v>
      </c>
    </row>
    <row r="6271">
      <c r="A6271" s="2">
        <v>0.0</v>
      </c>
      <c r="B6271" s="2" t="s">
        <v>6611</v>
      </c>
    </row>
    <row r="6272">
      <c r="A6272" s="2">
        <v>0.0</v>
      </c>
      <c r="B6272" s="2" t="s">
        <v>6612</v>
      </c>
    </row>
    <row r="6273">
      <c r="A6273" s="2">
        <v>0.0</v>
      </c>
      <c r="B6273" s="2" t="s">
        <v>6613</v>
      </c>
    </row>
    <row r="6274">
      <c r="A6274" s="2">
        <v>-1.0</v>
      </c>
      <c r="B6274" s="2" t="s">
        <v>5618</v>
      </c>
    </row>
    <row r="6275">
      <c r="A6275" s="2">
        <v>0.0</v>
      </c>
      <c r="B6275" s="3" t="s">
        <v>6615</v>
      </c>
    </row>
    <row r="6276">
      <c r="A6276" s="2">
        <v>0.0</v>
      </c>
      <c r="B6276" s="2" t="s">
        <v>6616</v>
      </c>
    </row>
    <row r="6277">
      <c r="A6277" s="2">
        <v>0.0</v>
      </c>
      <c r="B6277" s="3" t="s">
        <v>6617</v>
      </c>
    </row>
    <row r="6278">
      <c r="A6278" s="2">
        <v>0.0</v>
      </c>
      <c r="B6278" s="2" t="s">
        <v>6618</v>
      </c>
    </row>
    <row r="6279">
      <c r="A6279" s="2">
        <v>0.0</v>
      </c>
      <c r="B6279" s="2" t="s">
        <v>6619</v>
      </c>
    </row>
    <row r="6280">
      <c r="A6280" s="2">
        <v>0.0</v>
      </c>
      <c r="B6280" s="2" t="s">
        <v>6620</v>
      </c>
    </row>
    <row r="6281">
      <c r="A6281" s="2">
        <v>0.0</v>
      </c>
      <c r="B6281" s="2" t="s">
        <v>6621</v>
      </c>
    </row>
    <row r="6282">
      <c r="A6282" s="2">
        <v>0.0</v>
      </c>
      <c r="B6282" s="22" t="s">
        <v>6622</v>
      </c>
    </row>
    <row r="6283">
      <c r="A6283" s="2">
        <v>0.0</v>
      </c>
      <c r="B6283" s="2" t="s">
        <v>7004</v>
      </c>
    </row>
    <row r="6284">
      <c r="A6284" s="2">
        <v>0.0</v>
      </c>
      <c r="B6284" s="2" t="s">
        <v>6623</v>
      </c>
    </row>
    <row r="6285">
      <c r="A6285" s="2">
        <v>-1.0</v>
      </c>
      <c r="B6285" s="2" t="s">
        <v>5619</v>
      </c>
    </row>
    <row r="6286">
      <c r="A6286" s="2">
        <v>0.0</v>
      </c>
      <c r="B6286" s="2" t="s">
        <v>6624</v>
      </c>
    </row>
    <row r="6287">
      <c r="A6287" s="2">
        <v>0.0</v>
      </c>
      <c r="B6287" s="3" t="s">
        <v>6625</v>
      </c>
    </row>
    <row r="6288">
      <c r="A6288" s="2">
        <v>0.0</v>
      </c>
      <c r="B6288" s="2" t="s">
        <v>6630</v>
      </c>
    </row>
    <row r="6289">
      <c r="A6289" s="2">
        <v>-1.0</v>
      </c>
      <c r="B6289" s="2" t="s">
        <v>5621</v>
      </c>
    </row>
    <row r="6290">
      <c r="A6290" s="2">
        <v>0.0</v>
      </c>
      <c r="B6290" s="2" t="s">
        <v>6631</v>
      </c>
    </row>
    <row r="6291">
      <c r="A6291" s="2">
        <v>0.0</v>
      </c>
      <c r="B6291" s="3" t="s">
        <v>6632</v>
      </c>
    </row>
    <row r="6292">
      <c r="A6292" s="2">
        <v>0.0</v>
      </c>
      <c r="B6292" s="2" t="s">
        <v>6633</v>
      </c>
    </row>
    <row r="6293">
      <c r="A6293" s="2">
        <v>-1.0</v>
      </c>
      <c r="B6293" s="22" t="s">
        <v>5623</v>
      </c>
    </row>
    <row r="6294">
      <c r="A6294" s="2">
        <v>0.0</v>
      </c>
      <c r="B6294" s="2" t="s">
        <v>6634</v>
      </c>
    </row>
    <row r="6295">
      <c r="A6295" s="2">
        <v>-1.0</v>
      </c>
      <c r="B6295" s="2" t="s">
        <v>5624</v>
      </c>
    </row>
    <row r="6296">
      <c r="A6296" s="2">
        <v>0.0</v>
      </c>
      <c r="B6296" s="2" t="s">
        <v>6635</v>
      </c>
    </row>
    <row r="6297">
      <c r="A6297" s="2">
        <v>0.0</v>
      </c>
      <c r="B6297" s="3" t="s">
        <v>6636</v>
      </c>
    </row>
    <row r="6298">
      <c r="A6298" s="2">
        <v>-1.0</v>
      </c>
      <c r="B6298" s="3" t="s">
        <v>5626</v>
      </c>
    </row>
    <row r="6299">
      <c r="A6299" s="2">
        <v>0.0</v>
      </c>
      <c r="B6299" s="2" t="s">
        <v>6637</v>
      </c>
    </row>
    <row r="6300">
      <c r="A6300" s="2">
        <v>0.0</v>
      </c>
      <c r="B6300" s="2" t="s">
        <v>6638</v>
      </c>
    </row>
    <row r="6301">
      <c r="A6301" s="2">
        <v>0.0</v>
      </c>
      <c r="B6301" s="3" t="s">
        <v>6639</v>
      </c>
    </row>
    <row r="6302">
      <c r="A6302" s="2">
        <v>0.0</v>
      </c>
      <c r="B6302" s="2" t="s">
        <v>6640</v>
      </c>
    </row>
    <row r="6303">
      <c r="A6303" s="2">
        <v>-1.0</v>
      </c>
      <c r="B6303" s="2" t="s">
        <v>5627</v>
      </c>
    </row>
    <row r="6304">
      <c r="A6304" s="2">
        <v>0.0</v>
      </c>
      <c r="B6304" s="3" t="s">
        <v>6641</v>
      </c>
    </row>
    <row r="6305">
      <c r="A6305" s="2">
        <v>0.0</v>
      </c>
      <c r="B6305" s="3" t="s">
        <v>6642</v>
      </c>
    </row>
    <row r="6306">
      <c r="A6306" s="2">
        <v>0.0</v>
      </c>
      <c r="B6306" s="2" t="s">
        <v>6643</v>
      </c>
    </row>
    <row r="6307">
      <c r="A6307" s="2">
        <v>0.0</v>
      </c>
      <c r="B6307" s="2" t="s">
        <v>6644</v>
      </c>
    </row>
    <row r="6308">
      <c r="A6308" s="2">
        <v>0.0</v>
      </c>
      <c r="B6308" s="2" t="s">
        <v>6646</v>
      </c>
    </row>
    <row r="6309">
      <c r="A6309" s="2">
        <v>0.0</v>
      </c>
      <c r="B6309" s="2" t="s">
        <v>7005</v>
      </c>
    </row>
    <row r="6310">
      <c r="A6310" s="2">
        <v>-1.0</v>
      </c>
      <c r="B6310" s="2" t="s">
        <v>5628</v>
      </c>
    </row>
    <row r="6311">
      <c r="A6311" s="2">
        <v>0.0</v>
      </c>
      <c r="B6311" s="2" t="s">
        <v>6648</v>
      </c>
    </row>
    <row r="6312">
      <c r="A6312" s="2">
        <v>0.0</v>
      </c>
      <c r="B6312" s="2" t="s">
        <v>6649</v>
      </c>
    </row>
    <row r="6313">
      <c r="A6313" s="2">
        <v>1.0</v>
      </c>
      <c r="B6313" s="3" t="s">
        <v>6809</v>
      </c>
    </row>
    <row r="6314">
      <c r="A6314" s="2">
        <v>0.0</v>
      </c>
      <c r="B6314" s="2" t="s">
        <v>6651</v>
      </c>
    </row>
    <row r="6315">
      <c r="A6315" s="2">
        <v>-1.0</v>
      </c>
      <c r="B6315" s="2" t="s">
        <v>5630</v>
      </c>
    </row>
    <row r="6316">
      <c r="A6316" s="2">
        <v>-1.0</v>
      </c>
      <c r="B6316" s="2" t="s">
        <v>5631</v>
      </c>
    </row>
    <row r="6317">
      <c r="A6317" s="2">
        <v>0.0</v>
      </c>
      <c r="B6317" s="3" t="s">
        <v>6652</v>
      </c>
    </row>
    <row r="6318">
      <c r="A6318" s="2">
        <v>0.0</v>
      </c>
      <c r="B6318" s="3" t="s">
        <v>6654</v>
      </c>
    </row>
    <row r="6319">
      <c r="A6319" s="2">
        <v>0.0</v>
      </c>
      <c r="B6319" s="3" t="s">
        <v>6655</v>
      </c>
    </row>
    <row r="6320">
      <c r="A6320" s="2">
        <v>0.0</v>
      </c>
      <c r="B6320" s="3" t="s">
        <v>6769</v>
      </c>
    </row>
    <row r="6321">
      <c r="A6321" s="2">
        <v>0.0</v>
      </c>
      <c r="B6321" s="3" t="s">
        <v>6656</v>
      </c>
    </row>
    <row r="6322">
      <c r="A6322" s="2">
        <v>0.0</v>
      </c>
      <c r="B6322" s="3" t="s">
        <v>6657</v>
      </c>
    </row>
    <row r="6323">
      <c r="A6323" s="2">
        <v>0.0</v>
      </c>
      <c r="B6323" s="2" t="s">
        <v>6659</v>
      </c>
    </row>
    <row r="6324">
      <c r="A6324" s="2">
        <v>0.0</v>
      </c>
      <c r="B6324" s="3" t="s">
        <v>6660</v>
      </c>
    </row>
    <row r="6325">
      <c r="A6325" s="2">
        <v>0.0</v>
      </c>
      <c r="B6325" s="2" t="s">
        <v>6661</v>
      </c>
    </row>
    <row r="6326">
      <c r="A6326" s="2">
        <v>0.0</v>
      </c>
      <c r="B6326" s="2" t="s">
        <v>6662</v>
      </c>
    </row>
    <row r="6327">
      <c r="A6327" s="2">
        <v>-1.0</v>
      </c>
      <c r="B6327" s="3" t="s">
        <v>5633</v>
      </c>
    </row>
    <row r="6328">
      <c r="A6328" s="2">
        <v>-1.0</v>
      </c>
      <c r="B6328" s="2" t="s">
        <v>5635</v>
      </c>
    </row>
    <row r="6329">
      <c r="A6329" s="2">
        <v>0.0</v>
      </c>
      <c r="B6329" s="3" t="s">
        <v>6663</v>
      </c>
    </row>
    <row r="6330">
      <c r="A6330" s="2">
        <v>0.0</v>
      </c>
      <c r="B6330" s="3" t="s">
        <v>4935</v>
      </c>
    </row>
    <row r="6331">
      <c r="A6331" s="2">
        <v>0.0</v>
      </c>
      <c r="B6331" s="3" t="s">
        <v>6664</v>
      </c>
    </row>
    <row r="6332">
      <c r="A6332" s="2">
        <v>0.0</v>
      </c>
      <c r="B6332" s="2" t="s">
        <v>6666</v>
      </c>
    </row>
    <row r="6333">
      <c r="A6333" s="2">
        <v>0.0</v>
      </c>
      <c r="B6333" s="3" t="s">
        <v>6667</v>
      </c>
    </row>
    <row r="6334">
      <c r="A6334" s="2">
        <v>0.0</v>
      </c>
      <c r="B6334" s="3" t="s">
        <v>6668</v>
      </c>
    </row>
    <row r="6335">
      <c r="A6335" s="2">
        <v>0.0</v>
      </c>
      <c r="B6335" s="3" t="s">
        <v>4964</v>
      </c>
    </row>
    <row r="6336">
      <c r="A6336" s="2">
        <v>0.0</v>
      </c>
      <c r="B6336" s="2" t="s">
        <v>6669</v>
      </c>
    </row>
    <row r="6337">
      <c r="A6337" s="2">
        <v>0.0</v>
      </c>
      <c r="B6337" s="2" t="s">
        <v>6670</v>
      </c>
    </row>
    <row r="6338">
      <c r="A6338" s="2">
        <v>-1.0</v>
      </c>
      <c r="B6338" s="3" t="s">
        <v>5636</v>
      </c>
    </row>
    <row r="6339">
      <c r="A6339" s="2">
        <v>-1.0</v>
      </c>
      <c r="B6339" s="2" t="s">
        <v>5638</v>
      </c>
    </row>
    <row r="6340">
      <c r="A6340" s="2">
        <v>0.0</v>
      </c>
      <c r="B6340" s="3" t="s">
        <v>6694</v>
      </c>
    </row>
    <row r="6341">
      <c r="A6341" s="2">
        <v>0.0</v>
      </c>
      <c r="B6341" s="2" t="s">
        <v>6774</v>
      </c>
    </row>
    <row r="6342">
      <c r="A6342" s="2">
        <v>0.0</v>
      </c>
      <c r="B6342" s="2" t="s">
        <v>6696</v>
      </c>
    </row>
    <row r="6343">
      <c r="A6343" s="2">
        <v>0.0</v>
      </c>
      <c r="B6343" s="2" t="s">
        <v>6698</v>
      </c>
    </row>
    <row r="6344">
      <c r="A6344" s="2">
        <v>0.0</v>
      </c>
      <c r="B6344" s="3" t="s">
        <v>6770</v>
      </c>
    </row>
    <row r="6345">
      <c r="A6345" s="2">
        <v>-1.0</v>
      </c>
      <c r="B6345" s="2" t="s">
        <v>5641</v>
      </c>
    </row>
    <row r="6346">
      <c r="A6346" s="2">
        <v>-1.0</v>
      </c>
      <c r="B6346" s="2" t="s">
        <v>5643</v>
      </c>
    </row>
    <row r="6347">
      <c r="A6347" s="2">
        <v>0.0</v>
      </c>
      <c r="B6347" s="2" t="s">
        <v>6699</v>
      </c>
    </row>
    <row r="6348">
      <c r="A6348" s="2">
        <v>0.0</v>
      </c>
      <c r="B6348" s="2" t="s">
        <v>6700</v>
      </c>
    </row>
    <row r="6349">
      <c r="A6349" s="2">
        <v>0.0</v>
      </c>
      <c r="B6349" s="2" t="s">
        <v>6701</v>
      </c>
    </row>
    <row r="6350">
      <c r="A6350" s="2">
        <v>0.0</v>
      </c>
      <c r="B6350" s="2" t="s">
        <v>6702</v>
      </c>
    </row>
    <row r="6351">
      <c r="A6351" s="2">
        <v>-1.0</v>
      </c>
      <c r="B6351" s="3" t="s">
        <v>5644</v>
      </c>
    </row>
    <row r="6352">
      <c r="A6352" s="2">
        <v>-1.0</v>
      </c>
      <c r="B6352" s="2" t="s">
        <v>5645</v>
      </c>
    </row>
    <row r="6353">
      <c r="A6353" s="2">
        <v>1.0</v>
      </c>
      <c r="B6353" s="2" t="s">
        <v>6810</v>
      </c>
    </row>
    <row r="6354">
      <c r="A6354" s="2">
        <v>-1.0</v>
      </c>
      <c r="B6354" s="2" t="s">
        <v>5647</v>
      </c>
    </row>
    <row r="6355">
      <c r="A6355" s="2">
        <v>0.0</v>
      </c>
      <c r="B6355" s="3" t="s">
        <v>6703</v>
      </c>
    </row>
    <row r="6356">
      <c r="A6356" s="2">
        <v>0.0</v>
      </c>
      <c r="B6356" s="3" t="s">
        <v>6704</v>
      </c>
    </row>
    <row r="6357">
      <c r="A6357" s="2">
        <v>-1.0</v>
      </c>
      <c r="B6357" s="2" t="s">
        <v>5649</v>
      </c>
    </row>
    <row r="6358">
      <c r="A6358" s="2">
        <v>0.0</v>
      </c>
      <c r="B6358" s="2" t="s">
        <v>6705</v>
      </c>
    </row>
    <row r="6359">
      <c r="A6359" s="2">
        <v>1.0</v>
      </c>
      <c r="B6359" s="3" t="s">
        <v>6811</v>
      </c>
    </row>
    <row r="6360">
      <c r="A6360" s="2">
        <v>-1.0</v>
      </c>
      <c r="B6360" s="3" t="s">
        <v>5650</v>
      </c>
    </row>
    <row r="6361">
      <c r="A6361" s="2">
        <v>0.0</v>
      </c>
      <c r="B6361" s="2" t="s">
        <v>6706</v>
      </c>
    </row>
    <row r="6362">
      <c r="A6362" s="2">
        <v>-1.0</v>
      </c>
      <c r="B6362" s="2" t="s">
        <v>5651</v>
      </c>
    </row>
    <row r="6363">
      <c r="A6363" s="2">
        <v>-1.0</v>
      </c>
      <c r="B6363" s="2" t="s">
        <v>5652</v>
      </c>
    </row>
    <row r="6364">
      <c r="A6364" s="2">
        <v>0.0</v>
      </c>
      <c r="B6364" s="2" t="s">
        <v>6707</v>
      </c>
    </row>
    <row r="6365">
      <c r="A6365" s="2">
        <v>-1.0</v>
      </c>
      <c r="B6365" s="3" t="s">
        <v>5654</v>
      </c>
    </row>
    <row r="6366">
      <c r="A6366" s="2">
        <v>0.0</v>
      </c>
      <c r="B6366" s="2" t="s">
        <v>6708</v>
      </c>
    </row>
    <row r="6367">
      <c r="A6367" s="2">
        <v>-1.0</v>
      </c>
      <c r="B6367" s="2" t="s">
        <v>5655</v>
      </c>
    </row>
    <row r="6368">
      <c r="A6368" s="2">
        <v>1.0</v>
      </c>
      <c r="B6368" s="3" t="s">
        <v>6812</v>
      </c>
    </row>
    <row r="6369">
      <c r="A6369" s="2">
        <v>-1.0</v>
      </c>
      <c r="B6369" s="2" t="s">
        <v>5657</v>
      </c>
    </row>
    <row r="6370">
      <c r="A6370" s="2">
        <v>-1.0</v>
      </c>
      <c r="B6370" s="3" t="s">
        <v>5659</v>
      </c>
    </row>
    <row r="6371">
      <c r="A6371" s="2">
        <v>0.0</v>
      </c>
      <c r="B6371" s="2" t="s">
        <v>7008</v>
      </c>
    </row>
    <row r="6372">
      <c r="A6372" s="2">
        <v>0.0</v>
      </c>
      <c r="B6372" s="2" t="s">
        <v>6709</v>
      </c>
    </row>
    <row r="6373">
      <c r="A6373" s="2">
        <v>0.0</v>
      </c>
      <c r="B6373" s="2" t="s">
        <v>6710</v>
      </c>
    </row>
    <row r="6374">
      <c r="A6374" s="2">
        <v>0.0</v>
      </c>
      <c r="B6374" s="2" t="s">
        <v>6711</v>
      </c>
    </row>
    <row r="6375">
      <c r="A6375" s="2">
        <v>-1.0</v>
      </c>
      <c r="B6375" s="3" t="s">
        <v>5660</v>
      </c>
    </row>
    <row r="6376">
      <c r="A6376" s="2">
        <v>1.0</v>
      </c>
      <c r="B6376" s="2" t="s">
        <v>6813</v>
      </c>
    </row>
    <row r="6377">
      <c r="A6377" s="2">
        <v>0.0</v>
      </c>
      <c r="B6377" s="2" t="s">
        <v>6712</v>
      </c>
    </row>
    <row r="6378">
      <c r="A6378" s="2">
        <v>-1.0</v>
      </c>
      <c r="B6378" s="2" t="s">
        <v>5661</v>
      </c>
    </row>
    <row r="6379">
      <c r="A6379" s="2">
        <v>0.0</v>
      </c>
      <c r="B6379" s="2" t="s">
        <v>6732</v>
      </c>
    </row>
    <row r="6380">
      <c r="A6380" s="2">
        <v>0.0</v>
      </c>
      <c r="B6380" s="3" t="s">
        <v>6733</v>
      </c>
    </row>
    <row r="6381">
      <c r="A6381" s="2">
        <v>0.0</v>
      </c>
      <c r="B6381" s="2" t="s">
        <v>6734</v>
      </c>
    </row>
    <row r="6382">
      <c r="A6382" s="2">
        <v>1.0</v>
      </c>
      <c r="B6382" s="2" t="s">
        <v>6814</v>
      </c>
    </row>
    <row r="6383">
      <c r="A6383" s="2">
        <v>-1.0</v>
      </c>
      <c r="B6383" s="2" t="s">
        <v>5662</v>
      </c>
    </row>
    <row r="6384">
      <c r="A6384" s="2">
        <v>0.0</v>
      </c>
      <c r="B6384" s="3" t="s">
        <v>6735</v>
      </c>
    </row>
    <row r="6385">
      <c r="A6385" s="2">
        <v>-1.0</v>
      </c>
      <c r="B6385" s="3" t="s">
        <v>5664</v>
      </c>
    </row>
    <row r="6386">
      <c r="A6386" s="2">
        <v>0.0</v>
      </c>
      <c r="B6386" s="2" t="s">
        <v>6736</v>
      </c>
    </row>
    <row r="6387">
      <c r="A6387" s="2">
        <v>0.0</v>
      </c>
      <c r="B6387" s="2" t="s">
        <v>6737</v>
      </c>
    </row>
    <row r="6388">
      <c r="A6388" s="2">
        <v>0.0</v>
      </c>
      <c r="B6388" s="88" t="s">
        <v>6738</v>
      </c>
    </row>
    <row r="6389">
      <c r="A6389" s="2">
        <v>0.0</v>
      </c>
      <c r="B6389" s="2" t="s">
        <v>6739</v>
      </c>
    </row>
    <row r="6390">
      <c r="A6390" s="2">
        <v>0.0</v>
      </c>
      <c r="B6390" s="3" t="s">
        <v>6740</v>
      </c>
    </row>
    <row r="6391">
      <c r="A6391" s="2">
        <v>-1.0</v>
      </c>
      <c r="B6391" s="2" t="s">
        <v>5666</v>
      </c>
    </row>
    <row r="6392">
      <c r="A6392" s="2">
        <v>0.0</v>
      </c>
      <c r="B6392" s="2" t="s">
        <v>6828</v>
      </c>
    </row>
    <row r="6393">
      <c r="A6393" s="2">
        <v>-1.0</v>
      </c>
      <c r="B6393" s="3" t="s">
        <v>5667</v>
      </c>
    </row>
    <row r="6394">
      <c r="A6394" s="2">
        <v>-1.0</v>
      </c>
      <c r="B6394" s="2" t="s">
        <v>5669</v>
      </c>
    </row>
    <row r="6395">
      <c r="A6395" s="2">
        <v>0.0</v>
      </c>
      <c r="B6395" s="2" t="s">
        <v>6741</v>
      </c>
    </row>
    <row r="6396">
      <c r="A6396" s="2">
        <v>0.0</v>
      </c>
      <c r="B6396" s="2" t="s">
        <v>7010</v>
      </c>
    </row>
    <row r="6397">
      <c r="A6397" s="2">
        <v>0.0</v>
      </c>
      <c r="B6397" s="3" t="s">
        <v>6742</v>
      </c>
    </row>
    <row r="6398">
      <c r="A6398" s="2">
        <v>0.0</v>
      </c>
      <c r="B6398" s="3" t="s">
        <v>6743</v>
      </c>
    </row>
    <row r="6399">
      <c r="A6399" s="2">
        <v>-1.0</v>
      </c>
      <c r="B6399" s="2" t="s">
        <v>5671</v>
      </c>
    </row>
    <row r="6400">
      <c r="A6400" s="2">
        <v>0.0</v>
      </c>
      <c r="B6400" s="2" t="s">
        <v>5740</v>
      </c>
    </row>
    <row r="6401">
      <c r="A6401" s="2">
        <v>0.0</v>
      </c>
      <c r="B6401" s="2" t="s">
        <v>6745</v>
      </c>
    </row>
    <row r="6402">
      <c r="A6402" s="2">
        <v>0.0</v>
      </c>
      <c r="B6402" s="2" t="s">
        <v>6746</v>
      </c>
    </row>
    <row r="6403">
      <c r="A6403" s="2">
        <v>0.0</v>
      </c>
      <c r="B6403" s="2" t="s">
        <v>6747</v>
      </c>
    </row>
    <row r="6404">
      <c r="A6404" s="2">
        <v>0.0</v>
      </c>
      <c r="B6404" s="2" t="s">
        <v>6748</v>
      </c>
    </row>
    <row r="6405">
      <c r="A6405" s="2">
        <v>0.0</v>
      </c>
      <c r="B6405" s="2" t="s">
        <v>6749</v>
      </c>
    </row>
    <row r="6406">
      <c r="A6406" s="2">
        <v>0.0</v>
      </c>
      <c r="B6406" s="2" t="s">
        <v>6750</v>
      </c>
    </row>
    <row r="6407">
      <c r="A6407" s="2">
        <v>0.0</v>
      </c>
      <c r="B6407" s="3" t="s">
        <v>6751</v>
      </c>
    </row>
    <row r="6408">
      <c r="A6408" s="2">
        <v>0.0</v>
      </c>
      <c r="B6408" s="3" t="s">
        <v>5742</v>
      </c>
    </row>
    <row r="6409">
      <c r="A6409" s="2">
        <v>0.0</v>
      </c>
      <c r="B6409" s="2" t="s">
        <v>6752</v>
      </c>
    </row>
    <row r="6410">
      <c r="A6410" s="2">
        <v>-1.0</v>
      </c>
      <c r="B6410" s="3" t="s">
        <v>5672</v>
      </c>
    </row>
    <row r="6411">
      <c r="A6411" s="2">
        <v>0.0</v>
      </c>
      <c r="B6411" s="2" t="s">
        <v>6753</v>
      </c>
    </row>
    <row r="6412">
      <c r="A6412" s="2">
        <v>0.0</v>
      </c>
      <c r="B6412" s="2" t="s">
        <v>4965</v>
      </c>
    </row>
    <row r="6413">
      <c r="A6413" s="2">
        <v>0.0</v>
      </c>
      <c r="B6413" s="2" t="s">
        <v>5743</v>
      </c>
    </row>
    <row r="6414">
      <c r="A6414" s="2">
        <v>0.0</v>
      </c>
      <c r="B6414" s="3" t="s">
        <v>6754</v>
      </c>
    </row>
    <row r="6415">
      <c r="A6415" s="2">
        <v>0.0</v>
      </c>
      <c r="B6415" s="2" t="s">
        <v>7011</v>
      </c>
    </row>
    <row r="6416">
      <c r="A6416" s="2">
        <v>0.0</v>
      </c>
      <c r="B6416" s="3" t="s">
        <v>6755</v>
      </c>
    </row>
    <row r="6417">
      <c r="A6417" s="2">
        <v>-1.0</v>
      </c>
      <c r="B6417" s="2" t="s">
        <v>5674</v>
      </c>
    </row>
    <row r="6418">
      <c r="A6418" s="2">
        <v>0.0</v>
      </c>
      <c r="B6418" s="2" t="s">
        <v>6756</v>
      </c>
    </row>
    <row r="6419">
      <c r="A6419" s="2">
        <v>0.0</v>
      </c>
      <c r="B6419" s="2" t="s">
        <v>6757</v>
      </c>
    </row>
    <row r="6420">
      <c r="A6420" s="2">
        <v>0.0</v>
      </c>
      <c r="B6420" s="3" t="s">
        <v>6758</v>
      </c>
    </row>
    <row r="6421">
      <c r="A6421" s="2">
        <v>0.0</v>
      </c>
      <c r="B6421" s="2" t="s">
        <v>6759</v>
      </c>
    </row>
    <row r="6422">
      <c r="A6422" s="2">
        <v>0.0</v>
      </c>
      <c r="B6422" s="2" t="s">
        <v>6760</v>
      </c>
    </row>
    <row r="6423">
      <c r="A6423" s="2">
        <v>0.0</v>
      </c>
      <c r="B6423" s="3" t="s">
        <v>6761</v>
      </c>
    </row>
    <row r="6424">
      <c r="A6424" s="2">
        <v>0.0</v>
      </c>
      <c r="B6424" s="3" t="s">
        <v>6762</v>
      </c>
    </row>
    <row r="6425">
      <c r="A6425" s="2">
        <v>-1.0</v>
      </c>
      <c r="B6425" s="2" t="s">
        <v>5675</v>
      </c>
    </row>
    <row r="6426">
      <c r="A6426" s="2">
        <v>0.0</v>
      </c>
      <c r="B6426" s="3" t="s">
        <v>6764</v>
      </c>
    </row>
    <row r="6427">
      <c r="A6427" s="2">
        <v>0.0</v>
      </c>
      <c r="B6427" s="3" t="s">
        <v>6765</v>
      </c>
    </row>
    <row r="6428">
      <c r="A6428" s="2">
        <v>0.0</v>
      </c>
      <c r="B6428" s="3" t="s">
        <v>6766</v>
      </c>
    </row>
    <row r="6429">
      <c r="A6429" s="2">
        <v>0.0</v>
      </c>
      <c r="B6429" s="3" t="s">
        <v>6767</v>
      </c>
    </row>
    <row r="6430">
      <c r="A6430" s="2">
        <v>0.0</v>
      </c>
      <c r="B6430" s="2" t="s">
        <v>7012</v>
      </c>
    </row>
    <row r="6431">
      <c r="A6431" s="2">
        <v>-1.0</v>
      </c>
      <c r="B6431" s="2" t="s">
        <v>7013</v>
      </c>
    </row>
    <row r="6432">
      <c r="A6432" s="2">
        <v>0.0</v>
      </c>
      <c r="B6432" s="2" t="s">
        <v>7015</v>
      </c>
    </row>
    <row r="6433">
      <c r="A6433" s="2">
        <v>0.0</v>
      </c>
      <c r="B6433" s="2" t="s">
        <v>7016</v>
      </c>
    </row>
    <row r="6434">
      <c r="A6434" s="2">
        <v>0.0</v>
      </c>
      <c r="B6434" s="2" t="s">
        <v>7017</v>
      </c>
    </row>
    <row r="6435">
      <c r="A6435" s="2">
        <v>0.0</v>
      </c>
      <c r="B6435" s="2" t="s">
        <v>7018</v>
      </c>
    </row>
    <row r="6436">
      <c r="A6436" s="2">
        <v>0.0</v>
      </c>
      <c r="B6436" s="32" t="s">
        <v>7019</v>
      </c>
    </row>
    <row r="6437">
      <c r="A6437" s="2">
        <v>1.0</v>
      </c>
      <c r="B6437" s="90" t="s">
        <v>5055</v>
      </c>
    </row>
    <row r="6438">
      <c r="A6438" s="2">
        <v>1.0</v>
      </c>
      <c r="B6438" s="2" t="s">
        <v>5055</v>
      </c>
    </row>
    <row r="6439">
      <c r="A6439" s="2">
        <v>-1.0</v>
      </c>
      <c r="B6439" s="2" t="s">
        <v>7020</v>
      </c>
    </row>
    <row r="6440">
      <c r="A6440" s="2">
        <v>-1.0</v>
      </c>
      <c r="B6440" s="2" t="s">
        <v>7021</v>
      </c>
    </row>
    <row r="6441">
      <c r="A6441" s="2">
        <v>-2.0</v>
      </c>
      <c r="B6441" s="2" t="s">
        <v>6835</v>
      </c>
    </row>
    <row r="6442">
      <c r="A6442" s="2">
        <v>0.0</v>
      </c>
      <c r="B6442" s="2" t="s">
        <v>7022</v>
      </c>
    </row>
    <row r="6443">
      <c r="A6443" s="2">
        <v>0.0</v>
      </c>
      <c r="B6443" s="2" t="s">
        <v>7023</v>
      </c>
    </row>
    <row r="6444">
      <c r="A6444" s="2">
        <v>2.0</v>
      </c>
      <c r="B6444" s="2" t="s">
        <v>7025</v>
      </c>
    </row>
    <row r="6445">
      <c r="A6445" s="2">
        <v>-1.0</v>
      </c>
      <c r="B6445" s="2" t="s">
        <v>7026</v>
      </c>
    </row>
    <row r="6446">
      <c r="A6446" s="2">
        <v>0.0</v>
      </c>
      <c r="B6446" s="2" t="s">
        <v>7027</v>
      </c>
    </row>
    <row r="6447">
      <c r="A6447" s="2">
        <v>0.0</v>
      </c>
      <c r="B6447" s="2" t="s">
        <v>7028</v>
      </c>
    </row>
    <row r="6448">
      <c r="A6448" s="2">
        <v>-1.0</v>
      </c>
      <c r="B6448" s="10" t="s">
        <v>7029</v>
      </c>
    </row>
    <row r="6449">
      <c r="A6449" s="2">
        <v>-1.0</v>
      </c>
      <c r="B6449" s="2" t="s">
        <v>7030</v>
      </c>
    </row>
    <row r="6450">
      <c r="A6450" s="2">
        <v>0.0</v>
      </c>
      <c r="B6450" s="36" t="s">
        <v>7031</v>
      </c>
    </row>
    <row r="6451">
      <c r="A6451" s="2">
        <v>0.0</v>
      </c>
      <c r="B6451" s="2" t="s">
        <v>7032</v>
      </c>
    </row>
    <row r="6452">
      <c r="A6452" s="2">
        <v>0.0</v>
      </c>
      <c r="B6452" s="36" t="s">
        <v>7033</v>
      </c>
    </row>
    <row r="6453">
      <c r="A6453" s="2">
        <v>0.0</v>
      </c>
      <c r="B6453" s="36" t="s">
        <v>7034</v>
      </c>
    </row>
    <row r="6454">
      <c r="A6454" s="2">
        <v>0.0</v>
      </c>
      <c r="B6454" s="36" t="s">
        <v>7035</v>
      </c>
    </row>
    <row r="6455">
      <c r="A6455" s="2">
        <v>0.0</v>
      </c>
      <c r="B6455" s="36" t="s">
        <v>7036</v>
      </c>
    </row>
    <row r="6456">
      <c r="A6456" s="2">
        <v>-1.0</v>
      </c>
      <c r="B6456" s="36" t="s">
        <v>7037</v>
      </c>
    </row>
    <row r="6457">
      <c r="A6457" s="2">
        <v>0.0</v>
      </c>
      <c r="B6457" s="36" t="s">
        <v>7038</v>
      </c>
    </row>
    <row r="6458">
      <c r="A6458" s="2">
        <v>-1.0</v>
      </c>
      <c r="B6458" s="36" t="s">
        <v>7039</v>
      </c>
    </row>
    <row r="6459">
      <c r="A6459" s="2">
        <v>0.0</v>
      </c>
      <c r="B6459" s="2" t="s">
        <v>7040</v>
      </c>
    </row>
    <row r="6460">
      <c r="A6460" s="2">
        <v>0.0</v>
      </c>
      <c r="B6460" s="36" t="s">
        <v>7041</v>
      </c>
    </row>
    <row r="6461">
      <c r="A6461" s="2">
        <v>0.0</v>
      </c>
      <c r="B6461" s="2" t="s">
        <v>7042</v>
      </c>
    </row>
    <row r="6462">
      <c r="A6462" s="2">
        <v>0.0</v>
      </c>
      <c r="B6462" s="36" t="s">
        <v>7043</v>
      </c>
    </row>
    <row r="6463">
      <c r="A6463" s="2">
        <v>-1.0</v>
      </c>
      <c r="B6463" s="2" t="s">
        <v>7044</v>
      </c>
    </row>
    <row r="6464">
      <c r="A6464" s="2">
        <v>1.0</v>
      </c>
      <c r="B6464" s="36" t="s">
        <v>7045</v>
      </c>
    </row>
    <row r="6465">
      <c r="A6465" s="2">
        <v>0.0</v>
      </c>
      <c r="B6465" s="2" t="s">
        <v>5553</v>
      </c>
    </row>
    <row r="6466">
      <c r="A6466" s="2">
        <v>0.0</v>
      </c>
      <c r="B6466" s="2" t="s">
        <v>7046</v>
      </c>
    </row>
    <row r="6467">
      <c r="A6467" s="2">
        <v>0.0</v>
      </c>
      <c r="B6467" s="2" t="s">
        <v>7047</v>
      </c>
    </row>
    <row r="6468">
      <c r="A6468" s="2">
        <v>1.0</v>
      </c>
      <c r="B6468" s="2" t="s">
        <v>7048</v>
      </c>
    </row>
    <row r="6469">
      <c r="A6469" s="2">
        <v>1.0</v>
      </c>
      <c r="B6469" s="36" t="s">
        <v>5637</v>
      </c>
    </row>
    <row r="6470">
      <c r="A6470" s="2">
        <v>1.0</v>
      </c>
      <c r="B6470" s="2" t="s">
        <v>7049</v>
      </c>
    </row>
    <row r="6471">
      <c r="A6471" s="2">
        <v>1.0</v>
      </c>
      <c r="B6471" s="2" t="s">
        <v>7050</v>
      </c>
    </row>
    <row r="6472">
      <c r="A6472" s="2">
        <v>1.0</v>
      </c>
      <c r="B6472" s="32" t="s">
        <v>7051</v>
      </c>
    </row>
    <row r="6473">
      <c r="A6473" s="2">
        <v>-2.0</v>
      </c>
      <c r="B6473" s="36" t="s">
        <v>6836</v>
      </c>
    </row>
    <row r="6474">
      <c r="A6474" s="2">
        <v>0.0</v>
      </c>
      <c r="B6474" s="2" t="s">
        <v>7052</v>
      </c>
    </row>
    <row r="6475">
      <c r="A6475" s="2">
        <v>-1.0</v>
      </c>
      <c r="B6475" s="2" t="s">
        <v>7053</v>
      </c>
    </row>
    <row r="6476">
      <c r="A6476" s="2">
        <v>0.0</v>
      </c>
      <c r="B6476" s="2" t="s">
        <v>7054</v>
      </c>
    </row>
    <row r="6477">
      <c r="A6477" s="2">
        <v>0.0</v>
      </c>
      <c r="B6477" s="2" t="s">
        <v>7055</v>
      </c>
    </row>
    <row r="6478">
      <c r="A6478" s="2">
        <v>0.0</v>
      </c>
      <c r="B6478" s="2" t="s">
        <v>7056</v>
      </c>
    </row>
    <row r="6479">
      <c r="A6479" s="2">
        <v>0.0</v>
      </c>
      <c r="B6479" s="2" t="s">
        <v>7057</v>
      </c>
    </row>
    <row r="6480">
      <c r="A6480" s="2">
        <v>0.0</v>
      </c>
      <c r="B6480" s="2" t="s">
        <v>7058</v>
      </c>
    </row>
    <row r="6481">
      <c r="A6481" s="2">
        <v>-1.0</v>
      </c>
      <c r="B6481" s="36" t="s">
        <v>7060</v>
      </c>
    </row>
    <row r="6482">
      <c r="A6482" s="2">
        <v>-1.0</v>
      </c>
      <c r="B6482" s="2" t="s">
        <v>7061</v>
      </c>
    </row>
    <row r="6483">
      <c r="A6483" s="2">
        <v>0.0</v>
      </c>
      <c r="B6483" s="2" t="s">
        <v>7062</v>
      </c>
    </row>
    <row r="6484">
      <c r="A6484" s="2">
        <v>0.0</v>
      </c>
      <c r="B6484" s="2" t="s">
        <v>7063</v>
      </c>
    </row>
    <row r="6485">
      <c r="A6485" s="2">
        <v>-2.0</v>
      </c>
      <c r="B6485" s="36" t="s">
        <v>6837</v>
      </c>
    </row>
    <row r="6486">
      <c r="A6486" s="2">
        <v>-1.0</v>
      </c>
      <c r="B6486" s="2" t="s">
        <v>7064</v>
      </c>
    </row>
    <row r="6487">
      <c r="A6487" s="2">
        <v>1.0</v>
      </c>
      <c r="B6487" s="2" t="s">
        <v>7065</v>
      </c>
    </row>
    <row r="6488">
      <c r="A6488" s="2">
        <v>0.0</v>
      </c>
      <c r="B6488" s="36" t="s">
        <v>7066</v>
      </c>
    </row>
    <row r="6489">
      <c r="A6489" s="2">
        <v>0.0</v>
      </c>
      <c r="B6489" s="2" t="s">
        <v>7067</v>
      </c>
    </row>
    <row r="6490">
      <c r="A6490" s="2">
        <v>0.0</v>
      </c>
      <c r="B6490" s="2" t="s">
        <v>7068</v>
      </c>
    </row>
    <row r="6491">
      <c r="A6491" s="2">
        <v>0.0</v>
      </c>
      <c r="B6491" s="2" t="s">
        <v>7069</v>
      </c>
    </row>
    <row r="6492">
      <c r="A6492" s="2">
        <v>-1.0</v>
      </c>
      <c r="B6492" s="36" t="s">
        <v>7070</v>
      </c>
    </row>
    <row r="6493">
      <c r="A6493" s="2">
        <v>-1.0</v>
      </c>
      <c r="B6493" s="2" t="s">
        <v>7071</v>
      </c>
    </row>
    <row r="6494">
      <c r="A6494" s="2">
        <v>-1.0</v>
      </c>
      <c r="B6494" s="2" t="s">
        <v>7072</v>
      </c>
    </row>
    <row r="6495">
      <c r="A6495" s="2">
        <v>-1.0</v>
      </c>
      <c r="B6495" s="2" t="s">
        <v>7073</v>
      </c>
    </row>
    <row r="6496">
      <c r="A6496" s="2">
        <v>0.0</v>
      </c>
      <c r="B6496" s="32" t="s">
        <v>7074</v>
      </c>
    </row>
    <row r="6497">
      <c r="A6497" s="2">
        <v>0.0</v>
      </c>
      <c r="B6497" s="2" t="s">
        <v>7075</v>
      </c>
    </row>
    <row r="6498">
      <c r="A6498" s="2">
        <v>0.0</v>
      </c>
      <c r="B6498" s="2" t="s">
        <v>7076</v>
      </c>
    </row>
    <row r="6499">
      <c r="A6499" s="2">
        <v>0.0</v>
      </c>
      <c r="B6499" s="2" t="s">
        <v>7077</v>
      </c>
    </row>
    <row r="6500">
      <c r="A6500" s="2">
        <v>-1.0</v>
      </c>
      <c r="B6500" s="32" t="s">
        <v>7078</v>
      </c>
    </row>
    <row r="6501">
      <c r="A6501" s="2">
        <v>-1.0</v>
      </c>
      <c r="B6501" s="2" t="s">
        <v>7079</v>
      </c>
    </row>
    <row r="6502">
      <c r="A6502" s="2">
        <v>0.0</v>
      </c>
      <c r="B6502" s="2" t="s">
        <v>7080</v>
      </c>
    </row>
    <row r="6503">
      <c r="A6503" s="2">
        <v>0.0</v>
      </c>
      <c r="B6503" s="2" t="s">
        <v>7081</v>
      </c>
    </row>
    <row r="6504">
      <c r="A6504" s="2">
        <v>0.0</v>
      </c>
      <c r="B6504" s="32" t="s">
        <v>7082</v>
      </c>
    </row>
    <row r="6505">
      <c r="A6505" s="2">
        <v>-2.0</v>
      </c>
      <c r="B6505" s="36" t="s">
        <v>6838</v>
      </c>
    </row>
    <row r="6506">
      <c r="A6506" s="2">
        <v>-2.0</v>
      </c>
      <c r="B6506" s="2" t="s">
        <v>6839</v>
      </c>
    </row>
    <row r="6507">
      <c r="A6507" s="2">
        <v>-2.0</v>
      </c>
      <c r="B6507" s="36" t="s">
        <v>6840</v>
      </c>
    </row>
    <row r="6508">
      <c r="A6508" s="2">
        <v>-2.0</v>
      </c>
      <c r="B6508" s="32" t="s">
        <v>6841</v>
      </c>
    </row>
    <row r="6509">
      <c r="A6509" s="2">
        <v>-1.0</v>
      </c>
      <c r="B6509" s="2" t="s">
        <v>7083</v>
      </c>
    </row>
    <row r="6510">
      <c r="A6510" s="2">
        <v>-1.0</v>
      </c>
      <c r="B6510" s="2" t="s">
        <v>7084</v>
      </c>
    </row>
    <row r="6511">
      <c r="A6511" s="2">
        <v>-1.0</v>
      </c>
      <c r="B6511" s="2" t="s">
        <v>7085</v>
      </c>
    </row>
    <row r="6512">
      <c r="A6512" s="2">
        <v>-1.0</v>
      </c>
      <c r="B6512" s="2" t="s">
        <v>7086</v>
      </c>
    </row>
    <row r="6513">
      <c r="A6513" s="2">
        <v>-1.0</v>
      </c>
      <c r="B6513" s="36" t="s">
        <v>7087</v>
      </c>
    </row>
    <row r="6514">
      <c r="A6514" s="2">
        <v>-1.0</v>
      </c>
      <c r="B6514" s="36" t="s">
        <v>7088</v>
      </c>
    </row>
    <row r="6515">
      <c r="A6515" s="2">
        <v>0.0</v>
      </c>
      <c r="B6515" s="2" t="s">
        <v>7090</v>
      </c>
    </row>
    <row r="6516">
      <c r="A6516" s="2">
        <v>0.0</v>
      </c>
      <c r="B6516" s="2" t="s">
        <v>7091</v>
      </c>
    </row>
    <row r="6517">
      <c r="A6517" s="2">
        <v>0.0</v>
      </c>
      <c r="B6517" s="2" t="s">
        <v>7092</v>
      </c>
    </row>
    <row r="6518">
      <c r="A6518" s="2">
        <v>2.0</v>
      </c>
      <c r="B6518" s="2" t="s">
        <v>7093</v>
      </c>
    </row>
    <row r="6519">
      <c r="A6519" s="2">
        <v>0.0</v>
      </c>
      <c r="B6519" s="2" t="s">
        <v>7094</v>
      </c>
    </row>
    <row r="6520">
      <c r="A6520" s="2">
        <v>2.0</v>
      </c>
      <c r="B6520" s="2" t="s">
        <v>7095</v>
      </c>
    </row>
    <row r="6521">
      <c r="A6521" s="2">
        <v>0.0</v>
      </c>
      <c r="B6521" s="36" t="s">
        <v>7096</v>
      </c>
    </row>
    <row r="6522">
      <c r="A6522" s="2">
        <v>-1.0</v>
      </c>
      <c r="B6522" s="2" t="s">
        <v>7097</v>
      </c>
    </row>
    <row r="6523">
      <c r="A6523" s="2">
        <v>0.0</v>
      </c>
      <c r="B6523" s="2" t="s">
        <v>7098</v>
      </c>
    </row>
    <row r="6524">
      <c r="A6524" s="2">
        <v>-1.0</v>
      </c>
      <c r="B6524" s="36" t="s">
        <v>7099</v>
      </c>
    </row>
    <row r="6525">
      <c r="A6525" s="2">
        <v>0.0</v>
      </c>
      <c r="B6525" s="2" t="s">
        <v>7100</v>
      </c>
    </row>
    <row r="6526">
      <c r="A6526" s="2">
        <v>0.0</v>
      </c>
      <c r="B6526" s="2" t="s">
        <v>7101</v>
      </c>
    </row>
    <row r="6527">
      <c r="A6527" s="2">
        <v>-1.0</v>
      </c>
      <c r="B6527" s="2" t="s">
        <v>7102</v>
      </c>
    </row>
    <row r="6528">
      <c r="A6528" s="2">
        <v>-1.0</v>
      </c>
      <c r="B6528" s="2" t="s">
        <v>7103</v>
      </c>
    </row>
    <row r="6529">
      <c r="A6529" s="2">
        <v>0.0</v>
      </c>
      <c r="B6529" s="36" t="s">
        <v>7104</v>
      </c>
    </row>
    <row r="6530">
      <c r="A6530" s="2">
        <v>0.0</v>
      </c>
      <c r="B6530" s="2" t="s">
        <v>7105</v>
      </c>
    </row>
    <row r="6531">
      <c r="A6531" s="2">
        <v>0.0</v>
      </c>
      <c r="B6531" s="2" t="s">
        <v>7106</v>
      </c>
    </row>
    <row r="6532">
      <c r="A6532" s="2">
        <v>0.0</v>
      </c>
      <c r="B6532" s="2" t="s">
        <v>7107</v>
      </c>
    </row>
    <row r="6533">
      <c r="A6533" s="2">
        <v>0.0</v>
      </c>
      <c r="B6533" s="2" t="s">
        <v>7108</v>
      </c>
    </row>
    <row r="6534">
      <c r="A6534" s="2">
        <v>1.0</v>
      </c>
      <c r="B6534" s="2" t="s">
        <v>7109</v>
      </c>
    </row>
    <row r="6535">
      <c r="A6535" s="2">
        <v>-2.0</v>
      </c>
      <c r="B6535" s="2" t="s">
        <v>6842</v>
      </c>
    </row>
    <row r="6536">
      <c r="A6536" s="2">
        <v>-1.0</v>
      </c>
      <c r="B6536" s="2" t="s">
        <v>7110</v>
      </c>
    </row>
    <row r="6537">
      <c r="A6537" s="2">
        <v>-1.0</v>
      </c>
      <c r="B6537" s="2" t="s">
        <v>7111</v>
      </c>
    </row>
    <row r="6538">
      <c r="A6538" s="2">
        <v>-1.0</v>
      </c>
      <c r="B6538" s="2" t="s">
        <v>7112</v>
      </c>
    </row>
    <row r="6539">
      <c r="A6539" s="2">
        <v>0.0</v>
      </c>
      <c r="B6539" s="2" t="s">
        <v>7113</v>
      </c>
    </row>
    <row r="6540">
      <c r="A6540" s="2">
        <v>0.0</v>
      </c>
      <c r="B6540" s="2" t="s">
        <v>7114</v>
      </c>
    </row>
    <row r="6541">
      <c r="A6541" s="2">
        <v>1.0</v>
      </c>
      <c r="B6541" s="2" t="s">
        <v>7115</v>
      </c>
    </row>
    <row r="6542">
      <c r="A6542" s="2">
        <v>0.0</v>
      </c>
      <c r="B6542" s="2" t="s">
        <v>7116</v>
      </c>
    </row>
    <row r="6543">
      <c r="A6543" s="2">
        <v>-1.0</v>
      </c>
      <c r="B6543" s="2" t="s">
        <v>7117</v>
      </c>
    </row>
    <row r="6544">
      <c r="A6544" s="2">
        <v>-1.0</v>
      </c>
      <c r="B6544" s="2" t="s">
        <v>7118</v>
      </c>
    </row>
    <row r="6545">
      <c r="A6545" s="2">
        <v>1.0</v>
      </c>
      <c r="B6545" s="36" t="s">
        <v>7119</v>
      </c>
    </row>
    <row r="6546">
      <c r="A6546" s="2">
        <v>-2.0</v>
      </c>
      <c r="B6546" s="32" t="s">
        <v>6843</v>
      </c>
    </row>
    <row r="6547">
      <c r="A6547" s="2">
        <v>-1.0</v>
      </c>
      <c r="B6547" s="36" t="s">
        <v>7120</v>
      </c>
    </row>
    <row r="6548">
      <c r="A6548" s="2">
        <v>-1.0</v>
      </c>
      <c r="B6548" s="2" t="s">
        <v>7121</v>
      </c>
    </row>
    <row r="6549">
      <c r="A6549" s="2">
        <v>0.0</v>
      </c>
      <c r="B6549" s="2" t="s">
        <v>7122</v>
      </c>
    </row>
    <row r="6550">
      <c r="A6550" s="2">
        <v>-1.0</v>
      </c>
      <c r="B6550" s="36" t="s">
        <v>7123</v>
      </c>
    </row>
    <row r="6551">
      <c r="A6551" s="2">
        <v>-1.0</v>
      </c>
      <c r="B6551" s="2" t="s">
        <v>7124</v>
      </c>
    </row>
    <row r="6552">
      <c r="A6552" s="2">
        <v>-1.0</v>
      </c>
      <c r="B6552" s="2" t="s">
        <v>7125</v>
      </c>
    </row>
    <row r="6553">
      <c r="A6553" s="2">
        <v>-1.0</v>
      </c>
      <c r="B6553" s="2" t="s">
        <v>7126</v>
      </c>
    </row>
    <row r="6554">
      <c r="A6554" s="2">
        <v>-2.0</v>
      </c>
      <c r="B6554" s="9" t="s">
        <v>6844</v>
      </c>
    </row>
    <row r="6555">
      <c r="A6555" s="2">
        <v>-1.0</v>
      </c>
      <c r="B6555" s="2" t="s">
        <v>7127</v>
      </c>
    </row>
    <row r="6556">
      <c r="A6556" s="2">
        <v>-1.0</v>
      </c>
      <c r="B6556" s="2" t="s">
        <v>7128</v>
      </c>
    </row>
    <row r="6557">
      <c r="A6557" s="2">
        <v>-1.0</v>
      </c>
      <c r="B6557" s="2" t="s">
        <v>7129</v>
      </c>
    </row>
    <row r="6558">
      <c r="A6558" s="2">
        <v>-1.0</v>
      </c>
      <c r="B6558" s="36" t="s">
        <v>7130</v>
      </c>
    </row>
    <row r="6559">
      <c r="A6559" s="2">
        <v>-1.0</v>
      </c>
      <c r="B6559" s="2" t="s">
        <v>7131</v>
      </c>
    </row>
    <row r="6560">
      <c r="A6560" s="2">
        <v>0.0</v>
      </c>
      <c r="B6560" s="2" t="s">
        <v>7132</v>
      </c>
    </row>
    <row r="6561">
      <c r="A6561" s="2">
        <v>1.0</v>
      </c>
      <c r="B6561" s="2" t="s">
        <v>7133</v>
      </c>
    </row>
    <row r="6562">
      <c r="A6562" s="2">
        <v>-2.0</v>
      </c>
      <c r="B6562" s="2" t="s">
        <v>6845</v>
      </c>
    </row>
    <row r="6563">
      <c r="A6563" s="2">
        <v>-1.0</v>
      </c>
      <c r="B6563" s="2" t="s">
        <v>7134</v>
      </c>
    </row>
    <row r="6564">
      <c r="A6564" s="2">
        <v>-1.0</v>
      </c>
      <c r="B6564" s="2" t="s">
        <v>7135</v>
      </c>
    </row>
    <row r="6565">
      <c r="A6565" s="2">
        <v>0.0</v>
      </c>
      <c r="B6565" s="2" t="s">
        <v>7136</v>
      </c>
    </row>
    <row r="6566">
      <c r="A6566" s="2">
        <v>-1.0</v>
      </c>
      <c r="B6566" s="2" t="s">
        <v>7137</v>
      </c>
    </row>
    <row r="6567">
      <c r="A6567" s="2">
        <v>-1.0</v>
      </c>
      <c r="B6567" s="2" t="s">
        <v>7138</v>
      </c>
    </row>
    <row r="6568">
      <c r="A6568" s="2">
        <v>-1.0</v>
      </c>
      <c r="B6568" s="2" t="s">
        <v>7139</v>
      </c>
    </row>
    <row r="6569">
      <c r="A6569" s="2">
        <v>-2.0</v>
      </c>
      <c r="B6569" s="2" t="s">
        <v>6846</v>
      </c>
    </row>
    <row r="6570">
      <c r="A6570" s="2">
        <v>-2.0</v>
      </c>
      <c r="B6570" s="2" t="s">
        <v>6847</v>
      </c>
    </row>
    <row r="6571">
      <c r="A6571" s="2">
        <v>-1.0</v>
      </c>
      <c r="B6571" s="32" t="s">
        <v>7140</v>
      </c>
    </row>
    <row r="6572">
      <c r="A6572" s="2">
        <v>-1.0</v>
      </c>
      <c r="B6572" s="2" t="s">
        <v>7141</v>
      </c>
    </row>
    <row r="6573">
      <c r="A6573" s="2">
        <v>-1.0</v>
      </c>
      <c r="B6573" s="2" t="s">
        <v>7142</v>
      </c>
    </row>
    <row r="6574">
      <c r="A6574" s="2">
        <v>-1.0</v>
      </c>
      <c r="B6574" s="36" t="s">
        <v>7143</v>
      </c>
    </row>
    <row r="6575">
      <c r="A6575" s="2">
        <v>-2.0</v>
      </c>
      <c r="B6575" s="2" t="s">
        <v>6848</v>
      </c>
    </row>
    <row r="6576">
      <c r="A6576" s="2">
        <v>0.0</v>
      </c>
      <c r="B6576" s="36" t="s">
        <v>7144</v>
      </c>
    </row>
    <row r="6577">
      <c r="A6577" s="2">
        <v>-1.0</v>
      </c>
      <c r="B6577" s="2" t="s">
        <v>7145</v>
      </c>
    </row>
    <row r="6578">
      <c r="A6578" s="2">
        <v>1.0</v>
      </c>
      <c r="B6578" s="32" t="s">
        <v>7146</v>
      </c>
    </row>
    <row r="6579">
      <c r="A6579" s="2">
        <v>0.0</v>
      </c>
      <c r="B6579" s="32" t="s">
        <v>7147</v>
      </c>
    </row>
    <row r="6580">
      <c r="A6580" s="2">
        <v>0.0</v>
      </c>
      <c r="B6580" s="2" t="s">
        <v>7148</v>
      </c>
    </row>
    <row r="6581">
      <c r="A6581" s="2">
        <v>0.0</v>
      </c>
      <c r="B6581" s="2" t="s">
        <v>7149</v>
      </c>
    </row>
    <row r="6582">
      <c r="A6582" s="2">
        <v>0.0</v>
      </c>
      <c r="B6582" s="2" t="s">
        <v>7150</v>
      </c>
    </row>
    <row r="6583">
      <c r="A6583" s="2">
        <v>-1.0</v>
      </c>
      <c r="B6583" s="2" t="s">
        <v>7151</v>
      </c>
    </row>
    <row r="6584">
      <c r="A6584" s="2">
        <v>-1.0</v>
      </c>
      <c r="B6584" s="2" t="s">
        <v>7152</v>
      </c>
    </row>
    <row r="6585">
      <c r="A6585" s="2">
        <v>1.0</v>
      </c>
      <c r="B6585" s="2" t="s">
        <v>7153</v>
      </c>
    </row>
    <row r="6586">
      <c r="A6586" s="2">
        <v>-1.0</v>
      </c>
      <c r="B6586" s="2" t="s">
        <v>7154</v>
      </c>
    </row>
    <row r="6587">
      <c r="A6587" s="2">
        <v>-1.0</v>
      </c>
      <c r="B6587" s="32" t="s">
        <v>7155</v>
      </c>
    </row>
    <row r="6588">
      <c r="A6588" s="2">
        <v>-1.0</v>
      </c>
      <c r="B6588" s="2" t="s">
        <v>7156</v>
      </c>
    </row>
    <row r="6589">
      <c r="A6589" s="2">
        <v>-1.0</v>
      </c>
      <c r="B6589" s="2" t="s">
        <v>7157</v>
      </c>
    </row>
    <row r="6590">
      <c r="A6590" s="2">
        <v>-1.0</v>
      </c>
      <c r="B6590" s="2" t="s">
        <v>7158</v>
      </c>
    </row>
    <row r="6591">
      <c r="A6591" s="2">
        <v>-2.0</v>
      </c>
      <c r="B6591" s="2" t="s">
        <v>6849</v>
      </c>
    </row>
    <row r="6592">
      <c r="A6592" s="2">
        <v>-1.0</v>
      </c>
      <c r="B6592" s="10" t="s">
        <v>7161</v>
      </c>
    </row>
    <row r="6593">
      <c r="A6593" s="2">
        <v>1.0</v>
      </c>
      <c r="B6593" s="32" t="s">
        <v>7163</v>
      </c>
    </row>
    <row r="6594">
      <c r="A6594" s="2">
        <v>0.0</v>
      </c>
      <c r="B6594" s="2" t="s">
        <v>7166</v>
      </c>
    </row>
    <row r="6595">
      <c r="A6595" s="2">
        <v>-1.0</v>
      </c>
      <c r="B6595" s="2" t="s">
        <v>7176</v>
      </c>
    </row>
    <row r="6596">
      <c r="A6596" s="2">
        <v>-2.0</v>
      </c>
      <c r="B6596" s="2" t="s">
        <v>6850</v>
      </c>
    </row>
    <row r="6597">
      <c r="A6597" s="2">
        <v>0.0</v>
      </c>
      <c r="B6597" s="2" t="s">
        <v>7180</v>
      </c>
    </row>
    <row r="6598">
      <c r="A6598" s="2">
        <v>0.0</v>
      </c>
      <c r="B6598" s="32" t="s">
        <v>7183</v>
      </c>
    </row>
    <row r="6599">
      <c r="A6599" s="2">
        <v>-1.0</v>
      </c>
      <c r="B6599" s="2" t="s">
        <v>7185</v>
      </c>
    </row>
    <row r="6600">
      <c r="A6600" s="2">
        <v>2.0</v>
      </c>
      <c r="B6600" s="2" t="s">
        <v>7187</v>
      </c>
    </row>
    <row r="6601">
      <c r="A6601" s="2">
        <v>-2.0</v>
      </c>
      <c r="B6601" s="2" t="s">
        <v>6851</v>
      </c>
    </row>
    <row r="6602">
      <c r="A6602" s="2">
        <v>0.0</v>
      </c>
      <c r="B6602" s="2" t="s">
        <v>7190</v>
      </c>
    </row>
    <row r="6603">
      <c r="A6603" s="2">
        <v>1.0</v>
      </c>
      <c r="B6603" s="32" t="s">
        <v>7192</v>
      </c>
    </row>
    <row r="6604">
      <c r="A6604" s="2">
        <v>-2.0</v>
      </c>
      <c r="B6604" s="2" t="s">
        <v>6852</v>
      </c>
    </row>
    <row r="6605">
      <c r="A6605" s="2">
        <v>-2.0</v>
      </c>
      <c r="B6605" s="2" t="s">
        <v>6853</v>
      </c>
    </row>
    <row r="6606">
      <c r="A6606" s="2">
        <v>-2.0</v>
      </c>
      <c r="B6606" s="2" t="s">
        <v>6854</v>
      </c>
    </row>
    <row r="6607">
      <c r="A6607" s="2">
        <v>-2.0</v>
      </c>
      <c r="B6607" s="2" t="s">
        <v>6855</v>
      </c>
    </row>
    <row r="6608">
      <c r="A6608" s="2">
        <v>0.0</v>
      </c>
      <c r="B6608" s="2" t="s">
        <v>7197</v>
      </c>
    </row>
    <row r="6609">
      <c r="A6609" s="2">
        <v>-1.0</v>
      </c>
      <c r="B6609" s="2" t="s">
        <v>7199</v>
      </c>
    </row>
    <row r="6610">
      <c r="A6610" s="2">
        <v>0.0</v>
      </c>
      <c r="B6610" s="36" t="s">
        <v>7201</v>
      </c>
    </row>
    <row r="6611">
      <c r="A6611" s="2">
        <v>0.0</v>
      </c>
      <c r="B6611" s="36" t="s">
        <v>7203</v>
      </c>
    </row>
    <row r="6612">
      <c r="A6612" s="2">
        <v>0.0</v>
      </c>
      <c r="B6612" s="2" t="s">
        <v>7205</v>
      </c>
    </row>
    <row r="6613">
      <c r="A6613" s="2">
        <v>0.0</v>
      </c>
      <c r="B6613" s="2" t="s">
        <v>7207</v>
      </c>
    </row>
    <row r="6614">
      <c r="A6614" s="2">
        <v>-1.0</v>
      </c>
      <c r="B6614" s="2" t="s">
        <v>7209</v>
      </c>
    </row>
    <row r="6615">
      <c r="A6615" s="2">
        <v>-1.0</v>
      </c>
      <c r="B6615" s="32" t="s">
        <v>7212</v>
      </c>
    </row>
    <row r="6616">
      <c r="A6616" s="2">
        <v>-1.0</v>
      </c>
      <c r="B6616" s="2" t="s">
        <v>7214</v>
      </c>
    </row>
    <row r="6617">
      <c r="A6617" s="2">
        <v>-1.0</v>
      </c>
      <c r="B6617" s="2" t="s">
        <v>7217</v>
      </c>
    </row>
    <row r="6618">
      <c r="A6618" s="2">
        <v>0.0</v>
      </c>
      <c r="B6618" s="2" t="s">
        <v>7219</v>
      </c>
    </row>
    <row r="6619">
      <c r="A6619" s="2">
        <v>0.0</v>
      </c>
      <c r="B6619" s="2" t="s">
        <v>7220</v>
      </c>
    </row>
    <row r="6620">
      <c r="A6620" s="2">
        <v>0.0</v>
      </c>
      <c r="B6620" s="2" t="s">
        <v>7269</v>
      </c>
    </row>
    <row r="6621">
      <c r="A6621" s="2">
        <v>0.0</v>
      </c>
      <c r="B6621" s="2" t="s">
        <v>7272</v>
      </c>
    </row>
    <row r="6622">
      <c r="A6622" s="2">
        <v>-1.0</v>
      </c>
      <c r="B6622" s="36" t="s">
        <v>7275</v>
      </c>
    </row>
    <row r="6623">
      <c r="A6623" s="2">
        <v>-1.0</v>
      </c>
      <c r="B6623" s="2" t="s">
        <v>7278</v>
      </c>
    </row>
    <row r="6624">
      <c r="A6624" s="2">
        <v>-1.0</v>
      </c>
      <c r="B6624" s="2" t="s">
        <v>7280</v>
      </c>
    </row>
    <row r="6625">
      <c r="A6625" s="2">
        <v>-1.0</v>
      </c>
      <c r="B6625" s="2" t="s">
        <v>7283</v>
      </c>
    </row>
    <row r="6626">
      <c r="A6626" s="2">
        <v>-1.0</v>
      </c>
      <c r="B6626" s="2" t="s">
        <v>7285</v>
      </c>
    </row>
    <row r="6627">
      <c r="A6627" s="2">
        <v>-1.0</v>
      </c>
      <c r="B6627" s="32" t="s">
        <v>7287</v>
      </c>
    </row>
    <row r="6628">
      <c r="A6628" s="2">
        <v>-1.0</v>
      </c>
      <c r="B6628" s="2" t="s">
        <v>7290</v>
      </c>
    </row>
    <row r="6629">
      <c r="A6629" s="2">
        <v>-1.0</v>
      </c>
      <c r="B6629" s="36" t="s">
        <v>7293</v>
      </c>
    </row>
    <row r="6630">
      <c r="A6630" s="2">
        <v>-1.0</v>
      </c>
      <c r="B6630" s="2" t="s">
        <v>7295</v>
      </c>
    </row>
    <row r="6631">
      <c r="A6631" s="2">
        <v>1.0</v>
      </c>
      <c r="B6631" s="10" t="s">
        <v>7298</v>
      </c>
    </row>
    <row r="6632">
      <c r="A6632" s="2">
        <v>-1.0</v>
      </c>
      <c r="B6632" s="36" t="s">
        <v>7300</v>
      </c>
    </row>
    <row r="6633">
      <c r="A6633" s="2">
        <v>0.0</v>
      </c>
      <c r="B6633" s="2" t="s">
        <v>7303</v>
      </c>
    </row>
    <row r="6634">
      <c r="A6634" s="2">
        <v>0.0</v>
      </c>
      <c r="B6634" s="2" t="s">
        <v>7304</v>
      </c>
    </row>
    <row r="6635">
      <c r="A6635" s="2">
        <v>-1.0</v>
      </c>
      <c r="B6635" s="2" t="s">
        <v>7305</v>
      </c>
    </row>
    <row r="6636">
      <c r="A6636" s="2">
        <v>0.0</v>
      </c>
      <c r="B6636" s="2" t="s">
        <v>7308</v>
      </c>
    </row>
    <row r="6637">
      <c r="A6637" s="2">
        <v>-1.0</v>
      </c>
      <c r="B6637" s="9" t="s">
        <v>7310</v>
      </c>
    </row>
    <row r="6638">
      <c r="A6638" s="2">
        <v>0.0</v>
      </c>
      <c r="B6638" s="2" t="s">
        <v>7312</v>
      </c>
    </row>
    <row r="6639">
      <c r="A6639" s="2">
        <v>-2.0</v>
      </c>
      <c r="B6639" s="2" t="s">
        <v>6856</v>
      </c>
    </row>
    <row r="6640">
      <c r="A6640" s="2">
        <v>-1.0</v>
      </c>
      <c r="B6640" s="2" t="s">
        <v>7315</v>
      </c>
    </row>
    <row r="6641">
      <c r="A6641" s="2">
        <v>0.0</v>
      </c>
      <c r="B6641" s="2" t="s">
        <v>7317</v>
      </c>
    </row>
    <row r="6642">
      <c r="A6642" s="2">
        <v>2.0</v>
      </c>
      <c r="B6642" s="2" t="s">
        <v>7318</v>
      </c>
    </row>
    <row r="6643">
      <c r="A6643" s="2">
        <v>0.0</v>
      </c>
      <c r="B6643" s="2" t="s">
        <v>7319</v>
      </c>
    </row>
    <row r="6644">
      <c r="A6644" s="2">
        <v>1.0</v>
      </c>
      <c r="B6644" s="36" t="s">
        <v>7320</v>
      </c>
    </row>
    <row r="6645">
      <c r="A6645" s="2">
        <v>0.0</v>
      </c>
      <c r="B6645" s="2" t="s">
        <v>7321</v>
      </c>
    </row>
    <row r="6646">
      <c r="A6646" s="2">
        <v>-2.0</v>
      </c>
      <c r="B6646" s="2" t="s">
        <v>6857</v>
      </c>
    </row>
    <row r="6647">
      <c r="A6647" s="2">
        <v>-1.0</v>
      </c>
      <c r="B6647" s="2" t="s">
        <v>7322</v>
      </c>
    </row>
    <row r="6648">
      <c r="A6648" s="2">
        <v>-1.0</v>
      </c>
      <c r="B6648" s="36" t="s">
        <v>7335</v>
      </c>
    </row>
    <row r="6649">
      <c r="A6649" s="2">
        <v>0.0</v>
      </c>
      <c r="B6649" s="2" t="s">
        <v>7336</v>
      </c>
    </row>
    <row r="6650">
      <c r="A6650" s="2">
        <v>0.0</v>
      </c>
      <c r="B6650" s="2" t="s">
        <v>7337</v>
      </c>
    </row>
    <row r="6651">
      <c r="A6651" s="2">
        <v>-2.0</v>
      </c>
      <c r="B6651" s="2" t="s">
        <v>6858</v>
      </c>
    </row>
    <row r="6652">
      <c r="A6652" s="2">
        <v>0.0</v>
      </c>
      <c r="B6652" s="2" t="s">
        <v>7338</v>
      </c>
    </row>
    <row r="6653">
      <c r="A6653" s="2">
        <v>-1.0</v>
      </c>
      <c r="B6653" s="2" t="s">
        <v>7339</v>
      </c>
    </row>
    <row r="6654">
      <c r="A6654" s="2">
        <v>0.0</v>
      </c>
      <c r="B6654" s="2" t="s">
        <v>7340</v>
      </c>
    </row>
    <row r="6655">
      <c r="A6655" s="2">
        <v>0.0</v>
      </c>
      <c r="B6655" s="2" t="s">
        <v>7341</v>
      </c>
    </row>
    <row r="6656">
      <c r="A6656" s="2">
        <v>0.0</v>
      </c>
      <c r="B6656" s="2" t="s">
        <v>7342</v>
      </c>
    </row>
    <row r="6657">
      <c r="A6657" s="2">
        <v>-1.0</v>
      </c>
      <c r="B6657" s="2" t="s">
        <v>7343</v>
      </c>
    </row>
    <row r="6658">
      <c r="A6658" s="2">
        <v>-1.0</v>
      </c>
      <c r="B6658" s="2" t="s">
        <v>7344</v>
      </c>
    </row>
    <row r="6659">
      <c r="A6659" s="2">
        <v>-1.0</v>
      </c>
      <c r="B6659" s="36" t="s">
        <v>7345</v>
      </c>
    </row>
    <row r="6660">
      <c r="A6660" s="2">
        <v>-1.0</v>
      </c>
      <c r="B6660" s="36" t="s">
        <v>7346</v>
      </c>
    </row>
    <row r="6661">
      <c r="A6661" s="2">
        <v>0.0</v>
      </c>
      <c r="B6661" s="2" t="s">
        <v>7347</v>
      </c>
    </row>
    <row r="6662">
      <c r="A6662" s="2">
        <v>2.0</v>
      </c>
      <c r="B6662" s="32" t="s">
        <v>7348</v>
      </c>
    </row>
    <row r="6663">
      <c r="A6663" s="2">
        <v>0.0</v>
      </c>
      <c r="B6663" s="36" t="s">
        <v>7349</v>
      </c>
    </row>
    <row r="6664">
      <c r="A6664" s="2">
        <v>1.0</v>
      </c>
      <c r="B6664" s="36" t="s">
        <v>7350</v>
      </c>
    </row>
    <row r="6665">
      <c r="A6665" s="2">
        <v>-1.0</v>
      </c>
      <c r="B6665" s="36" t="s">
        <v>7351</v>
      </c>
    </row>
    <row r="6666">
      <c r="A6666" s="2">
        <v>-1.0</v>
      </c>
      <c r="B6666" s="2" t="s">
        <v>7352</v>
      </c>
    </row>
    <row r="6667">
      <c r="A6667" s="2">
        <v>0.0</v>
      </c>
      <c r="B6667" s="36" t="s">
        <v>7353</v>
      </c>
    </row>
    <row r="6668">
      <c r="A6668" s="2">
        <v>0.0</v>
      </c>
      <c r="B6668" s="32" t="s">
        <v>7354</v>
      </c>
    </row>
    <row r="6669">
      <c r="A6669" s="2">
        <v>0.0</v>
      </c>
      <c r="B6669" s="2" t="s">
        <v>7355</v>
      </c>
    </row>
    <row r="6670">
      <c r="A6670" s="2">
        <v>0.0</v>
      </c>
      <c r="B6670" s="2" t="s">
        <v>7356</v>
      </c>
    </row>
    <row r="6671">
      <c r="A6671" s="2">
        <v>1.0</v>
      </c>
      <c r="B6671" s="36" t="s">
        <v>7357</v>
      </c>
    </row>
    <row r="6672">
      <c r="A6672" s="2">
        <v>0.0</v>
      </c>
      <c r="B6672" s="2" t="s">
        <v>7358</v>
      </c>
    </row>
    <row r="6673">
      <c r="A6673" s="2">
        <v>-2.0</v>
      </c>
      <c r="B6673" s="2" t="s">
        <v>6859</v>
      </c>
    </row>
    <row r="6674">
      <c r="A6674" s="2">
        <v>2.0</v>
      </c>
      <c r="B6674" s="2" t="s">
        <v>7359</v>
      </c>
    </row>
    <row r="6675">
      <c r="A6675" s="2">
        <v>2.0</v>
      </c>
      <c r="B6675" s="36" t="s">
        <v>7360</v>
      </c>
    </row>
    <row r="6676">
      <c r="A6676" s="2">
        <v>-1.0</v>
      </c>
      <c r="B6676" s="2" t="s">
        <v>7361</v>
      </c>
    </row>
    <row r="6677">
      <c r="A6677" s="2">
        <v>0.0</v>
      </c>
      <c r="B6677" s="2" t="s">
        <v>7362</v>
      </c>
    </row>
    <row r="6678">
      <c r="A6678" s="2">
        <v>0.0</v>
      </c>
      <c r="B6678" s="2" t="s">
        <v>7363</v>
      </c>
    </row>
    <row r="6679">
      <c r="A6679" s="2">
        <v>-1.0</v>
      </c>
      <c r="B6679" s="2" t="s">
        <v>7364</v>
      </c>
    </row>
    <row r="6680">
      <c r="A6680" s="2">
        <v>-1.0</v>
      </c>
      <c r="B6680" s="36" t="s">
        <v>7365</v>
      </c>
    </row>
    <row r="6681">
      <c r="A6681" s="2">
        <v>-1.0</v>
      </c>
      <c r="B6681" s="36" t="s">
        <v>7366</v>
      </c>
    </row>
    <row r="6682">
      <c r="A6682" s="2">
        <v>-1.0</v>
      </c>
      <c r="B6682" s="36" t="s">
        <v>7367</v>
      </c>
    </row>
    <row r="6683">
      <c r="A6683" s="2">
        <v>0.0</v>
      </c>
      <c r="B6683" s="38" t="s">
        <v>7368</v>
      </c>
    </row>
    <row r="6684">
      <c r="A6684" s="2">
        <v>0.0</v>
      </c>
      <c r="B6684" s="38" t="s">
        <v>7607</v>
      </c>
    </row>
    <row r="6685">
      <c r="A6685" s="2">
        <v>0.0</v>
      </c>
      <c r="B6685" s="38" t="s">
        <v>7609</v>
      </c>
    </row>
    <row r="6686">
      <c r="A6686" s="2">
        <v>0.0</v>
      </c>
      <c r="B6686" s="2" t="s">
        <v>7620</v>
      </c>
    </row>
    <row r="6687">
      <c r="A6687" s="2">
        <v>2.0</v>
      </c>
      <c r="B6687" s="2" t="s">
        <v>7623</v>
      </c>
    </row>
    <row r="6688">
      <c r="A6688" s="2">
        <v>2.0</v>
      </c>
      <c r="B6688" s="2" t="s">
        <v>7626</v>
      </c>
    </row>
    <row r="6689">
      <c r="A6689" s="2">
        <v>-1.0</v>
      </c>
      <c r="B6689" s="36" t="s">
        <v>7369</v>
      </c>
    </row>
    <row r="6690">
      <c r="A6690" s="2">
        <v>1.0</v>
      </c>
      <c r="B6690" s="2" t="s">
        <v>7630</v>
      </c>
    </row>
    <row r="6691">
      <c r="A6691" s="2">
        <v>-1.0</v>
      </c>
      <c r="B6691" s="10" t="s">
        <v>7370</v>
      </c>
    </row>
    <row r="6692">
      <c r="A6692" s="2">
        <v>0.0</v>
      </c>
      <c r="B6692" s="2" t="s">
        <v>7635</v>
      </c>
    </row>
    <row r="6693">
      <c r="A6693" s="2">
        <v>0.0</v>
      </c>
      <c r="B6693" s="32" t="s">
        <v>7637</v>
      </c>
    </row>
    <row r="6694">
      <c r="A6694" s="2">
        <v>-1.0</v>
      </c>
      <c r="B6694" s="36" t="s">
        <v>7371</v>
      </c>
    </row>
    <row r="6695">
      <c r="A6695" s="2">
        <v>0.0</v>
      </c>
      <c r="B6695" s="2" t="s">
        <v>7640</v>
      </c>
    </row>
    <row r="6696">
      <c r="A6696" s="2">
        <v>-1.0</v>
      </c>
      <c r="B6696" s="36" t="s">
        <v>7372</v>
      </c>
    </row>
    <row r="6697">
      <c r="A6697" s="2">
        <v>0.0</v>
      </c>
      <c r="B6697" s="2" t="s">
        <v>7643</v>
      </c>
    </row>
    <row r="6698">
      <c r="A6698" s="2">
        <v>0.0</v>
      </c>
      <c r="B6698" s="2" t="s">
        <v>7645</v>
      </c>
    </row>
    <row r="6699">
      <c r="A6699" s="2">
        <v>0.0</v>
      </c>
      <c r="B6699" s="2" t="s">
        <v>7647</v>
      </c>
    </row>
    <row r="6700">
      <c r="A6700" s="2">
        <v>-2.0</v>
      </c>
      <c r="B6700" s="36" t="s">
        <v>6860</v>
      </c>
    </row>
    <row r="6701">
      <c r="A6701" s="2">
        <v>0.0</v>
      </c>
      <c r="B6701" s="2" t="s">
        <v>7650</v>
      </c>
    </row>
    <row r="6702">
      <c r="A6702" s="2">
        <v>-1.0</v>
      </c>
      <c r="B6702" s="2" t="s">
        <v>7373</v>
      </c>
    </row>
    <row r="6703">
      <c r="A6703" s="2">
        <v>0.0</v>
      </c>
      <c r="B6703" s="2" t="s">
        <v>7652</v>
      </c>
    </row>
    <row r="6704">
      <c r="A6704" s="2">
        <v>0.0</v>
      </c>
      <c r="B6704" s="2" t="s">
        <v>7654</v>
      </c>
    </row>
    <row r="6705">
      <c r="A6705" s="2">
        <v>0.0</v>
      </c>
      <c r="B6705" s="36" t="s">
        <v>7656</v>
      </c>
    </row>
    <row r="6706">
      <c r="A6706" s="2">
        <v>-1.0</v>
      </c>
      <c r="B6706" s="32" t="s">
        <v>7374</v>
      </c>
    </row>
    <row r="6707">
      <c r="A6707" s="2">
        <v>-2.0</v>
      </c>
      <c r="B6707" s="2" t="s">
        <v>6861</v>
      </c>
    </row>
    <row r="6708">
      <c r="A6708" s="2">
        <v>-2.0</v>
      </c>
      <c r="B6708" s="36" t="s">
        <v>6862</v>
      </c>
    </row>
    <row r="6709">
      <c r="A6709" s="2">
        <v>-1.0</v>
      </c>
      <c r="B6709" s="2" t="s">
        <v>7375</v>
      </c>
    </row>
    <row r="6710">
      <c r="A6710" s="2">
        <v>0.0</v>
      </c>
      <c r="B6710" s="2" t="s">
        <v>7662</v>
      </c>
    </row>
    <row r="6711">
      <c r="A6711" s="2">
        <v>0.0</v>
      </c>
      <c r="B6711" s="32" t="s">
        <v>7664</v>
      </c>
    </row>
    <row r="6712">
      <c r="A6712" s="2">
        <v>-1.0</v>
      </c>
      <c r="B6712" s="2" t="s">
        <v>7376</v>
      </c>
    </row>
    <row r="6713">
      <c r="A6713" s="2">
        <v>0.0</v>
      </c>
      <c r="B6713" s="2" t="s">
        <v>7666</v>
      </c>
    </row>
    <row r="6714">
      <c r="A6714" s="2">
        <v>-1.0</v>
      </c>
      <c r="B6714" s="2" t="s">
        <v>7377</v>
      </c>
    </row>
    <row r="6715">
      <c r="A6715" s="2">
        <v>0.0</v>
      </c>
      <c r="B6715" s="2" t="s">
        <v>7671</v>
      </c>
    </row>
    <row r="6716">
      <c r="A6716" s="2">
        <v>0.0</v>
      </c>
      <c r="B6716" s="2" t="s">
        <v>7674</v>
      </c>
    </row>
    <row r="6717">
      <c r="A6717" s="2">
        <v>0.0</v>
      </c>
      <c r="B6717" s="2" t="s">
        <v>7677</v>
      </c>
    </row>
    <row r="6718">
      <c r="A6718" s="2">
        <v>-1.0</v>
      </c>
      <c r="B6718" s="2" t="s">
        <v>7378</v>
      </c>
    </row>
    <row r="6719">
      <c r="A6719" s="2">
        <v>0.0</v>
      </c>
      <c r="B6719" s="2" t="s">
        <v>7681</v>
      </c>
    </row>
    <row r="6720">
      <c r="A6720" s="2">
        <v>1.0</v>
      </c>
      <c r="B6720" s="2" t="s">
        <v>7683</v>
      </c>
    </row>
    <row r="6721">
      <c r="A6721" s="2">
        <v>-1.0</v>
      </c>
      <c r="B6721" s="2" t="s">
        <v>7379</v>
      </c>
    </row>
    <row r="6722">
      <c r="A6722" s="2">
        <v>0.0</v>
      </c>
      <c r="B6722" s="2" t="s">
        <v>7686</v>
      </c>
    </row>
    <row r="6723">
      <c r="A6723" s="2">
        <v>-2.0</v>
      </c>
      <c r="B6723" s="2" t="s">
        <v>6863</v>
      </c>
    </row>
    <row r="6724">
      <c r="A6724" s="2">
        <v>-1.0</v>
      </c>
      <c r="B6724" s="2" t="s">
        <v>7380</v>
      </c>
    </row>
    <row r="6725">
      <c r="A6725" s="2">
        <v>2.0</v>
      </c>
      <c r="B6725" s="2" t="s">
        <v>7691</v>
      </c>
    </row>
    <row r="6726">
      <c r="A6726" s="2">
        <v>-1.0</v>
      </c>
      <c r="B6726" s="2" t="s">
        <v>7381</v>
      </c>
    </row>
    <row r="6727">
      <c r="A6727" s="2">
        <v>-1.0</v>
      </c>
      <c r="B6727" s="2" t="s">
        <v>7382</v>
      </c>
    </row>
    <row r="6728">
      <c r="A6728" s="2">
        <v>-1.0</v>
      </c>
      <c r="B6728" s="36" t="s">
        <v>7383</v>
      </c>
    </row>
    <row r="6729">
      <c r="A6729" s="2">
        <v>0.0</v>
      </c>
      <c r="B6729" s="2" t="s">
        <v>7695</v>
      </c>
    </row>
    <row r="6730">
      <c r="A6730" s="2">
        <v>0.0</v>
      </c>
      <c r="B6730" s="2" t="s">
        <v>7697</v>
      </c>
    </row>
    <row r="6731">
      <c r="A6731" s="2">
        <v>0.0</v>
      </c>
      <c r="B6731" s="2" t="s">
        <v>7699</v>
      </c>
    </row>
    <row r="6732">
      <c r="A6732" s="2">
        <v>-2.0</v>
      </c>
      <c r="B6732" s="36" t="s">
        <v>6864</v>
      </c>
    </row>
    <row r="6733">
      <c r="A6733" s="2">
        <v>-1.0</v>
      </c>
      <c r="B6733" s="2" t="s">
        <v>7384</v>
      </c>
    </row>
    <row r="6734">
      <c r="A6734" s="2">
        <v>0.0</v>
      </c>
      <c r="B6734" s="2" t="s">
        <v>7700</v>
      </c>
    </row>
    <row r="6735">
      <c r="A6735" s="2">
        <v>1.0</v>
      </c>
      <c r="B6735" s="36" t="s">
        <v>7701</v>
      </c>
    </row>
    <row r="6736">
      <c r="A6736" s="2">
        <v>2.0</v>
      </c>
      <c r="B6736" s="2" t="s">
        <v>7702</v>
      </c>
    </row>
    <row r="6737">
      <c r="A6737" s="2">
        <v>0.0</v>
      </c>
      <c r="B6737" s="2" t="s">
        <v>7703</v>
      </c>
    </row>
    <row r="6738">
      <c r="A6738" s="2">
        <v>0.0</v>
      </c>
      <c r="B6738" s="2" t="s">
        <v>7704</v>
      </c>
    </row>
    <row r="6739">
      <c r="A6739" s="2">
        <v>-2.0</v>
      </c>
      <c r="B6739" s="32" t="s">
        <v>6865</v>
      </c>
    </row>
    <row r="6740">
      <c r="A6740" s="2">
        <v>0.0</v>
      </c>
      <c r="B6740" s="2" t="s">
        <v>7705</v>
      </c>
    </row>
    <row r="6741">
      <c r="A6741" s="2">
        <v>-1.0</v>
      </c>
      <c r="B6741" s="2" t="s">
        <v>7385</v>
      </c>
    </row>
    <row r="6742">
      <c r="A6742" s="2">
        <v>-1.0</v>
      </c>
      <c r="B6742" s="2" t="s">
        <v>7386</v>
      </c>
    </row>
    <row r="6743">
      <c r="A6743" s="2">
        <v>-2.0</v>
      </c>
      <c r="B6743" s="36" t="s">
        <v>6866</v>
      </c>
    </row>
    <row r="6744">
      <c r="A6744" s="2">
        <v>0.0</v>
      </c>
      <c r="B6744" s="2" t="s">
        <v>7706</v>
      </c>
    </row>
    <row r="6745">
      <c r="A6745" s="2">
        <v>0.0</v>
      </c>
      <c r="B6745" s="2" t="s">
        <v>7707</v>
      </c>
    </row>
    <row r="6746">
      <c r="A6746" s="2">
        <v>2.0</v>
      </c>
      <c r="B6746" s="2" t="s">
        <v>7708</v>
      </c>
    </row>
    <row r="6747">
      <c r="A6747" s="2">
        <v>-1.0</v>
      </c>
      <c r="B6747" s="2" t="s">
        <v>7387</v>
      </c>
    </row>
    <row r="6748">
      <c r="A6748" s="2">
        <v>0.0</v>
      </c>
      <c r="B6748" s="2" t="s">
        <v>7709</v>
      </c>
    </row>
    <row r="6749">
      <c r="A6749" s="2">
        <v>0.0</v>
      </c>
      <c r="B6749" s="2" t="s">
        <v>7710</v>
      </c>
    </row>
    <row r="6750">
      <c r="A6750" s="2">
        <v>2.0</v>
      </c>
      <c r="B6750" s="2" t="s">
        <v>1093</v>
      </c>
    </row>
    <row r="6751">
      <c r="A6751" s="2">
        <v>1.0</v>
      </c>
      <c r="B6751" s="36" t="s">
        <v>7711</v>
      </c>
    </row>
    <row r="6752">
      <c r="A6752" s="2">
        <v>0.0</v>
      </c>
      <c r="B6752" s="2" t="s">
        <v>7712</v>
      </c>
    </row>
    <row r="6753">
      <c r="A6753" s="2">
        <v>1.0</v>
      </c>
      <c r="B6753" s="2" t="s">
        <v>7713</v>
      </c>
    </row>
    <row r="6754">
      <c r="A6754" s="2">
        <v>1.0</v>
      </c>
      <c r="B6754" s="2" t="s">
        <v>7714</v>
      </c>
    </row>
    <row r="6755">
      <c r="A6755" s="2">
        <v>1.0</v>
      </c>
      <c r="B6755" s="2" t="s">
        <v>7715</v>
      </c>
    </row>
    <row r="6756">
      <c r="A6756" s="2">
        <v>1.0</v>
      </c>
      <c r="B6756" s="2" t="s">
        <v>7716</v>
      </c>
    </row>
    <row r="6757">
      <c r="A6757" s="2">
        <v>1.0</v>
      </c>
      <c r="B6757" s="2" t="s">
        <v>7717</v>
      </c>
    </row>
    <row r="6758">
      <c r="A6758" s="2">
        <v>2.0</v>
      </c>
      <c r="B6758" s="2" t="s">
        <v>7718</v>
      </c>
    </row>
    <row r="6759">
      <c r="A6759" s="2">
        <v>2.0</v>
      </c>
      <c r="B6759" s="36" t="s">
        <v>7719</v>
      </c>
    </row>
    <row r="6760">
      <c r="A6760" s="2">
        <v>-1.0</v>
      </c>
      <c r="B6760" s="2" t="s">
        <v>7388</v>
      </c>
    </row>
    <row r="6761">
      <c r="A6761" s="2">
        <v>-1.0</v>
      </c>
      <c r="B6761" s="36" t="s">
        <v>7389</v>
      </c>
    </row>
    <row r="6762">
      <c r="A6762" s="2">
        <v>-1.0</v>
      </c>
      <c r="B6762" s="36" t="s">
        <v>7390</v>
      </c>
    </row>
    <row r="6763">
      <c r="A6763" s="2">
        <v>2.0</v>
      </c>
      <c r="B6763" s="2" t="s">
        <v>1007</v>
      </c>
    </row>
    <row r="6764">
      <c r="A6764" s="2">
        <v>-1.0</v>
      </c>
      <c r="B6764" s="2" t="s">
        <v>7391</v>
      </c>
    </row>
    <row r="6765">
      <c r="A6765" s="2">
        <v>1.0</v>
      </c>
      <c r="B6765" s="2" t="s">
        <v>7720</v>
      </c>
    </row>
    <row r="6766">
      <c r="A6766" s="2">
        <v>0.0</v>
      </c>
      <c r="B6766" s="2" t="s">
        <v>7721</v>
      </c>
    </row>
    <row r="6767">
      <c r="A6767" s="2">
        <v>1.0</v>
      </c>
      <c r="B6767" s="2" t="s">
        <v>7722</v>
      </c>
    </row>
    <row r="6768">
      <c r="A6768" s="2">
        <v>-2.0</v>
      </c>
      <c r="B6768" s="2" t="s">
        <v>6867</v>
      </c>
    </row>
    <row r="6769">
      <c r="A6769" s="2">
        <v>0.0</v>
      </c>
      <c r="B6769" s="92" t="s">
        <v>7723</v>
      </c>
    </row>
    <row r="6770">
      <c r="A6770" s="2">
        <v>2.0</v>
      </c>
      <c r="B6770" s="36" t="s">
        <v>7732</v>
      </c>
    </row>
    <row r="6771">
      <c r="A6771" s="2">
        <v>-2.0</v>
      </c>
      <c r="B6771" s="2" t="s">
        <v>6868</v>
      </c>
    </row>
    <row r="6772">
      <c r="A6772" s="2">
        <v>0.0</v>
      </c>
      <c r="B6772" s="36" t="s">
        <v>7733</v>
      </c>
    </row>
    <row r="6773">
      <c r="A6773" s="2">
        <v>-1.0</v>
      </c>
      <c r="B6773" s="2" t="s">
        <v>7392</v>
      </c>
    </row>
    <row r="6774">
      <c r="A6774" s="2">
        <v>-1.0</v>
      </c>
      <c r="B6774" s="2" t="s">
        <v>7393</v>
      </c>
    </row>
    <row r="6775">
      <c r="A6775" s="2">
        <v>-1.0</v>
      </c>
      <c r="B6775" s="2" t="s">
        <v>7394</v>
      </c>
    </row>
    <row r="6776">
      <c r="A6776" s="2">
        <v>-1.0</v>
      </c>
      <c r="B6776" s="2" t="s">
        <v>7395</v>
      </c>
    </row>
    <row r="6777">
      <c r="A6777" s="2">
        <v>0.0</v>
      </c>
      <c r="B6777" s="32" t="s">
        <v>7734</v>
      </c>
    </row>
    <row r="6778">
      <c r="A6778" s="2">
        <v>0.0</v>
      </c>
      <c r="B6778" s="2" t="s">
        <v>7735</v>
      </c>
    </row>
    <row r="6779">
      <c r="A6779" s="2">
        <v>-1.0</v>
      </c>
      <c r="B6779" s="32" t="s">
        <v>7396</v>
      </c>
    </row>
    <row r="6780">
      <c r="A6780" s="2">
        <v>0.0</v>
      </c>
      <c r="B6780" s="2" t="s">
        <v>7736</v>
      </c>
    </row>
    <row r="6781">
      <c r="A6781" s="2">
        <v>-1.0</v>
      </c>
      <c r="B6781" s="2" t="s">
        <v>7397</v>
      </c>
    </row>
    <row r="6782">
      <c r="A6782" s="2">
        <v>0.0</v>
      </c>
      <c r="B6782" s="2" t="s">
        <v>7737</v>
      </c>
    </row>
    <row r="6783">
      <c r="A6783" s="2">
        <v>-1.0</v>
      </c>
      <c r="B6783" s="36" t="s">
        <v>7398</v>
      </c>
    </row>
    <row r="6784">
      <c r="A6784" s="2">
        <v>0.0</v>
      </c>
      <c r="B6784" s="2" t="s">
        <v>7738</v>
      </c>
    </row>
    <row r="6785">
      <c r="A6785" s="2">
        <v>0.0</v>
      </c>
      <c r="B6785" s="2" t="s">
        <v>7739</v>
      </c>
    </row>
    <row r="6786">
      <c r="A6786" s="2">
        <v>-1.0</v>
      </c>
      <c r="B6786" s="36" t="s">
        <v>7399</v>
      </c>
    </row>
    <row r="6787">
      <c r="A6787" s="2">
        <v>2.0</v>
      </c>
      <c r="B6787" s="32" t="s">
        <v>7740</v>
      </c>
    </row>
    <row r="6788">
      <c r="A6788" s="2">
        <v>2.0</v>
      </c>
      <c r="B6788" s="32" t="s">
        <v>7741</v>
      </c>
    </row>
    <row r="6789">
      <c r="A6789" s="2">
        <v>-1.0</v>
      </c>
      <c r="B6789" s="32" t="s">
        <v>7400</v>
      </c>
    </row>
    <row r="6790">
      <c r="A6790" s="2">
        <v>-1.0</v>
      </c>
      <c r="B6790" s="32" t="s">
        <v>7401</v>
      </c>
    </row>
    <row r="6791">
      <c r="A6791" s="2">
        <v>0.0</v>
      </c>
      <c r="B6791" s="36" t="s">
        <v>7742</v>
      </c>
    </row>
    <row r="6792">
      <c r="A6792" s="2">
        <v>1.0</v>
      </c>
      <c r="B6792" s="2" t="s">
        <v>7743</v>
      </c>
    </row>
    <row r="6793">
      <c r="A6793" s="2">
        <v>-1.0</v>
      </c>
      <c r="B6793" s="2" t="s">
        <v>7402</v>
      </c>
    </row>
    <row r="6794">
      <c r="A6794" s="2">
        <v>-1.0</v>
      </c>
      <c r="B6794" s="2" t="s">
        <v>7403</v>
      </c>
    </row>
    <row r="6795">
      <c r="A6795" s="2">
        <v>0.0</v>
      </c>
      <c r="B6795" s="2" t="s">
        <v>7746</v>
      </c>
    </row>
    <row r="6796">
      <c r="A6796" s="2">
        <v>1.0</v>
      </c>
      <c r="B6796" s="2" t="s">
        <v>7748</v>
      </c>
    </row>
    <row r="6797">
      <c r="A6797" s="2">
        <v>-2.0</v>
      </c>
      <c r="B6797" s="2" t="s">
        <v>6869</v>
      </c>
    </row>
    <row r="6798">
      <c r="A6798" s="2">
        <v>-2.0</v>
      </c>
      <c r="B6798" s="2" t="s">
        <v>6870</v>
      </c>
    </row>
    <row r="6799">
      <c r="A6799" s="2">
        <v>-1.0</v>
      </c>
      <c r="B6799" s="2" t="s">
        <v>7404</v>
      </c>
    </row>
    <row r="6800">
      <c r="A6800" s="2">
        <v>-2.0</v>
      </c>
      <c r="B6800" s="32" t="s">
        <v>6871</v>
      </c>
    </row>
    <row r="6801">
      <c r="A6801" s="2">
        <v>-1.0</v>
      </c>
      <c r="B6801" s="2" t="s">
        <v>7405</v>
      </c>
    </row>
    <row r="6802">
      <c r="A6802" s="2">
        <v>-1.0</v>
      </c>
      <c r="B6802" s="36" t="s">
        <v>7406</v>
      </c>
    </row>
    <row r="6803">
      <c r="A6803" s="2">
        <v>0.0</v>
      </c>
      <c r="B6803" s="2" t="s">
        <v>7753</v>
      </c>
    </row>
    <row r="6804">
      <c r="A6804" s="2">
        <v>0.0</v>
      </c>
      <c r="B6804" s="36" t="s">
        <v>7755</v>
      </c>
    </row>
    <row r="6805">
      <c r="A6805" s="2">
        <v>-1.0</v>
      </c>
      <c r="B6805" s="2" t="s">
        <v>7407</v>
      </c>
    </row>
    <row r="6806">
      <c r="A6806" s="2">
        <v>0.0</v>
      </c>
      <c r="B6806" s="36" t="s">
        <v>7759</v>
      </c>
    </row>
    <row r="6807">
      <c r="A6807" s="2">
        <v>-1.0</v>
      </c>
      <c r="B6807" s="36" t="s">
        <v>7408</v>
      </c>
    </row>
    <row r="6808">
      <c r="A6808" s="2">
        <v>-1.0</v>
      </c>
      <c r="B6808" s="2" t="s">
        <v>7409</v>
      </c>
    </row>
    <row r="6809">
      <c r="A6809" s="2">
        <v>0.0</v>
      </c>
      <c r="B6809" s="2" t="s">
        <v>7765</v>
      </c>
    </row>
    <row r="6810">
      <c r="A6810" s="2">
        <v>1.0</v>
      </c>
      <c r="B6810" s="2" t="s">
        <v>7767</v>
      </c>
    </row>
    <row r="6811">
      <c r="A6811" s="2">
        <v>-1.0</v>
      </c>
      <c r="B6811" s="2" t="s">
        <v>7410</v>
      </c>
    </row>
    <row r="6812">
      <c r="A6812" s="2">
        <v>-1.0</v>
      </c>
      <c r="B6812" s="2" t="s">
        <v>7411</v>
      </c>
    </row>
    <row r="6813">
      <c r="A6813" s="2">
        <v>0.0</v>
      </c>
      <c r="B6813" s="2" t="s">
        <v>7772</v>
      </c>
    </row>
    <row r="6814">
      <c r="A6814" s="2">
        <v>-2.0</v>
      </c>
      <c r="B6814" s="32" t="s">
        <v>6872</v>
      </c>
    </row>
    <row r="6815">
      <c r="A6815" s="2">
        <v>0.0</v>
      </c>
      <c r="B6815" s="2" t="s">
        <v>7777</v>
      </c>
    </row>
    <row r="6816">
      <c r="A6816" s="2">
        <v>0.0</v>
      </c>
      <c r="B6816" s="2" t="s">
        <v>7778</v>
      </c>
    </row>
    <row r="6817">
      <c r="A6817" s="2">
        <v>-1.0</v>
      </c>
      <c r="B6817" s="2" t="s">
        <v>7412</v>
      </c>
    </row>
    <row r="6818">
      <c r="A6818" s="2">
        <v>0.0</v>
      </c>
      <c r="B6818" s="2" t="s">
        <v>7780</v>
      </c>
    </row>
    <row r="6819">
      <c r="A6819" s="2">
        <v>0.0</v>
      </c>
      <c r="B6819" s="2" t="s">
        <v>7782</v>
      </c>
    </row>
    <row r="6820">
      <c r="A6820" s="2">
        <v>-1.0</v>
      </c>
      <c r="B6820" s="36" t="s">
        <v>7413</v>
      </c>
    </row>
    <row r="6821">
      <c r="A6821" s="2">
        <v>0.0</v>
      </c>
      <c r="B6821" s="2" t="s">
        <v>7785</v>
      </c>
    </row>
    <row r="6822">
      <c r="A6822" s="2">
        <v>-1.0</v>
      </c>
      <c r="B6822" s="2" t="s">
        <v>7414</v>
      </c>
    </row>
    <row r="6823">
      <c r="A6823" s="2">
        <v>-2.0</v>
      </c>
      <c r="B6823" s="32" t="s">
        <v>6873</v>
      </c>
    </row>
    <row r="6824">
      <c r="A6824" s="2">
        <v>2.0</v>
      </c>
      <c r="B6824" s="2" t="s">
        <v>7789</v>
      </c>
    </row>
    <row r="6825">
      <c r="A6825" s="2">
        <v>2.0</v>
      </c>
      <c r="B6825" s="36" t="s">
        <v>7791</v>
      </c>
    </row>
    <row r="6826">
      <c r="A6826" s="2">
        <v>-1.0</v>
      </c>
      <c r="B6826" s="2" t="s">
        <v>7415</v>
      </c>
    </row>
    <row r="6827">
      <c r="A6827" s="2">
        <v>0.0</v>
      </c>
      <c r="B6827" s="2" t="s">
        <v>7794</v>
      </c>
    </row>
    <row r="6828">
      <c r="A6828" s="2">
        <v>-1.0</v>
      </c>
      <c r="B6828" s="2" t="s">
        <v>7416</v>
      </c>
    </row>
    <row r="6829">
      <c r="A6829" s="2">
        <v>-2.0</v>
      </c>
      <c r="B6829" s="2" t="s">
        <v>6874</v>
      </c>
    </row>
    <row r="6830">
      <c r="A6830" s="2">
        <v>-2.0</v>
      </c>
      <c r="B6830" s="2" t="s">
        <v>6875</v>
      </c>
    </row>
    <row r="6831">
      <c r="A6831" s="2">
        <v>0.0</v>
      </c>
      <c r="B6831" s="2" t="s">
        <v>7801</v>
      </c>
    </row>
    <row r="6832">
      <c r="A6832" s="2">
        <v>-1.0</v>
      </c>
      <c r="B6832" s="10" t="s">
        <v>7417</v>
      </c>
    </row>
    <row r="6833">
      <c r="A6833" s="2">
        <v>0.0</v>
      </c>
      <c r="B6833" s="2" t="s">
        <v>7803</v>
      </c>
    </row>
    <row r="6834">
      <c r="A6834" s="2">
        <v>-1.0</v>
      </c>
      <c r="B6834" s="2" t="s">
        <v>7418</v>
      </c>
    </row>
    <row r="6835">
      <c r="A6835" s="2">
        <v>-1.0</v>
      </c>
      <c r="B6835" s="2" t="s">
        <v>7419</v>
      </c>
    </row>
    <row r="6836">
      <c r="A6836" s="2">
        <v>-1.0</v>
      </c>
      <c r="B6836" s="2" t="s">
        <v>7420</v>
      </c>
    </row>
    <row r="6837">
      <c r="A6837" s="2">
        <v>0.0</v>
      </c>
      <c r="B6837" s="2" t="s">
        <v>7807</v>
      </c>
    </row>
    <row r="6838">
      <c r="A6838" s="2">
        <v>0.0</v>
      </c>
      <c r="B6838" s="32" t="s">
        <v>7809</v>
      </c>
    </row>
    <row r="6839">
      <c r="A6839" s="2">
        <v>0.0</v>
      </c>
      <c r="B6839" s="2" t="s">
        <v>7810</v>
      </c>
    </row>
    <row r="6840">
      <c r="A6840" s="2">
        <v>-1.0</v>
      </c>
      <c r="B6840" s="2" t="s">
        <v>7421</v>
      </c>
    </row>
    <row r="6841">
      <c r="A6841" s="2">
        <v>-1.0</v>
      </c>
      <c r="B6841" s="9" t="s">
        <v>7422</v>
      </c>
    </row>
    <row r="6842">
      <c r="A6842" s="2">
        <v>-1.0</v>
      </c>
      <c r="B6842" s="2" t="s">
        <v>7423</v>
      </c>
    </row>
    <row r="6843">
      <c r="A6843" s="2">
        <v>0.0</v>
      </c>
      <c r="B6843" s="2" t="s">
        <v>7813</v>
      </c>
    </row>
    <row r="6844">
      <c r="A6844" s="2">
        <v>0.0</v>
      </c>
      <c r="B6844" s="2" t="s">
        <v>7814</v>
      </c>
    </row>
    <row r="6845">
      <c r="A6845" s="2">
        <v>0.0</v>
      </c>
      <c r="B6845" s="36" t="s">
        <v>7815</v>
      </c>
    </row>
    <row r="6846">
      <c r="A6846" s="2">
        <v>0.0</v>
      </c>
      <c r="B6846" s="2" t="s">
        <v>7816</v>
      </c>
    </row>
    <row r="6847">
      <c r="A6847" s="2">
        <v>-1.0</v>
      </c>
      <c r="B6847" s="36" t="s">
        <v>7424</v>
      </c>
    </row>
    <row r="6848">
      <c r="A6848" s="2">
        <v>-1.0</v>
      </c>
      <c r="B6848" s="2" t="s">
        <v>7425</v>
      </c>
    </row>
    <row r="6849">
      <c r="A6849" s="2">
        <v>0.0</v>
      </c>
      <c r="B6849" s="2" t="s">
        <v>7817</v>
      </c>
    </row>
    <row r="6850">
      <c r="A6850" s="2">
        <v>0.0</v>
      </c>
      <c r="B6850" s="2" t="s">
        <v>7818</v>
      </c>
    </row>
    <row r="6851">
      <c r="A6851" s="2">
        <v>0.0</v>
      </c>
      <c r="B6851" s="2" t="s">
        <v>7819</v>
      </c>
    </row>
    <row r="6852">
      <c r="A6852" s="2">
        <v>0.0</v>
      </c>
      <c r="B6852" s="2" t="s">
        <v>7820</v>
      </c>
    </row>
    <row r="6853">
      <c r="A6853" s="2">
        <v>-1.0</v>
      </c>
      <c r="B6853" s="2" t="s">
        <v>7426</v>
      </c>
    </row>
    <row r="6854">
      <c r="A6854" s="2">
        <v>-2.0</v>
      </c>
      <c r="B6854" s="2" t="s">
        <v>6876</v>
      </c>
    </row>
    <row r="6855">
      <c r="A6855" s="2">
        <v>-1.0</v>
      </c>
      <c r="B6855" s="2" t="s">
        <v>7427</v>
      </c>
    </row>
    <row r="6856">
      <c r="A6856" s="2">
        <v>-1.0</v>
      </c>
      <c r="B6856" s="2" t="s">
        <v>7428</v>
      </c>
    </row>
    <row r="6857">
      <c r="A6857" s="2">
        <v>-2.0</v>
      </c>
      <c r="B6857" s="2" t="s">
        <v>6877</v>
      </c>
    </row>
    <row r="6858">
      <c r="A6858" s="2">
        <v>-2.0</v>
      </c>
      <c r="B6858" s="2" t="s">
        <v>6878</v>
      </c>
    </row>
    <row r="6859">
      <c r="A6859" s="2">
        <v>-1.0</v>
      </c>
      <c r="B6859" s="2" t="s">
        <v>7429</v>
      </c>
    </row>
    <row r="6860">
      <c r="A6860" s="2">
        <v>-2.0</v>
      </c>
      <c r="B6860" s="2" t="s">
        <v>6879</v>
      </c>
    </row>
    <row r="6861">
      <c r="A6861" s="2">
        <v>-1.0</v>
      </c>
      <c r="B6861" s="2" t="s">
        <v>7430</v>
      </c>
    </row>
    <row r="6862">
      <c r="A6862" s="2">
        <v>-2.0</v>
      </c>
      <c r="B6862" s="2" t="s">
        <v>2846</v>
      </c>
    </row>
    <row r="6863">
      <c r="A6863" s="2">
        <v>-2.0</v>
      </c>
      <c r="B6863" s="2" t="s">
        <v>6880</v>
      </c>
    </row>
    <row r="6864">
      <c r="A6864" s="2">
        <v>-2.0</v>
      </c>
      <c r="B6864" s="2" t="s">
        <v>3052</v>
      </c>
    </row>
    <row r="6865">
      <c r="A6865" s="2">
        <v>1.0</v>
      </c>
      <c r="B6865" s="2" t="s">
        <v>7821</v>
      </c>
    </row>
    <row r="6866">
      <c r="A6866" s="2">
        <v>1.0</v>
      </c>
      <c r="B6866" s="36" t="s">
        <v>7822</v>
      </c>
    </row>
    <row r="6867">
      <c r="A6867" s="2">
        <v>-1.0</v>
      </c>
      <c r="B6867" s="36" t="s">
        <v>7431</v>
      </c>
    </row>
    <row r="6868">
      <c r="A6868" s="2">
        <v>-1.0</v>
      </c>
      <c r="B6868" s="2" t="s">
        <v>7432</v>
      </c>
    </row>
    <row r="6869">
      <c r="A6869" s="2">
        <v>0.0</v>
      </c>
      <c r="B6869" s="2" t="s">
        <v>7823</v>
      </c>
    </row>
    <row r="6870">
      <c r="A6870" s="2">
        <v>-2.0</v>
      </c>
      <c r="B6870" s="32" t="s">
        <v>6881</v>
      </c>
    </row>
    <row r="6871">
      <c r="A6871" s="2">
        <v>-1.0</v>
      </c>
      <c r="B6871" s="2" t="s">
        <v>7433</v>
      </c>
    </row>
    <row r="6872">
      <c r="A6872" s="2">
        <v>-1.0</v>
      </c>
      <c r="B6872" s="36" t="s">
        <v>7434</v>
      </c>
    </row>
    <row r="6873">
      <c r="A6873" s="2">
        <v>-2.0</v>
      </c>
      <c r="B6873" s="36" t="s">
        <v>6882</v>
      </c>
    </row>
    <row r="6874">
      <c r="A6874" s="2">
        <v>-2.0</v>
      </c>
      <c r="B6874" s="2" t="s">
        <v>6883</v>
      </c>
    </row>
    <row r="6875">
      <c r="A6875" s="2">
        <v>0.0</v>
      </c>
      <c r="B6875" s="2" t="s">
        <v>7824</v>
      </c>
    </row>
    <row r="6876">
      <c r="A6876" s="2">
        <v>0.0</v>
      </c>
      <c r="B6876" s="2" t="s">
        <v>7825</v>
      </c>
    </row>
    <row r="6877">
      <c r="A6877" s="2">
        <v>0.0</v>
      </c>
      <c r="B6877" s="2" t="s">
        <v>7826</v>
      </c>
    </row>
    <row r="6878">
      <c r="A6878" s="2">
        <v>-1.0</v>
      </c>
      <c r="B6878" s="32" t="s">
        <v>7435</v>
      </c>
    </row>
    <row r="6879">
      <c r="A6879" s="2">
        <v>-1.0</v>
      </c>
      <c r="B6879" s="32" t="s">
        <v>7436</v>
      </c>
    </row>
    <row r="6880">
      <c r="A6880" s="2">
        <v>0.0</v>
      </c>
      <c r="B6880" s="36" t="s">
        <v>7827</v>
      </c>
    </row>
    <row r="6881">
      <c r="A6881" s="2">
        <v>0.0</v>
      </c>
      <c r="B6881" s="2" t="s">
        <v>7828</v>
      </c>
    </row>
    <row r="6882">
      <c r="A6882" s="2">
        <v>1.0</v>
      </c>
      <c r="B6882" s="2" t="s">
        <v>7829</v>
      </c>
    </row>
    <row r="6883">
      <c r="A6883" s="2">
        <v>-1.0</v>
      </c>
      <c r="B6883" s="2" t="s">
        <v>7437</v>
      </c>
    </row>
    <row r="6884">
      <c r="A6884" s="2">
        <v>0.0</v>
      </c>
      <c r="B6884" s="2" t="s">
        <v>7830</v>
      </c>
    </row>
    <row r="6885">
      <c r="A6885" s="2">
        <v>-1.0</v>
      </c>
      <c r="B6885" s="32" t="s">
        <v>7438</v>
      </c>
    </row>
    <row r="6886">
      <c r="A6886" s="2">
        <v>-1.0</v>
      </c>
      <c r="B6886" s="32" t="s">
        <v>7439</v>
      </c>
    </row>
    <row r="6887">
      <c r="A6887" s="2">
        <v>0.0</v>
      </c>
      <c r="B6887" s="2" t="s">
        <v>7831</v>
      </c>
    </row>
    <row r="6888">
      <c r="A6888" s="2">
        <v>-2.0</v>
      </c>
      <c r="B6888" s="10" t="s">
        <v>6884</v>
      </c>
    </row>
    <row r="6889">
      <c r="A6889" s="2">
        <v>-1.0</v>
      </c>
      <c r="B6889" s="2" t="s">
        <v>7440</v>
      </c>
    </row>
    <row r="6890">
      <c r="A6890" s="2">
        <v>0.0</v>
      </c>
      <c r="B6890" s="2" t="s">
        <v>7832</v>
      </c>
    </row>
    <row r="6891">
      <c r="A6891" s="2">
        <v>0.0</v>
      </c>
      <c r="B6891" s="32" t="s">
        <v>7833</v>
      </c>
    </row>
    <row r="6892">
      <c r="A6892" s="2">
        <v>-1.0</v>
      </c>
      <c r="B6892" s="2" t="s">
        <v>7441</v>
      </c>
    </row>
    <row r="6893">
      <c r="A6893" s="2">
        <v>-1.0</v>
      </c>
      <c r="B6893" s="2" t="s">
        <v>7442</v>
      </c>
    </row>
    <row r="6894">
      <c r="A6894" s="2">
        <v>-1.0</v>
      </c>
      <c r="B6894" s="2" t="s">
        <v>7443</v>
      </c>
    </row>
    <row r="6895">
      <c r="A6895" s="2">
        <v>-2.0</v>
      </c>
      <c r="B6895" s="2" t="s">
        <v>6885</v>
      </c>
    </row>
    <row r="6896">
      <c r="A6896" s="2">
        <v>-2.0</v>
      </c>
      <c r="B6896" s="2" t="s">
        <v>6886</v>
      </c>
    </row>
    <row r="6897">
      <c r="A6897" s="2">
        <v>0.0</v>
      </c>
      <c r="B6897" s="2" t="s">
        <v>7834</v>
      </c>
    </row>
    <row r="6898">
      <c r="A6898" s="2">
        <v>0.0</v>
      </c>
      <c r="B6898" s="2" t="s">
        <v>7835</v>
      </c>
    </row>
    <row r="6899">
      <c r="A6899" s="2">
        <v>0.0</v>
      </c>
      <c r="B6899" s="2" t="s">
        <v>7836</v>
      </c>
    </row>
    <row r="6900">
      <c r="A6900" s="2">
        <v>0.0</v>
      </c>
      <c r="B6900" s="2" t="s">
        <v>7837</v>
      </c>
    </row>
    <row r="6901">
      <c r="A6901" s="2">
        <v>-2.0</v>
      </c>
      <c r="B6901" s="9" t="s">
        <v>6887</v>
      </c>
    </row>
    <row r="6902">
      <c r="A6902" s="2">
        <v>-1.0</v>
      </c>
      <c r="B6902" s="36" t="s">
        <v>7444</v>
      </c>
    </row>
    <row r="6903">
      <c r="A6903" s="2">
        <v>-1.0</v>
      </c>
      <c r="B6903" s="2" t="s">
        <v>7445</v>
      </c>
    </row>
    <row r="6904">
      <c r="A6904" s="2">
        <v>0.0</v>
      </c>
      <c r="B6904" s="2" t="s">
        <v>7838</v>
      </c>
    </row>
    <row r="6905">
      <c r="A6905" s="2">
        <v>-1.0</v>
      </c>
      <c r="B6905" s="2" t="s">
        <v>7446</v>
      </c>
    </row>
    <row r="6906">
      <c r="A6906" s="2">
        <v>0.0</v>
      </c>
      <c r="B6906" s="2" t="s">
        <v>7839</v>
      </c>
    </row>
    <row r="6907">
      <c r="A6907" s="2">
        <v>0.0</v>
      </c>
      <c r="B6907" s="2" t="s">
        <v>7840</v>
      </c>
    </row>
    <row r="6908">
      <c r="A6908" s="2">
        <v>0.0</v>
      </c>
      <c r="B6908" s="2" t="s">
        <v>7841</v>
      </c>
    </row>
    <row r="6909">
      <c r="A6909" s="2">
        <v>0.0</v>
      </c>
      <c r="B6909" s="2" t="s">
        <v>7842</v>
      </c>
    </row>
    <row r="6910">
      <c r="A6910" s="2">
        <v>-2.0</v>
      </c>
      <c r="B6910" s="2" t="s">
        <v>6888</v>
      </c>
    </row>
    <row r="6911">
      <c r="A6911" s="2">
        <v>-2.0</v>
      </c>
      <c r="B6911" s="2" t="s">
        <v>6889</v>
      </c>
    </row>
    <row r="6912">
      <c r="A6912" s="2">
        <v>0.0</v>
      </c>
      <c r="B6912" s="2" t="s">
        <v>7863</v>
      </c>
    </row>
    <row r="6913">
      <c r="A6913" s="2">
        <v>0.0</v>
      </c>
      <c r="B6913" s="2" t="s">
        <v>7865</v>
      </c>
    </row>
    <row r="6914">
      <c r="A6914" s="2">
        <v>-2.0</v>
      </c>
      <c r="B6914" s="2" t="s">
        <v>6890</v>
      </c>
    </row>
    <row r="6915">
      <c r="A6915" s="2">
        <v>-2.0</v>
      </c>
      <c r="B6915" s="36" t="s">
        <v>6891</v>
      </c>
    </row>
    <row r="6916">
      <c r="A6916" s="2">
        <v>0.0</v>
      </c>
      <c r="B6916" s="2" t="s">
        <v>7872</v>
      </c>
    </row>
    <row r="6917">
      <c r="A6917" s="2">
        <v>0.0</v>
      </c>
      <c r="B6917" s="2" t="s">
        <v>7884</v>
      </c>
    </row>
    <row r="6918">
      <c r="A6918" s="2">
        <v>-1.0</v>
      </c>
      <c r="B6918" s="2" t="s">
        <v>7447</v>
      </c>
    </row>
    <row r="6919">
      <c r="A6919" s="2">
        <v>0.0</v>
      </c>
      <c r="B6919" s="2" t="s">
        <v>7887</v>
      </c>
    </row>
    <row r="6920">
      <c r="A6920" s="2">
        <v>0.0</v>
      </c>
      <c r="B6920" s="2" t="s">
        <v>7888</v>
      </c>
    </row>
    <row r="6921">
      <c r="A6921" s="2">
        <v>0.0</v>
      </c>
      <c r="B6921" s="2" t="s">
        <v>7891</v>
      </c>
    </row>
    <row r="6922">
      <c r="A6922" s="2">
        <v>0.0</v>
      </c>
      <c r="B6922" s="2" t="s">
        <v>7893</v>
      </c>
    </row>
    <row r="6923">
      <c r="A6923" s="2">
        <v>0.0</v>
      </c>
      <c r="B6923" s="2" t="s">
        <v>7896</v>
      </c>
    </row>
    <row r="6924">
      <c r="A6924" s="2">
        <v>2.0</v>
      </c>
      <c r="B6924" s="2" t="s">
        <v>7898</v>
      </c>
    </row>
    <row r="6925">
      <c r="A6925" s="2">
        <v>0.0</v>
      </c>
      <c r="B6925" s="2" t="s">
        <v>7901</v>
      </c>
    </row>
    <row r="6926">
      <c r="A6926" s="2">
        <v>1.0</v>
      </c>
      <c r="B6926" s="2" t="s">
        <v>7902</v>
      </c>
    </row>
    <row r="6927">
      <c r="A6927" s="2">
        <v>0.0</v>
      </c>
      <c r="B6927" s="2" t="s">
        <v>7904</v>
      </c>
    </row>
    <row r="6928">
      <c r="A6928" s="2">
        <v>0.0</v>
      </c>
      <c r="B6928" s="2" t="s">
        <v>7906</v>
      </c>
    </row>
    <row r="6929">
      <c r="A6929" s="2">
        <v>2.0</v>
      </c>
      <c r="B6929" s="2" t="s">
        <v>7909</v>
      </c>
    </row>
    <row r="6930">
      <c r="A6930" s="2">
        <v>0.0</v>
      </c>
      <c r="B6930" s="2" t="s">
        <v>7911</v>
      </c>
    </row>
    <row r="6931">
      <c r="A6931" s="2">
        <v>-2.0</v>
      </c>
      <c r="B6931" s="2" t="s">
        <v>6892</v>
      </c>
    </row>
    <row r="6932">
      <c r="A6932" s="2">
        <v>-1.0</v>
      </c>
      <c r="B6932" s="2" t="s">
        <v>7448</v>
      </c>
    </row>
    <row r="6933">
      <c r="A6933" s="2">
        <v>-2.0</v>
      </c>
      <c r="B6933" s="32" t="s">
        <v>6893</v>
      </c>
    </row>
    <row r="6934">
      <c r="A6934" s="2">
        <v>0.0</v>
      </c>
      <c r="B6934" s="2" t="s">
        <v>7933</v>
      </c>
    </row>
    <row r="6935">
      <c r="A6935" s="2">
        <v>-1.0</v>
      </c>
      <c r="B6935" s="2" t="s">
        <v>7449</v>
      </c>
    </row>
    <row r="6936">
      <c r="A6936" s="2">
        <v>-2.0</v>
      </c>
      <c r="B6936" s="36" t="s">
        <v>6894</v>
      </c>
    </row>
    <row r="6937">
      <c r="A6937" s="2">
        <v>0.0</v>
      </c>
      <c r="B6937" s="2" t="s">
        <v>8097</v>
      </c>
    </row>
    <row r="6938">
      <c r="A6938" s="2">
        <v>0.0</v>
      </c>
      <c r="B6938" s="36" t="s">
        <v>8098</v>
      </c>
    </row>
    <row r="6939">
      <c r="A6939" s="2">
        <v>-1.0</v>
      </c>
      <c r="B6939" s="10" t="s">
        <v>7450</v>
      </c>
    </row>
    <row r="6940">
      <c r="A6940" s="2">
        <v>-1.0</v>
      </c>
      <c r="B6940" s="32" t="s">
        <v>7451</v>
      </c>
    </row>
    <row r="6941">
      <c r="A6941" s="2">
        <v>0.0</v>
      </c>
      <c r="B6941" s="2" t="s">
        <v>8099</v>
      </c>
    </row>
    <row r="6942">
      <c r="A6942" s="2">
        <v>-1.0</v>
      </c>
      <c r="B6942" s="2" t="s">
        <v>7452</v>
      </c>
    </row>
    <row r="6943">
      <c r="A6943" s="2">
        <v>0.0</v>
      </c>
      <c r="B6943" s="36" t="s">
        <v>8100</v>
      </c>
    </row>
    <row r="6944">
      <c r="A6944" s="2">
        <v>-1.0</v>
      </c>
      <c r="B6944" s="32" t="s">
        <v>7453</v>
      </c>
    </row>
    <row r="6945">
      <c r="A6945" s="2">
        <v>0.0</v>
      </c>
      <c r="B6945" s="2" t="s">
        <v>8101</v>
      </c>
    </row>
    <row r="6946">
      <c r="A6946" s="2">
        <v>-1.0</v>
      </c>
      <c r="B6946" s="36" t="s">
        <v>7454</v>
      </c>
    </row>
    <row r="6947">
      <c r="A6947" s="2">
        <v>-1.0</v>
      </c>
      <c r="B6947" s="2" t="s">
        <v>7455</v>
      </c>
    </row>
    <row r="6948">
      <c r="A6948" s="2">
        <v>0.0</v>
      </c>
      <c r="B6948" s="32" t="s">
        <v>8102</v>
      </c>
    </row>
    <row r="6949">
      <c r="A6949" s="2">
        <v>0.0</v>
      </c>
      <c r="B6949" s="2" t="s">
        <v>8103</v>
      </c>
    </row>
    <row r="6950">
      <c r="A6950" s="2">
        <v>-1.0</v>
      </c>
      <c r="B6950" s="36" t="s">
        <v>7456</v>
      </c>
    </row>
    <row r="6951">
      <c r="A6951" s="2">
        <v>-2.0</v>
      </c>
      <c r="B6951" s="36" t="s">
        <v>6895</v>
      </c>
    </row>
    <row r="6952">
      <c r="A6952" s="2">
        <v>0.0</v>
      </c>
      <c r="B6952" s="2" t="s">
        <v>8104</v>
      </c>
    </row>
    <row r="6953">
      <c r="A6953" s="2">
        <v>-2.0</v>
      </c>
      <c r="B6953" s="2" t="s">
        <v>6896</v>
      </c>
    </row>
    <row r="6954">
      <c r="A6954" s="2">
        <v>0.0</v>
      </c>
      <c r="B6954" s="2" t="s">
        <v>8105</v>
      </c>
    </row>
    <row r="6955">
      <c r="A6955" s="2">
        <v>2.0</v>
      </c>
      <c r="B6955" s="36" t="s">
        <v>8106</v>
      </c>
    </row>
    <row r="6956">
      <c r="A6956" s="2">
        <v>0.0</v>
      </c>
      <c r="B6956" s="32" t="s">
        <v>8107</v>
      </c>
    </row>
    <row r="6957">
      <c r="A6957" s="2">
        <v>0.0</v>
      </c>
      <c r="B6957" s="2" t="s">
        <v>8108</v>
      </c>
    </row>
    <row r="6958">
      <c r="A6958" s="2">
        <v>-2.0</v>
      </c>
      <c r="B6958" s="9" t="s">
        <v>6897</v>
      </c>
    </row>
    <row r="6959">
      <c r="A6959" s="2">
        <v>0.0</v>
      </c>
      <c r="B6959" s="2" t="s">
        <v>8109</v>
      </c>
    </row>
    <row r="6960">
      <c r="A6960" s="2">
        <v>-1.0</v>
      </c>
      <c r="B6960" s="32" t="s">
        <v>7457</v>
      </c>
    </row>
    <row r="6961">
      <c r="A6961" s="2">
        <v>1.0</v>
      </c>
      <c r="B6961" s="36" t="s">
        <v>8110</v>
      </c>
    </row>
    <row r="6962">
      <c r="A6962" s="2">
        <v>-1.0</v>
      </c>
      <c r="B6962" s="36" t="s">
        <v>7458</v>
      </c>
    </row>
    <row r="6963">
      <c r="A6963" s="2">
        <v>0.0</v>
      </c>
      <c r="B6963" s="2" t="s">
        <v>8111</v>
      </c>
    </row>
    <row r="6964">
      <c r="A6964" s="2">
        <v>-1.0</v>
      </c>
      <c r="B6964" s="2" t="s">
        <v>7459</v>
      </c>
    </row>
    <row r="6965">
      <c r="A6965" s="2">
        <v>-1.0</v>
      </c>
      <c r="B6965" s="2" t="s">
        <v>7460</v>
      </c>
    </row>
    <row r="6966">
      <c r="A6966" s="2">
        <v>-1.0</v>
      </c>
      <c r="B6966" s="36" t="s">
        <v>7461</v>
      </c>
    </row>
    <row r="6967">
      <c r="A6967" s="2">
        <v>0.0</v>
      </c>
      <c r="B6967" s="2" t="s">
        <v>8112</v>
      </c>
    </row>
    <row r="6968">
      <c r="A6968" s="2">
        <v>0.0</v>
      </c>
      <c r="B6968" s="36" t="s">
        <v>8113</v>
      </c>
    </row>
    <row r="6969">
      <c r="A6969" s="2">
        <v>0.0</v>
      </c>
      <c r="B6969" s="2" t="s">
        <v>8114</v>
      </c>
    </row>
    <row r="6970">
      <c r="A6970" s="2">
        <v>-1.0</v>
      </c>
      <c r="B6970" s="32" t="s">
        <v>7462</v>
      </c>
    </row>
    <row r="6971">
      <c r="A6971" s="2">
        <v>-2.0</v>
      </c>
      <c r="B6971" s="36" t="s">
        <v>6898</v>
      </c>
    </row>
    <row r="6972">
      <c r="A6972" s="2">
        <v>-1.0</v>
      </c>
      <c r="B6972" s="2" t="s">
        <v>7463</v>
      </c>
    </row>
    <row r="6973">
      <c r="A6973" s="2">
        <v>0.0</v>
      </c>
      <c r="B6973" s="32" t="s">
        <v>8115</v>
      </c>
    </row>
    <row r="6974">
      <c r="A6974" s="2">
        <v>-2.0</v>
      </c>
      <c r="B6974" s="2" t="s">
        <v>6899</v>
      </c>
    </row>
    <row r="6975">
      <c r="A6975" s="2">
        <v>0.0</v>
      </c>
      <c r="B6975" s="2" t="s">
        <v>8116</v>
      </c>
    </row>
    <row r="6976">
      <c r="A6976" s="2">
        <v>0.0</v>
      </c>
      <c r="B6976" s="2" t="s">
        <v>8117</v>
      </c>
    </row>
    <row r="6977">
      <c r="A6977" s="2">
        <v>0.0</v>
      </c>
      <c r="B6977" s="2" t="s">
        <v>8118</v>
      </c>
    </row>
    <row r="6978">
      <c r="A6978" s="2">
        <v>0.0</v>
      </c>
      <c r="B6978" s="2" t="s">
        <v>8119</v>
      </c>
    </row>
    <row r="6979">
      <c r="A6979" s="2">
        <v>0.0</v>
      </c>
      <c r="B6979" s="2" t="s">
        <v>8120</v>
      </c>
    </row>
    <row r="6980">
      <c r="A6980" s="2">
        <v>0.0</v>
      </c>
      <c r="B6980" s="36" t="s">
        <v>8121</v>
      </c>
    </row>
    <row r="6981">
      <c r="A6981" s="2">
        <v>-1.0</v>
      </c>
      <c r="B6981" s="2" t="s">
        <v>7464</v>
      </c>
    </row>
    <row r="6982">
      <c r="A6982" s="2">
        <v>0.0</v>
      </c>
      <c r="B6982" s="2" t="s">
        <v>8122</v>
      </c>
    </row>
    <row r="6983">
      <c r="A6983" s="2">
        <v>0.0</v>
      </c>
      <c r="B6983" s="36" t="s">
        <v>8123</v>
      </c>
    </row>
    <row r="6984">
      <c r="A6984" s="2">
        <v>0.0</v>
      </c>
      <c r="B6984" s="36" t="s">
        <v>8124</v>
      </c>
    </row>
    <row r="6985">
      <c r="A6985" s="2">
        <v>0.0</v>
      </c>
      <c r="B6985" s="32" t="s">
        <v>8125</v>
      </c>
    </row>
    <row r="6986">
      <c r="A6986" s="2">
        <v>0.0</v>
      </c>
      <c r="B6986" s="2" t="s">
        <v>8126</v>
      </c>
    </row>
    <row r="6987">
      <c r="A6987" s="2">
        <v>-1.0</v>
      </c>
      <c r="B6987" s="32" t="s">
        <v>7465</v>
      </c>
    </row>
    <row r="6988">
      <c r="A6988" s="2">
        <v>-1.0</v>
      </c>
      <c r="B6988" s="2" t="s">
        <v>7466</v>
      </c>
    </row>
    <row r="6989">
      <c r="A6989" s="2">
        <v>0.0</v>
      </c>
      <c r="B6989" s="2" t="s">
        <v>8127</v>
      </c>
    </row>
    <row r="6990">
      <c r="A6990" s="2">
        <v>-1.0</v>
      </c>
      <c r="B6990" s="2" t="s">
        <v>7467</v>
      </c>
    </row>
    <row r="6991">
      <c r="A6991" s="2">
        <v>0.0</v>
      </c>
      <c r="B6991" s="2" t="s">
        <v>8128</v>
      </c>
    </row>
    <row r="6992">
      <c r="A6992" s="2">
        <v>1.0</v>
      </c>
      <c r="B6992" s="2" t="s">
        <v>8129</v>
      </c>
    </row>
    <row r="6993">
      <c r="A6993" s="2">
        <v>1.0</v>
      </c>
      <c r="B6993" s="2" t="s">
        <v>8130</v>
      </c>
    </row>
    <row r="6994">
      <c r="A6994" s="2">
        <v>-1.0</v>
      </c>
      <c r="B6994" s="2" t="s">
        <v>7468</v>
      </c>
    </row>
    <row r="6995">
      <c r="A6995" s="2">
        <v>-2.0</v>
      </c>
      <c r="B6995" s="36" t="s">
        <v>6900</v>
      </c>
    </row>
    <row r="6996">
      <c r="A6996" s="2">
        <v>0.0</v>
      </c>
      <c r="B6996" s="32" t="s">
        <v>8131</v>
      </c>
    </row>
    <row r="6997">
      <c r="A6997" s="2">
        <v>0.0</v>
      </c>
      <c r="B6997" s="36" t="s">
        <v>8132</v>
      </c>
    </row>
    <row r="6998">
      <c r="A6998" s="2">
        <v>-1.0</v>
      </c>
      <c r="B6998" s="2" t="s">
        <v>7469</v>
      </c>
    </row>
    <row r="6999">
      <c r="A6999" s="2">
        <v>-2.0</v>
      </c>
      <c r="B6999" s="2" t="s">
        <v>6901</v>
      </c>
    </row>
    <row r="7000">
      <c r="A7000" s="2">
        <v>2.0</v>
      </c>
      <c r="B7000" s="36" t="s">
        <v>8133</v>
      </c>
    </row>
    <row r="7001">
      <c r="A7001" s="2">
        <v>-2.0</v>
      </c>
      <c r="B7001" s="2" t="s">
        <v>6902</v>
      </c>
    </row>
    <row r="7002">
      <c r="A7002" s="2">
        <v>0.0</v>
      </c>
      <c r="B7002" s="2" t="s">
        <v>8134</v>
      </c>
    </row>
    <row r="7003">
      <c r="A7003" s="2">
        <v>-1.0</v>
      </c>
      <c r="B7003" s="32" t="s">
        <v>7470</v>
      </c>
    </row>
    <row r="7004">
      <c r="A7004" s="2">
        <v>-2.0</v>
      </c>
      <c r="B7004" s="2" t="s">
        <v>6903</v>
      </c>
    </row>
    <row r="7005">
      <c r="A7005" s="2">
        <v>-2.0</v>
      </c>
      <c r="B7005" s="2" t="s">
        <v>6904</v>
      </c>
    </row>
    <row r="7006">
      <c r="A7006" s="2">
        <v>-2.0</v>
      </c>
      <c r="B7006" s="32" t="s">
        <v>6905</v>
      </c>
    </row>
    <row r="7007">
      <c r="A7007" s="2">
        <v>-2.0</v>
      </c>
      <c r="B7007" s="36" t="s">
        <v>6906</v>
      </c>
    </row>
    <row r="7008">
      <c r="A7008" s="2">
        <v>-2.0</v>
      </c>
      <c r="B7008" s="2" t="s">
        <v>6907</v>
      </c>
    </row>
    <row r="7009">
      <c r="A7009" s="2">
        <v>-1.0</v>
      </c>
      <c r="B7009" s="32" t="s">
        <v>7471</v>
      </c>
    </row>
    <row r="7010">
      <c r="A7010" s="2">
        <v>-1.0</v>
      </c>
      <c r="B7010" s="10" t="s">
        <v>7472</v>
      </c>
    </row>
    <row r="7011">
      <c r="A7011" s="2">
        <v>0.0</v>
      </c>
      <c r="B7011" s="2" t="s">
        <v>8135</v>
      </c>
    </row>
    <row r="7012">
      <c r="A7012" s="2">
        <v>-1.0</v>
      </c>
      <c r="B7012" s="2" t="s">
        <v>7473</v>
      </c>
    </row>
    <row r="7013">
      <c r="A7013" s="2">
        <v>0.0</v>
      </c>
      <c r="B7013" s="2" t="s">
        <v>8136</v>
      </c>
    </row>
    <row r="7014">
      <c r="A7014" s="2">
        <v>-1.0</v>
      </c>
      <c r="B7014" s="32" t="s">
        <v>7474</v>
      </c>
    </row>
    <row r="7015">
      <c r="A7015" s="2">
        <v>1.0</v>
      </c>
      <c r="B7015" s="2" t="s">
        <v>8137</v>
      </c>
    </row>
    <row r="7016">
      <c r="A7016" s="2">
        <v>0.0</v>
      </c>
      <c r="B7016" s="2" t="s">
        <v>8138</v>
      </c>
    </row>
    <row r="7017">
      <c r="A7017" s="2">
        <v>2.0</v>
      </c>
      <c r="B7017" s="36" t="s">
        <v>8139</v>
      </c>
    </row>
    <row r="7018">
      <c r="A7018" s="2">
        <v>-1.0</v>
      </c>
      <c r="B7018" s="2" t="s">
        <v>7475</v>
      </c>
    </row>
    <row r="7019">
      <c r="A7019" s="2">
        <v>1.0</v>
      </c>
      <c r="B7019" s="2" t="s">
        <v>8140</v>
      </c>
    </row>
    <row r="7020">
      <c r="A7020" s="2">
        <v>-2.0</v>
      </c>
      <c r="B7020" s="36" t="s">
        <v>6908</v>
      </c>
    </row>
    <row r="7021">
      <c r="A7021" s="2">
        <v>-1.0</v>
      </c>
      <c r="B7021" s="2" t="s">
        <v>7476</v>
      </c>
    </row>
    <row r="7022">
      <c r="A7022" s="2">
        <v>-1.0</v>
      </c>
      <c r="B7022" s="2" t="s">
        <v>7477</v>
      </c>
    </row>
    <row r="7023">
      <c r="A7023" s="2">
        <v>-2.0</v>
      </c>
      <c r="B7023" s="36" t="s">
        <v>6909</v>
      </c>
    </row>
    <row r="7024">
      <c r="A7024" s="2">
        <v>-2.0</v>
      </c>
      <c r="B7024" s="32" t="s">
        <v>6910</v>
      </c>
    </row>
    <row r="7025">
      <c r="A7025" s="2">
        <v>1.0</v>
      </c>
      <c r="B7025" s="36" t="s">
        <v>8141</v>
      </c>
    </row>
    <row r="7026">
      <c r="A7026" s="2">
        <v>1.0</v>
      </c>
      <c r="B7026" s="2" t="s">
        <v>8142</v>
      </c>
    </row>
    <row r="7027">
      <c r="A7027" s="2">
        <v>-1.0</v>
      </c>
      <c r="B7027" s="2" t="s">
        <v>7478</v>
      </c>
    </row>
    <row r="7028">
      <c r="A7028" s="2">
        <v>-1.0</v>
      </c>
      <c r="B7028" s="2" t="s">
        <v>7479</v>
      </c>
    </row>
    <row r="7029">
      <c r="A7029" s="2">
        <v>2.0</v>
      </c>
      <c r="B7029" s="2" t="s">
        <v>8143</v>
      </c>
    </row>
    <row r="7030">
      <c r="A7030" s="2">
        <v>2.0</v>
      </c>
      <c r="B7030" s="2" t="s">
        <v>8144</v>
      </c>
    </row>
    <row r="7031">
      <c r="A7031" s="2">
        <v>-2.0</v>
      </c>
      <c r="B7031" s="2" t="s">
        <v>6911</v>
      </c>
    </row>
    <row r="7032">
      <c r="A7032" s="2">
        <v>0.0</v>
      </c>
      <c r="B7032" s="2" t="s">
        <v>8145</v>
      </c>
    </row>
    <row r="7033">
      <c r="A7033" s="2">
        <v>2.0</v>
      </c>
      <c r="B7033" s="2" t="s">
        <v>8146</v>
      </c>
    </row>
    <row r="7034">
      <c r="A7034" s="2">
        <v>2.0</v>
      </c>
      <c r="B7034" s="2" t="s">
        <v>8147</v>
      </c>
    </row>
    <row r="7035">
      <c r="A7035" s="2">
        <v>0.0</v>
      </c>
      <c r="B7035" s="2" t="s">
        <v>8148</v>
      </c>
    </row>
    <row r="7036">
      <c r="A7036" s="2">
        <v>0.0</v>
      </c>
      <c r="B7036" s="2" t="s">
        <v>8149</v>
      </c>
    </row>
    <row r="7037">
      <c r="A7037" s="2">
        <v>0.0</v>
      </c>
      <c r="B7037" s="2" t="s">
        <v>8150</v>
      </c>
    </row>
    <row r="7038">
      <c r="A7038" s="2">
        <v>2.0</v>
      </c>
      <c r="B7038" s="2" t="s">
        <v>8151</v>
      </c>
    </row>
    <row r="7039">
      <c r="A7039" s="2">
        <v>-1.0</v>
      </c>
      <c r="B7039" s="2" t="s">
        <v>7480</v>
      </c>
    </row>
    <row r="7040">
      <c r="A7040" s="2">
        <v>1.0</v>
      </c>
      <c r="B7040" s="2" t="s">
        <v>8152</v>
      </c>
    </row>
    <row r="7041">
      <c r="A7041" s="2">
        <v>0.0</v>
      </c>
      <c r="B7041" s="2" t="s">
        <v>8153</v>
      </c>
    </row>
    <row r="7042">
      <c r="A7042" s="2">
        <v>0.0</v>
      </c>
      <c r="B7042" s="2" t="s">
        <v>8154</v>
      </c>
    </row>
    <row r="7043">
      <c r="A7043" s="2">
        <v>0.0</v>
      </c>
      <c r="B7043" s="2" t="s">
        <v>8155</v>
      </c>
    </row>
    <row r="7044">
      <c r="A7044" s="2">
        <v>0.0</v>
      </c>
      <c r="B7044" s="2" t="s">
        <v>8156</v>
      </c>
    </row>
    <row r="7045">
      <c r="A7045" s="2">
        <v>0.0</v>
      </c>
      <c r="B7045" s="2" t="s">
        <v>8157</v>
      </c>
    </row>
    <row r="7046">
      <c r="A7046" s="2">
        <v>0.0</v>
      </c>
      <c r="B7046" s="2" t="s">
        <v>8159</v>
      </c>
    </row>
    <row r="7047">
      <c r="A7047" s="2">
        <v>0.0</v>
      </c>
      <c r="B7047" s="2" t="s">
        <v>8160</v>
      </c>
    </row>
    <row r="7048">
      <c r="A7048" s="2">
        <v>0.0</v>
      </c>
      <c r="B7048" s="2" t="s">
        <v>8161</v>
      </c>
    </row>
    <row r="7049">
      <c r="A7049" s="2">
        <v>0.0</v>
      </c>
      <c r="B7049" s="2" t="s">
        <v>8162</v>
      </c>
    </row>
    <row r="7050">
      <c r="A7050" s="2">
        <v>0.0</v>
      </c>
      <c r="B7050" s="2" t="s">
        <v>8163</v>
      </c>
    </row>
    <row r="7051">
      <c r="A7051" s="2">
        <v>0.0</v>
      </c>
      <c r="B7051" s="2" t="s">
        <v>8164</v>
      </c>
    </row>
    <row r="7052">
      <c r="A7052" s="2">
        <v>0.0</v>
      </c>
      <c r="B7052" s="2" t="s">
        <v>8165</v>
      </c>
    </row>
    <row r="7053">
      <c r="A7053" s="2">
        <v>0.0</v>
      </c>
      <c r="B7053" s="2" t="s">
        <v>8166</v>
      </c>
    </row>
    <row r="7054">
      <c r="A7054" s="2">
        <v>-2.0</v>
      </c>
      <c r="B7054" s="2" t="s">
        <v>6912</v>
      </c>
    </row>
    <row r="7055">
      <c r="A7055" s="2">
        <v>2.0</v>
      </c>
      <c r="B7055" s="9" t="s">
        <v>8167</v>
      </c>
    </row>
    <row r="7056">
      <c r="A7056" s="2">
        <v>1.0</v>
      </c>
      <c r="B7056" s="36" t="s">
        <v>8168</v>
      </c>
    </row>
    <row r="7057">
      <c r="A7057" s="2">
        <v>2.0</v>
      </c>
      <c r="B7057" s="2" t="s">
        <v>8169</v>
      </c>
    </row>
    <row r="7058">
      <c r="A7058" s="2">
        <v>0.0</v>
      </c>
      <c r="B7058" s="2" t="s">
        <v>8170</v>
      </c>
    </row>
    <row r="7059">
      <c r="A7059" s="2">
        <v>-1.0</v>
      </c>
      <c r="B7059" s="2" t="s">
        <v>7481</v>
      </c>
    </row>
    <row r="7060">
      <c r="A7060" s="2">
        <v>0.0</v>
      </c>
      <c r="B7060" s="2" t="s">
        <v>8171</v>
      </c>
    </row>
    <row r="7061">
      <c r="A7061" s="2">
        <v>2.0</v>
      </c>
      <c r="B7061" s="2" t="s">
        <v>8172</v>
      </c>
    </row>
    <row r="7062">
      <c r="A7062" s="2">
        <v>2.0</v>
      </c>
      <c r="B7062" s="2" t="s">
        <v>8173</v>
      </c>
    </row>
    <row r="7063">
      <c r="A7063" s="2">
        <v>2.0</v>
      </c>
      <c r="B7063" s="2" t="s">
        <v>8174</v>
      </c>
    </row>
    <row r="7064">
      <c r="A7064" s="2">
        <v>2.0</v>
      </c>
      <c r="B7064" s="2" t="s">
        <v>8175</v>
      </c>
    </row>
    <row r="7065">
      <c r="A7065" s="2">
        <v>-1.0</v>
      </c>
      <c r="B7065" s="2" t="s">
        <v>7482</v>
      </c>
    </row>
    <row r="7066">
      <c r="A7066" s="2">
        <v>0.0</v>
      </c>
      <c r="B7066" s="2" t="s">
        <v>8176</v>
      </c>
    </row>
    <row r="7067">
      <c r="A7067" s="2">
        <v>-1.0</v>
      </c>
      <c r="B7067" s="2" t="s">
        <v>7483</v>
      </c>
    </row>
    <row r="7068">
      <c r="A7068" s="2">
        <v>1.0</v>
      </c>
      <c r="B7068" s="2" t="s">
        <v>8177</v>
      </c>
    </row>
    <row r="7069">
      <c r="A7069" s="2">
        <v>-1.0</v>
      </c>
      <c r="B7069" s="2" t="s">
        <v>7484</v>
      </c>
    </row>
    <row r="7070">
      <c r="A7070" s="2">
        <v>2.0</v>
      </c>
      <c r="B7070" s="9" t="s">
        <v>8178</v>
      </c>
    </row>
    <row r="7071">
      <c r="A7071" s="2">
        <v>-1.0</v>
      </c>
      <c r="B7071" s="2" t="s">
        <v>7485</v>
      </c>
    </row>
    <row r="7072">
      <c r="A7072" s="2">
        <v>-1.0</v>
      </c>
      <c r="B7072" s="2" t="s">
        <v>7486</v>
      </c>
    </row>
    <row r="7073">
      <c r="A7073" s="2">
        <v>0.0</v>
      </c>
      <c r="B7073" s="2" t="s">
        <v>8179</v>
      </c>
    </row>
    <row r="7074">
      <c r="A7074" s="2">
        <v>-1.0</v>
      </c>
      <c r="B7074" s="2" t="s">
        <v>7487</v>
      </c>
    </row>
    <row r="7075">
      <c r="A7075" s="2">
        <v>0.0</v>
      </c>
      <c r="B7075" s="2" t="s">
        <v>8180</v>
      </c>
    </row>
    <row r="7076">
      <c r="A7076" s="2">
        <v>2.0</v>
      </c>
      <c r="B7076" s="2" t="s">
        <v>8181</v>
      </c>
    </row>
    <row r="7077">
      <c r="A7077" s="2">
        <v>2.0</v>
      </c>
      <c r="B7077" s="2" t="s">
        <v>8182</v>
      </c>
    </row>
    <row r="7078">
      <c r="A7078" s="2">
        <v>2.0</v>
      </c>
      <c r="B7078" s="2" t="s">
        <v>8183</v>
      </c>
    </row>
    <row r="7079">
      <c r="A7079" s="2">
        <v>1.0</v>
      </c>
      <c r="B7079" s="2" t="s">
        <v>8184</v>
      </c>
    </row>
    <row r="7080">
      <c r="A7080" s="2">
        <v>1.0</v>
      </c>
      <c r="B7080" s="2" t="s">
        <v>8185</v>
      </c>
    </row>
    <row r="7081">
      <c r="A7081" s="2">
        <v>0.0</v>
      </c>
      <c r="B7081" s="2" t="s">
        <v>8186</v>
      </c>
    </row>
    <row r="7082">
      <c r="A7082" s="2">
        <v>2.0</v>
      </c>
      <c r="B7082" s="9" t="s">
        <v>8187</v>
      </c>
    </row>
    <row r="7083">
      <c r="A7083" s="2">
        <v>2.0</v>
      </c>
      <c r="B7083" s="9" t="s">
        <v>8188</v>
      </c>
    </row>
    <row r="7084">
      <c r="A7084" s="2">
        <v>1.0</v>
      </c>
      <c r="B7084" s="2" t="s">
        <v>8189</v>
      </c>
    </row>
    <row r="7085">
      <c r="A7085" s="2">
        <v>-1.0</v>
      </c>
      <c r="B7085" s="2" t="s">
        <v>7488</v>
      </c>
    </row>
    <row r="7086">
      <c r="A7086" s="2">
        <v>1.0</v>
      </c>
      <c r="B7086" s="2" t="s">
        <v>8190</v>
      </c>
    </row>
    <row r="7087">
      <c r="A7087" s="2">
        <v>0.0</v>
      </c>
      <c r="B7087" s="2" t="s">
        <v>8191</v>
      </c>
    </row>
    <row r="7088">
      <c r="A7088" s="2">
        <v>0.0</v>
      </c>
      <c r="B7088" s="2" t="s">
        <v>8192</v>
      </c>
    </row>
    <row r="7089">
      <c r="A7089" s="2">
        <v>0.0</v>
      </c>
      <c r="B7089" s="2" t="s">
        <v>8193</v>
      </c>
    </row>
    <row r="7090">
      <c r="A7090" s="2">
        <v>0.0</v>
      </c>
      <c r="B7090" s="2" t="s">
        <v>8194</v>
      </c>
    </row>
    <row r="7091">
      <c r="A7091" s="2">
        <v>0.0</v>
      </c>
      <c r="B7091" s="2" t="s">
        <v>8195</v>
      </c>
    </row>
    <row r="7092">
      <c r="A7092" s="2">
        <v>0.0</v>
      </c>
      <c r="B7092" s="2" t="s">
        <v>8196</v>
      </c>
    </row>
    <row r="7093">
      <c r="A7093" s="2">
        <v>0.0</v>
      </c>
      <c r="B7093" s="2" t="s">
        <v>8197</v>
      </c>
    </row>
    <row r="7094">
      <c r="A7094" s="2">
        <v>0.0</v>
      </c>
      <c r="B7094" s="2" t="s">
        <v>8198</v>
      </c>
    </row>
    <row r="7095">
      <c r="A7095" s="2">
        <v>0.0</v>
      </c>
      <c r="B7095" s="2" t="s">
        <v>8199</v>
      </c>
    </row>
    <row r="7096">
      <c r="A7096" s="2">
        <v>0.0</v>
      </c>
      <c r="B7096" s="2" t="s">
        <v>8200</v>
      </c>
    </row>
    <row r="7097">
      <c r="A7097" s="2">
        <v>0.0</v>
      </c>
      <c r="B7097" s="2" t="s">
        <v>8201</v>
      </c>
    </row>
    <row r="7098">
      <c r="A7098" s="2">
        <v>0.0</v>
      </c>
      <c r="B7098" s="2" t="s">
        <v>8202</v>
      </c>
    </row>
    <row r="7099">
      <c r="A7099" s="2">
        <v>0.0</v>
      </c>
      <c r="B7099" s="2" t="s">
        <v>8204</v>
      </c>
    </row>
    <row r="7100">
      <c r="A7100" s="2">
        <v>0.0</v>
      </c>
      <c r="B7100" s="2" t="s">
        <v>8205</v>
      </c>
    </row>
    <row r="7101">
      <c r="A7101" s="2">
        <v>1.0</v>
      </c>
      <c r="B7101" s="2" t="s">
        <v>8206</v>
      </c>
    </row>
    <row r="7102">
      <c r="A7102" s="2">
        <v>0.0</v>
      </c>
      <c r="B7102" s="2" t="s">
        <v>8207</v>
      </c>
    </row>
    <row r="7103">
      <c r="A7103" s="2">
        <v>0.0</v>
      </c>
      <c r="B7103" s="2" t="s">
        <v>8208</v>
      </c>
    </row>
    <row r="7104">
      <c r="A7104" s="2">
        <v>0.0</v>
      </c>
      <c r="B7104" s="2" t="s">
        <v>8209</v>
      </c>
    </row>
    <row r="7105">
      <c r="A7105" s="2">
        <v>-1.0</v>
      </c>
      <c r="B7105" s="2" t="s">
        <v>7489</v>
      </c>
    </row>
    <row r="7106">
      <c r="A7106" s="2">
        <v>0.0</v>
      </c>
      <c r="B7106" s="2" t="s">
        <v>8210</v>
      </c>
    </row>
    <row r="7107">
      <c r="A7107" s="2">
        <v>0.0</v>
      </c>
      <c r="B7107" s="2" t="s">
        <v>8211</v>
      </c>
    </row>
    <row r="7108">
      <c r="A7108" s="2">
        <v>0.0</v>
      </c>
      <c r="B7108" s="2" t="s">
        <v>8212</v>
      </c>
    </row>
    <row r="7109">
      <c r="A7109" s="2">
        <v>2.0</v>
      </c>
      <c r="B7109" s="9" t="s">
        <v>8213</v>
      </c>
    </row>
    <row r="7110">
      <c r="A7110" s="2">
        <v>0.0</v>
      </c>
      <c r="B7110" s="2" t="s">
        <v>8214</v>
      </c>
    </row>
    <row r="7111">
      <c r="A7111" s="2">
        <v>0.0</v>
      </c>
      <c r="B7111" s="2" t="s">
        <v>8215</v>
      </c>
    </row>
    <row r="7112">
      <c r="A7112" s="2">
        <v>0.0</v>
      </c>
      <c r="B7112" s="2" t="s">
        <v>8216</v>
      </c>
    </row>
    <row r="7113">
      <c r="A7113" s="2">
        <v>-1.0</v>
      </c>
      <c r="B7113" s="2" t="s">
        <v>7490</v>
      </c>
    </row>
    <row r="7114">
      <c r="A7114" s="2">
        <v>0.0</v>
      </c>
      <c r="B7114" s="2" t="s">
        <v>8217</v>
      </c>
    </row>
    <row r="7115">
      <c r="A7115" s="2">
        <v>1.0</v>
      </c>
      <c r="B7115" s="2" t="s">
        <v>8218</v>
      </c>
    </row>
    <row r="7116">
      <c r="A7116" s="2">
        <v>0.0</v>
      </c>
      <c r="B7116" s="38" t="s">
        <v>8219</v>
      </c>
    </row>
    <row r="7117">
      <c r="A7117" s="2">
        <v>1.0</v>
      </c>
      <c r="B7117" s="2" t="s">
        <v>8220</v>
      </c>
    </row>
    <row r="7118">
      <c r="A7118" s="2">
        <v>0.0</v>
      </c>
      <c r="B7118" s="2" t="s">
        <v>8221</v>
      </c>
    </row>
    <row r="7119">
      <c r="A7119" s="2">
        <v>0.0</v>
      </c>
      <c r="B7119" s="2" t="s">
        <v>8222</v>
      </c>
    </row>
    <row r="7120">
      <c r="A7120" s="2">
        <v>-1.0</v>
      </c>
      <c r="B7120" s="2" t="s">
        <v>7491</v>
      </c>
    </row>
    <row r="7121">
      <c r="A7121" s="2">
        <v>-1.0</v>
      </c>
      <c r="B7121" s="2" t="s">
        <v>7492</v>
      </c>
    </row>
    <row r="7122">
      <c r="A7122" s="2">
        <v>-1.0</v>
      </c>
      <c r="B7122" s="2" t="s">
        <v>7493</v>
      </c>
    </row>
    <row r="7123">
      <c r="A7123" s="2">
        <v>0.0</v>
      </c>
      <c r="B7123" s="2" t="s">
        <v>8223</v>
      </c>
    </row>
    <row r="7124">
      <c r="A7124" s="2">
        <v>0.0</v>
      </c>
      <c r="B7124" s="2" t="s">
        <v>8224</v>
      </c>
    </row>
    <row r="7125">
      <c r="A7125" s="2">
        <v>0.0</v>
      </c>
      <c r="B7125" s="2" t="s">
        <v>8225</v>
      </c>
    </row>
    <row r="7126">
      <c r="A7126" s="2">
        <v>-1.0</v>
      </c>
      <c r="B7126" s="2" t="s">
        <v>7494</v>
      </c>
    </row>
    <row r="7127">
      <c r="A7127" s="2">
        <v>0.0</v>
      </c>
      <c r="B7127" s="2" t="s">
        <v>8226</v>
      </c>
    </row>
    <row r="7128">
      <c r="A7128" s="2">
        <v>1.0</v>
      </c>
      <c r="B7128" s="2" t="s">
        <v>8227</v>
      </c>
    </row>
    <row r="7129">
      <c r="A7129" s="2">
        <v>-1.0</v>
      </c>
      <c r="B7129" s="2" t="s">
        <v>7495</v>
      </c>
    </row>
    <row r="7130">
      <c r="A7130" s="2">
        <v>2.0</v>
      </c>
      <c r="B7130" s="2" t="s">
        <v>7045</v>
      </c>
    </row>
    <row r="7131">
      <c r="A7131" s="2">
        <v>0.0</v>
      </c>
      <c r="B7131" s="2" t="s">
        <v>8228</v>
      </c>
    </row>
    <row r="7132">
      <c r="A7132" s="2">
        <v>-1.0</v>
      </c>
      <c r="B7132" s="2" t="s">
        <v>7496</v>
      </c>
    </row>
    <row r="7133">
      <c r="A7133" s="2">
        <v>1.0</v>
      </c>
      <c r="B7133" s="36" t="s">
        <v>8229</v>
      </c>
    </row>
    <row r="7134">
      <c r="A7134" s="2">
        <v>-1.0</v>
      </c>
      <c r="B7134" s="2" t="s">
        <v>7497</v>
      </c>
    </row>
    <row r="7135">
      <c r="A7135" s="2">
        <v>-1.0</v>
      </c>
      <c r="B7135" s="2" t="s">
        <v>7498</v>
      </c>
    </row>
    <row r="7136">
      <c r="A7136" s="2">
        <v>-1.0</v>
      </c>
      <c r="B7136" s="2" t="s">
        <v>7499</v>
      </c>
    </row>
    <row r="7137">
      <c r="A7137" s="2">
        <v>-2.0</v>
      </c>
      <c r="B7137" s="2" t="s">
        <v>6913</v>
      </c>
    </row>
    <row r="7138">
      <c r="A7138" s="2">
        <v>-1.0</v>
      </c>
      <c r="B7138" s="2" t="s">
        <v>7500</v>
      </c>
    </row>
    <row r="7139">
      <c r="A7139" s="2">
        <v>-1.0</v>
      </c>
      <c r="B7139" s="2" t="s">
        <v>7501</v>
      </c>
    </row>
    <row r="7140">
      <c r="A7140" s="2">
        <v>-2.0</v>
      </c>
      <c r="B7140" s="2" t="s">
        <v>6914</v>
      </c>
    </row>
    <row r="7141">
      <c r="A7141" s="2">
        <v>2.0</v>
      </c>
      <c r="B7141" s="9" t="s">
        <v>8230</v>
      </c>
    </row>
    <row r="7142">
      <c r="A7142" s="2">
        <v>2.0</v>
      </c>
      <c r="B7142" s="9" t="s">
        <v>8231</v>
      </c>
    </row>
    <row r="7143">
      <c r="A7143" s="2">
        <v>0.0</v>
      </c>
      <c r="B7143" s="2" t="s">
        <v>8232</v>
      </c>
    </row>
    <row r="7144">
      <c r="A7144" s="2">
        <v>1.0</v>
      </c>
      <c r="B7144" s="2" t="s">
        <v>8233</v>
      </c>
    </row>
    <row r="7145">
      <c r="A7145" s="2">
        <v>1.0</v>
      </c>
      <c r="B7145" s="2" t="s">
        <v>8234</v>
      </c>
    </row>
    <row r="7146">
      <c r="A7146" s="2">
        <v>0.0</v>
      </c>
      <c r="B7146" s="2" t="s">
        <v>8235</v>
      </c>
    </row>
    <row r="7147">
      <c r="A7147" s="2">
        <v>0.0</v>
      </c>
      <c r="B7147" s="2" t="s">
        <v>8236</v>
      </c>
    </row>
    <row r="7148">
      <c r="A7148" s="2">
        <v>0.0</v>
      </c>
      <c r="B7148" s="2" t="s">
        <v>8237</v>
      </c>
    </row>
    <row r="7149">
      <c r="A7149" s="2">
        <v>-1.0</v>
      </c>
      <c r="B7149" s="2" t="s">
        <v>7502</v>
      </c>
    </row>
    <row r="7150">
      <c r="A7150" s="2">
        <v>1.0</v>
      </c>
      <c r="B7150" s="9" t="s">
        <v>8238</v>
      </c>
    </row>
    <row r="7151">
      <c r="A7151" s="2">
        <v>2.0</v>
      </c>
      <c r="B7151" s="9" t="s">
        <v>8239</v>
      </c>
    </row>
    <row r="7152">
      <c r="A7152" s="2">
        <v>0.0</v>
      </c>
      <c r="B7152" s="36" t="s">
        <v>8240</v>
      </c>
    </row>
    <row r="7153">
      <c r="A7153" s="2">
        <v>-1.0</v>
      </c>
      <c r="B7153" s="2" t="s">
        <v>7503</v>
      </c>
    </row>
    <row r="7154">
      <c r="A7154" s="2">
        <v>2.0</v>
      </c>
      <c r="B7154" s="2" t="s">
        <v>8241</v>
      </c>
    </row>
    <row r="7155">
      <c r="A7155" s="2">
        <v>2.0</v>
      </c>
      <c r="B7155" s="9" t="s">
        <v>8242</v>
      </c>
    </row>
    <row r="7156">
      <c r="A7156" s="2">
        <v>2.0</v>
      </c>
      <c r="B7156" s="2" t="s">
        <v>8243</v>
      </c>
    </row>
    <row r="7157">
      <c r="A7157" s="2">
        <v>2.0</v>
      </c>
      <c r="B7157" s="89" t="s">
        <v>8244</v>
      </c>
    </row>
    <row r="7158">
      <c r="A7158" s="2">
        <v>2.0</v>
      </c>
      <c r="B7158" s="9" t="s">
        <v>8245</v>
      </c>
    </row>
    <row r="7159">
      <c r="A7159" s="2">
        <v>1.0</v>
      </c>
      <c r="B7159" s="2" t="s">
        <v>8246</v>
      </c>
    </row>
    <row r="7160">
      <c r="A7160" s="2">
        <v>-1.0</v>
      </c>
      <c r="B7160" s="9" t="s">
        <v>7504</v>
      </c>
    </row>
    <row r="7161">
      <c r="A7161" s="2">
        <v>-1.0</v>
      </c>
      <c r="B7161" s="2" t="s">
        <v>7505</v>
      </c>
    </row>
    <row r="7162">
      <c r="A7162" s="2">
        <v>-2.0</v>
      </c>
      <c r="B7162" s="2" t="s">
        <v>6915</v>
      </c>
    </row>
    <row r="7163">
      <c r="A7163" s="2">
        <v>-2.0</v>
      </c>
      <c r="B7163" s="2" t="s">
        <v>6916</v>
      </c>
    </row>
    <row r="7164">
      <c r="A7164" s="2">
        <v>-1.0</v>
      </c>
      <c r="B7164" s="2" t="s">
        <v>7506</v>
      </c>
    </row>
    <row r="7165">
      <c r="A7165" s="2">
        <v>-2.0</v>
      </c>
      <c r="B7165" s="2" t="s">
        <v>6917</v>
      </c>
    </row>
    <row r="7166">
      <c r="A7166" s="2">
        <v>-2.0</v>
      </c>
      <c r="B7166" s="2" t="s">
        <v>6918</v>
      </c>
    </row>
    <row r="7167">
      <c r="A7167" s="2">
        <v>-1.0</v>
      </c>
      <c r="B7167" s="2" t="s">
        <v>7507</v>
      </c>
    </row>
    <row r="7168">
      <c r="A7168" s="2">
        <v>-1.0</v>
      </c>
      <c r="B7168" s="2" t="s">
        <v>7508</v>
      </c>
    </row>
    <row r="7169">
      <c r="A7169" s="2">
        <v>-1.0</v>
      </c>
      <c r="B7169" s="2" t="s">
        <v>7509</v>
      </c>
    </row>
    <row r="7170">
      <c r="A7170" s="2">
        <v>-1.0</v>
      </c>
      <c r="B7170" s="2" t="s">
        <v>7510</v>
      </c>
    </row>
    <row r="7171">
      <c r="A7171" s="2">
        <v>-1.0</v>
      </c>
      <c r="B7171" s="2" t="s">
        <v>7511</v>
      </c>
    </row>
    <row r="7172">
      <c r="A7172" s="2">
        <v>1.0</v>
      </c>
      <c r="B7172" s="2" t="s">
        <v>8247</v>
      </c>
    </row>
    <row r="7173">
      <c r="A7173" s="2">
        <v>1.0</v>
      </c>
      <c r="B7173" s="2" t="s">
        <v>8248</v>
      </c>
    </row>
    <row r="7174">
      <c r="A7174" s="2">
        <v>-1.0</v>
      </c>
      <c r="B7174" s="2" t="s">
        <v>7512</v>
      </c>
    </row>
    <row r="7175">
      <c r="A7175" s="2">
        <v>0.0</v>
      </c>
      <c r="B7175" s="2" t="s">
        <v>8249</v>
      </c>
    </row>
    <row r="7176">
      <c r="A7176" s="2">
        <v>0.0</v>
      </c>
      <c r="B7176" s="2" t="s">
        <v>8250</v>
      </c>
    </row>
    <row r="7177">
      <c r="A7177" s="2">
        <v>-1.0</v>
      </c>
      <c r="B7177" s="2" t="s">
        <v>7513</v>
      </c>
    </row>
    <row r="7178">
      <c r="A7178" s="2">
        <v>-1.0</v>
      </c>
      <c r="B7178" s="2" t="s">
        <v>7514</v>
      </c>
    </row>
    <row r="7179">
      <c r="A7179" s="2">
        <v>-2.0</v>
      </c>
      <c r="B7179" s="2" t="s">
        <v>6919</v>
      </c>
    </row>
    <row r="7180">
      <c r="A7180" s="2">
        <v>0.0</v>
      </c>
      <c r="B7180" s="2" t="s">
        <v>8251</v>
      </c>
    </row>
    <row r="7181">
      <c r="A7181" s="2">
        <v>-2.0</v>
      </c>
      <c r="B7181" s="2" t="s">
        <v>6920</v>
      </c>
    </row>
    <row r="7182">
      <c r="A7182" s="2">
        <v>0.0</v>
      </c>
      <c r="B7182" s="2" t="s">
        <v>8252</v>
      </c>
    </row>
    <row r="7183">
      <c r="A7183" s="2">
        <v>0.0</v>
      </c>
      <c r="B7183" s="2" t="s">
        <v>8253</v>
      </c>
    </row>
    <row r="7184">
      <c r="A7184" s="2">
        <v>-2.0</v>
      </c>
      <c r="B7184" s="2" t="s">
        <v>6921</v>
      </c>
    </row>
    <row r="7185">
      <c r="A7185" s="2">
        <v>-2.0</v>
      </c>
      <c r="B7185" s="2" t="s">
        <v>6923</v>
      </c>
    </row>
    <row r="7186">
      <c r="A7186" s="2">
        <v>-2.0</v>
      </c>
      <c r="B7186" s="2" t="s">
        <v>6924</v>
      </c>
    </row>
    <row r="7187">
      <c r="A7187" s="2">
        <v>0.0</v>
      </c>
      <c r="B7187" s="2" t="s">
        <v>8254</v>
      </c>
    </row>
    <row r="7188">
      <c r="A7188" s="2">
        <v>-1.0</v>
      </c>
      <c r="B7188" s="2" t="s">
        <v>7515</v>
      </c>
    </row>
    <row r="7189">
      <c r="A7189" s="2">
        <v>-1.0</v>
      </c>
      <c r="B7189" s="2" t="s">
        <v>7516</v>
      </c>
    </row>
    <row r="7190">
      <c r="A7190" s="2">
        <v>-2.0</v>
      </c>
      <c r="B7190" s="2" t="s">
        <v>6925</v>
      </c>
    </row>
    <row r="7191">
      <c r="A7191" s="2">
        <v>-2.0</v>
      </c>
      <c r="B7191" s="2" t="s">
        <v>6926</v>
      </c>
    </row>
    <row r="7192">
      <c r="A7192" s="2">
        <v>-2.0</v>
      </c>
      <c r="B7192" s="2" t="s">
        <v>6927</v>
      </c>
    </row>
    <row r="7193">
      <c r="A7193" s="2">
        <v>-1.0</v>
      </c>
      <c r="B7193" s="2" t="s">
        <v>7517</v>
      </c>
    </row>
    <row r="7194">
      <c r="A7194" s="2">
        <v>0.0</v>
      </c>
      <c r="B7194" s="2" t="s">
        <v>8255</v>
      </c>
    </row>
    <row r="7195">
      <c r="A7195" s="2">
        <v>-1.0</v>
      </c>
      <c r="B7195" s="2" t="s">
        <v>7518</v>
      </c>
    </row>
    <row r="7196">
      <c r="A7196" s="2">
        <v>-1.0</v>
      </c>
      <c r="B7196" s="2" t="s">
        <v>7519</v>
      </c>
    </row>
    <row r="7197">
      <c r="A7197" s="2">
        <v>-2.0</v>
      </c>
      <c r="B7197" s="2" t="s">
        <v>6928</v>
      </c>
    </row>
    <row r="7198">
      <c r="A7198" s="2">
        <v>-2.0</v>
      </c>
      <c r="B7198" s="2" t="s">
        <v>6930</v>
      </c>
    </row>
    <row r="7199">
      <c r="A7199" s="2">
        <v>0.0</v>
      </c>
      <c r="B7199" s="2" t="s">
        <v>8256</v>
      </c>
    </row>
    <row r="7200">
      <c r="A7200" s="2">
        <v>0.0</v>
      </c>
      <c r="B7200" s="2" t="s">
        <v>8257</v>
      </c>
    </row>
    <row r="7201">
      <c r="A7201" s="2">
        <v>-2.0</v>
      </c>
      <c r="B7201" s="2" t="s">
        <v>6931</v>
      </c>
    </row>
    <row r="7202">
      <c r="A7202" s="2">
        <v>-2.0</v>
      </c>
      <c r="B7202" s="2" t="s">
        <v>6932</v>
      </c>
    </row>
    <row r="7203">
      <c r="A7203" s="2">
        <v>-2.0</v>
      </c>
      <c r="B7203" s="2" t="s">
        <v>6933</v>
      </c>
    </row>
    <row r="7204">
      <c r="A7204" s="2">
        <v>-2.0</v>
      </c>
      <c r="B7204" s="2" t="s">
        <v>6934</v>
      </c>
    </row>
    <row r="7205">
      <c r="A7205" s="2">
        <v>-1.0</v>
      </c>
      <c r="B7205" s="2" t="s">
        <v>7520</v>
      </c>
    </row>
    <row r="7206">
      <c r="A7206" s="2">
        <v>-1.0</v>
      </c>
      <c r="B7206" s="2" t="s">
        <v>7521</v>
      </c>
    </row>
    <row r="7207">
      <c r="A7207" s="2">
        <v>-1.0</v>
      </c>
      <c r="B7207" s="2" t="s">
        <v>7522</v>
      </c>
    </row>
    <row r="7208">
      <c r="A7208" s="2">
        <v>0.0</v>
      </c>
      <c r="B7208" s="2" t="s">
        <v>8258</v>
      </c>
    </row>
    <row r="7209">
      <c r="A7209" s="2">
        <v>0.0</v>
      </c>
      <c r="B7209" s="2" t="s">
        <v>8259</v>
      </c>
    </row>
    <row r="7210">
      <c r="A7210" s="2">
        <v>-1.0</v>
      </c>
      <c r="B7210" s="2" t="s">
        <v>7523</v>
      </c>
    </row>
    <row r="7211">
      <c r="A7211" s="2">
        <v>-2.0</v>
      </c>
      <c r="B7211" s="2" t="s">
        <v>6935</v>
      </c>
    </row>
    <row r="7212">
      <c r="A7212" s="2">
        <v>-2.0</v>
      </c>
      <c r="B7212" s="2" t="s">
        <v>6936</v>
      </c>
    </row>
    <row r="7213">
      <c r="A7213" s="2">
        <v>-2.0</v>
      </c>
      <c r="B7213" s="2" t="s">
        <v>6937</v>
      </c>
    </row>
    <row r="7214">
      <c r="A7214" s="2">
        <v>-2.0</v>
      </c>
      <c r="B7214" s="2" t="s">
        <v>6938</v>
      </c>
    </row>
    <row r="7215">
      <c r="A7215" s="2">
        <v>-1.0</v>
      </c>
      <c r="B7215" s="2" t="s">
        <v>7524</v>
      </c>
    </row>
    <row r="7216">
      <c r="A7216" s="2">
        <v>-2.0</v>
      </c>
      <c r="B7216" s="2" t="s">
        <v>6939</v>
      </c>
    </row>
    <row r="7217">
      <c r="A7217" s="2">
        <v>0.0</v>
      </c>
      <c r="B7217" s="2" t="s">
        <v>8260</v>
      </c>
    </row>
    <row r="7218">
      <c r="A7218" s="2">
        <v>-1.0</v>
      </c>
      <c r="B7218" s="2" t="s">
        <v>7525</v>
      </c>
    </row>
    <row r="7219">
      <c r="A7219" s="2">
        <v>0.0</v>
      </c>
      <c r="B7219" s="2" t="s">
        <v>8261</v>
      </c>
    </row>
    <row r="7220">
      <c r="A7220" s="2">
        <v>-2.0</v>
      </c>
      <c r="B7220" s="2" t="s">
        <v>6940</v>
      </c>
    </row>
    <row r="7221">
      <c r="A7221" s="2">
        <v>-2.0</v>
      </c>
      <c r="B7221" s="2" t="s">
        <v>6941</v>
      </c>
    </row>
    <row r="7222">
      <c r="A7222" s="2">
        <v>-1.0</v>
      </c>
      <c r="B7222" s="2" t="s">
        <v>7526</v>
      </c>
    </row>
    <row r="7223">
      <c r="A7223" s="2">
        <v>0.0</v>
      </c>
      <c r="B7223" s="2" t="s">
        <v>8262</v>
      </c>
    </row>
    <row r="7224">
      <c r="A7224" s="2">
        <v>0.0</v>
      </c>
      <c r="B7224" s="2" t="s">
        <v>8263</v>
      </c>
    </row>
    <row r="7225">
      <c r="A7225" s="2">
        <v>0.0</v>
      </c>
      <c r="B7225" s="2" t="s">
        <v>8264</v>
      </c>
    </row>
    <row r="7226">
      <c r="A7226" s="2">
        <v>-2.0</v>
      </c>
      <c r="B7226" s="2" t="s">
        <v>6942</v>
      </c>
    </row>
    <row r="7227">
      <c r="A7227" s="2">
        <v>0.0</v>
      </c>
      <c r="B7227" s="2" t="s">
        <v>8265</v>
      </c>
    </row>
    <row r="7228">
      <c r="A7228" s="2">
        <v>-1.0</v>
      </c>
      <c r="B7228" s="2" t="s">
        <v>7527</v>
      </c>
    </row>
    <row r="7229">
      <c r="A7229" s="2">
        <v>-2.0</v>
      </c>
      <c r="B7229" s="2" t="s">
        <v>6943</v>
      </c>
    </row>
    <row r="7230">
      <c r="A7230" s="2">
        <v>-1.0</v>
      </c>
      <c r="B7230" s="2" t="s">
        <v>7528</v>
      </c>
    </row>
    <row r="7231">
      <c r="A7231" s="2">
        <v>-1.0</v>
      </c>
      <c r="B7231" s="2" t="s">
        <v>7529</v>
      </c>
    </row>
    <row r="7232">
      <c r="A7232" s="2">
        <v>-1.0</v>
      </c>
      <c r="B7232" s="2" t="s">
        <v>7530</v>
      </c>
    </row>
    <row r="7233">
      <c r="A7233" s="2">
        <v>-1.0</v>
      </c>
      <c r="B7233" s="2" t="s">
        <v>7531</v>
      </c>
    </row>
    <row r="7234">
      <c r="A7234" s="2">
        <v>0.0</v>
      </c>
      <c r="B7234" s="2" t="s">
        <v>8266</v>
      </c>
    </row>
    <row r="7235">
      <c r="A7235" s="2">
        <v>-1.0</v>
      </c>
      <c r="B7235" s="2" t="s">
        <v>7532</v>
      </c>
    </row>
    <row r="7236">
      <c r="A7236" s="2">
        <v>-1.0</v>
      </c>
      <c r="B7236" s="2" t="s">
        <v>7533</v>
      </c>
    </row>
    <row r="7237">
      <c r="A7237" s="2">
        <v>-2.0</v>
      </c>
      <c r="B7237" s="2" t="s">
        <v>6944</v>
      </c>
    </row>
    <row r="7238">
      <c r="A7238" s="2">
        <v>-1.0</v>
      </c>
      <c r="B7238" s="2" t="s">
        <v>7534</v>
      </c>
    </row>
    <row r="7239">
      <c r="A7239" s="2">
        <v>-1.0</v>
      </c>
      <c r="B7239" s="2" t="s">
        <v>7535</v>
      </c>
    </row>
    <row r="7240">
      <c r="A7240" s="2">
        <v>-1.0</v>
      </c>
      <c r="B7240" s="2" t="s">
        <v>7536</v>
      </c>
    </row>
    <row r="7241">
      <c r="A7241" s="2">
        <v>-1.0</v>
      </c>
      <c r="B7241" s="2" t="s">
        <v>7537</v>
      </c>
    </row>
    <row r="7242">
      <c r="A7242" s="2">
        <v>0.0</v>
      </c>
      <c r="B7242" s="2" t="s">
        <v>8267</v>
      </c>
    </row>
    <row r="7243">
      <c r="A7243" s="2">
        <v>0.0</v>
      </c>
      <c r="B7243" s="2" t="s">
        <v>8268</v>
      </c>
    </row>
    <row r="7244">
      <c r="A7244" s="2">
        <v>0.0</v>
      </c>
      <c r="B7244" s="2" t="s">
        <v>8269</v>
      </c>
    </row>
    <row r="7245">
      <c r="A7245" s="2">
        <v>-1.0</v>
      </c>
      <c r="B7245" s="2" t="s">
        <v>7538</v>
      </c>
    </row>
    <row r="7246">
      <c r="A7246" s="2">
        <v>-1.0</v>
      </c>
      <c r="B7246" s="2" t="s">
        <v>7539</v>
      </c>
    </row>
    <row r="7247">
      <c r="A7247" s="2">
        <v>-1.0</v>
      </c>
      <c r="B7247" s="36" t="s">
        <v>7540</v>
      </c>
    </row>
    <row r="7248">
      <c r="A7248" s="2">
        <v>-1.0</v>
      </c>
      <c r="B7248" s="9" t="s">
        <v>7541</v>
      </c>
    </row>
    <row r="7249">
      <c r="A7249" s="2">
        <v>-1.0</v>
      </c>
      <c r="B7249" s="2" t="s">
        <v>7542</v>
      </c>
    </row>
    <row r="7250">
      <c r="A7250" s="2">
        <v>-1.0</v>
      </c>
      <c r="B7250" s="9" t="s">
        <v>7543</v>
      </c>
    </row>
    <row r="7251">
      <c r="A7251" s="2">
        <v>-1.0</v>
      </c>
      <c r="B7251" s="2" t="s">
        <v>7544</v>
      </c>
    </row>
    <row r="7252">
      <c r="A7252" s="2">
        <v>-1.0</v>
      </c>
      <c r="B7252" s="2" t="s">
        <v>7545</v>
      </c>
    </row>
    <row r="7253">
      <c r="A7253" s="2">
        <v>-1.0</v>
      </c>
      <c r="B7253" s="2" t="s">
        <v>7546</v>
      </c>
    </row>
    <row r="7254">
      <c r="A7254" s="2">
        <v>-1.0</v>
      </c>
      <c r="B7254" s="89" t="s">
        <v>7547</v>
      </c>
    </row>
    <row r="7255">
      <c r="A7255" s="2">
        <v>-1.0</v>
      </c>
      <c r="B7255" s="2" t="s">
        <v>7548</v>
      </c>
    </row>
    <row r="7256">
      <c r="A7256" s="2">
        <v>-1.0</v>
      </c>
      <c r="B7256" s="9" t="s">
        <v>7549</v>
      </c>
    </row>
    <row r="7257">
      <c r="A7257" s="2">
        <v>0.0</v>
      </c>
      <c r="B7257" s="2" t="s">
        <v>8270</v>
      </c>
    </row>
    <row r="7258">
      <c r="A7258" s="2">
        <v>-2.0</v>
      </c>
      <c r="B7258" s="2" t="s">
        <v>6945</v>
      </c>
    </row>
    <row r="7259">
      <c r="A7259" s="2">
        <v>-1.0</v>
      </c>
      <c r="B7259" s="9" t="s">
        <v>7550</v>
      </c>
    </row>
    <row r="7260">
      <c r="A7260" s="2">
        <v>-2.0</v>
      </c>
      <c r="B7260" s="2" t="s">
        <v>6946</v>
      </c>
    </row>
    <row r="7261">
      <c r="A7261" s="2">
        <v>-1.0</v>
      </c>
      <c r="B7261" s="91" t="s">
        <v>7551</v>
      </c>
    </row>
    <row r="7262">
      <c r="A7262" s="2">
        <v>0.0</v>
      </c>
      <c r="B7262" s="10" t="s">
        <v>8271</v>
      </c>
    </row>
    <row r="7263">
      <c r="A7263" s="2">
        <v>-2.0</v>
      </c>
      <c r="B7263" s="2" t="s">
        <v>6947</v>
      </c>
    </row>
    <row r="7264">
      <c r="A7264" s="2">
        <v>-2.0</v>
      </c>
      <c r="B7264" s="2" t="s">
        <v>6948</v>
      </c>
    </row>
    <row r="7265">
      <c r="A7265" s="2">
        <v>-2.0</v>
      </c>
      <c r="B7265" s="2" t="s">
        <v>6949</v>
      </c>
    </row>
    <row r="7266">
      <c r="A7266" s="2">
        <v>-2.0</v>
      </c>
      <c r="B7266" s="2" t="s">
        <v>6950</v>
      </c>
    </row>
    <row r="7267">
      <c r="A7267" s="2">
        <v>-2.0</v>
      </c>
      <c r="B7267" s="2" t="s">
        <v>6951</v>
      </c>
    </row>
    <row r="7268">
      <c r="A7268" s="2">
        <v>0.0</v>
      </c>
      <c r="B7268" s="2" t="s">
        <v>8272</v>
      </c>
    </row>
    <row r="7269">
      <c r="A7269" s="2">
        <v>0.0</v>
      </c>
      <c r="B7269" s="2" t="s">
        <v>8273</v>
      </c>
    </row>
    <row r="7270">
      <c r="A7270" s="2">
        <v>-2.0</v>
      </c>
      <c r="B7270" s="89" t="s">
        <v>6952</v>
      </c>
    </row>
    <row r="7271">
      <c r="A7271" s="2">
        <v>0.0</v>
      </c>
      <c r="B7271" s="36" t="s">
        <v>8274</v>
      </c>
    </row>
    <row r="7272">
      <c r="A7272" s="2">
        <v>-2.0</v>
      </c>
      <c r="B7272" s="2" t="s">
        <v>6955</v>
      </c>
    </row>
    <row r="7273">
      <c r="A7273" s="2">
        <v>-2.0</v>
      </c>
      <c r="B7273" s="2" t="s">
        <v>6956</v>
      </c>
    </row>
    <row r="7274">
      <c r="A7274" s="2">
        <v>-1.0</v>
      </c>
      <c r="B7274" s="2" t="s">
        <v>7552</v>
      </c>
    </row>
    <row r="7275">
      <c r="A7275" s="2">
        <v>-2.0</v>
      </c>
      <c r="B7275" s="9" t="s">
        <v>6957</v>
      </c>
    </row>
    <row r="7276">
      <c r="A7276" s="2">
        <v>0.0</v>
      </c>
      <c r="B7276" s="2" t="s">
        <v>8275</v>
      </c>
    </row>
    <row r="7277">
      <c r="A7277" s="2">
        <v>0.0</v>
      </c>
      <c r="B7277" s="36" t="s">
        <v>8276</v>
      </c>
    </row>
    <row r="7278">
      <c r="A7278" s="2">
        <v>0.0</v>
      </c>
      <c r="B7278" s="36" t="s">
        <v>8277</v>
      </c>
    </row>
    <row r="7279">
      <c r="A7279" s="2">
        <v>0.0</v>
      </c>
      <c r="B7279" s="36" t="s">
        <v>8278</v>
      </c>
    </row>
    <row r="7280">
      <c r="A7280" s="2">
        <v>0.0</v>
      </c>
      <c r="B7280" s="2" t="s">
        <v>8279</v>
      </c>
    </row>
    <row r="7281">
      <c r="A7281" s="2">
        <v>0.0</v>
      </c>
      <c r="B7281" s="2" t="s">
        <v>8280</v>
      </c>
    </row>
    <row r="7282">
      <c r="A7282" s="2">
        <v>-2.0</v>
      </c>
      <c r="B7282" s="2" t="s">
        <v>6958</v>
      </c>
    </row>
    <row r="7283">
      <c r="A7283" s="2">
        <v>-1.0</v>
      </c>
      <c r="B7283" s="2" t="s">
        <v>7553</v>
      </c>
    </row>
    <row r="7284">
      <c r="A7284" s="2">
        <v>-1.0</v>
      </c>
      <c r="B7284" s="2" t="s">
        <v>7554</v>
      </c>
    </row>
    <row r="7285">
      <c r="A7285" s="2">
        <v>0.0</v>
      </c>
      <c r="B7285" s="2" t="s">
        <v>8281</v>
      </c>
    </row>
    <row r="7286">
      <c r="A7286" s="2">
        <v>0.0</v>
      </c>
      <c r="B7286" s="2" t="s">
        <v>8282</v>
      </c>
    </row>
    <row r="7287">
      <c r="A7287" s="2">
        <v>-1.0</v>
      </c>
      <c r="B7287" s="2" t="s">
        <v>7555</v>
      </c>
    </row>
    <row r="7288">
      <c r="A7288" s="2">
        <v>1.0</v>
      </c>
      <c r="B7288" s="2" t="s">
        <v>8283</v>
      </c>
    </row>
    <row r="7289">
      <c r="A7289" s="2">
        <v>0.0</v>
      </c>
      <c r="B7289" s="2" t="s">
        <v>8284</v>
      </c>
    </row>
    <row r="7290">
      <c r="A7290" s="2">
        <v>1.0</v>
      </c>
      <c r="B7290" s="2" t="s">
        <v>8285</v>
      </c>
    </row>
    <row r="7291">
      <c r="A7291" s="2">
        <v>-1.0</v>
      </c>
      <c r="B7291" s="2" t="s">
        <v>7556</v>
      </c>
    </row>
    <row r="7292">
      <c r="A7292" s="2">
        <v>-1.0</v>
      </c>
      <c r="B7292" s="2" t="s">
        <v>7557</v>
      </c>
    </row>
    <row r="7293">
      <c r="A7293" s="2">
        <v>0.0</v>
      </c>
      <c r="B7293" s="2" t="s">
        <v>8287</v>
      </c>
    </row>
    <row r="7294">
      <c r="A7294" s="2">
        <v>-1.0</v>
      </c>
      <c r="B7294" s="2" t="s">
        <v>7558</v>
      </c>
    </row>
    <row r="7295">
      <c r="A7295" s="2">
        <v>0.0</v>
      </c>
      <c r="B7295" s="2" t="s">
        <v>8288</v>
      </c>
    </row>
    <row r="7296">
      <c r="A7296" s="2">
        <v>0.0</v>
      </c>
      <c r="B7296" s="2" t="s">
        <v>8289</v>
      </c>
    </row>
    <row r="7297">
      <c r="A7297" s="2">
        <v>0.0</v>
      </c>
      <c r="B7297" s="2" t="s">
        <v>8290</v>
      </c>
    </row>
    <row r="7298">
      <c r="A7298" s="2">
        <v>0.0</v>
      </c>
      <c r="B7298" s="2" t="s">
        <v>8291</v>
      </c>
    </row>
    <row r="7299">
      <c r="A7299" s="2">
        <v>0.0</v>
      </c>
      <c r="B7299" s="2" t="s">
        <v>8292</v>
      </c>
    </row>
    <row r="7300">
      <c r="A7300" s="2">
        <v>0.0</v>
      </c>
      <c r="B7300" s="2" t="s">
        <v>8293</v>
      </c>
    </row>
    <row r="7301">
      <c r="A7301" s="2">
        <v>0.0</v>
      </c>
      <c r="B7301" s="2" t="s">
        <v>8294</v>
      </c>
    </row>
    <row r="7302">
      <c r="A7302" s="2">
        <v>1.0</v>
      </c>
      <c r="B7302" s="2" t="s">
        <v>8295</v>
      </c>
    </row>
    <row r="7303">
      <c r="A7303" s="2">
        <v>0.0</v>
      </c>
      <c r="B7303" s="2" t="s">
        <v>8296</v>
      </c>
    </row>
    <row r="7304">
      <c r="A7304" s="2">
        <v>-1.0</v>
      </c>
      <c r="B7304" s="2" t="s">
        <v>7559</v>
      </c>
    </row>
    <row r="7305">
      <c r="A7305" s="2">
        <v>-1.0</v>
      </c>
      <c r="B7305" s="2" t="s">
        <v>7560</v>
      </c>
    </row>
    <row r="7306">
      <c r="A7306" s="2">
        <v>0.0</v>
      </c>
      <c r="B7306" s="2" t="s">
        <v>8297</v>
      </c>
    </row>
    <row r="7307">
      <c r="A7307" s="2">
        <v>0.0</v>
      </c>
      <c r="B7307" s="2" t="s">
        <v>8298</v>
      </c>
    </row>
    <row r="7308">
      <c r="A7308" s="2">
        <v>1.0</v>
      </c>
      <c r="B7308" s="2" t="s">
        <v>8299</v>
      </c>
    </row>
    <row r="7309">
      <c r="A7309" s="2">
        <v>1.0</v>
      </c>
      <c r="B7309" s="2" t="s">
        <v>8300</v>
      </c>
    </row>
    <row r="7310">
      <c r="A7310" s="2">
        <v>-1.0</v>
      </c>
      <c r="B7310" s="2" t="s">
        <v>7561</v>
      </c>
    </row>
    <row r="7311">
      <c r="A7311" s="2">
        <v>0.0</v>
      </c>
      <c r="B7311" s="2" t="s">
        <v>8301</v>
      </c>
    </row>
    <row r="7312">
      <c r="A7312" s="2">
        <v>0.0</v>
      </c>
      <c r="B7312" s="2" t="s">
        <v>8302</v>
      </c>
    </row>
    <row r="7313">
      <c r="A7313" s="2">
        <v>-2.0</v>
      </c>
      <c r="B7313" s="2" t="s">
        <v>6959</v>
      </c>
    </row>
    <row r="7314">
      <c r="A7314" s="2">
        <v>-1.0</v>
      </c>
      <c r="B7314" s="2" t="s">
        <v>7562</v>
      </c>
    </row>
    <row r="7315">
      <c r="A7315" s="2">
        <v>0.0</v>
      </c>
      <c r="B7315" s="2" t="s">
        <v>8303</v>
      </c>
    </row>
    <row r="7316">
      <c r="A7316" s="2">
        <v>-1.0</v>
      </c>
      <c r="B7316" s="2" t="s">
        <v>7563</v>
      </c>
    </row>
    <row r="7317">
      <c r="A7317" s="2">
        <v>0.0</v>
      </c>
      <c r="B7317" s="2" t="s">
        <v>8304</v>
      </c>
    </row>
    <row r="7318">
      <c r="A7318" s="2">
        <v>-1.0</v>
      </c>
      <c r="B7318" s="2" t="s">
        <v>7564</v>
      </c>
    </row>
    <row r="7319">
      <c r="A7319" s="2">
        <v>-1.0</v>
      </c>
      <c r="B7319" s="2" t="s">
        <v>7565</v>
      </c>
    </row>
    <row r="7320">
      <c r="A7320" s="2">
        <v>-1.0</v>
      </c>
      <c r="B7320" s="2" t="s">
        <v>7566</v>
      </c>
    </row>
    <row r="7321">
      <c r="A7321" s="2">
        <v>-1.0</v>
      </c>
      <c r="B7321" s="2" t="s">
        <v>7567</v>
      </c>
    </row>
    <row r="7322">
      <c r="A7322" s="2">
        <v>-1.0</v>
      </c>
      <c r="B7322" s="2" t="s">
        <v>7568</v>
      </c>
    </row>
    <row r="7323">
      <c r="A7323" s="2">
        <v>-1.0</v>
      </c>
      <c r="B7323" s="2" t="s">
        <v>7569</v>
      </c>
    </row>
    <row r="7324">
      <c r="A7324" s="2">
        <v>-1.0</v>
      </c>
      <c r="B7324" s="2" t="s">
        <v>7570</v>
      </c>
    </row>
    <row r="7325">
      <c r="A7325" s="2">
        <v>-1.0</v>
      </c>
      <c r="B7325" s="2" t="s">
        <v>7571</v>
      </c>
    </row>
    <row r="7326">
      <c r="A7326" s="2">
        <v>0.0</v>
      </c>
      <c r="B7326" s="2" t="s">
        <v>8305</v>
      </c>
    </row>
    <row r="7327">
      <c r="A7327" s="2">
        <v>-1.0</v>
      </c>
      <c r="B7327" s="2" t="s">
        <v>7572</v>
      </c>
    </row>
    <row r="7328">
      <c r="A7328" s="2">
        <v>0.0</v>
      </c>
      <c r="B7328" s="2" t="s">
        <v>8306</v>
      </c>
    </row>
    <row r="7329">
      <c r="A7329" s="2">
        <v>0.0</v>
      </c>
      <c r="B7329" s="9" t="s">
        <v>8307</v>
      </c>
    </row>
    <row r="7330">
      <c r="A7330" s="2">
        <v>0.0</v>
      </c>
      <c r="B7330" s="2" t="s">
        <v>8308</v>
      </c>
    </row>
    <row r="7331">
      <c r="A7331" s="2">
        <v>0.0</v>
      </c>
      <c r="B7331" s="2" t="s">
        <v>8309</v>
      </c>
    </row>
    <row r="7332">
      <c r="A7332" s="2">
        <v>0.0</v>
      </c>
      <c r="B7332" s="2" t="s">
        <v>8310</v>
      </c>
    </row>
    <row r="7333">
      <c r="A7333" s="2">
        <v>1.0</v>
      </c>
      <c r="B7333" s="2" t="s">
        <v>8311</v>
      </c>
    </row>
    <row r="7334">
      <c r="A7334" s="2">
        <v>1.0</v>
      </c>
      <c r="B7334" s="2" t="s">
        <v>8312</v>
      </c>
    </row>
    <row r="7335">
      <c r="A7335" s="2">
        <v>-1.0</v>
      </c>
      <c r="B7335" s="2" t="s">
        <v>7573</v>
      </c>
    </row>
    <row r="7336">
      <c r="A7336" s="2">
        <v>0.0</v>
      </c>
      <c r="B7336" s="2" t="s">
        <v>8313</v>
      </c>
    </row>
    <row r="7337">
      <c r="A7337" s="2">
        <v>0.0</v>
      </c>
      <c r="B7337" s="2" t="s">
        <v>8314</v>
      </c>
    </row>
    <row r="7338">
      <c r="A7338" s="2">
        <v>0.0</v>
      </c>
      <c r="B7338" s="2" t="s">
        <v>8315</v>
      </c>
    </row>
    <row r="7339">
      <c r="A7339" s="2">
        <v>-2.0</v>
      </c>
      <c r="B7339" s="9" t="s">
        <v>6960</v>
      </c>
    </row>
    <row r="7340">
      <c r="A7340" s="2">
        <v>-1.0</v>
      </c>
      <c r="B7340" s="9" t="s">
        <v>7574</v>
      </c>
    </row>
    <row r="7341">
      <c r="A7341" s="2">
        <v>-2.0</v>
      </c>
      <c r="B7341" s="9" t="s">
        <v>6961</v>
      </c>
    </row>
    <row r="7342">
      <c r="A7342" s="2">
        <v>-1.0</v>
      </c>
      <c r="B7342" s="2" t="s">
        <v>7575</v>
      </c>
    </row>
    <row r="7343">
      <c r="A7343" s="2">
        <v>-1.0</v>
      </c>
      <c r="B7343" s="2" t="s">
        <v>7576</v>
      </c>
    </row>
    <row r="7344">
      <c r="A7344" s="2">
        <v>0.0</v>
      </c>
      <c r="B7344" s="2" t="s">
        <v>8316</v>
      </c>
    </row>
    <row r="7345">
      <c r="A7345" s="2">
        <v>-1.0</v>
      </c>
      <c r="B7345" s="9" t="s">
        <v>7577</v>
      </c>
    </row>
    <row r="7346">
      <c r="A7346" s="2">
        <v>-1.0</v>
      </c>
      <c r="B7346" s="2" t="s">
        <v>7578</v>
      </c>
    </row>
    <row r="7347">
      <c r="A7347" s="2">
        <v>0.0</v>
      </c>
      <c r="B7347" s="2" t="s">
        <v>8317</v>
      </c>
    </row>
    <row r="7348">
      <c r="A7348" s="2">
        <v>-2.0</v>
      </c>
      <c r="B7348" s="2" t="s">
        <v>6962</v>
      </c>
    </row>
    <row r="7349">
      <c r="A7349" s="2">
        <v>0.0</v>
      </c>
      <c r="B7349" s="2" t="s">
        <v>8318</v>
      </c>
    </row>
    <row r="7350">
      <c r="A7350" s="2">
        <v>0.0</v>
      </c>
      <c r="B7350" s="2" t="s">
        <v>8319</v>
      </c>
    </row>
    <row r="7351">
      <c r="A7351" s="2">
        <v>1.0</v>
      </c>
      <c r="B7351" s="2" t="s">
        <v>8320</v>
      </c>
    </row>
    <row r="7352">
      <c r="A7352" s="2">
        <v>0.0</v>
      </c>
      <c r="B7352" s="2" t="s">
        <v>8321</v>
      </c>
    </row>
    <row r="7353">
      <c r="A7353" s="2">
        <v>0.0</v>
      </c>
      <c r="B7353" s="36" t="s">
        <v>8322</v>
      </c>
    </row>
    <row r="7354">
      <c r="A7354" s="2">
        <v>0.0</v>
      </c>
      <c r="B7354" s="36" t="s">
        <v>8323</v>
      </c>
    </row>
    <row r="7355">
      <c r="A7355" s="2">
        <v>-2.0</v>
      </c>
      <c r="B7355" s="2" t="s">
        <v>6963</v>
      </c>
    </row>
    <row r="7356">
      <c r="A7356" s="2">
        <v>-2.0</v>
      </c>
      <c r="B7356" s="2" t="s">
        <v>6964</v>
      </c>
    </row>
    <row r="7357">
      <c r="A7357" s="2">
        <v>-1.0</v>
      </c>
      <c r="B7357" s="2" t="s">
        <v>7579</v>
      </c>
    </row>
    <row r="7358">
      <c r="A7358" s="2">
        <v>-2.0</v>
      </c>
      <c r="B7358" s="2" t="s">
        <v>6965</v>
      </c>
    </row>
    <row r="7359">
      <c r="A7359" s="2">
        <v>0.0</v>
      </c>
      <c r="B7359" s="2" t="s">
        <v>8324</v>
      </c>
    </row>
    <row r="7360">
      <c r="A7360" s="2">
        <v>0.0</v>
      </c>
      <c r="B7360" s="2" t="s">
        <v>8325</v>
      </c>
    </row>
    <row r="7361">
      <c r="A7361" s="2">
        <v>0.0</v>
      </c>
      <c r="B7361" s="9" t="s">
        <v>8326</v>
      </c>
    </row>
    <row r="7362">
      <c r="A7362" s="2">
        <v>0.0</v>
      </c>
      <c r="B7362" s="2" t="s">
        <v>8327</v>
      </c>
    </row>
    <row r="7363">
      <c r="A7363" s="2">
        <v>-1.0</v>
      </c>
      <c r="B7363" s="2" t="s">
        <v>7580</v>
      </c>
    </row>
    <row r="7364">
      <c r="A7364" s="2">
        <v>0.0</v>
      </c>
      <c r="B7364" s="2" t="s">
        <v>8328</v>
      </c>
    </row>
    <row r="7365">
      <c r="A7365" s="2">
        <v>0.0</v>
      </c>
      <c r="B7365" s="2" t="s">
        <v>8329</v>
      </c>
    </row>
    <row r="7366">
      <c r="A7366" s="2">
        <v>-1.0</v>
      </c>
      <c r="B7366" s="2" t="s">
        <v>7581</v>
      </c>
    </row>
    <row r="7367">
      <c r="A7367" s="2">
        <v>-1.0</v>
      </c>
      <c r="B7367" s="2" t="s">
        <v>7582</v>
      </c>
    </row>
    <row r="7368">
      <c r="A7368" s="2">
        <v>0.0</v>
      </c>
      <c r="B7368" s="2" t="s">
        <v>8330</v>
      </c>
    </row>
    <row r="7369">
      <c r="A7369" s="2">
        <v>0.0</v>
      </c>
      <c r="B7369" s="2" t="s">
        <v>8331</v>
      </c>
    </row>
    <row r="7370">
      <c r="A7370" s="2">
        <v>-1.0</v>
      </c>
      <c r="B7370" s="2" t="s">
        <v>7583</v>
      </c>
    </row>
    <row r="7371">
      <c r="A7371" s="2">
        <v>0.0</v>
      </c>
      <c r="B7371" s="2" t="s">
        <v>8332</v>
      </c>
    </row>
    <row r="7372">
      <c r="A7372" s="2">
        <v>0.0</v>
      </c>
      <c r="B7372" s="2" t="s">
        <v>8333</v>
      </c>
    </row>
    <row r="7373">
      <c r="A7373" s="2">
        <v>0.0</v>
      </c>
      <c r="B7373" s="2" t="s">
        <v>8334</v>
      </c>
    </row>
    <row r="7374">
      <c r="A7374" s="2">
        <v>0.0</v>
      </c>
      <c r="B7374" s="2" t="s">
        <v>8335</v>
      </c>
    </row>
    <row r="7375">
      <c r="A7375" s="2">
        <v>-2.0</v>
      </c>
      <c r="B7375" s="2" t="s">
        <v>6966</v>
      </c>
    </row>
    <row r="7376">
      <c r="A7376" s="2">
        <v>-1.0</v>
      </c>
      <c r="B7376" s="2" t="s">
        <v>7584</v>
      </c>
    </row>
    <row r="7377">
      <c r="A7377" s="2">
        <v>0.0</v>
      </c>
      <c r="B7377" s="2" t="s">
        <v>8336</v>
      </c>
    </row>
    <row r="7378">
      <c r="A7378" s="2">
        <v>0.0</v>
      </c>
      <c r="B7378" s="2" t="s">
        <v>8337</v>
      </c>
    </row>
    <row r="7379">
      <c r="A7379" s="2">
        <v>0.0</v>
      </c>
      <c r="B7379" s="2" t="s">
        <v>8338</v>
      </c>
    </row>
    <row r="7380">
      <c r="A7380" s="2">
        <v>-2.0</v>
      </c>
      <c r="B7380" s="2" t="s">
        <v>6967</v>
      </c>
    </row>
    <row r="7381">
      <c r="A7381" s="2">
        <v>-2.0</v>
      </c>
      <c r="B7381" s="2" t="s">
        <v>6968</v>
      </c>
    </row>
    <row r="7382">
      <c r="A7382" s="2">
        <v>-1.0</v>
      </c>
      <c r="B7382" s="2" t="s">
        <v>7585</v>
      </c>
    </row>
    <row r="7383">
      <c r="A7383" s="2">
        <v>-1.0</v>
      </c>
      <c r="B7383" s="2" t="s">
        <v>7586</v>
      </c>
    </row>
    <row r="7384">
      <c r="A7384" s="2">
        <v>-2.0</v>
      </c>
      <c r="B7384" s="2" t="s">
        <v>6969</v>
      </c>
    </row>
    <row r="7385">
      <c r="A7385" s="2">
        <v>0.0</v>
      </c>
      <c r="B7385" s="2" t="s">
        <v>8339</v>
      </c>
    </row>
    <row r="7386">
      <c r="A7386" s="2">
        <v>0.0</v>
      </c>
      <c r="B7386" s="2" t="s">
        <v>8340</v>
      </c>
    </row>
    <row r="7387">
      <c r="A7387" s="2">
        <v>-1.0</v>
      </c>
      <c r="B7387" s="2" t="s">
        <v>7587</v>
      </c>
    </row>
    <row r="7388">
      <c r="A7388" s="2">
        <v>-1.0</v>
      </c>
      <c r="B7388" s="2" t="s">
        <v>7588</v>
      </c>
    </row>
    <row r="7389">
      <c r="A7389" s="2">
        <v>-2.0</v>
      </c>
      <c r="B7389" s="2" t="s">
        <v>6970</v>
      </c>
    </row>
    <row r="7390">
      <c r="A7390" s="2">
        <v>-1.0</v>
      </c>
      <c r="B7390" s="2" t="s">
        <v>7589</v>
      </c>
    </row>
    <row r="7391">
      <c r="A7391" s="2">
        <v>0.0</v>
      </c>
      <c r="B7391" s="2" t="s">
        <v>8341</v>
      </c>
    </row>
    <row r="7392">
      <c r="A7392" s="2">
        <v>0.0</v>
      </c>
      <c r="B7392" s="2" t="s">
        <v>8342</v>
      </c>
    </row>
    <row r="7393">
      <c r="A7393" s="2">
        <v>-1.0</v>
      </c>
      <c r="B7393" s="2" t="s">
        <v>7590</v>
      </c>
    </row>
    <row r="7394">
      <c r="A7394" s="2">
        <v>-2.0</v>
      </c>
      <c r="B7394" s="2" t="s">
        <v>2846</v>
      </c>
    </row>
    <row r="7395">
      <c r="A7395" s="2">
        <v>-2.0</v>
      </c>
      <c r="B7395" s="2" t="s">
        <v>6971</v>
      </c>
    </row>
    <row r="7396">
      <c r="A7396" s="2">
        <v>-1.0</v>
      </c>
      <c r="B7396" s="2" t="s">
        <v>7591</v>
      </c>
    </row>
    <row r="7397">
      <c r="A7397" s="2">
        <v>-2.0</v>
      </c>
      <c r="B7397" s="2" t="s">
        <v>6972</v>
      </c>
    </row>
    <row r="7398">
      <c r="A7398" s="2">
        <v>-2.0</v>
      </c>
      <c r="B7398" s="2" t="s">
        <v>6973</v>
      </c>
    </row>
    <row r="7399">
      <c r="A7399" s="2">
        <v>-1.0</v>
      </c>
      <c r="B7399" s="2" t="s">
        <v>7592</v>
      </c>
    </row>
    <row r="7400">
      <c r="A7400" s="2">
        <v>-1.0</v>
      </c>
      <c r="B7400" s="2" t="s">
        <v>7593</v>
      </c>
    </row>
    <row r="7401">
      <c r="A7401" s="2">
        <v>0.0</v>
      </c>
      <c r="B7401" s="2" t="s">
        <v>8343</v>
      </c>
    </row>
    <row r="7402">
      <c r="A7402" s="2">
        <v>0.0</v>
      </c>
      <c r="B7402" s="2" t="s">
        <v>8344</v>
      </c>
    </row>
    <row r="7403">
      <c r="A7403" s="2">
        <v>0.0</v>
      </c>
      <c r="B7403" s="2" t="s">
        <v>8345</v>
      </c>
    </row>
    <row r="7404">
      <c r="A7404" s="2">
        <v>-1.0</v>
      </c>
      <c r="B7404" s="9" t="s">
        <v>7594</v>
      </c>
    </row>
    <row r="7405">
      <c r="A7405" s="2">
        <v>0.0</v>
      </c>
      <c r="B7405" s="2" t="s">
        <v>8346</v>
      </c>
    </row>
    <row r="7406">
      <c r="A7406" s="2">
        <v>0.0</v>
      </c>
      <c r="B7406" s="2" t="s">
        <v>8347</v>
      </c>
    </row>
    <row r="7407">
      <c r="A7407" s="2">
        <v>0.0</v>
      </c>
      <c r="B7407" s="2" t="s">
        <v>8348</v>
      </c>
    </row>
    <row r="7408">
      <c r="A7408" s="2">
        <v>2.0</v>
      </c>
      <c r="B7408" s="2" t="s">
        <v>8173</v>
      </c>
    </row>
    <row r="7409">
      <c r="A7409" s="2">
        <v>0.0</v>
      </c>
      <c r="B7409" s="2" t="s">
        <v>8349</v>
      </c>
    </row>
    <row r="7410">
      <c r="A7410" s="2">
        <v>0.0</v>
      </c>
      <c r="B7410" s="2" t="s">
        <v>8350</v>
      </c>
    </row>
    <row r="7411">
      <c r="A7411" s="2">
        <v>0.0</v>
      </c>
      <c r="B7411" s="2" t="s">
        <v>8351</v>
      </c>
    </row>
    <row r="7412">
      <c r="A7412" s="2">
        <v>0.0</v>
      </c>
      <c r="B7412" s="9" t="s">
        <v>8352</v>
      </c>
    </row>
    <row r="7413">
      <c r="A7413" s="2">
        <v>-2.0</v>
      </c>
      <c r="B7413" s="2" t="s">
        <v>6974</v>
      </c>
    </row>
    <row r="7414">
      <c r="A7414" s="2">
        <v>0.0</v>
      </c>
      <c r="B7414" s="2" t="s">
        <v>8353</v>
      </c>
    </row>
    <row r="7415">
      <c r="A7415" s="2">
        <v>-1.0</v>
      </c>
      <c r="B7415" s="89" t="s">
        <v>7595</v>
      </c>
    </row>
    <row r="7416">
      <c r="A7416" s="2">
        <v>0.0</v>
      </c>
      <c r="B7416" s="2" t="s">
        <v>8354</v>
      </c>
    </row>
    <row r="7417">
      <c r="A7417" s="2">
        <v>0.0</v>
      </c>
      <c r="B7417" s="2" t="s">
        <v>8355</v>
      </c>
    </row>
    <row r="7418">
      <c r="A7418" s="2">
        <v>-2.0</v>
      </c>
      <c r="B7418" s="9" t="s">
        <v>6975</v>
      </c>
    </row>
    <row r="7419">
      <c r="A7419" s="2">
        <v>1.0</v>
      </c>
      <c r="B7419" s="9" t="s">
        <v>8356</v>
      </c>
    </row>
    <row r="7420">
      <c r="A7420" s="2">
        <v>0.0</v>
      </c>
      <c r="B7420" s="2" t="s">
        <v>8357</v>
      </c>
    </row>
    <row r="7421">
      <c r="A7421" s="2">
        <v>-2.0</v>
      </c>
      <c r="B7421" s="2" t="s">
        <v>6976</v>
      </c>
    </row>
    <row r="7422">
      <c r="A7422" s="2">
        <v>-1.0</v>
      </c>
      <c r="B7422" s="2" t="s">
        <v>7596</v>
      </c>
    </row>
    <row r="7423">
      <c r="A7423" s="2">
        <v>-1.0</v>
      </c>
      <c r="B7423" s="2" t="s">
        <v>7597</v>
      </c>
    </row>
    <row r="7424">
      <c r="A7424" s="2">
        <v>-2.0</v>
      </c>
      <c r="B7424" s="2" t="s">
        <v>6977</v>
      </c>
    </row>
    <row r="7425">
      <c r="A7425" s="2">
        <v>-2.0</v>
      </c>
      <c r="B7425" s="2" t="s">
        <v>6978</v>
      </c>
    </row>
    <row r="7426">
      <c r="A7426" s="2">
        <v>-2.0</v>
      </c>
      <c r="B7426" s="2" t="s">
        <v>6979</v>
      </c>
    </row>
    <row r="7427">
      <c r="A7427" s="2">
        <v>-2.0</v>
      </c>
      <c r="B7427" s="2" t="s">
        <v>6980</v>
      </c>
    </row>
    <row r="7428">
      <c r="A7428" s="2">
        <v>-1.0</v>
      </c>
      <c r="B7428" s="2" t="s">
        <v>7598</v>
      </c>
    </row>
    <row r="7429">
      <c r="A7429" s="2">
        <v>-2.0</v>
      </c>
      <c r="B7429" s="2" t="s">
        <v>6981</v>
      </c>
    </row>
    <row r="7430">
      <c r="A7430" s="2">
        <v>-2.0</v>
      </c>
      <c r="B7430" s="2" t="s">
        <v>6982</v>
      </c>
    </row>
    <row r="7431">
      <c r="A7431" s="2">
        <v>-1.0</v>
      </c>
      <c r="B7431" s="2" t="s">
        <v>7599</v>
      </c>
    </row>
    <row r="7432">
      <c r="A7432" s="2">
        <v>-1.0</v>
      </c>
      <c r="B7432" s="2" t="s">
        <v>7600</v>
      </c>
    </row>
    <row r="7433">
      <c r="A7433" s="2">
        <v>-2.0</v>
      </c>
      <c r="B7433" s="2" t="s">
        <v>6983</v>
      </c>
    </row>
    <row r="7434">
      <c r="A7434" s="2">
        <v>-2.0</v>
      </c>
      <c r="B7434" s="2" t="s">
        <v>6984</v>
      </c>
    </row>
    <row r="7435">
      <c r="A7435" s="2">
        <v>-2.0</v>
      </c>
      <c r="B7435" s="2" t="s">
        <v>6985</v>
      </c>
    </row>
    <row r="7436">
      <c r="A7436" s="2">
        <v>0.0</v>
      </c>
      <c r="B7436" s="2" t="s">
        <v>8358</v>
      </c>
    </row>
    <row r="7437">
      <c r="A7437" s="2">
        <v>0.0</v>
      </c>
      <c r="B7437" s="2" t="s">
        <v>8359</v>
      </c>
    </row>
    <row r="7438">
      <c r="A7438" s="2">
        <v>0.0</v>
      </c>
      <c r="B7438" s="2" t="s">
        <v>8360</v>
      </c>
    </row>
    <row r="7439">
      <c r="A7439" s="2">
        <v>0.0</v>
      </c>
      <c r="B7439" s="2" t="s">
        <v>8361</v>
      </c>
    </row>
    <row r="7440">
      <c r="A7440" s="2">
        <v>0.0</v>
      </c>
      <c r="B7440" s="2" t="s">
        <v>8362</v>
      </c>
    </row>
    <row r="7441">
      <c r="A7441" s="2">
        <v>-1.0</v>
      </c>
      <c r="B7441" s="2" t="s">
        <v>7601</v>
      </c>
    </row>
    <row r="7442">
      <c r="A7442" s="2">
        <v>-1.0</v>
      </c>
      <c r="B7442" s="2" t="s">
        <v>7602</v>
      </c>
    </row>
    <row r="7443">
      <c r="A7443" s="2">
        <v>-2.0</v>
      </c>
      <c r="B7443" s="2" t="s">
        <v>6986</v>
      </c>
    </row>
    <row r="7444">
      <c r="A7444" s="2">
        <v>0.0</v>
      </c>
      <c r="B7444" s="2" t="s">
        <v>8363</v>
      </c>
    </row>
    <row r="7445">
      <c r="A7445" s="2">
        <v>-1.0</v>
      </c>
      <c r="B7445" s="2" t="s">
        <v>7603</v>
      </c>
    </row>
    <row r="7446">
      <c r="A7446" s="2">
        <v>0.0</v>
      </c>
      <c r="B7446" s="2" t="s">
        <v>8364</v>
      </c>
    </row>
    <row r="7447">
      <c r="A7447" s="2">
        <v>0.0</v>
      </c>
      <c r="B7447" s="2" t="s">
        <v>8365</v>
      </c>
    </row>
    <row r="7448">
      <c r="A7448" s="2">
        <v>0.0</v>
      </c>
      <c r="B7448" s="2" t="s">
        <v>8366</v>
      </c>
    </row>
    <row r="7449">
      <c r="A7449" s="2">
        <v>-2.0</v>
      </c>
      <c r="B7449" s="2" t="s">
        <v>6987</v>
      </c>
    </row>
    <row r="7450">
      <c r="A7450" s="2">
        <v>0.0</v>
      </c>
      <c r="B7450" s="2" t="s">
        <v>8367</v>
      </c>
    </row>
    <row r="7451">
      <c r="A7451" s="2">
        <v>-1.0</v>
      </c>
      <c r="B7451" s="2" t="s">
        <v>7610</v>
      </c>
    </row>
    <row r="7452">
      <c r="A7452" s="2">
        <v>-1.0</v>
      </c>
      <c r="B7452" s="2" t="s">
        <v>7611</v>
      </c>
    </row>
    <row r="7453">
      <c r="A7453" s="2">
        <v>0.0</v>
      </c>
      <c r="B7453" s="2" t="s">
        <v>8368</v>
      </c>
    </row>
    <row r="7454">
      <c r="A7454" s="2">
        <v>0.0</v>
      </c>
      <c r="B7454" s="2" t="s">
        <v>8369</v>
      </c>
    </row>
    <row r="7455">
      <c r="A7455" s="2">
        <v>-1.0</v>
      </c>
      <c r="B7455" s="2" t="s">
        <v>7612</v>
      </c>
    </row>
    <row r="7456">
      <c r="A7456" s="2">
        <v>0.0</v>
      </c>
      <c r="B7456" s="2" t="s">
        <v>8370</v>
      </c>
    </row>
    <row r="7457">
      <c r="A7457" s="2">
        <v>0.0</v>
      </c>
      <c r="B7457" s="2" t="s">
        <v>8371</v>
      </c>
    </row>
    <row r="7458">
      <c r="A7458" s="2">
        <v>0.0</v>
      </c>
      <c r="B7458" s="2" t="s">
        <v>8372</v>
      </c>
    </row>
    <row r="7459">
      <c r="A7459" s="2">
        <v>-1.0</v>
      </c>
      <c r="B7459" s="2" t="s">
        <v>7613</v>
      </c>
    </row>
    <row r="7460">
      <c r="A7460" s="2">
        <v>-1.0</v>
      </c>
      <c r="B7460" s="2" t="s">
        <v>7614</v>
      </c>
    </row>
    <row r="7461">
      <c r="A7461" s="2">
        <v>0.0</v>
      </c>
      <c r="B7461" s="2" t="s">
        <v>8373</v>
      </c>
    </row>
    <row r="7462">
      <c r="A7462" s="2">
        <v>0.0</v>
      </c>
      <c r="B7462" s="2" t="s">
        <v>8374</v>
      </c>
    </row>
    <row r="7463">
      <c r="A7463" s="2">
        <v>2.0</v>
      </c>
      <c r="B7463" s="2" t="s">
        <v>8375</v>
      </c>
    </row>
    <row r="7464">
      <c r="A7464" s="2">
        <v>0.0</v>
      </c>
      <c r="B7464" s="2" t="s">
        <v>8376</v>
      </c>
    </row>
    <row r="7465">
      <c r="A7465" s="2">
        <v>0.0</v>
      </c>
      <c r="B7465" s="2" t="s">
        <v>8377</v>
      </c>
    </row>
    <row r="7466">
      <c r="A7466" s="2">
        <v>0.0</v>
      </c>
      <c r="B7466" s="2" t="s">
        <v>8378</v>
      </c>
    </row>
    <row r="7467">
      <c r="A7467" s="2">
        <v>-1.0</v>
      </c>
      <c r="B7467" s="2" t="s">
        <v>7615</v>
      </c>
    </row>
    <row r="7468">
      <c r="A7468" s="2">
        <v>0.0</v>
      </c>
      <c r="B7468" s="2" t="s">
        <v>8379</v>
      </c>
    </row>
    <row r="7469">
      <c r="A7469" s="2">
        <v>0.0</v>
      </c>
      <c r="B7469" s="2" t="s">
        <v>8380</v>
      </c>
    </row>
    <row r="7470">
      <c r="A7470" s="2">
        <v>-1.0</v>
      </c>
      <c r="B7470" s="2" t="s">
        <v>7616</v>
      </c>
    </row>
    <row r="7471">
      <c r="A7471" s="2">
        <v>-1.0</v>
      </c>
      <c r="B7471" s="2" t="s">
        <v>7617</v>
      </c>
    </row>
    <row r="7472">
      <c r="A7472" s="2">
        <v>0.0</v>
      </c>
      <c r="B7472" s="2" t="s">
        <v>8381</v>
      </c>
    </row>
    <row r="7473">
      <c r="A7473" s="2">
        <v>0.0</v>
      </c>
      <c r="B7473" s="38" t="s">
        <v>8382</v>
      </c>
    </row>
    <row r="7474">
      <c r="A7474" s="2">
        <v>0.0</v>
      </c>
      <c r="B7474" s="2" t="s">
        <v>8383</v>
      </c>
    </row>
    <row r="7475">
      <c r="A7475" s="2">
        <v>0.0</v>
      </c>
      <c r="B7475" s="2" t="s">
        <v>8384</v>
      </c>
    </row>
    <row r="7476">
      <c r="A7476" s="2">
        <v>0.0</v>
      </c>
      <c r="B7476" s="2" t="s">
        <v>8385</v>
      </c>
    </row>
    <row r="7477">
      <c r="A7477" s="2">
        <v>0.0</v>
      </c>
      <c r="B7477" s="2" t="s">
        <v>8386</v>
      </c>
    </row>
    <row r="7478">
      <c r="A7478" s="2">
        <v>1.0</v>
      </c>
      <c r="B7478" s="2" t="s">
        <v>8387</v>
      </c>
    </row>
    <row r="7479">
      <c r="A7479" s="2">
        <v>-2.0</v>
      </c>
      <c r="B7479" s="9" t="s">
        <v>6988</v>
      </c>
    </row>
    <row r="7480">
      <c r="A7480" s="2">
        <v>0.0</v>
      </c>
      <c r="B7480" s="2" t="s">
        <v>8388</v>
      </c>
    </row>
    <row r="7481">
      <c r="A7481" s="2">
        <v>0.0</v>
      </c>
      <c r="B7481" s="2" t="s">
        <v>8389</v>
      </c>
    </row>
    <row r="7482">
      <c r="A7482" s="2">
        <v>0.0</v>
      </c>
      <c r="B7482" s="2" t="s">
        <v>8390</v>
      </c>
    </row>
    <row r="7483">
      <c r="A7483" s="2">
        <v>0.0</v>
      </c>
      <c r="B7483" s="2" t="s">
        <v>6445</v>
      </c>
    </row>
    <row r="7484">
      <c r="A7484" s="2">
        <v>0.0</v>
      </c>
      <c r="B7484" s="2" t="s">
        <v>8391</v>
      </c>
    </row>
    <row r="7485">
      <c r="A7485" s="2">
        <v>-1.0</v>
      </c>
      <c r="B7485" s="2" t="s">
        <v>7618</v>
      </c>
    </row>
    <row r="7486">
      <c r="A7486" s="2">
        <v>-1.0</v>
      </c>
      <c r="B7486" s="2" t="s">
        <v>7619</v>
      </c>
    </row>
    <row r="7487">
      <c r="A7487" s="2">
        <v>-1.0</v>
      </c>
      <c r="B7487" s="2" t="s">
        <v>7621</v>
      </c>
    </row>
    <row r="7488">
      <c r="A7488" s="2">
        <v>0.0</v>
      </c>
      <c r="B7488" s="2" t="s">
        <v>8392</v>
      </c>
    </row>
    <row r="7489">
      <c r="A7489" s="2">
        <v>0.0</v>
      </c>
      <c r="B7489" s="2" t="s">
        <v>8393</v>
      </c>
    </row>
    <row r="7490">
      <c r="A7490" s="2">
        <v>0.0</v>
      </c>
      <c r="B7490" s="2" t="s">
        <v>8394</v>
      </c>
    </row>
    <row r="7491">
      <c r="A7491" s="2">
        <v>0.0</v>
      </c>
      <c r="B7491" s="2" t="s">
        <v>8395</v>
      </c>
    </row>
    <row r="7492">
      <c r="A7492" s="2">
        <v>1.0</v>
      </c>
      <c r="B7492" s="2" t="s">
        <v>8396</v>
      </c>
    </row>
    <row r="7493">
      <c r="A7493" s="2">
        <v>0.0</v>
      </c>
      <c r="B7493" s="2" t="s">
        <v>8397</v>
      </c>
    </row>
    <row r="7494">
      <c r="A7494" s="2">
        <v>1.0</v>
      </c>
      <c r="B7494" s="2" t="s">
        <v>8398</v>
      </c>
    </row>
    <row r="7495">
      <c r="A7495" s="2">
        <v>-1.0</v>
      </c>
      <c r="B7495" s="32" t="s">
        <v>7622</v>
      </c>
    </row>
    <row r="7496">
      <c r="A7496" s="2">
        <v>0.0</v>
      </c>
      <c r="B7496" s="32" t="s">
        <v>8399</v>
      </c>
    </row>
    <row r="7497">
      <c r="A7497" s="2">
        <v>1.0</v>
      </c>
      <c r="B7497" s="32" t="s">
        <v>8400</v>
      </c>
    </row>
    <row r="7498">
      <c r="A7498" s="2">
        <v>0.0</v>
      </c>
      <c r="B7498" s="32" t="s">
        <v>8401</v>
      </c>
    </row>
    <row r="7499">
      <c r="A7499" s="2">
        <v>0.0</v>
      </c>
      <c r="B7499" s="32" t="s">
        <v>8402</v>
      </c>
    </row>
    <row r="7500">
      <c r="A7500" s="2">
        <v>-1.0</v>
      </c>
      <c r="B7500" s="32" t="s">
        <v>7624</v>
      </c>
    </row>
    <row r="7501">
      <c r="A7501" s="2">
        <v>0.0</v>
      </c>
      <c r="B7501" s="32" t="s">
        <v>8403</v>
      </c>
    </row>
    <row r="7502">
      <c r="A7502" s="2">
        <v>0.0</v>
      </c>
      <c r="B7502" s="2" t="s">
        <v>8404</v>
      </c>
    </row>
    <row r="7503">
      <c r="A7503" s="2">
        <v>-1.0</v>
      </c>
      <c r="B7503" s="2" t="s">
        <v>7625</v>
      </c>
    </row>
    <row r="7504">
      <c r="A7504" s="2">
        <v>1.0</v>
      </c>
      <c r="B7504" s="2" t="s">
        <v>8405</v>
      </c>
    </row>
    <row r="7505">
      <c r="A7505" s="2">
        <v>1.0</v>
      </c>
      <c r="B7505" s="2" t="s">
        <v>8406</v>
      </c>
    </row>
    <row r="7506">
      <c r="A7506" s="2">
        <v>-1.0</v>
      </c>
      <c r="B7506" s="2" t="s">
        <v>7627</v>
      </c>
    </row>
    <row r="7507">
      <c r="A7507" s="2">
        <v>0.0</v>
      </c>
      <c r="B7507" s="2" t="s">
        <v>8407</v>
      </c>
    </row>
    <row r="7508">
      <c r="A7508" s="2">
        <v>-1.0</v>
      </c>
      <c r="B7508" s="2" t="s">
        <v>7628</v>
      </c>
    </row>
    <row r="7509">
      <c r="A7509" s="2">
        <v>1.0</v>
      </c>
      <c r="B7509" s="2" t="s">
        <v>8408</v>
      </c>
    </row>
    <row r="7510">
      <c r="A7510" s="2">
        <v>-1.0</v>
      </c>
      <c r="B7510" s="2" t="s">
        <v>7629</v>
      </c>
    </row>
    <row r="7511">
      <c r="A7511" s="2">
        <v>1.0</v>
      </c>
      <c r="B7511" s="2" t="s">
        <v>8409</v>
      </c>
    </row>
    <row r="7512">
      <c r="A7512" s="2">
        <v>0.0</v>
      </c>
      <c r="B7512" s="2" t="s">
        <v>8410</v>
      </c>
    </row>
    <row r="7513">
      <c r="A7513" s="2">
        <v>0.0</v>
      </c>
      <c r="B7513" s="2" t="s">
        <v>8411</v>
      </c>
    </row>
    <row r="7514">
      <c r="A7514" s="2">
        <v>0.0</v>
      </c>
      <c r="B7514" s="2" t="s">
        <v>8412</v>
      </c>
    </row>
    <row r="7515">
      <c r="A7515" s="2">
        <v>1.0</v>
      </c>
      <c r="B7515" s="2" t="s">
        <v>8413</v>
      </c>
    </row>
    <row r="7516">
      <c r="A7516" s="2">
        <v>0.0</v>
      </c>
      <c r="B7516" s="2" t="s">
        <v>8414</v>
      </c>
    </row>
    <row r="7517">
      <c r="A7517" s="2">
        <v>-1.0</v>
      </c>
      <c r="B7517" s="2" t="s">
        <v>7631</v>
      </c>
    </row>
    <row r="7518">
      <c r="A7518" s="2">
        <v>0.0</v>
      </c>
      <c r="B7518" s="2" t="s">
        <v>8415</v>
      </c>
    </row>
    <row r="7519">
      <c r="A7519" s="2">
        <v>1.0</v>
      </c>
      <c r="B7519" s="2" t="s">
        <v>8416</v>
      </c>
    </row>
    <row r="7520">
      <c r="A7520" s="2">
        <v>1.0</v>
      </c>
      <c r="B7520" s="2" t="s">
        <v>8417</v>
      </c>
    </row>
    <row r="7521">
      <c r="A7521" s="2">
        <v>0.0</v>
      </c>
      <c r="B7521" s="2" t="s">
        <v>8418</v>
      </c>
    </row>
    <row r="7522">
      <c r="A7522" s="2">
        <v>0.0</v>
      </c>
      <c r="B7522" s="2" t="s">
        <v>8419</v>
      </c>
    </row>
    <row r="7523">
      <c r="A7523" s="2">
        <v>0.0</v>
      </c>
      <c r="B7523" s="2" t="s">
        <v>8420</v>
      </c>
    </row>
    <row r="7524">
      <c r="A7524" s="2">
        <v>1.0</v>
      </c>
      <c r="B7524" s="2" t="s">
        <v>8421</v>
      </c>
    </row>
    <row r="7525">
      <c r="A7525" s="2">
        <v>1.0</v>
      </c>
      <c r="B7525" s="2" t="s">
        <v>8422</v>
      </c>
    </row>
    <row r="7526">
      <c r="A7526" s="2">
        <v>-1.0</v>
      </c>
      <c r="B7526" s="2" t="s">
        <v>7632</v>
      </c>
    </row>
    <row r="7527">
      <c r="A7527" s="2">
        <v>-1.0</v>
      </c>
      <c r="B7527" s="2" t="s">
        <v>7633</v>
      </c>
    </row>
    <row r="7528">
      <c r="A7528" s="2">
        <v>-1.0</v>
      </c>
      <c r="B7528" s="2" t="s">
        <v>7634</v>
      </c>
    </row>
    <row r="7529">
      <c r="A7529" s="2">
        <v>-1.0</v>
      </c>
      <c r="B7529" s="2" t="s">
        <v>7636</v>
      </c>
    </row>
    <row r="7530">
      <c r="A7530" s="2">
        <v>0.0</v>
      </c>
      <c r="B7530" s="32" t="s">
        <v>8423</v>
      </c>
    </row>
    <row r="7531">
      <c r="A7531" s="2">
        <v>1.0</v>
      </c>
      <c r="B7531" s="2" t="s">
        <v>1211</v>
      </c>
    </row>
    <row r="7532">
      <c r="A7532" s="2">
        <v>0.0</v>
      </c>
      <c r="B7532" s="2" t="s">
        <v>8424</v>
      </c>
    </row>
    <row r="7533">
      <c r="A7533" s="2">
        <v>-1.0</v>
      </c>
      <c r="B7533" s="2" t="s">
        <v>7638</v>
      </c>
    </row>
    <row r="7534">
      <c r="A7534" s="2">
        <v>-2.0</v>
      </c>
      <c r="B7534" s="2" t="s">
        <v>6989</v>
      </c>
    </row>
    <row r="7535">
      <c r="A7535" s="2">
        <v>0.0</v>
      </c>
      <c r="B7535" s="2" t="s">
        <v>8425</v>
      </c>
    </row>
    <row r="7536">
      <c r="A7536" s="2">
        <v>0.0</v>
      </c>
      <c r="B7536" s="2" t="s">
        <v>8426</v>
      </c>
    </row>
    <row r="7537">
      <c r="A7537" s="2">
        <v>0.0</v>
      </c>
      <c r="B7537" s="2" t="s">
        <v>8427</v>
      </c>
    </row>
    <row r="7538">
      <c r="A7538" s="2">
        <v>-1.0</v>
      </c>
      <c r="B7538" s="2" t="s">
        <v>7639</v>
      </c>
    </row>
    <row r="7539">
      <c r="A7539" s="2">
        <v>0.0</v>
      </c>
      <c r="B7539" s="2" t="s">
        <v>8428</v>
      </c>
    </row>
    <row r="7540">
      <c r="A7540" s="2">
        <v>1.0</v>
      </c>
      <c r="B7540" s="2" t="s">
        <v>8429</v>
      </c>
    </row>
    <row r="7541">
      <c r="A7541" s="2">
        <v>0.0</v>
      </c>
      <c r="B7541" s="2" t="s">
        <v>8430</v>
      </c>
    </row>
    <row r="7542">
      <c r="A7542" s="2">
        <v>0.0</v>
      </c>
      <c r="B7542" s="2" t="s">
        <v>8431</v>
      </c>
    </row>
    <row r="7543">
      <c r="A7543" s="2">
        <v>1.0</v>
      </c>
      <c r="B7543" s="2" t="s">
        <v>8432</v>
      </c>
    </row>
    <row r="7544">
      <c r="A7544" s="2">
        <v>-1.0</v>
      </c>
      <c r="B7544" s="2" t="s">
        <v>7641</v>
      </c>
    </row>
    <row r="7545">
      <c r="A7545" s="2">
        <v>1.0</v>
      </c>
      <c r="B7545" s="2" t="s">
        <v>8433</v>
      </c>
    </row>
    <row r="7546">
      <c r="A7546" s="2">
        <v>0.0</v>
      </c>
      <c r="B7546" s="2" t="s">
        <v>8434</v>
      </c>
    </row>
    <row r="7547">
      <c r="A7547" s="2">
        <v>0.0</v>
      </c>
      <c r="B7547" s="2" t="s">
        <v>8435</v>
      </c>
    </row>
    <row r="7548">
      <c r="A7548" s="2">
        <v>0.0</v>
      </c>
      <c r="B7548" s="2" t="s">
        <v>8436</v>
      </c>
    </row>
    <row r="7549">
      <c r="A7549" s="2">
        <v>-1.0</v>
      </c>
      <c r="B7549" s="2" t="s">
        <v>7642</v>
      </c>
    </row>
    <row r="7550">
      <c r="A7550" s="2">
        <v>1.0</v>
      </c>
      <c r="B7550" s="2" t="s">
        <v>8438</v>
      </c>
    </row>
    <row r="7551">
      <c r="A7551" s="2">
        <v>0.0</v>
      </c>
      <c r="B7551" s="2" t="s">
        <v>8439</v>
      </c>
    </row>
    <row r="7552">
      <c r="A7552" s="2">
        <v>-1.0</v>
      </c>
      <c r="B7552" s="2" t="s">
        <v>7644</v>
      </c>
    </row>
    <row r="7553">
      <c r="A7553" s="2">
        <v>-1.0</v>
      </c>
      <c r="B7553" s="2" t="s">
        <v>7646</v>
      </c>
    </row>
    <row r="7554">
      <c r="A7554" s="2">
        <v>0.0</v>
      </c>
      <c r="B7554" s="2" t="s">
        <v>8440</v>
      </c>
    </row>
    <row r="7555">
      <c r="A7555" s="2">
        <v>1.0</v>
      </c>
      <c r="B7555" s="2" t="s">
        <v>8441</v>
      </c>
    </row>
    <row r="7556">
      <c r="A7556" s="2">
        <v>-1.0</v>
      </c>
      <c r="B7556" s="2" t="s">
        <v>7648</v>
      </c>
    </row>
    <row r="7557">
      <c r="A7557" s="2">
        <v>0.0</v>
      </c>
      <c r="B7557" s="2" t="s">
        <v>8442</v>
      </c>
    </row>
    <row r="7558">
      <c r="A7558" s="2">
        <v>0.0</v>
      </c>
      <c r="B7558" s="2" t="s">
        <v>8443</v>
      </c>
    </row>
    <row r="7559">
      <c r="A7559" s="2">
        <v>1.0</v>
      </c>
      <c r="B7559" s="2" t="s">
        <v>8444</v>
      </c>
    </row>
    <row r="7560">
      <c r="A7560" s="2">
        <v>0.0</v>
      </c>
      <c r="B7560" s="2" t="s">
        <v>8445</v>
      </c>
    </row>
    <row r="7561">
      <c r="A7561" s="2">
        <v>0.0</v>
      </c>
      <c r="B7561" s="2" t="s">
        <v>8446</v>
      </c>
    </row>
    <row r="7562">
      <c r="A7562" s="2">
        <v>-1.0</v>
      </c>
      <c r="B7562" s="2" t="s">
        <v>7649</v>
      </c>
    </row>
    <row r="7563">
      <c r="A7563" s="2">
        <v>1.0</v>
      </c>
      <c r="B7563" s="2" t="s">
        <v>8447</v>
      </c>
    </row>
    <row r="7564">
      <c r="A7564" s="2">
        <v>2.0</v>
      </c>
      <c r="B7564" s="2" t="s">
        <v>8406</v>
      </c>
    </row>
    <row r="7565">
      <c r="A7565" s="2">
        <v>1.0</v>
      </c>
      <c r="B7565" s="2" t="s">
        <v>8448</v>
      </c>
    </row>
    <row r="7566">
      <c r="A7566" s="2">
        <v>-1.0</v>
      </c>
      <c r="B7566" s="2" t="s">
        <v>7651</v>
      </c>
    </row>
    <row r="7567">
      <c r="A7567" s="2">
        <v>-1.0</v>
      </c>
      <c r="B7567" s="2" t="s">
        <v>7020</v>
      </c>
    </row>
    <row r="7568">
      <c r="A7568" s="2">
        <v>-1.0</v>
      </c>
      <c r="B7568" s="2" t="s">
        <v>7653</v>
      </c>
    </row>
    <row r="7569">
      <c r="A7569" s="2">
        <v>-1.0</v>
      </c>
      <c r="B7569" s="2" t="s">
        <v>7655</v>
      </c>
    </row>
    <row r="7570">
      <c r="A7570" s="2">
        <v>0.0</v>
      </c>
      <c r="B7570" s="2" t="s">
        <v>8449</v>
      </c>
    </row>
    <row r="7571">
      <c r="A7571" s="2">
        <v>1.0</v>
      </c>
      <c r="B7571" s="2" t="s">
        <v>5413</v>
      </c>
    </row>
    <row r="7572">
      <c r="A7572" s="2">
        <v>1.0</v>
      </c>
      <c r="B7572" s="2" t="s">
        <v>8450</v>
      </c>
    </row>
    <row r="7573">
      <c r="A7573" s="2">
        <v>0.0</v>
      </c>
      <c r="B7573" s="2" t="s">
        <v>8451</v>
      </c>
    </row>
    <row r="7574">
      <c r="A7574" s="2">
        <v>-1.0</v>
      </c>
      <c r="B7574" s="2" t="s">
        <v>7657</v>
      </c>
    </row>
    <row r="7575">
      <c r="A7575" s="2">
        <v>-2.0</v>
      </c>
      <c r="B7575" s="2" t="s">
        <v>6990</v>
      </c>
    </row>
    <row r="7576">
      <c r="A7576" s="2">
        <v>0.0</v>
      </c>
      <c r="B7576" s="2" t="s">
        <v>8452</v>
      </c>
    </row>
    <row r="7577">
      <c r="A7577" s="2">
        <v>0.0</v>
      </c>
      <c r="B7577" s="2" t="s">
        <v>8453</v>
      </c>
    </row>
    <row r="7578">
      <c r="A7578" s="2">
        <v>0.0</v>
      </c>
      <c r="B7578" s="2" t="s">
        <v>8454</v>
      </c>
    </row>
    <row r="7579">
      <c r="A7579" s="2">
        <v>0.0</v>
      </c>
      <c r="B7579" s="2" t="s">
        <v>8455</v>
      </c>
    </row>
    <row r="7580">
      <c r="A7580" s="2">
        <v>0.0</v>
      </c>
      <c r="B7580" s="2" t="s">
        <v>8456</v>
      </c>
    </row>
    <row r="7581">
      <c r="A7581" s="2">
        <v>1.0</v>
      </c>
      <c r="B7581" s="2" t="s">
        <v>8457</v>
      </c>
    </row>
    <row r="7582">
      <c r="A7582" s="2">
        <v>0.0</v>
      </c>
      <c r="B7582" s="2" t="s">
        <v>8458</v>
      </c>
    </row>
    <row r="7583">
      <c r="A7583" s="2">
        <v>0.0</v>
      </c>
      <c r="B7583" s="2" t="s">
        <v>8459</v>
      </c>
    </row>
    <row r="7584">
      <c r="A7584" s="2">
        <v>1.0</v>
      </c>
      <c r="B7584" s="2" t="s">
        <v>8460</v>
      </c>
    </row>
    <row r="7585">
      <c r="A7585" s="2">
        <v>-1.0</v>
      </c>
      <c r="B7585" s="2" t="s">
        <v>7658</v>
      </c>
    </row>
    <row r="7586">
      <c r="A7586" s="2">
        <v>-1.0</v>
      </c>
      <c r="B7586" s="2" t="s">
        <v>7659</v>
      </c>
    </row>
    <row r="7587">
      <c r="A7587" s="2">
        <v>1.0</v>
      </c>
      <c r="B7587" s="2" t="s">
        <v>8461</v>
      </c>
    </row>
    <row r="7588">
      <c r="A7588" s="2">
        <v>0.0</v>
      </c>
      <c r="B7588" s="2" t="s">
        <v>8462</v>
      </c>
    </row>
    <row r="7589">
      <c r="A7589" s="2">
        <v>0.0</v>
      </c>
      <c r="B7589" s="2" t="s">
        <v>8463</v>
      </c>
    </row>
    <row r="7590">
      <c r="A7590" s="2">
        <v>2.0</v>
      </c>
      <c r="B7590" s="2" t="s">
        <v>8464</v>
      </c>
    </row>
    <row r="7591">
      <c r="A7591" s="2">
        <v>0.0</v>
      </c>
      <c r="B7591" s="2" t="s">
        <v>8465</v>
      </c>
    </row>
    <row r="7592">
      <c r="A7592" s="2">
        <v>0.0</v>
      </c>
      <c r="B7592" s="2" t="s">
        <v>8466</v>
      </c>
    </row>
    <row r="7593">
      <c r="A7593" s="2">
        <v>-2.0</v>
      </c>
      <c r="B7593" s="2" t="s">
        <v>6991</v>
      </c>
    </row>
    <row r="7594">
      <c r="A7594" s="2">
        <v>0.0</v>
      </c>
      <c r="B7594" s="2" t="s">
        <v>8467</v>
      </c>
    </row>
    <row r="7595">
      <c r="A7595" s="2">
        <v>0.0</v>
      </c>
      <c r="B7595" s="2" t="s">
        <v>8468</v>
      </c>
    </row>
    <row r="7596">
      <c r="A7596" s="2">
        <v>0.0</v>
      </c>
      <c r="B7596" s="2" t="s">
        <v>8469</v>
      </c>
    </row>
    <row r="7597">
      <c r="A7597" s="2">
        <v>-2.0</v>
      </c>
      <c r="B7597" s="2" t="s">
        <v>6992</v>
      </c>
    </row>
    <row r="7598">
      <c r="A7598" s="2">
        <v>-1.0</v>
      </c>
      <c r="B7598" s="2" t="s">
        <v>7660</v>
      </c>
    </row>
    <row r="7599">
      <c r="A7599" s="2">
        <v>0.0</v>
      </c>
      <c r="B7599" s="2" t="s">
        <v>8470</v>
      </c>
    </row>
    <row r="7600">
      <c r="A7600" s="2">
        <v>-1.0</v>
      </c>
      <c r="B7600" s="2" t="s">
        <v>7661</v>
      </c>
    </row>
    <row r="7601">
      <c r="A7601" s="2">
        <v>1.0</v>
      </c>
      <c r="B7601" s="2" t="s">
        <v>8471</v>
      </c>
    </row>
    <row r="7602">
      <c r="A7602" s="2">
        <v>0.0</v>
      </c>
      <c r="B7602" s="2" t="s">
        <v>8472</v>
      </c>
    </row>
    <row r="7603">
      <c r="A7603" s="2">
        <v>1.0</v>
      </c>
      <c r="B7603" s="2" t="s">
        <v>8473</v>
      </c>
    </row>
    <row r="7604">
      <c r="A7604" s="2">
        <v>0.0</v>
      </c>
      <c r="B7604" s="2" t="s">
        <v>8474</v>
      </c>
    </row>
    <row r="7605">
      <c r="A7605" s="2">
        <v>-1.0</v>
      </c>
      <c r="B7605" s="2" t="s">
        <v>7663</v>
      </c>
    </row>
    <row r="7606">
      <c r="A7606" s="2">
        <v>1.0</v>
      </c>
      <c r="B7606" s="32" t="s">
        <v>8475</v>
      </c>
    </row>
    <row r="7607">
      <c r="A7607" s="2">
        <v>1.0</v>
      </c>
      <c r="B7607" s="2" t="s">
        <v>5917</v>
      </c>
    </row>
    <row r="7608">
      <c r="A7608" s="2">
        <v>2.0</v>
      </c>
      <c r="B7608" s="2" t="s">
        <v>8406</v>
      </c>
    </row>
    <row r="7609">
      <c r="A7609" s="2">
        <v>0.0</v>
      </c>
      <c r="B7609" s="2" t="s">
        <v>8448</v>
      </c>
    </row>
    <row r="7610">
      <c r="A7610" s="2">
        <v>1.0</v>
      </c>
      <c r="B7610" s="2" t="s">
        <v>8476</v>
      </c>
    </row>
    <row r="7611">
      <c r="A7611" s="2">
        <v>-1.0</v>
      </c>
      <c r="B7611" s="2" t="s">
        <v>7665</v>
      </c>
    </row>
    <row r="7612">
      <c r="A7612" s="2">
        <v>1.0</v>
      </c>
      <c r="B7612" s="2" t="s">
        <v>8477</v>
      </c>
    </row>
    <row r="7613">
      <c r="A7613" s="2">
        <v>1.0</v>
      </c>
      <c r="B7613" s="2" t="s">
        <v>8478</v>
      </c>
    </row>
    <row r="7614">
      <c r="A7614" s="2">
        <v>0.0</v>
      </c>
      <c r="B7614" s="2" t="s">
        <v>8479</v>
      </c>
    </row>
    <row r="7615">
      <c r="A7615" s="2">
        <v>0.0</v>
      </c>
      <c r="B7615" s="2" t="s">
        <v>8480</v>
      </c>
    </row>
    <row r="7616">
      <c r="A7616" s="2">
        <v>0.0</v>
      </c>
      <c r="B7616" s="2" t="s">
        <v>8481</v>
      </c>
    </row>
    <row r="7617">
      <c r="A7617" s="2">
        <v>1.0</v>
      </c>
      <c r="B7617" s="2" t="s">
        <v>8482</v>
      </c>
    </row>
    <row r="7618">
      <c r="A7618" s="2">
        <v>0.0</v>
      </c>
      <c r="B7618" s="2" t="s">
        <v>8483</v>
      </c>
    </row>
    <row r="7619">
      <c r="A7619" s="2">
        <v>2.0</v>
      </c>
      <c r="B7619" s="2" t="s">
        <v>8484</v>
      </c>
    </row>
    <row r="7620">
      <c r="A7620" s="2">
        <v>0.0</v>
      </c>
      <c r="B7620" s="2" t="s">
        <v>8485</v>
      </c>
    </row>
    <row r="7621">
      <c r="A7621" s="2">
        <v>0.0</v>
      </c>
      <c r="B7621" s="2" t="s">
        <v>8486</v>
      </c>
    </row>
    <row r="7622">
      <c r="A7622" s="2">
        <v>0.0</v>
      </c>
      <c r="B7622" s="2" t="s">
        <v>8487</v>
      </c>
    </row>
    <row r="7623">
      <c r="A7623" s="2">
        <v>-1.0</v>
      </c>
      <c r="B7623" s="2" t="s">
        <v>7667</v>
      </c>
    </row>
    <row r="7624">
      <c r="A7624" s="2">
        <v>1.0</v>
      </c>
      <c r="B7624" s="2" t="s">
        <v>8488</v>
      </c>
    </row>
    <row r="7625">
      <c r="A7625" s="2">
        <v>-1.0</v>
      </c>
      <c r="B7625" s="2" t="s">
        <v>7668</v>
      </c>
    </row>
    <row r="7626">
      <c r="A7626" s="2">
        <v>0.0</v>
      </c>
      <c r="B7626" s="2" t="s">
        <v>8490</v>
      </c>
    </row>
    <row r="7627">
      <c r="A7627" s="2">
        <v>-1.0</v>
      </c>
      <c r="B7627" s="2" t="s">
        <v>7669</v>
      </c>
    </row>
    <row r="7628">
      <c r="A7628" s="2">
        <v>0.0</v>
      </c>
      <c r="B7628" s="2" t="s">
        <v>8491</v>
      </c>
    </row>
    <row r="7629">
      <c r="A7629" s="2">
        <v>0.0</v>
      </c>
      <c r="B7629" s="2" t="s">
        <v>5979</v>
      </c>
    </row>
    <row r="7630">
      <c r="A7630" s="2">
        <v>0.0</v>
      </c>
      <c r="B7630" s="2" t="s">
        <v>8492</v>
      </c>
    </row>
    <row r="7631">
      <c r="A7631" s="2">
        <v>-1.0</v>
      </c>
      <c r="B7631" s="2" t="s">
        <v>7670</v>
      </c>
    </row>
    <row r="7632">
      <c r="A7632" s="2">
        <v>-1.0</v>
      </c>
      <c r="B7632" s="2" t="s">
        <v>7672</v>
      </c>
    </row>
    <row r="7633">
      <c r="A7633" s="2">
        <v>-1.0</v>
      </c>
      <c r="B7633" s="2" t="s">
        <v>7673</v>
      </c>
    </row>
    <row r="7634">
      <c r="A7634" s="2">
        <v>1.0</v>
      </c>
      <c r="B7634" s="2" t="s">
        <v>8493</v>
      </c>
    </row>
    <row r="7635">
      <c r="A7635" s="2">
        <v>0.0</v>
      </c>
      <c r="B7635" s="2" t="s">
        <v>8494</v>
      </c>
    </row>
    <row r="7636">
      <c r="A7636" s="2">
        <v>0.0</v>
      </c>
      <c r="B7636" s="2" t="s">
        <v>8495</v>
      </c>
    </row>
    <row r="7637">
      <c r="A7637" s="2">
        <v>0.0</v>
      </c>
      <c r="B7637" s="2" t="s">
        <v>8496</v>
      </c>
    </row>
    <row r="7638">
      <c r="A7638" s="2">
        <v>-1.0</v>
      </c>
      <c r="B7638" s="2" t="s">
        <v>7675</v>
      </c>
    </row>
    <row r="7639">
      <c r="A7639" s="2">
        <v>0.0</v>
      </c>
      <c r="B7639" s="2" t="s">
        <v>8497</v>
      </c>
    </row>
    <row r="7640">
      <c r="A7640" s="2">
        <v>0.0</v>
      </c>
      <c r="B7640" s="2" t="s">
        <v>8498</v>
      </c>
    </row>
    <row r="7641">
      <c r="A7641" s="2">
        <v>0.0</v>
      </c>
      <c r="B7641" s="2" t="s">
        <v>8499</v>
      </c>
    </row>
    <row r="7642">
      <c r="A7642" s="2">
        <v>-1.0</v>
      </c>
      <c r="B7642" s="2" t="s">
        <v>7676</v>
      </c>
    </row>
    <row r="7643">
      <c r="A7643" s="2">
        <v>0.0</v>
      </c>
      <c r="B7643" s="2" t="s">
        <v>8500</v>
      </c>
    </row>
    <row r="7644">
      <c r="A7644" s="2">
        <v>-1.0</v>
      </c>
      <c r="B7644" s="2" t="s">
        <v>7678</v>
      </c>
    </row>
    <row r="7645">
      <c r="A7645" s="2">
        <v>0.0</v>
      </c>
      <c r="B7645" s="2" t="s">
        <v>8501</v>
      </c>
    </row>
    <row r="7646">
      <c r="A7646" s="2">
        <v>0.0</v>
      </c>
      <c r="B7646" s="2" t="s">
        <v>8502</v>
      </c>
    </row>
    <row r="7647">
      <c r="A7647" s="2">
        <v>0.0</v>
      </c>
      <c r="B7647" s="2" t="s">
        <v>8503</v>
      </c>
    </row>
    <row r="7648">
      <c r="A7648" s="2">
        <v>0.0</v>
      </c>
      <c r="B7648" s="2" t="s">
        <v>8504</v>
      </c>
    </row>
    <row r="7649">
      <c r="A7649" s="2">
        <v>1.0</v>
      </c>
      <c r="B7649" s="2" t="s">
        <v>8505</v>
      </c>
    </row>
    <row r="7650">
      <c r="A7650" s="2">
        <v>0.0</v>
      </c>
      <c r="B7650" s="2" t="s">
        <v>8506</v>
      </c>
    </row>
    <row r="7651">
      <c r="A7651" s="2">
        <v>-2.0</v>
      </c>
      <c r="B7651" s="2" t="s">
        <v>6993</v>
      </c>
    </row>
    <row r="7652">
      <c r="A7652" s="2">
        <v>0.0</v>
      </c>
      <c r="B7652" s="2" t="s">
        <v>8507</v>
      </c>
    </row>
    <row r="7653">
      <c r="A7653" s="2">
        <v>0.0</v>
      </c>
      <c r="B7653" s="2" t="s">
        <v>8508</v>
      </c>
    </row>
    <row r="7654">
      <c r="A7654" s="2">
        <v>0.0</v>
      </c>
      <c r="B7654" s="2" t="s">
        <v>8509</v>
      </c>
    </row>
    <row r="7655">
      <c r="A7655" s="2">
        <v>1.0</v>
      </c>
      <c r="B7655" s="2" t="s">
        <v>8510</v>
      </c>
    </row>
    <row r="7656">
      <c r="A7656" s="2">
        <v>-1.0</v>
      </c>
      <c r="B7656" s="2" t="s">
        <v>7679</v>
      </c>
    </row>
    <row r="7657">
      <c r="A7657" s="2">
        <v>0.0</v>
      </c>
      <c r="B7657" s="2" t="s">
        <v>8511</v>
      </c>
    </row>
    <row r="7658">
      <c r="A7658" s="2">
        <v>-1.0</v>
      </c>
      <c r="B7658" s="2" t="s">
        <v>7680</v>
      </c>
    </row>
    <row r="7659">
      <c r="A7659" s="2">
        <v>-2.0</v>
      </c>
      <c r="B7659" s="2" t="s">
        <v>6994</v>
      </c>
    </row>
    <row r="7660">
      <c r="A7660" s="2">
        <v>-2.0</v>
      </c>
      <c r="B7660" s="2" t="s">
        <v>6995</v>
      </c>
    </row>
    <row r="7661">
      <c r="A7661" s="2">
        <v>-2.0</v>
      </c>
      <c r="B7661" s="2" t="s">
        <v>6996</v>
      </c>
    </row>
    <row r="7662">
      <c r="A7662" s="2">
        <v>-1.0</v>
      </c>
      <c r="B7662" s="2" t="s">
        <v>7682</v>
      </c>
    </row>
    <row r="7663">
      <c r="A7663" s="2">
        <v>1.0</v>
      </c>
      <c r="B7663" s="2" t="s">
        <v>8512</v>
      </c>
    </row>
    <row r="7664">
      <c r="A7664" s="2">
        <v>0.0</v>
      </c>
      <c r="B7664" s="2" t="s">
        <v>8513</v>
      </c>
    </row>
    <row r="7665">
      <c r="A7665" s="2">
        <v>-1.0</v>
      </c>
      <c r="B7665" s="2" t="s">
        <v>7684</v>
      </c>
    </row>
    <row r="7666">
      <c r="A7666" s="2">
        <v>-1.0</v>
      </c>
      <c r="B7666" s="2" t="s">
        <v>7685</v>
      </c>
    </row>
    <row r="7667">
      <c r="A7667" s="2">
        <v>1.0</v>
      </c>
      <c r="B7667" s="2" t="s">
        <v>8514</v>
      </c>
    </row>
    <row r="7668">
      <c r="A7668" s="2">
        <v>0.0</v>
      </c>
      <c r="B7668" s="2" t="s">
        <v>8515</v>
      </c>
    </row>
    <row r="7669">
      <c r="A7669" s="2">
        <v>1.0</v>
      </c>
      <c r="B7669" s="2" t="s">
        <v>8517</v>
      </c>
    </row>
    <row r="7670">
      <c r="A7670" s="2">
        <v>-2.0</v>
      </c>
      <c r="B7670" s="2" t="s">
        <v>6997</v>
      </c>
    </row>
    <row r="7671">
      <c r="A7671" s="2">
        <v>1.0</v>
      </c>
      <c r="B7671" s="2" t="s">
        <v>8518</v>
      </c>
    </row>
    <row r="7672">
      <c r="A7672" s="2">
        <v>0.0</v>
      </c>
      <c r="B7672" s="2" t="s">
        <v>8519</v>
      </c>
    </row>
    <row r="7673">
      <c r="A7673" s="2">
        <v>-1.0</v>
      </c>
      <c r="B7673" s="2" t="s">
        <v>7687</v>
      </c>
    </row>
    <row r="7674">
      <c r="A7674" s="2">
        <v>0.0</v>
      </c>
      <c r="B7674" s="2" t="s">
        <v>8520</v>
      </c>
    </row>
    <row r="7675">
      <c r="A7675" s="2">
        <v>0.0</v>
      </c>
      <c r="B7675" s="2" t="s">
        <v>8521</v>
      </c>
    </row>
    <row r="7676">
      <c r="A7676" s="2">
        <v>0.0</v>
      </c>
      <c r="B7676" s="2" t="s">
        <v>8522</v>
      </c>
    </row>
    <row r="7677">
      <c r="A7677" s="2">
        <v>0.0</v>
      </c>
      <c r="B7677" s="2" t="s">
        <v>8523</v>
      </c>
    </row>
    <row r="7678">
      <c r="A7678" s="2">
        <v>-1.0</v>
      </c>
      <c r="B7678" s="2" t="s">
        <v>7688</v>
      </c>
    </row>
    <row r="7679">
      <c r="A7679" s="2">
        <v>-1.0</v>
      </c>
      <c r="B7679" s="2" t="s">
        <v>7689</v>
      </c>
    </row>
    <row r="7680">
      <c r="A7680" s="2">
        <v>0.0</v>
      </c>
      <c r="B7680" s="2" t="s">
        <v>8524</v>
      </c>
    </row>
    <row r="7681">
      <c r="A7681" s="2">
        <v>0.0</v>
      </c>
      <c r="B7681" s="2" t="s">
        <v>8525</v>
      </c>
    </row>
    <row r="7682">
      <c r="A7682" s="2">
        <v>1.0</v>
      </c>
      <c r="B7682" s="2" t="s">
        <v>8526</v>
      </c>
    </row>
    <row r="7683">
      <c r="A7683" s="2">
        <v>0.0</v>
      </c>
      <c r="B7683" s="2" t="s">
        <v>8527</v>
      </c>
    </row>
    <row r="7684">
      <c r="A7684" s="2">
        <v>0.0</v>
      </c>
      <c r="B7684" s="2" t="s">
        <v>8528</v>
      </c>
    </row>
    <row r="7685">
      <c r="A7685" s="2">
        <v>0.0</v>
      </c>
      <c r="B7685" s="2" t="s">
        <v>8529</v>
      </c>
    </row>
    <row r="7686">
      <c r="A7686" s="2">
        <v>0.0</v>
      </c>
      <c r="B7686" s="2" t="s">
        <v>8530</v>
      </c>
    </row>
    <row r="7687">
      <c r="A7687" s="2">
        <v>0.0</v>
      </c>
      <c r="B7687" s="2" t="s">
        <v>8531</v>
      </c>
    </row>
    <row r="7688">
      <c r="A7688" s="2">
        <v>0.0</v>
      </c>
      <c r="B7688" s="2" t="s">
        <v>8532</v>
      </c>
    </row>
    <row r="7689">
      <c r="A7689" s="2">
        <v>0.0</v>
      </c>
      <c r="B7689" s="2" t="s">
        <v>8533</v>
      </c>
    </row>
    <row r="7690">
      <c r="A7690" s="2">
        <v>-1.0</v>
      </c>
      <c r="B7690" s="2" t="s">
        <v>7690</v>
      </c>
    </row>
    <row r="7691">
      <c r="A7691" s="2">
        <v>0.0</v>
      </c>
      <c r="B7691" s="2" t="s">
        <v>8534</v>
      </c>
    </row>
    <row r="7692">
      <c r="A7692" s="2">
        <v>0.0</v>
      </c>
      <c r="B7692" s="2" t="s">
        <v>8535</v>
      </c>
    </row>
    <row r="7693">
      <c r="A7693" s="2">
        <v>0.0</v>
      </c>
      <c r="B7693" s="2" t="s">
        <v>8536</v>
      </c>
    </row>
    <row r="7694">
      <c r="A7694" s="2">
        <v>-1.0</v>
      </c>
      <c r="B7694" s="2" t="s">
        <v>7692</v>
      </c>
    </row>
    <row r="7695">
      <c r="A7695" s="2">
        <v>-1.0</v>
      </c>
      <c r="B7695" s="2" t="s">
        <v>7693</v>
      </c>
    </row>
    <row r="7696">
      <c r="A7696" s="2">
        <v>0.0</v>
      </c>
      <c r="B7696" s="2" t="s">
        <v>8537</v>
      </c>
    </row>
    <row r="7697">
      <c r="A7697" s="2">
        <v>0.0</v>
      </c>
      <c r="B7697" s="2" t="s">
        <v>8538</v>
      </c>
    </row>
    <row r="7698">
      <c r="A7698" s="2">
        <v>0.0</v>
      </c>
      <c r="B7698" s="2" t="s">
        <v>8539</v>
      </c>
    </row>
    <row r="7699">
      <c r="A7699" s="2">
        <v>0.0</v>
      </c>
      <c r="B7699" s="2" t="s">
        <v>8540</v>
      </c>
    </row>
    <row r="7700">
      <c r="A7700" s="2">
        <v>1.0</v>
      </c>
      <c r="B7700" s="2" t="s">
        <v>8541</v>
      </c>
    </row>
    <row r="7701">
      <c r="A7701" s="2">
        <v>0.0</v>
      </c>
      <c r="B7701" s="2" t="s">
        <v>8542</v>
      </c>
    </row>
    <row r="7702">
      <c r="A7702" s="2">
        <v>1.0</v>
      </c>
      <c r="B7702" s="2" t="s">
        <v>8543</v>
      </c>
    </row>
    <row r="7703">
      <c r="A7703" s="2">
        <v>0.0</v>
      </c>
      <c r="B7703" s="2" t="s">
        <v>8544</v>
      </c>
    </row>
    <row r="7704">
      <c r="A7704" s="2">
        <v>0.0</v>
      </c>
      <c r="B7704" s="2" t="s">
        <v>8545</v>
      </c>
    </row>
    <row r="7705">
      <c r="A7705" s="2">
        <v>1.0</v>
      </c>
      <c r="B7705" s="2" t="s">
        <v>8546</v>
      </c>
    </row>
    <row r="7706">
      <c r="A7706" s="2">
        <v>1.0</v>
      </c>
      <c r="B7706" s="2" t="s">
        <v>8547</v>
      </c>
    </row>
    <row r="7707">
      <c r="A7707" s="2">
        <v>0.0</v>
      </c>
      <c r="B7707" s="2" t="s">
        <v>8548</v>
      </c>
    </row>
    <row r="7708">
      <c r="A7708" s="2">
        <v>0.0</v>
      </c>
      <c r="B7708" s="2" t="s">
        <v>8549</v>
      </c>
    </row>
    <row r="7709">
      <c r="A7709" s="2">
        <v>1.0</v>
      </c>
      <c r="B7709" s="2" t="s">
        <v>8550</v>
      </c>
    </row>
    <row r="7710">
      <c r="A7710" s="2">
        <v>0.0</v>
      </c>
      <c r="B7710" s="2" t="s">
        <v>8551</v>
      </c>
    </row>
    <row r="7711">
      <c r="A7711" s="2">
        <v>1.0</v>
      </c>
      <c r="B7711" s="2" t="s">
        <v>8552</v>
      </c>
    </row>
    <row r="7712">
      <c r="A7712" s="2">
        <v>-1.0</v>
      </c>
      <c r="B7712" s="2" t="s">
        <v>7694</v>
      </c>
    </row>
    <row r="7713">
      <c r="A7713" s="2">
        <v>-1.0</v>
      </c>
      <c r="B7713" s="2" t="s">
        <v>7696</v>
      </c>
    </row>
    <row r="7714">
      <c r="A7714" s="2">
        <v>-1.0</v>
      </c>
      <c r="B7714" s="2" t="s">
        <v>7698</v>
      </c>
    </row>
    <row r="7715">
      <c r="A7715" s="2">
        <v>-1.0</v>
      </c>
      <c r="B7715" s="2" t="s">
        <v>7725</v>
      </c>
    </row>
    <row r="7716">
      <c r="A7716" s="2">
        <v>0.0</v>
      </c>
      <c r="B7716" s="2" t="s">
        <v>8553</v>
      </c>
    </row>
    <row r="7717">
      <c r="A7717" s="2">
        <v>0.0</v>
      </c>
      <c r="B7717" s="2" t="s">
        <v>8554</v>
      </c>
    </row>
    <row r="7718">
      <c r="A7718" s="2">
        <v>0.0</v>
      </c>
      <c r="B7718" s="2" t="s">
        <v>8555</v>
      </c>
    </row>
    <row r="7719">
      <c r="A7719" s="2">
        <v>0.0</v>
      </c>
      <c r="B7719" s="2" t="s">
        <v>8556</v>
      </c>
    </row>
    <row r="7720">
      <c r="A7720" s="2">
        <v>0.0</v>
      </c>
      <c r="B7720" s="2" t="s">
        <v>8557</v>
      </c>
    </row>
    <row r="7721">
      <c r="A7721" s="2">
        <v>0.0</v>
      </c>
      <c r="B7721" s="2" t="s">
        <v>8558</v>
      </c>
    </row>
    <row r="7722">
      <c r="A7722" s="2">
        <v>0.0</v>
      </c>
      <c r="B7722" s="2" t="s">
        <v>8559</v>
      </c>
    </row>
    <row r="7723">
      <c r="A7723" s="2">
        <v>1.0</v>
      </c>
      <c r="B7723" s="2" t="s">
        <v>8560</v>
      </c>
    </row>
    <row r="7724">
      <c r="A7724" s="2">
        <v>0.0</v>
      </c>
      <c r="B7724" s="2" t="s">
        <v>8561</v>
      </c>
    </row>
    <row r="7725">
      <c r="A7725" s="2">
        <v>1.0</v>
      </c>
      <c r="B7725" s="2" t="s">
        <v>8562</v>
      </c>
    </row>
    <row r="7726">
      <c r="A7726" s="2">
        <v>0.0</v>
      </c>
      <c r="B7726" s="2" t="s">
        <v>8563</v>
      </c>
    </row>
    <row r="7727">
      <c r="A7727" s="2">
        <v>1.0</v>
      </c>
      <c r="B7727" s="2" t="s">
        <v>8564</v>
      </c>
    </row>
    <row r="7728">
      <c r="A7728" s="2">
        <v>1.0</v>
      </c>
      <c r="B7728" s="2" t="s">
        <v>8565</v>
      </c>
    </row>
    <row r="7729">
      <c r="A7729" s="2">
        <v>0.0</v>
      </c>
      <c r="B7729" s="2" t="s">
        <v>8566</v>
      </c>
    </row>
    <row r="7730">
      <c r="A7730" s="2">
        <v>0.0</v>
      </c>
      <c r="B7730" s="2" t="s">
        <v>8567</v>
      </c>
    </row>
    <row r="7731">
      <c r="A7731" s="2">
        <v>-1.0</v>
      </c>
      <c r="B7731" s="2" t="s">
        <v>7726</v>
      </c>
    </row>
    <row r="7732">
      <c r="A7732" s="2">
        <v>-2.0</v>
      </c>
      <c r="B7732" s="2" t="s">
        <v>6998</v>
      </c>
    </row>
    <row r="7733">
      <c r="A7733" s="2">
        <v>0.0</v>
      </c>
      <c r="B7733" s="2" t="s">
        <v>8568</v>
      </c>
    </row>
    <row r="7734">
      <c r="A7734" s="2">
        <v>0.0</v>
      </c>
      <c r="B7734" s="2" t="s">
        <v>8569</v>
      </c>
    </row>
    <row r="7735">
      <c r="A7735" s="2">
        <v>0.0</v>
      </c>
      <c r="B7735" s="2" t="s">
        <v>8570</v>
      </c>
    </row>
    <row r="7736">
      <c r="A7736" s="2">
        <v>-1.0</v>
      </c>
      <c r="B7736" s="2" t="s">
        <v>7727</v>
      </c>
    </row>
    <row r="7737">
      <c r="A7737" s="2">
        <v>0.0</v>
      </c>
      <c r="B7737" s="2" t="s">
        <v>8571</v>
      </c>
    </row>
    <row r="7738">
      <c r="A7738" s="2">
        <v>-1.0</v>
      </c>
      <c r="B7738" s="2" t="s">
        <v>7728</v>
      </c>
    </row>
    <row r="7739">
      <c r="A7739" s="2">
        <v>-1.0</v>
      </c>
      <c r="B7739" s="2" t="s">
        <v>7729</v>
      </c>
    </row>
    <row r="7740">
      <c r="A7740" s="2">
        <v>-2.0</v>
      </c>
      <c r="B7740" s="2" t="s">
        <v>7159</v>
      </c>
    </row>
    <row r="7741">
      <c r="A7741" s="2">
        <v>0.0</v>
      </c>
      <c r="B7741" s="2" t="s">
        <v>8572</v>
      </c>
    </row>
    <row r="7742">
      <c r="A7742" s="2">
        <v>0.0</v>
      </c>
      <c r="B7742" s="2" t="s">
        <v>8573</v>
      </c>
    </row>
    <row r="7743">
      <c r="A7743" s="2">
        <v>-1.0</v>
      </c>
      <c r="B7743" s="2" t="s">
        <v>7730</v>
      </c>
    </row>
    <row r="7744">
      <c r="A7744" s="2">
        <v>0.0</v>
      </c>
      <c r="B7744" s="2" t="s">
        <v>8574</v>
      </c>
    </row>
    <row r="7745">
      <c r="A7745" s="2">
        <v>-1.0</v>
      </c>
      <c r="B7745" s="2" t="s">
        <v>7731</v>
      </c>
    </row>
    <row r="7746">
      <c r="A7746" s="2">
        <v>0.0</v>
      </c>
      <c r="B7746" s="2" t="s">
        <v>8575</v>
      </c>
    </row>
    <row r="7747">
      <c r="A7747" s="2">
        <v>0.0</v>
      </c>
      <c r="B7747" s="2" t="s">
        <v>8576</v>
      </c>
    </row>
    <row r="7748">
      <c r="A7748" s="2">
        <v>0.0</v>
      </c>
      <c r="B7748" s="2" t="s">
        <v>8577</v>
      </c>
    </row>
    <row r="7749">
      <c r="A7749" s="2">
        <v>0.0</v>
      </c>
      <c r="B7749" s="2" t="s">
        <v>8578</v>
      </c>
    </row>
    <row r="7750">
      <c r="A7750" s="2">
        <v>0.0</v>
      </c>
      <c r="B7750" s="2" t="s">
        <v>8579</v>
      </c>
    </row>
    <row r="7751">
      <c r="A7751" s="2">
        <v>1.0</v>
      </c>
      <c r="B7751" s="2" t="s">
        <v>8580</v>
      </c>
    </row>
    <row r="7752">
      <c r="A7752" s="2">
        <v>-1.0</v>
      </c>
      <c r="B7752" s="2" t="s">
        <v>7744</v>
      </c>
    </row>
    <row r="7753">
      <c r="A7753" s="2">
        <v>-1.0</v>
      </c>
      <c r="B7753" s="2" t="s">
        <v>7745</v>
      </c>
    </row>
    <row r="7754">
      <c r="A7754" s="2">
        <v>-1.0</v>
      </c>
      <c r="B7754" s="2" t="s">
        <v>7747</v>
      </c>
    </row>
    <row r="7755">
      <c r="A7755" s="2">
        <v>0.0</v>
      </c>
      <c r="B7755" s="2" t="s">
        <v>8581</v>
      </c>
    </row>
    <row r="7756">
      <c r="A7756" s="2">
        <v>0.0</v>
      </c>
      <c r="B7756" s="2" t="s">
        <v>8582</v>
      </c>
    </row>
    <row r="7757">
      <c r="A7757" s="2">
        <v>-1.0</v>
      </c>
      <c r="B7757" s="2" t="s">
        <v>7749</v>
      </c>
    </row>
    <row r="7758">
      <c r="A7758" s="2">
        <v>0.0</v>
      </c>
      <c r="B7758" s="2" t="s">
        <v>8583</v>
      </c>
    </row>
    <row r="7759">
      <c r="A7759" s="2">
        <v>0.0</v>
      </c>
      <c r="B7759" s="2" t="s">
        <v>8584</v>
      </c>
    </row>
    <row r="7760">
      <c r="A7760" s="2">
        <v>0.0</v>
      </c>
      <c r="B7760" s="2" t="s">
        <v>8585</v>
      </c>
    </row>
    <row r="7761">
      <c r="A7761" s="2">
        <v>1.0</v>
      </c>
      <c r="B7761" s="2" t="s">
        <v>8586</v>
      </c>
    </row>
    <row r="7762">
      <c r="A7762" s="2">
        <v>-1.0</v>
      </c>
      <c r="B7762" s="2" t="s">
        <v>7750</v>
      </c>
    </row>
    <row r="7763">
      <c r="A7763" s="2">
        <v>-2.0</v>
      </c>
      <c r="B7763" s="2" t="s">
        <v>7160</v>
      </c>
    </row>
    <row r="7764">
      <c r="A7764" s="2">
        <v>0.0</v>
      </c>
      <c r="B7764" s="2" t="s">
        <v>8587</v>
      </c>
    </row>
    <row r="7765">
      <c r="A7765" s="2">
        <v>0.0</v>
      </c>
      <c r="B7765" s="2" t="s">
        <v>8588</v>
      </c>
    </row>
    <row r="7766">
      <c r="A7766" s="2">
        <v>0.0</v>
      </c>
      <c r="B7766" s="2" t="s">
        <v>8589</v>
      </c>
    </row>
    <row r="7767">
      <c r="A7767" s="2">
        <v>0.0</v>
      </c>
      <c r="B7767" s="2" t="s">
        <v>8590</v>
      </c>
    </row>
    <row r="7768">
      <c r="A7768" s="2">
        <v>0.0</v>
      </c>
      <c r="B7768" s="2" t="s">
        <v>8591</v>
      </c>
    </row>
    <row r="7769">
      <c r="A7769" s="2">
        <v>1.0</v>
      </c>
      <c r="B7769" s="2" t="s">
        <v>8592</v>
      </c>
    </row>
    <row r="7770">
      <c r="A7770" s="2">
        <v>-1.0</v>
      </c>
      <c r="B7770" s="2" t="s">
        <v>7751</v>
      </c>
    </row>
    <row r="7771">
      <c r="A7771" s="2">
        <v>0.0</v>
      </c>
      <c r="B7771" s="2" t="s">
        <v>8593</v>
      </c>
    </row>
    <row r="7772">
      <c r="A7772" s="2">
        <v>0.0</v>
      </c>
      <c r="B7772" s="2" t="s">
        <v>8594</v>
      </c>
    </row>
    <row r="7773">
      <c r="A7773" s="2">
        <v>0.0</v>
      </c>
      <c r="B7773" s="2" t="s">
        <v>8596</v>
      </c>
    </row>
    <row r="7774">
      <c r="A7774" s="2">
        <v>-1.0</v>
      </c>
      <c r="B7774" s="2" t="s">
        <v>7752</v>
      </c>
    </row>
    <row r="7775">
      <c r="A7775" s="2">
        <v>-1.0</v>
      </c>
      <c r="B7775" s="2" t="s">
        <v>7754</v>
      </c>
    </row>
    <row r="7776">
      <c r="A7776" s="2">
        <v>0.0</v>
      </c>
      <c r="B7776" s="2" t="s">
        <v>8597</v>
      </c>
    </row>
    <row r="7777">
      <c r="A7777" s="2">
        <v>1.0</v>
      </c>
      <c r="B7777" s="2" t="s">
        <v>8598</v>
      </c>
    </row>
    <row r="7778">
      <c r="A7778" s="2">
        <v>-1.0</v>
      </c>
      <c r="B7778" s="2" t="s">
        <v>7756</v>
      </c>
    </row>
    <row r="7779">
      <c r="A7779" s="2">
        <v>0.0</v>
      </c>
      <c r="B7779" s="2" t="s">
        <v>8599</v>
      </c>
    </row>
    <row r="7780">
      <c r="A7780" s="2">
        <v>2.0</v>
      </c>
      <c r="B7780" s="2" t="s">
        <v>8600</v>
      </c>
    </row>
    <row r="7781">
      <c r="A7781" s="2">
        <v>-1.0</v>
      </c>
      <c r="B7781" s="2" t="s">
        <v>7757</v>
      </c>
    </row>
    <row r="7782">
      <c r="A7782" s="2">
        <v>0.0</v>
      </c>
      <c r="B7782" s="2" t="s">
        <v>8601</v>
      </c>
    </row>
    <row r="7783">
      <c r="A7783" s="2">
        <v>1.0</v>
      </c>
      <c r="B7783" s="2" t="s">
        <v>8602</v>
      </c>
    </row>
    <row r="7784">
      <c r="A7784" s="2">
        <v>0.0</v>
      </c>
      <c r="B7784" s="2" t="s">
        <v>8603</v>
      </c>
    </row>
    <row r="7785">
      <c r="A7785" s="2">
        <v>-1.0</v>
      </c>
      <c r="B7785" s="2" t="s">
        <v>7758</v>
      </c>
    </row>
    <row r="7786">
      <c r="A7786" s="2">
        <v>0.0</v>
      </c>
      <c r="B7786" s="2" t="s">
        <v>8604</v>
      </c>
    </row>
    <row r="7787">
      <c r="A7787" s="2">
        <v>0.0</v>
      </c>
      <c r="B7787" s="2" t="s">
        <v>8605</v>
      </c>
    </row>
    <row r="7788">
      <c r="A7788" s="2">
        <v>0.0</v>
      </c>
      <c r="B7788" s="2" t="s">
        <v>8606</v>
      </c>
    </row>
    <row r="7789">
      <c r="A7789" s="2">
        <v>0.0</v>
      </c>
      <c r="B7789" s="2" t="s">
        <v>8607</v>
      </c>
    </row>
    <row r="7790">
      <c r="A7790" s="2">
        <v>1.0</v>
      </c>
      <c r="B7790" s="2" t="s">
        <v>8608</v>
      </c>
    </row>
    <row r="7791">
      <c r="A7791" s="2">
        <v>-1.0</v>
      </c>
      <c r="B7791" s="2" t="s">
        <v>7760</v>
      </c>
    </row>
    <row r="7792">
      <c r="A7792" s="2">
        <v>-1.0</v>
      </c>
      <c r="B7792" s="2" t="s">
        <v>7761</v>
      </c>
    </row>
    <row r="7793">
      <c r="A7793" s="2">
        <v>-1.0</v>
      </c>
      <c r="B7793" s="2" t="s">
        <v>7762</v>
      </c>
    </row>
    <row r="7794">
      <c r="A7794" s="2">
        <v>-1.0</v>
      </c>
      <c r="B7794" s="2" t="s">
        <v>7763</v>
      </c>
    </row>
    <row r="7795">
      <c r="A7795" s="2">
        <v>-1.0</v>
      </c>
      <c r="B7795" s="2" t="s">
        <v>7764</v>
      </c>
    </row>
    <row r="7796">
      <c r="A7796" s="2">
        <v>-2.0</v>
      </c>
      <c r="B7796" s="2" t="s">
        <v>7162</v>
      </c>
    </row>
    <row r="7797">
      <c r="A7797" s="2">
        <v>0.0</v>
      </c>
      <c r="B7797" s="2" t="s">
        <v>8609</v>
      </c>
    </row>
    <row r="7798">
      <c r="A7798" s="2">
        <v>0.0</v>
      </c>
      <c r="B7798" s="2" t="s">
        <v>8610</v>
      </c>
    </row>
    <row r="7799">
      <c r="A7799" s="2">
        <v>0.0</v>
      </c>
      <c r="B7799" s="2" t="s">
        <v>8611</v>
      </c>
    </row>
    <row r="7800">
      <c r="A7800" s="2">
        <v>1.0</v>
      </c>
      <c r="B7800" s="2" t="s">
        <v>8612</v>
      </c>
    </row>
    <row r="7801">
      <c r="A7801" s="2">
        <v>2.0</v>
      </c>
      <c r="B7801" s="2" t="s">
        <v>8613</v>
      </c>
    </row>
    <row r="7802">
      <c r="A7802" s="2">
        <v>0.0</v>
      </c>
      <c r="B7802" s="2" t="s">
        <v>8614</v>
      </c>
    </row>
    <row r="7803">
      <c r="A7803" s="2">
        <v>-1.0</v>
      </c>
      <c r="B7803" s="2" t="s">
        <v>7766</v>
      </c>
    </row>
    <row r="7804">
      <c r="A7804" s="2">
        <v>-1.0</v>
      </c>
      <c r="B7804" s="2" t="s">
        <v>7768</v>
      </c>
    </row>
    <row r="7805">
      <c r="A7805" s="2">
        <v>0.0</v>
      </c>
      <c r="B7805" s="2" t="s">
        <v>8615</v>
      </c>
    </row>
    <row r="7806">
      <c r="A7806" s="2">
        <v>0.0</v>
      </c>
      <c r="B7806" s="2" t="s">
        <v>8616</v>
      </c>
    </row>
    <row r="7807">
      <c r="A7807" s="2">
        <v>0.0</v>
      </c>
      <c r="B7807" s="2" t="s">
        <v>8617</v>
      </c>
    </row>
    <row r="7808">
      <c r="A7808" s="2">
        <v>0.0</v>
      </c>
      <c r="B7808" s="2" t="s">
        <v>8618</v>
      </c>
    </row>
    <row r="7809">
      <c r="A7809" s="2">
        <v>0.0</v>
      </c>
      <c r="B7809" s="2" t="s">
        <v>8619</v>
      </c>
    </row>
    <row r="7810">
      <c r="A7810" s="2">
        <v>-1.0</v>
      </c>
      <c r="B7810" s="2" t="s">
        <v>7769</v>
      </c>
    </row>
    <row r="7811">
      <c r="A7811" s="2">
        <v>0.0</v>
      </c>
      <c r="B7811" s="2" t="s">
        <v>8620</v>
      </c>
    </row>
    <row r="7812">
      <c r="A7812" s="2">
        <v>1.0</v>
      </c>
      <c r="B7812" s="2" t="s">
        <v>8621</v>
      </c>
    </row>
    <row r="7813">
      <c r="A7813" s="2">
        <v>0.0</v>
      </c>
      <c r="B7813" s="2" t="s">
        <v>8622</v>
      </c>
    </row>
    <row r="7814">
      <c r="A7814" s="2">
        <v>0.0</v>
      </c>
      <c r="B7814" s="2" t="s">
        <v>8623</v>
      </c>
    </row>
    <row r="7815">
      <c r="A7815" s="2">
        <v>1.0</v>
      </c>
      <c r="B7815" s="2" t="s">
        <v>8624</v>
      </c>
    </row>
    <row r="7816">
      <c r="A7816" s="2">
        <v>1.0</v>
      </c>
      <c r="B7816" s="2" t="s">
        <v>8625</v>
      </c>
    </row>
    <row r="7817">
      <c r="A7817" s="2">
        <v>-1.0</v>
      </c>
      <c r="B7817" s="2" t="s">
        <v>7770</v>
      </c>
    </row>
    <row r="7818">
      <c r="A7818" s="2">
        <v>0.0</v>
      </c>
      <c r="B7818" s="2" t="s">
        <v>8626</v>
      </c>
    </row>
    <row r="7819">
      <c r="A7819" s="2">
        <v>0.0</v>
      </c>
      <c r="B7819" s="2" t="s">
        <v>8627</v>
      </c>
    </row>
    <row r="7820">
      <c r="A7820" s="2">
        <v>0.0</v>
      </c>
      <c r="B7820" s="2" t="s">
        <v>8628</v>
      </c>
    </row>
    <row r="7821">
      <c r="A7821" s="2">
        <v>0.0</v>
      </c>
      <c r="B7821" s="2" t="s">
        <v>8629</v>
      </c>
    </row>
    <row r="7822">
      <c r="A7822" s="2">
        <v>-2.0</v>
      </c>
      <c r="B7822" s="2" t="s">
        <v>7164</v>
      </c>
    </row>
    <row r="7823">
      <c r="A7823" s="2">
        <v>-1.0</v>
      </c>
      <c r="B7823" s="2" t="s">
        <v>7771</v>
      </c>
    </row>
    <row r="7824">
      <c r="A7824" s="2">
        <v>1.0</v>
      </c>
      <c r="B7824" s="2" t="s">
        <v>8631</v>
      </c>
    </row>
    <row r="7825">
      <c r="A7825" s="2">
        <v>0.0</v>
      </c>
      <c r="B7825" s="2" t="s">
        <v>8632</v>
      </c>
    </row>
    <row r="7826">
      <c r="A7826" s="2">
        <v>0.0</v>
      </c>
      <c r="B7826" s="2" t="s">
        <v>8633</v>
      </c>
    </row>
    <row r="7827">
      <c r="A7827" s="2">
        <v>0.0</v>
      </c>
      <c r="B7827" s="2" t="s">
        <v>8634</v>
      </c>
    </row>
    <row r="7828">
      <c r="A7828" s="2">
        <v>0.0</v>
      </c>
      <c r="B7828" s="2" t="s">
        <v>8635</v>
      </c>
    </row>
    <row r="7829">
      <c r="A7829" s="2">
        <v>-1.0</v>
      </c>
      <c r="B7829" s="2" t="s">
        <v>7773</v>
      </c>
    </row>
    <row r="7830">
      <c r="A7830" s="2">
        <v>0.0</v>
      </c>
      <c r="B7830" s="2" t="s">
        <v>8636</v>
      </c>
    </row>
    <row r="7831">
      <c r="A7831" s="2">
        <v>1.0</v>
      </c>
      <c r="B7831" s="2" t="s">
        <v>8637</v>
      </c>
    </row>
    <row r="7832">
      <c r="A7832" s="2">
        <v>1.0</v>
      </c>
      <c r="B7832" s="2" t="s">
        <v>8638</v>
      </c>
    </row>
    <row r="7833">
      <c r="A7833" s="2">
        <v>-2.0</v>
      </c>
      <c r="B7833" s="2" t="s">
        <v>7165</v>
      </c>
    </row>
    <row r="7834">
      <c r="A7834" s="2">
        <v>-1.0</v>
      </c>
      <c r="B7834" s="2" t="s">
        <v>7774</v>
      </c>
    </row>
    <row r="7835">
      <c r="A7835" s="2">
        <v>1.0</v>
      </c>
      <c r="B7835" s="2" t="s">
        <v>8639</v>
      </c>
    </row>
    <row r="7836">
      <c r="A7836" s="2">
        <v>0.0</v>
      </c>
      <c r="B7836" s="2" t="s">
        <v>8640</v>
      </c>
    </row>
    <row r="7837">
      <c r="A7837" s="2">
        <v>1.0</v>
      </c>
      <c r="B7837" s="2" t="s">
        <v>8641</v>
      </c>
    </row>
    <row r="7838">
      <c r="A7838" s="2">
        <v>0.0</v>
      </c>
      <c r="B7838" s="2" t="s">
        <v>8642</v>
      </c>
    </row>
    <row r="7839">
      <c r="A7839" s="2">
        <v>0.0</v>
      </c>
      <c r="B7839" s="2" t="s">
        <v>8643</v>
      </c>
    </row>
    <row r="7840">
      <c r="A7840" s="2">
        <v>0.0</v>
      </c>
      <c r="B7840" s="2" t="s">
        <v>8644</v>
      </c>
    </row>
    <row r="7841">
      <c r="A7841" s="2">
        <v>-1.0</v>
      </c>
      <c r="B7841" s="2" t="s">
        <v>7775</v>
      </c>
    </row>
    <row r="7842">
      <c r="A7842" s="2">
        <v>0.0</v>
      </c>
      <c r="B7842" s="2" t="s">
        <v>8645</v>
      </c>
    </row>
    <row r="7843">
      <c r="A7843" s="2">
        <v>0.0</v>
      </c>
      <c r="B7843" s="2" t="s">
        <v>8646</v>
      </c>
    </row>
    <row r="7844">
      <c r="A7844" s="2">
        <v>-2.0</v>
      </c>
      <c r="B7844" s="2" t="s">
        <v>7167</v>
      </c>
    </row>
    <row r="7845">
      <c r="A7845" s="2">
        <v>0.0</v>
      </c>
      <c r="B7845" s="2" t="s">
        <v>6218</v>
      </c>
    </row>
    <row r="7846">
      <c r="A7846" s="2">
        <v>-1.0</v>
      </c>
      <c r="B7846" s="2" t="s">
        <v>7776</v>
      </c>
    </row>
    <row r="7847">
      <c r="A7847" s="2">
        <v>-1.0</v>
      </c>
      <c r="B7847" s="2" t="s">
        <v>7779</v>
      </c>
    </row>
    <row r="7848">
      <c r="A7848" s="2">
        <v>0.0</v>
      </c>
      <c r="B7848" s="2" t="s">
        <v>6218</v>
      </c>
    </row>
    <row r="7849">
      <c r="A7849" s="2">
        <v>0.0</v>
      </c>
      <c r="B7849" s="2" t="s">
        <v>6218</v>
      </c>
    </row>
    <row r="7850">
      <c r="A7850" s="2">
        <v>-1.0</v>
      </c>
      <c r="B7850" s="2" t="s">
        <v>7781</v>
      </c>
    </row>
    <row r="7851">
      <c r="A7851" s="2">
        <v>0.0</v>
      </c>
      <c r="B7851" s="2" t="s">
        <v>5979</v>
      </c>
    </row>
    <row r="7852">
      <c r="A7852" s="2">
        <v>0.0</v>
      </c>
      <c r="B7852" s="2" t="s">
        <v>8647</v>
      </c>
    </row>
    <row r="7853">
      <c r="A7853" s="2">
        <v>-2.0</v>
      </c>
      <c r="B7853" s="2" t="s">
        <v>7168</v>
      </c>
    </row>
    <row r="7854">
      <c r="A7854" s="2">
        <v>0.0</v>
      </c>
      <c r="B7854" s="2" t="s">
        <v>8648</v>
      </c>
    </row>
    <row r="7855">
      <c r="A7855" s="2">
        <v>0.0</v>
      </c>
      <c r="B7855" s="2" t="s">
        <v>8649</v>
      </c>
    </row>
    <row r="7856">
      <c r="A7856" s="2">
        <v>-1.0</v>
      </c>
      <c r="B7856" s="2" t="s">
        <v>7783</v>
      </c>
    </row>
    <row r="7857">
      <c r="A7857" s="2">
        <v>-1.0</v>
      </c>
      <c r="B7857" s="2" t="s">
        <v>7784</v>
      </c>
    </row>
    <row r="7858">
      <c r="A7858" s="2">
        <v>0.0</v>
      </c>
      <c r="B7858" s="2" t="s">
        <v>8650</v>
      </c>
    </row>
    <row r="7859">
      <c r="A7859" s="2">
        <v>2.0</v>
      </c>
      <c r="B7859" s="2" t="s">
        <v>8651</v>
      </c>
    </row>
    <row r="7860">
      <c r="A7860" s="2">
        <v>0.0</v>
      </c>
      <c r="B7860" s="2" t="s">
        <v>8652</v>
      </c>
    </row>
    <row r="7861">
      <c r="A7861" s="2">
        <v>0.0</v>
      </c>
      <c r="B7861" s="2" t="s">
        <v>8653</v>
      </c>
    </row>
    <row r="7862">
      <c r="A7862" s="2">
        <v>-1.0</v>
      </c>
      <c r="B7862" s="2" t="s">
        <v>7786</v>
      </c>
    </row>
    <row r="7863">
      <c r="A7863" s="2">
        <v>-2.0</v>
      </c>
      <c r="B7863" s="2" t="s">
        <v>7169</v>
      </c>
    </row>
    <row r="7864">
      <c r="A7864" s="2">
        <v>0.0</v>
      </c>
      <c r="B7864" s="2" t="s">
        <v>8654</v>
      </c>
    </row>
    <row r="7865">
      <c r="A7865" s="2">
        <v>0.0</v>
      </c>
      <c r="B7865" s="2" t="s">
        <v>8655</v>
      </c>
    </row>
    <row r="7866">
      <c r="A7866" s="2">
        <v>0.0</v>
      </c>
      <c r="B7866" s="2" t="s">
        <v>8656</v>
      </c>
    </row>
    <row r="7867">
      <c r="A7867" s="2">
        <v>1.0</v>
      </c>
      <c r="B7867" s="2" t="s">
        <v>8657</v>
      </c>
    </row>
    <row r="7868">
      <c r="A7868" s="2">
        <v>0.0</v>
      </c>
      <c r="B7868" s="2" t="s">
        <v>8658</v>
      </c>
    </row>
    <row r="7869">
      <c r="A7869" s="2">
        <v>0.0</v>
      </c>
      <c r="B7869" s="2" t="s">
        <v>8659</v>
      </c>
    </row>
    <row r="7870">
      <c r="A7870" s="2">
        <v>-1.0</v>
      </c>
      <c r="B7870" s="2" t="s">
        <v>7787</v>
      </c>
    </row>
    <row r="7871">
      <c r="A7871" s="2">
        <v>0.0</v>
      </c>
      <c r="B7871" s="2" t="s">
        <v>8660</v>
      </c>
    </row>
    <row r="7872">
      <c r="A7872" s="2">
        <v>1.0</v>
      </c>
      <c r="B7872" s="2" t="s">
        <v>8661</v>
      </c>
    </row>
    <row r="7873">
      <c r="A7873" s="2">
        <v>-1.0</v>
      </c>
      <c r="B7873" s="2" t="s">
        <v>7788</v>
      </c>
    </row>
    <row r="7874">
      <c r="A7874" s="2">
        <v>0.0</v>
      </c>
      <c r="B7874" s="2" t="s">
        <v>8662</v>
      </c>
    </row>
    <row r="7875">
      <c r="A7875" s="2">
        <v>0.0</v>
      </c>
      <c r="B7875" s="2" t="s">
        <v>8663</v>
      </c>
    </row>
    <row r="7876">
      <c r="A7876" s="2">
        <v>-2.0</v>
      </c>
      <c r="B7876" s="2" t="s">
        <v>7170</v>
      </c>
    </row>
    <row r="7877">
      <c r="A7877" s="2">
        <v>-1.0</v>
      </c>
      <c r="B7877" s="2" t="s">
        <v>7790</v>
      </c>
    </row>
    <row r="7878">
      <c r="A7878" s="2">
        <v>-1.0</v>
      </c>
      <c r="B7878" s="2" t="s">
        <v>7792</v>
      </c>
    </row>
    <row r="7879">
      <c r="A7879" s="2">
        <v>1.0</v>
      </c>
      <c r="B7879" s="2" t="s">
        <v>8665</v>
      </c>
    </row>
    <row r="7880">
      <c r="A7880" s="2">
        <v>-1.0</v>
      </c>
      <c r="B7880" s="2" t="s">
        <v>7793</v>
      </c>
    </row>
    <row r="7881">
      <c r="A7881" s="2">
        <v>0.0</v>
      </c>
      <c r="B7881" s="2" t="s">
        <v>8666</v>
      </c>
    </row>
    <row r="7882">
      <c r="A7882" s="2">
        <v>0.0</v>
      </c>
      <c r="B7882" s="2" t="s">
        <v>8667</v>
      </c>
    </row>
    <row r="7883">
      <c r="A7883" s="2">
        <v>-1.0</v>
      </c>
      <c r="B7883" s="2" t="s">
        <v>7795</v>
      </c>
    </row>
    <row r="7884">
      <c r="A7884" s="2">
        <v>0.0</v>
      </c>
      <c r="B7884" s="2" t="s">
        <v>8668</v>
      </c>
    </row>
    <row r="7885">
      <c r="A7885" s="2">
        <v>-1.0</v>
      </c>
      <c r="B7885" s="2" t="s">
        <v>7796</v>
      </c>
    </row>
    <row r="7886">
      <c r="A7886" s="2">
        <v>0.0</v>
      </c>
      <c r="B7886" s="2" t="s">
        <v>8669</v>
      </c>
    </row>
    <row r="7887">
      <c r="A7887" s="2">
        <v>0.0</v>
      </c>
      <c r="B7887" s="2" t="s">
        <v>8670</v>
      </c>
    </row>
    <row r="7888">
      <c r="A7888" s="2">
        <v>0.0</v>
      </c>
      <c r="B7888" s="2" t="s">
        <v>8671</v>
      </c>
    </row>
    <row r="7889">
      <c r="A7889" s="2">
        <v>0.0</v>
      </c>
      <c r="B7889" s="2" t="s">
        <v>8672</v>
      </c>
    </row>
    <row r="7890">
      <c r="A7890" s="2">
        <v>-1.0</v>
      </c>
      <c r="B7890" s="2" t="s">
        <v>7797</v>
      </c>
    </row>
    <row r="7891">
      <c r="A7891" s="2">
        <v>-1.0</v>
      </c>
      <c r="B7891" s="2" t="s">
        <v>7798</v>
      </c>
    </row>
    <row r="7892">
      <c r="A7892" s="2">
        <v>0.0</v>
      </c>
      <c r="B7892" s="2" t="s">
        <v>8673</v>
      </c>
    </row>
    <row r="7893">
      <c r="A7893" s="2">
        <v>1.0</v>
      </c>
      <c r="B7893" s="2" t="s">
        <v>8674</v>
      </c>
    </row>
    <row r="7894">
      <c r="A7894" s="2">
        <v>-1.0</v>
      </c>
      <c r="B7894" s="2" t="s">
        <v>7799</v>
      </c>
    </row>
    <row r="7895">
      <c r="A7895" s="2">
        <v>0.0</v>
      </c>
      <c r="B7895" s="2" t="s">
        <v>8675</v>
      </c>
    </row>
    <row r="7896">
      <c r="A7896" s="2">
        <v>-2.0</v>
      </c>
      <c r="B7896" s="2" t="s">
        <v>7171</v>
      </c>
    </row>
    <row r="7897">
      <c r="A7897" s="2">
        <v>-1.0</v>
      </c>
      <c r="B7897" s="2" t="s">
        <v>7800</v>
      </c>
    </row>
    <row r="7898">
      <c r="A7898" s="2">
        <v>-2.0</v>
      </c>
      <c r="B7898" s="2" t="s">
        <v>7172</v>
      </c>
    </row>
    <row r="7899">
      <c r="A7899" s="2">
        <v>1.0</v>
      </c>
      <c r="B7899" s="2" t="s">
        <v>8676</v>
      </c>
    </row>
    <row r="7900">
      <c r="A7900" s="2">
        <v>-2.0</v>
      </c>
      <c r="B7900" s="2" t="s">
        <v>7173</v>
      </c>
    </row>
    <row r="7901">
      <c r="A7901" s="2">
        <v>-2.0</v>
      </c>
      <c r="B7901" s="2" t="s">
        <v>7174</v>
      </c>
    </row>
    <row r="7902">
      <c r="A7902" s="2">
        <v>-2.0</v>
      </c>
      <c r="B7902" s="2" t="s">
        <v>7175</v>
      </c>
    </row>
    <row r="7903">
      <c r="A7903" s="2">
        <v>0.0</v>
      </c>
      <c r="B7903" s="2" t="s">
        <v>8677</v>
      </c>
    </row>
    <row r="7904">
      <c r="A7904" s="2">
        <v>0.0</v>
      </c>
      <c r="B7904" s="2" t="s">
        <v>8678</v>
      </c>
    </row>
    <row r="7905">
      <c r="A7905" s="2">
        <v>-1.0</v>
      </c>
      <c r="B7905" s="2" t="s">
        <v>7802</v>
      </c>
    </row>
    <row r="7906">
      <c r="A7906" s="2">
        <v>1.0</v>
      </c>
      <c r="B7906" s="2" t="s">
        <v>8679</v>
      </c>
    </row>
    <row r="7907">
      <c r="A7907" s="2">
        <v>0.0</v>
      </c>
      <c r="B7907" s="2" t="s">
        <v>8680</v>
      </c>
    </row>
    <row r="7908">
      <c r="A7908" s="2">
        <v>0.0</v>
      </c>
      <c r="B7908" s="2" t="s">
        <v>8681</v>
      </c>
    </row>
    <row r="7909">
      <c r="A7909" s="2">
        <v>0.0</v>
      </c>
      <c r="B7909" s="2" t="s">
        <v>8682</v>
      </c>
    </row>
    <row r="7910">
      <c r="A7910" s="2">
        <v>-1.0</v>
      </c>
      <c r="B7910" s="2" t="s">
        <v>7804</v>
      </c>
    </row>
    <row r="7911">
      <c r="A7911" s="2">
        <v>-1.0</v>
      </c>
      <c r="B7911" s="2" t="s">
        <v>7805</v>
      </c>
    </row>
    <row r="7912">
      <c r="A7912" s="2">
        <v>1.0</v>
      </c>
      <c r="B7912" s="2" t="s">
        <v>8683</v>
      </c>
    </row>
    <row r="7913">
      <c r="A7913" s="2">
        <v>-1.0</v>
      </c>
      <c r="B7913" s="2" t="s">
        <v>7806</v>
      </c>
    </row>
    <row r="7914">
      <c r="A7914" s="2">
        <v>0.0</v>
      </c>
      <c r="B7914" s="38" t="s">
        <v>8684</v>
      </c>
    </row>
    <row r="7915">
      <c r="A7915" s="2">
        <v>0.0</v>
      </c>
      <c r="B7915" s="2" t="s">
        <v>8686</v>
      </c>
    </row>
    <row r="7916">
      <c r="A7916" s="2">
        <v>0.0</v>
      </c>
      <c r="B7916" s="2" t="s">
        <v>8687</v>
      </c>
    </row>
    <row r="7917">
      <c r="A7917" s="2">
        <v>1.0</v>
      </c>
      <c r="B7917" s="2" t="s">
        <v>8688</v>
      </c>
    </row>
    <row r="7918">
      <c r="A7918" s="2">
        <v>-1.0</v>
      </c>
      <c r="B7918" s="2" t="s">
        <v>7808</v>
      </c>
    </row>
    <row r="7919">
      <c r="A7919" s="2">
        <v>1.0</v>
      </c>
      <c r="B7919" s="2" t="s">
        <v>8689</v>
      </c>
    </row>
    <row r="7920">
      <c r="A7920" s="2">
        <v>-1.0</v>
      </c>
      <c r="B7920" s="2" t="s">
        <v>7811</v>
      </c>
    </row>
    <row r="7921">
      <c r="A7921" s="2">
        <v>0.0</v>
      </c>
      <c r="B7921" s="2" t="s">
        <v>8690</v>
      </c>
    </row>
    <row r="7922">
      <c r="A7922" s="2">
        <v>0.0</v>
      </c>
      <c r="B7922" s="2" t="s">
        <v>8691</v>
      </c>
    </row>
    <row r="7923">
      <c r="A7923" s="2">
        <v>-1.0</v>
      </c>
      <c r="B7923" s="2" t="s">
        <v>7812</v>
      </c>
    </row>
    <row r="7924">
      <c r="A7924" s="2">
        <v>0.0</v>
      </c>
      <c r="B7924" s="2" t="s">
        <v>8692</v>
      </c>
    </row>
    <row r="7925">
      <c r="A7925" s="2">
        <v>2.0</v>
      </c>
      <c r="B7925" s="2" t="s">
        <v>8693</v>
      </c>
    </row>
    <row r="7926">
      <c r="A7926" s="2">
        <v>1.0</v>
      </c>
      <c r="B7926" s="2" t="s">
        <v>8694</v>
      </c>
    </row>
    <row r="7927">
      <c r="A7927" s="2">
        <v>0.0</v>
      </c>
      <c r="B7927" s="2" t="s">
        <v>8695</v>
      </c>
    </row>
    <row r="7928">
      <c r="A7928" s="2">
        <v>1.0</v>
      </c>
      <c r="B7928" s="2" t="s">
        <v>8696</v>
      </c>
    </row>
    <row r="7929">
      <c r="A7929" s="2">
        <v>-1.0</v>
      </c>
      <c r="B7929" s="2" t="s">
        <v>7843</v>
      </c>
    </row>
    <row r="7930">
      <c r="A7930" s="2">
        <v>-2.0</v>
      </c>
      <c r="B7930" s="2" t="s">
        <v>7177</v>
      </c>
    </row>
    <row r="7931">
      <c r="A7931" s="2">
        <v>0.0</v>
      </c>
      <c r="B7931" s="2" t="s">
        <v>8697</v>
      </c>
    </row>
    <row r="7932">
      <c r="A7932" s="2">
        <v>0.0</v>
      </c>
      <c r="B7932" s="2" t="s">
        <v>8698</v>
      </c>
    </row>
    <row r="7933">
      <c r="A7933" s="2">
        <v>-1.0</v>
      </c>
      <c r="B7933" s="2" t="s">
        <v>7844</v>
      </c>
    </row>
    <row r="7934">
      <c r="A7934" s="2">
        <v>0.0</v>
      </c>
      <c r="B7934" s="2" t="s">
        <v>8699</v>
      </c>
    </row>
    <row r="7935">
      <c r="A7935" s="2">
        <v>1.0</v>
      </c>
      <c r="B7935" s="2" t="s">
        <v>8700</v>
      </c>
    </row>
    <row r="7936">
      <c r="A7936" s="2">
        <v>0.0</v>
      </c>
      <c r="B7936" s="2" t="s">
        <v>8701</v>
      </c>
    </row>
    <row r="7937">
      <c r="A7937" s="2">
        <v>-1.0</v>
      </c>
      <c r="B7937" s="2" t="s">
        <v>7845</v>
      </c>
    </row>
    <row r="7938">
      <c r="A7938" s="2">
        <v>1.0</v>
      </c>
      <c r="B7938" s="2" t="s">
        <v>8702</v>
      </c>
    </row>
    <row r="7939">
      <c r="A7939" s="2">
        <v>-1.0</v>
      </c>
      <c r="B7939" s="2" t="s">
        <v>7846</v>
      </c>
    </row>
    <row r="7940">
      <c r="A7940" s="2">
        <v>1.0</v>
      </c>
      <c r="B7940" s="2" t="s">
        <v>8703</v>
      </c>
    </row>
    <row r="7941">
      <c r="A7941" s="2">
        <v>0.0</v>
      </c>
      <c r="B7941" s="2" t="s">
        <v>8704</v>
      </c>
    </row>
    <row r="7942">
      <c r="A7942" s="2">
        <v>0.0</v>
      </c>
      <c r="B7942" s="2" t="s">
        <v>8705</v>
      </c>
    </row>
    <row r="7943">
      <c r="A7943" s="2">
        <v>-2.0</v>
      </c>
      <c r="B7943" s="2" t="s">
        <v>7178</v>
      </c>
    </row>
    <row r="7944">
      <c r="A7944" s="2">
        <v>-2.0</v>
      </c>
      <c r="B7944" s="2" t="s">
        <v>7179</v>
      </c>
    </row>
    <row r="7945">
      <c r="A7945" s="2">
        <v>0.0</v>
      </c>
      <c r="B7945" s="2" t="s">
        <v>8706</v>
      </c>
    </row>
    <row r="7946">
      <c r="A7946" s="2">
        <v>1.0</v>
      </c>
      <c r="B7946" s="2" t="s">
        <v>8707</v>
      </c>
    </row>
    <row r="7947">
      <c r="A7947" s="2">
        <v>0.0</v>
      </c>
      <c r="B7947" s="2" t="s">
        <v>8662</v>
      </c>
    </row>
    <row r="7948">
      <c r="A7948" s="2">
        <v>-1.0</v>
      </c>
      <c r="B7948" s="2" t="s">
        <v>7847</v>
      </c>
    </row>
    <row r="7949">
      <c r="A7949" s="2">
        <v>2.0</v>
      </c>
      <c r="B7949" s="2" t="s">
        <v>8708</v>
      </c>
    </row>
    <row r="7950">
      <c r="A7950" s="2">
        <v>-1.0</v>
      </c>
      <c r="B7950" s="2" t="s">
        <v>7848</v>
      </c>
    </row>
    <row r="7951">
      <c r="A7951" s="2">
        <v>0.0</v>
      </c>
      <c r="B7951" s="2" t="s">
        <v>8709</v>
      </c>
    </row>
    <row r="7952">
      <c r="A7952" s="2">
        <v>0.0</v>
      </c>
      <c r="B7952" s="2" t="s">
        <v>8710</v>
      </c>
    </row>
    <row r="7953">
      <c r="A7953" s="2">
        <v>0.0</v>
      </c>
      <c r="B7953" s="2" t="s">
        <v>8711</v>
      </c>
    </row>
    <row r="7954">
      <c r="A7954" s="2">
        <v>0.0</v>
      </c>
      <c r="B7954" s="2" t="s">
        <v>8712</v>
      </c>
    </row>
    <row r="7955">
      <c r="A7955" s="2">
        <v>0.0</v>
      </c>
      <c r="B7955" s="2" t="s">
        <v>8713</v>
      </c>
    </row>
    <row r="7956">
      <c r="A7956" s="2">
        <v>1.0</v>
      </c>
      <c r="B7956" s="2" t="s">
        <v>8714</v>
      </c>
    </row>
    <row r="7957">
      <c r="A7957" s="2">
        <v>0.0</v>
      </c>
      <c r="B7957" s="2" t="s">
        <v>8715</v>
      </c>
    </row>
    <row r="7958">
      <c r="A7958" s="2">
        <v>0.0</v>
      </c>
      <c r="B7958" s="2" t="s">
        <v>8716</v>
      </c>
    </row>
    <row r="7959">
      <c r="A7959" s="2">
        <v>0.0</v>
      </c>
      <c r="B7959" s="2" t="s">
        <v>8717</v>
      </c>
    </row>
    <row r="7960">
      <c r="A7960" s="2">
        <v>1.0</v>
      </c>
      <c r="B7960" s="2" t="s">
        <v>8719</v>
      </c>
    </row>
    <row r="7961">
      <c r="A7961" s="2">
        <v>1.0</v>
      </c>
      <c r="B7961" s="2" t="s">
        <v>8720</v>
      </c>
    </row>
    <row r="7962">
      <c r="A7962" s="2">
        <v>0.0</v>
      </c>
      <c r="B7962" s="2" t="s">
        <v>8721</v>
      </c>
    </row>
    <row r="7963">
      <c r="A7963" s="2">
        <v>1.0</v>
      </c>
      <c r="B7963" s="2" t="s">
        <v>8722</v>
      </c>
    </row>
    <row r="7964">
      <c r="A7964" s="2">
        <v>0.0</v>
      </c>
      <c r="B7964" s="2" t="s">
        <v>8723</v>
      </c>
    </row>
    <row r="7965">
      <c r="A7965" s="2">
        <v>0.0</v>
      </c>
      <c r="B7965" s="2" t="s">
        <v>8724</v>
      </c>
    </row>
    <row r="7966">
      <c r="A7966" s="2">
        <v>0.0</v>
      </c>
      <c r="B7966" s="2" t="s">
        <v>8725</v>
      </c>
    </row>
    <row r="7967">
      <c r="A7967" s="2">
        <v>0.0</v>
      </c>
      <c r="B7967" s="2" t="s">
        <v>8726</v>
      </c>
    </row>
    <row r="7968">
      <c r="A7968" s="2">
        <v>1.0</v>
      </c>
      <c r="B7968" s="2" t="s">
        <v>8727</v>
      </c>
    </row>
    <row r="7969">
      <c r="A7969" s="2">
        <v>0.0</v>
      </c>
      <c r="B7969" s="2" t="s">
        <v>8728</v>
      </c>
    </row>
    <row r="7970">
      <c r="A7970" s="2">
        <v>0.0</v>
      </c>
      <c r="B7970" s="2" t="s">
        <v>8729</v>
      </c>
    </row>
    <row r="7971">
      <c r="A7971" s="2">
        <v>1.0</v>
      </c>
      <c r="B7971" s="2" t="s">
        <v>8730</v>
      </c>
    </row>
    <row r="7972">
      <c r="A7972" s="2">
        <v>0.0</v>
      </c>
      <c r="B7972" s="2" t="s">
        <v>8731</v>
      </c>
    </row>
    <row r="7973">
      <c r="A7973" s="2">
        <v>1.0</v>
      </c>
      <c r="B7973" s="2" t="s">
        <v>8732</v>
      </c>
    </row>
    <row r="7974">
      <c r="A7974" s="2">
        <v>0.0</v>
      </c>
      <c r="B7974" s="2" t="s">
        <v>8733</v>
      </c>
    </row>
    <row r="7975">
      <c r="A7975" s="2">
        <v>0.0</v>
      </c>
      <c r="B7975" s="2" t="s">
        <v>8734</v>
      </c>
    </row>
    <row r="7976">
      <c r="A7976" s="2">
        <v>1.0</v>
      </c>
      <c r="B7976" s="2" t="s">
        <v>8422</v>
      </c>
    </row>
    <row r="7977">
      <c r="A7977" s="2">
        <v>-1.0</v>
      </c>
      <c r="B7977" s="2" t="s">
        <v>7849</v>
      </c>
    </row>
    <row r="7978">
      <c r="A7978" s="2">
        <v>-2.0</v>
      </c>
      <c r="B7978" s="2" t="s">
        <v>7181</v>
      </c>
    </row>
    <row r="7979">
      <c r="A7979" s="2">
        <v>0.0</v>
      </c>
      <c r="B7979" s="2" t="s">
        <v>8735</v>
      </c>
    </row>
    <row r="7980">
      <c r="A7980" s="2">
        <v>0.0</v>
      </c>
      <c r="B7980" s="2" t="s">
        <v>8736</v>
      </c>
    </row>
    <row r="7981">
      <c r="A7981" s="2">
        <v>0.0</v>
      </c>
      <c r="B7981" s="2" t="s">
        <v>8737</v>
      </c>
    </row>
    <row r="7982">
      <c r="A7982" s="2">
        <v>-2.0</v>
      </c>
      <c r="B7982" s="2" t="s">
        <v>7184</v>
      </c>
    </row>
    <row r="7983">
      <c r="A7983" s="2">
        <v>0.0</v>
      </c>
      <c r="B7983" s="2" t="s">
        <v>8738</v>
      </c>
    </row>
    <row r="7984">
      <c r="A7984" s="2">
        <v>1.0</v>
      </c>
      <c r="B7984" s="2" t="s">
        <v>8739</v>
      </c>
    </row>
    <row r="7985">
      <c r="A7985" s="2">
        <v>0.0</v>
      </c>
      <c r="B7985" s="2" t="s">
        <v>8740</v>
      </c>
    </row>
    <row r="7986">
      <c r="A7986" s="2">
        <v>1.0</v>
      </c>
      <c r="B7986" s="2" t="s">
        <v>8741</v>
      </c>
    </row>
    <row r="7987">
      <c r="A7987" s="2">
        <v>-1.0</v>
      </c>
      <c r="B7987" s="2" t="s">
        <v>7850</v>
      </c>
    </row>
    <row r="7988">
      <c r="A7988" s="2">
        <v>0.0</v>
      </c>
      <c r="B7988" s="2" t="s">
        <v>8742</v>
      </c>
    </row>
    <row r="7989">
      <c r="A7989" s="2">
        <v>0.0</v>
      </c>
      <c r="B7989" s="2" t="s">
        <v>8743</v>
      </c>
    </row>
    <row r="7990">
      <c r="A7990" s="2">
        <v>-1.0</v>
      </c>
      <c r="B7990" s="2" t="s">
        <v>7851</v>
      </c>
    </row>
    <row r="7991">
      <c r="A7991" s="2">
        <v>0.0</v>
      </c>
      <c r="B7991" s="2" t="s">
        <v>8744</v>
      </c>
    </row>
    <row r="7992">
      <c r="A7992" s="2">
        <v>-1.0</v>
      </c>
      <c r="B7992" s="2" t="s">
        <v>7852</v>
      </c>
    </row>
    <row r="7993">
      <c r="A7993" s="2">
        <v>1.0</v>
      </c>
      <c r="B7993" s="2" t="s">
        <v>8745</v>
      </c>
    </row>
    <row r="7994">
      <c r="A7994" s="2">
        <v>1.0</v>
      </c>
      <c r="B7994" s="2" t="s">
        <v>8746</v>
      </c>
    </row>
    <row r="7995">
      <c r="A7995" s="2">
        <v>-1.0</v>
      </c>
      <c r="B7995" s="2" t="s">
        <v>7853</v>
      </c>
    </row>
    <row r="7996">
      <c r="A7996" s="2">
        <v>0.0</v>
      </c>
      <c r="B7996" s="2" t="s">
        <v>8747</v>
      </c>
    </row>
    <row r="7997">
      <c r="A7997" s="2">
        <v>-2.0</v>
      </c>
      <c r="B7997" s="2" t="s">
        <v>7186</v>
      </c>
    </row>
    <row r="7998">
      <c r="A7998" s="2">
        <v>2.0</v>
      </c>
      <c r="B7998" s="2" t="s">
        <v>8748</v>
      </c>
    </row>
    <row r="7999">
      <c r="A7999" s="2">
        <v>-1.0</v>
      </c>
      <c r="B7999" s="2" t="s">
        <v>7854</v>
      </c>
    </row>
    <row r="8000">
      <c r="A8000" s="2">
        <v>-1.0</v>
      </c>
      <c r="B8000" s="2" t="s">
        <v>7855</v>
      </c>
    </row>
    <row r="8001">
      <c r="A8001" s="2">
        <v>-2.0</v>
      </c>
      <c r="B8001" s="2" t="s">
        <v>7188</v>
      </c>
    </row>
    <row r="8002">
      <c r="A8002" s="2">
        <v>1.0</v>
      </c>
      <c r="B8002" s="2" t="s">
        <v>8749</v>
      </c>
    </row>
    <row r="8003">
      <c r="A8003" s="2">
        <v>-1.0</v>
      </c>
      <c r="B8003" s="2" t="s">
        <v>7856</v>
      </c>
    </row>
    <row r="8004">
      <c r="A8004" s="2">
        <v>0.0</v>
      </c>
      <c r="B8004" s="2" t="s">
        <v>8750</v>
      </c>
    </row>
    <row r="8005">
      <c r="A8005" s="2">
        <v>0.0</v>
      </c>
      <c r="B8005" s="2" t="s">
        <v>8751</v>
      </c>
    </row>
    <row r="8006">
      <c r="A8006" s="2">
        <v>-1.0</v>
      </c>
      <c r="B8006" s="2" t="s">
        <v>7857</v>
      </c>
    </row>
    <row r="8007">
      <c r="A8007" s="2">
        <v>0.0</v>
      </c>
      <c r="B8007" s="2" t="s">
        <v>8752</v>
      </c>
    </row>
    <row r="8008">
      <c r="A8008" s="2">
        <v>-1.0</v>
      </c>
      <c r="B8008" s="2" t="s">
        <v>7858</v>
      </c>
    </row>
    <row r="8009">
      <c r="A8009" s="2">
        <v>-1.0</v>
      </c>
      <c r="B8009" s="2" t="s">
        <v>7859</v>
      </c>
    </row>
    <row r="8010">
      <c r="A8010" s="2">
        <v>0.0</v>
      </c>
      <c r="B8010" s="2" t="s">
        <v>8753</v>
      </c>
    </row>
    <row r="8011">
      <c r="A8011" s="2">
        <v>-2.0</v>
      </c>
      <c r="B8011" s="2" t="s">
        <v>7189</v>
      </c>
    </row>
    <row r="8012">
      <c r="A8012" s="2">
        <v>0.0</v>
      </c>
      <c r="B8012" s="2" t="s">
        <v>8754</v>
      </c>
    </row>
    <row r="8013">
      <c r="A8013" s="2">
        <v>0.0</v>
      </c>
      <c r="B8013" s="2" t="s">
        <v>8755</v>
      </c>
    </row>
    <row r="8014">
      <c r="A8014" s="2">
        <v>-1.0</v>
      </c>
      <c r="B8014" s="2" t="s">
        <v>7860</v>
      </c>
    </row>
    <row r="8015">
      <c r="A8015" s="2">
        <v>-2.0</v>
      </c>
      <c r="B8015" s="2" t="s">
        <v>7191</v>
      </c>
    </row>
    <row r="8016">
      <c r="A8016" s="2">
        <v>-1.0</v>
      </c>
      <c r="B8016" s="2" t="s">
        <v>7861</v>
      </c>
    </row>
    <row r="8017">
      <c r="A8017" s="2">
        <v>2.0</v>
      </c>
      <c r="B8017" s="2" t="s">
        <v>8756</v>
      </c>
    </row>
    <row r="8018">
      <c r="A8018" s="2">
        <v>0.0</v>
      </c>
      <c r="B8018" s="2" t="s">
        <v>8757</v>
      </c>
    </row>
    <row r="8019">
      <c r="A8019" s="2">
        <v>0.0</v>
      </c>
      <c r="B8019" s="2" t="s">
        <v>8758</v>
      </c>
    </row>
    <row r="8020">
      <c r="A8020" s="2">
        <v>0.0</v>
      </c>
      <c r="B8020" s="2" t="s">
        <v>8759</v>
      </c>
    </row>
    <row r="8021">
      <c r="A8021" s="2">
        <v>-1.0</v>
      </c>
      <c r="B8021" s="2" t="s">
        <v>7862</v>
      </c>
    </row>
    <row r="8022">
      <c r="A8022" s="2">
        <v>-2.0</v>
      </c>
      <c r="B8022" s="2" t="s">
        <v>7193</v>
      </c>
    </row>
    <row r="8023">
      <c r="A8023" s="2">
        <v>-1.0</v>
      </c>
      <c r="B8023" s="2" t="s">
        <v>7864</v>
      </c>
    </row>
    <row r="8024">
      <c r="A8024" s="2">
        <v>0.0</v>
      </c>
      <c r="B8024" s="2" t="s">
        <v>8760</v>
      </c>
    </row>
    <row r="8025">
      <c r="A8025" s="2">
        <v>-1.0</v>
      </c>
      <c r="B8025" s="2" t="s">
        <v>7866</v>
      </c>
    </row>
    <row r="8026">
      <c r="A8026" s="2">
        <v>1.0</v>
      </c>
      <c r="B8026" s="2" t="s">
        <v>8761</v>
      </c>
    </row>
    <row r="8027">
      <c r="A8027" s="2">
        <v>0.0</v>
      </c>
      <c r="B8027" s="2" t="s">
        <v>8762</v>
      </c>
    </row>
    <row r="8028">
      <c r="A8028" s="2">
        <v>0.0</v>
      </c>
      <c r="B8028" s="2" t="s">
        <v>8763</v>
      </c>
    </row>
    <row r="8029">
      <c r="A8029" s="2">
        <v>0.0</v>
      </c>
      <c r="B8029" s="2" t="s">
        <v>8764</v>
      </c>
    </row>
    <row r="8030">
      <c r="A8030" s="2">
        <v>1.0</v>
      </c>
      <c r="B8030" s="2" t="s">
        <v>8765</v>
      </c>
    </row>
    <row r="8031">
      <c r="A8031" s="2">
        <v>1.0</v>
      </c>
      <c r="B8031" s="2" t="s">
        <v>8766</v>
      </c>
    </row>
    <row r="8032">
      <c r="A8032" s="2">
        <v>2.0</v>
      </c>
      <c r="B8032" s="2" t="s">
        <v>8767</v>
      </c>
    </row>
    <row r="8033">
      <c r="A8033" s="2">
        <v>2.0</v>
      </c>
      <c r="B8033" s="2" t="s">
        <v>8768</v>
      </c>
    </row>
    <row r="8034">
      <c r="A8034" s="2">
        <v>0.0</v>
      </c>
      <c r="B8034" s="2" t="s">
        <v>8769</v>
      </c>
    </row>
    <row r="8035">
      <c r="A8035" s="2">
        <v>-2.0</v>
      </c>
      <c r="B8035" s="2" t="s">
        <v>7194</v>
      </c>
    </row>
    <row r="8036">
      <c r="A8036" s="2">
        <v>-2.0</v>
      </c>
      <c r="B8036" s="2" t="s">
        <v>7195</v>
      </c>
    </row>
    <row r="8037">
      <c r="A8037" s="2">
        <v>-1.0</v>
      </c>
      <c r="B8037" s="2" t="s">
        <v>7867</v>
      </c>
    </row>
    <row r="8038">
      <c r="A8038" s="2">
        <v>0.0</v>
      </c>
      <c r="B8038" s="2" t="s">
        <v>8770</v>
      </c>
    </row>
    <row r="8039">
      <c r="A8039" s="2">
        <v>0.0</v>
      </c>
      <c r="B8039" s="2" t="s">
        <v>8771</v>
      </c>
    </row>
    <row r="8040">
      <c r="A8040" s="2">
        <v>0.0</v>
      </c>
      <c r="B8040" s="2" t="s">
        <v>8772</v>
      </c>
    </row>
    <row r="8041">
      <c r="A8041" s="2">
        <v>1.0</v>
      </c>
      <c r="B8041" s="2" t="s">
        <v>8773</v>
      </c>
    </row>
    <row r="8042">
      <c r="A8042" s="2">
        <v>1.0</v>
      </c>
      <c r="B8042" s="2" t="s">
        <v>8774</v>
      </c>
    </row>
    <row r="8043">
      <c r="A8043" s="2">
        <v>0.0</v>
      </c>
      <c r="B8043" s="2" t="s">
        <v>8775</v>
      </c>
    </row>
    <row r="8044">
      <c r="A8044" s="2">
        <v>0.0</v>
      </c>
      <c r="B8044" s="2" t="s">
        <v>8776</v>
      </c>
    </row>
    <row r="8045">
      <c r="A8045" s="2">
        <v>1.0</v>
      </c>
      <c r="B8045" s="2" t="s">
        <v>8777</v>
      </c>
    </row>
    <row r="8046">
      <c r="A8046" s="2">
        <v>-1.0</v>
      </c>
      <c r="B8046" s="2" t="s">
        <v>7868</v>
      </c>
    </row>
    <row r="8047">
      <c r="A8047" s="2">
        <v>0.0</v>
      </c>
      <c r="B8047" s="2" t="s">
        <v>8778</v>
      </c>
    </row>
    <row r="8048">
      <c r="A8048" s="2">
        <v>0.0</v>
      </c>
      <c r="B8048" s="2" t="s">
        <v>8779</v>
      </c>
    </row>
    <row r="8049">
      <c r="A8049" s="2">
        <v>0.0</v>
      </c>
      <c r="B8049" s="2" t="s">
        <v>8780</v>
      </c>
    </row>
    <row r="8050">
      <c r="A8050" s="2">
        <v>1.0</v>
      </c>
      <c r="B8050" s="2" t="s">
        <v>8781</v>
      </c>
    </row>
    <row r="8051">
      <c r="A8051" s="2">
        <v>2.0</v>
      </c>
      <c r="B8051" s="2" t="s">
        <v>8782</v>
      </c>
    </row>
    <row r="8052">
      <c r="A8052" s="2">
        <v>0.0</v>
      </c>
      <c r="B8052" s="2" t="s">
        <v>8783</v>
      </c>
    </row>
    <row r="8053">
      <c r="A8053" s="2">
        <v>-1.0</v>
      </c>
      <c r="B8053" s="2" t="s">
        <v>7869</v>
      </c>
    </row>
    <row r="8054">
      <c r="A8054" s="2">
        <v>0.0</v>
      </c>
      <c r="B8054" s="2" t="s">
        <v>8784</v>
      </c>
    </row>
    <row r="8055">
      <c r="A8055" s="2">
        <v>0.0</v>
      </c>
      <c r="B8055" s="2" t="s">
        <v>8785</v>
      </c>
    </row>
    <row r="8056">
      <c r="A8056" s="2">
        <v>0.0</v>
      </c>
      <c r="B8056" s="2" t="s">
        <v>8786</v>
      </c>
    </row>
    <row r="8057">
      <c r="A8057" s="2">
        <v>-1.0</v>
      </c>
      <c r="B8057" s="2" t="s">
        <v>7870</v>
      </c>
    </row>
    <row r="8058">
      <c r="A8058" s="2">
        <v>1.0</v>
      </c>
      <c r="B8058" s="2" t="s">
        <v>1760</v>
      </c>
    </row>
    <row r="8059">
      <c r="A8059" s="2">
        <v>-1.0</v>
      </c>
      <c r="B8059" s="2" t="s">
        <v>7871</v>
      </c>
    </row>
    <row r="8060">
      <c r="A8060" s="2">
        <v>-1.0</v>
      </c>
      <c r="B8060" s="2" t="s">
        <v>7873</v>
      </c>
    </row>
    <row r="8061">
      <c r="A8061" s="2">
        <v>-1.0</v>
      </c>
      <c r="B8061" s="2" t="s">
        <v>7874</v>
      </c>
    </row>
    <row r="8062">
      <c r="A8062" s="2">
        <v>0.0</v>
      </c>
      <c r="B8062" s="2" t="s">
        <v>8787</v>
      </c>
    </row>
    <row r="8063">
      <c r="A8063" s="2">
        <v>0.0</v>
      </c>
      <c r="B8063" s="2" t="s">
        <v>8788</v>
      </c>
    </row>
    <row r="8064">
      <c r="A8064" s="2">
        <v>0.0</v>
      </c>
      <c r="B8064" s="2" t="s">
        <v>8789</v>
      </c>
    </row>
    <row r="8065">
      <c r="A8065" s="2">
        <v>1.0</v>
      </c>
      <c r="B8065" s="2" t="s">
        <v>8790</v>
      </c>
    </row>
    <row r="8066">
      <c r="A8066" s="2">
        <v>2.0</v>
      </c>
      <c r="B8066" s="2" t="s">
        <v>8791</v>
      </c>
    </row>
    <row r="8067">
      <c r="A8067" s="2">
        <v>-1.0</v>
      </c>
      <c r="B8067" s="2" t="s">
        <v>7875</v>
      </c>
    </row>
    <row r="8068">
      <c r="A8068" s="2">
        <v>0.0</v>
      </c>
      <c r="B8068" s="2" t="s">
        <v>8792</v>
      </c>
    </row>
    <row r="8069">
      <c r="A8069" s="2">
        <v>0.0</v>
      </c>
      <c r="B8069" s="2" t="s">
        <v>8793</v>
      </c>
    </row>
    <row r="8070">
      <c r="A8070" s="2">
        <v>2.0</v>
      </c>
      <c r="B8070" s="2" t="s">
        <v>8794</v>
      </c>
    </row>
    <row r="8071">
      <c r="A8071" s="2">
        <v>0.0</v>
      </c>
      <c r="B8071" s="2" t="s">
        <v>8795</v>
      </c>
    </row>
    <row r="8072">
      <c r="A8072" s="2">
        <v>-1.0</v>
      </c>
      <c r="B8072" s="2" t="s">
        <v>7876</v>
      </c>
    </row>
    <row r="8073">
      <c r="A8073" s="2">
        <v>-1.0</v>
      </c>
      <c r="B8073" s="2" t="s">
        <v>7877</v>
      </c>
    </row>
    <row r="8074">
      <c r="A8074" s="2">
        <v>-2.0</v>
      </c>
      <c r="B8074" s="2" t="s">
        <v>7196</v>
      </c>
    </row>
    <row r="8075">
      <c r="A8075" s="2">
        <v>-1.0</v>
      </c>
      <c r="B8075" s="2" t="s">
        <v>7878</v>
      </c>
    </row>
    <row r="8076">
      <c r="A8076" s="2">
        <v>-1.0</v>
      </c>
      <c r="B8076" s="2" t="s">
        <v>7879</v>
      </c>
    </row>
    <row r="8077">
      <c r="A8077" s="2">
        <v>1.0</v>
      </c>
      <c r="B8077" s="2" t="s">
        <v>8796</v>
      </c>
    </row>
    <row r="8078">
      <c r="A8078" s="2">
        <v>0.0</v>
      </c>
      <c r="B8078" s="2" t="s">
        <v>8797</v>
      </c>
    </row>
    <row r="8079">
      <c r="A8079" s="2">
        <v>-1.0</v>
      </c>
      <c r="B8079" s="2" t="s">
        <v>7880</v>
      </c>
    </row>
    <row r="8080">
      <c r="A8080" s="2">
        <v>0.0</v>
      </c>
      <c r="B8080" s="2" t="s">
        <v>8798</v>
      </c>
    </row>
    <row r="8081">
      <c r="A8081" s="2">
        <v>-1.0</v>
      </c>
      <c r="B8081" s="2" t="s">
        <v>7881</v>
      </c>
    </row>
    <row r="8082">
      <c r="A8082" s="2">
        <v>1.0</v>
      </c>
      <c r="B8082" s="2" t="s">
        <v>8799</v>
      </c>
    </row>
    <row r="8083">
      <c r="A8083" s="2">
        <v>0.0</v>
      </c>
      <c r="B8083" s="2" t="s">
        <v>8800</v>
      </c>
    </row>
    <row r="8084">
      <c r="A8084" s="2">
        <v>-2.0</v>
      </c>
      <c r="B8084" s="2" t="s">
        <v>7198</v>
      </c>
    </row>
    <row r="8085">
      <c r="A8085" s="2">
        <v>1.0</v>
      </c>
      <c r="B8085" s="2" t="s">
        <v>8801</v>
      </c>
    </row>
    <row r="8086">
      <c r="A8086" s="2">
        <v>0.0</v>
      </c>
      <c r="B8086" s="2" t="s">
        <v>8802</v>
      </c>
    </row>
    <row r="8087">
      <c r="A8087" s="2">
        <v>1.0</v>
      </c>
      <c r="B8087" s="2" t="s">
        <v>8803</v>
      </c>
    </row>
    <row r="8088">
      <c r="A8088" s="2">
        <v>1.0</v>
      </c>
      <c r="B8088" s="2" t="s">
        <v>8804</v>
      </c>
    </row>
    <row r="8089">
      <c r="A8089" s="2">
        <v>1.0</v>
      </c>
      <c r="B8089" s="2" t="s">
        <v>8805</v>
      </c>
    </row>
    <row r="8090">
      <c r="A8090" s="2">
        <v>0.0</v>
      </c>
      <c r="B8090" s="2" t="s">
        <v>8806</v>
      </c>
    </row>
    <row r="8091">
      <c r="A8091" s="2">
        <v>1.0</v>
      </c>
      <c r="B8091" s="2" t="s">
        <v>8807</v>
      </c>
    </row>
    <row r="8092">
      <c r="A8092" s="2">
        <v>1.0</v>
      </c>
      <c r="B8092" s="2" t="s">
        <v>8808</v>
      </c>
    </row>
    <row r="8093">
      <c r="A8093" s="2">
        <v>-1.0</v>
      </c>
      <c r="B8093" s="2" t="s">
        <v>7882</v>
      </c>
    </row>
    <row r="8094">
      <c r="A8094" s="2">
        <v>-2.0</v>
      </c>
      <c r="B8094" s="2" t="s">
        <v>7200</v>
      </c>
    </row>
    <row r="8095">
      <c r="A8095" s="2">
        <v>-2.0</v>
      </c>
      <c r="B8095" s="2" t="s">
        <v>7202</v>
      </c>
    </row>
    <row r="8096">
      <c r="A8096" s="2">
        <v>0.0</v>
      </c>
      <c r="B8096" s="2" t="s">
        <v>8809</v>
      </c>
    </row>
    <row r="8097">
      <c r="A8097" s="2">
        <v>0.0</v>
      </c>
      <c r="B8097" s="2" t="s">
        <v>8810</v>
      </c>
    </row>
    <row r="8098">
      <c r="A8098" s="2">
        <v>0.0</v>
      </c>
      <c r="B8098" s="2" t="s">
        <v>8811</v>
      </c>
    </row>
    <row r="8099">
      <c r="A8099" s="2">
        <v>0.0</v>
      </c>
      <c r="B8099" s="2" t="s">
        <v>8812</v>
      </c>
    </row>
    <row r="8100">
      <c r="A8100" s="2">
        <v>0.0</v>
      </c>
      <c r="B8100" s="2" t="s">
        <v>8813</v>
      </c>
    </row>
    <row r="8101">
      <c r="A8101" s="2">
        <v>0.0</v>
      </c>
      <c r="B8101" s="2" t="s">
        <v>8814</v>
      </c>
    </row>
    <row r="8102">
      <c r="A8102" s="2">
        <v>-1.0</v>
      </c>
      <c r="B8102" s="2" t="s">
        <v>7883</v>
      </c>
    </row>
    <row r="8103">
      <c r="A8103" s="2">
        <v>1.0</v>
      </c>
      <c r="B8103" s="2" t="s">
        <v>8815</v>
      </c>
    </row>
    <row r="8104">
      <c r="A8104" s="2">
        <v>0.0</v>
      </c>
      <c r="B8104" s="2" t="s">
        <v>8816</v>
      </c>
    </row>
    <row r="8105">
      <c r="A8105" s="2">
        <v>1.0</v>
      </c>
      <c r="B8105" s="2" t="s">
        <v>8817</v>
      </c>
    </row>
    <row r="8106">
      <c r="A8106" s="2">
        <v>-2.0</v>
      </c>
      <c r="B8106" s="2" t="s">
        <v>7204</v>
      </c>
    </row>
    <row r="8107">
      <c r="A8107" s="2">
        <v>-1.0</v>
      </c>
      <c r="B8107" s="2" t="s">
        <v>7885</v>
      </c>
    </row>
    <row r="8108">
      <c r="A8108" s="2">
        <v>-1.0</v>
      </c>
      <c r="B8108" s="2" t="s">
        <v>7886</v>
      </c>
    </row>
    <row r="8109">
      <c r="A8109" s="2">
        <v>0.0</v>
      </c>
      <c r="B8109" s="2" t="s">
        <v>8818</v>
      </c>
    </row>
    <row r="8110">
      <c r="A8110" s="2">
        <v>0.0</v>
      </c>
      <c r="B8110" s="2" t="s">
        <v>8819</v>
      </c>
    </row>
    <row r="8111">
      <c r="A8111" s="2">
        <v>0.0</v>
      </c>
      <c r="B8111" s="2" t="s">
        <v>8820</v>
      </c>
    </row>
    <row r="8112">
      <c r="A8112" s="2">
        <v>0.0</v>
      </c>
      <c r="B8112" s="2" t="s">
        <v>8821</v>
      </c>
    </row>
    <row r="8113">
      <c r="A8113" s="2">
        <v>0.0</v>
      </c>
      <c r="B8113" s="2" t="s">
        <v>8822</v>
      </c>
    </row>
    <row r="8114">
      <c r="A8114" s="2">
        <v>-1.0</v>
      </c>
      <c r="B8114" s="2" t="s">
        <v>7889</v>
      </c>
    </row>
    <row r="8115">
      <c r="A8115" s="2">
        <v>0.0</v>
      </c>
      <c r="B8115" s="2" t="s">
        <v>8823</v>
      </c>
    </row>
    <row r="8116">
      <c r="A8116" s="2">
        <v>-1.0</v>
      </c>
      <c r="B8116" s="2" t="s">
        <v>7890</v>
      </c>
    </row>
    <row r="8117">
      <c r="A8117" s="2">
        <v>-1.0</v>
      </c>
      <c r="B8117" s="2" t="s">
        <v>7892</v>
      </c>
    </row>
    <row r="8118">
      <c r="A8118" s="2">
        <v>-1.0</v>
      </c>
      <c r="B8118" s="2" t="s">
        <v>7894</v>
      </c>
    </row>
    <row r="8119">
      <c r="A8119" s="2">
        <v>-1.0</v>
      </c>
      <c r="B8119" s="2" t="s">
        <v>7895</v>
      </c>
    </row>
    <row r="8120">
      <c r="A8120" s="2">
        <v>0.0</v>
      </c>
      <c r="B8120" s="2" t="s">
        <v>8824</v>
      </c>
    </row>
    <row r="8121">
      <c r="A8121" s="2">
        <v>0.0</v>
      </c>
      <c r="B8121" s="2" t="s">
        <v>8825</v>
      </c>
    </row>
    <row r="8122">
      <c r="A8122" s="2">
        <v>0.0</v>
      </c>
      <c r="B8122" s="2" t="s">
        <v>8826</v>
      </c>
    </row>
    <row r="8123">
      <c r="A8123" s="2">
        <v>1.0</v>
      </c>
      <c r="B8123" s="2" t="s">
        <v>8827</v>
      </c>
    </row>
    <row r="8124">
      <c r="A8124" s="2">
        <v>-1.0</v>
      </c>
      <c r="B8124" s="2" t="s">
        <v>7897</v>
      </c>
    </row>
    <row r="8125">
      <c r="A8125" s="2">
        <v>-1.0</v>
      </c>
      <c r="B8125" s="2" t="s">
        <v>7899</v>
      </c>
    </row>
    <row r="8126">
      <c r="A8126" s="2">
        <v>0.0</v>
      </c>
      <c r="B8126" s="2" t="s">
        <v>8828</v>
      </c>
    </row>
    <row r="8127">
      <c r="A8127" s="2">
        <v>1.0</v>
      </c>
      <c r="B8127" s="2" t="s">
        <v>1089</v>
      </c>
    </row>
    <row r="8128">
      <c r="A8128" s="2">
        <v>1.0</v>
      </c>
      <c r="B8128" s="2" t="s">
        <v>8829</v>
      </c>
    </row>
    <row r="8129">
      <c r="A8129" s="2">
        <v>-1.0</v>
      </c>
      <c r="B8129" s="2" t="s">
        <v>7900</v>
      </c>
    </row>
    <row r="8130">
      <c r="A8130" s="2">
        <v>-2.0</v>
      </c>
      <c r="B8130" s="2" t="s">
        <v>7206</v>
      </c>
    </row>
    <row r="8131">
      <c r="A8131" s="2">
        <v>-1.0</v>
      </c>
      <c r="B8131" s="2" t="s">
        <v>7903</v>
      </c>
    </row>
    <row r="8132">
      <c r="A8132" s="2">
        <v>0.0</v>
      </c>
      <c r="B8132" s="2" t="s">
        <v>8830</v>
      </c>
    </row>
    <row r="8133">
      <c r="A8133" s="2">
        <v>0.0</v>
      </c>
      <c r="B8133" s="2" t="s">
        <v>8831</v>
      </c>
    </row>
    <row r="8134">
      <c r="A8134" s="2">
        <v>1.0</v>
      </c>
      <c r="B8134" s="2" t="s">
        <v>8832</v>
      </c>
    </row>
    <row r="8135">
      <c r="A8135" s="2">
        <v>0.0</v>
      </c>
      <c r="B8135" s="2" t="s">
        <v>8833</v>
      </c>
    </row>
    <row r="8136">
      <c r="A8136" s="2">
        <v>0.0</v>
      </c>
      <c r="B8136" s="2" t="s">
        <v>8834</v>
      </c>
    </row>
    <row r="8137">
      <c r="A8137" s="2">
        <v>0.0</v>
      </c>
      <c r="B8137" s="2" t="s">
        <v>8835</v>
      </c>
    </row>
    <row r="8138">
      <c r="A8138" s="2">
        <v>0.0</v>
      </c>
      <c r="B8138" s="2" t="s">
        <v>8836</v>
      </c>
    </row>
    <row r="8139">
      <c r="A8139" s="2">
        <v>-1.0</v>
      </c>
      <c r="B8139" s="2" t="s">
        <v>7905</v>
      </c>
    </row>
    <row r="8140">
      <c r="A8140" s="2">
        <v>-1.0</v>
      </c>
      <c r="B8140" s="2" t="s">
        <v>7907</v>
      </c>
    </row>
    <row r="8141">
      <c r="A8141" s="2">
        <v>0.0</v>
      </c>
      <c r="B8141" s="2" t="s">
        <v>8837</v>
      </c>
    </row>
    <row r="8142">
      <c r="A8142" s="2">
        <v>0.0</v>
      </c>
      <c r="B8142" s="2" t="s">
        <v>8838</v>
      </c>
    </row>
    <row r="8143">
      <c r="A8143" s="2">
        <v>-1.0</v>
      </c>
      <c r="B8143" s="2" t="s">
        <v>7908</v>
      </c>
    </row>
    <row r="8144">
      <c r="A8144" s="2">
        <v>0.0</v>
      </c>
      <c r="B8144" s="2" t="s">
        <v>8839</v>
      </c>
    </row>
    <row r="8145">
      <c r="A8145" s="2">
        <v>0.0</v>
      </c>
      <c r="B8145" s="2" t="s">
        <v>8840</v>
      </c>
    </row>
    <row r="8146">
      <c r="A8146" s="2">
        <v>-2.0</v>
      </c>
      <c r="B8146" s="2" t="s">
        <v>7208</v>
      </c>
    </row>
    <row r="8147">
      <c r="A8147" s="2">
        <v>0.0</v>
      </c>
      <c r="B8147" s="2" t="s">
        <v>8841</v>
      </c>
    </row>
    <row r="8148">
      <c r="A8148" s="2">
        <v>0.0</v>
      </c>
      <c r="B8148" s="2" t="s">
        <v>8842</v>
      </c>
    </row>
    <row r="8149">
      <c r="A8149" s="2">
        <v>2.0</v>
      </c>
      <c r="B8149" s="2" t="s">
        <v>8843</v>
      </c>
    </row>
    <row r="8150">
      <c r="A8150" s="2">
        <v>0.0</v>
      </c>
      <c r="B8150" s="2" t="s">
        <v>8844</v>
      </c>
    </row>
    <row r="8151">
      <c r="A8151" s="2">
        <v>0.0</v>
      </c>
      <c r="B8151" s="2" t="s">
        <v>8845</v>
      </c>
    </row>
    <row r="8152">
      <c r="A8152" s="2">
        <v>1.0</v>
      </c>
      <c r="B8152" s="2" t="s">
        <v>8846</v>
      </c>
    </row>
    <row r="8153">
      <c r="A8153" s="2">
        <v>1.0</v>
      </c>
      <c r="B8153" s="2" t="s">
        <v>8847</v>
      </c>
    </row>
    <row r="8154">
      <c r="A8154" s="2">
        <v>0.0</v>
      </c>
      <c r="B8154" s="2" t="s">
        <v>8848</v>
      </c>
    </row>
    <row r="8155">
      <c r="A8155" s="2">
        <v>-1.0</v>
      </c>
      <c r="B8155" s="2" t="s">
        <v>7910</v>
      </c>
    </row>
    <row r="8156">
      <c r="A8156" s="2">
        <v>1.0</v>
      </c>
      <c r="B8156" s="2" t="s">
        <v>8849</v>
      </c>
    </row>
    <row r="8157">
      <c r="A8157" s="2">
        <v>1.0</v>
      </c>
      <c r="B8157" s="2" t="s">
        <v>8850</v>
      </c>
    </row>
    <row r="8158">
      <c r="A8158" s="2">
        <v>1.0</v>
      </c>
      <c r="B8158" s="2" t="s">
        <v>8851</v>
      </c>
    </row>
    <row r="8159">
      <c r="A8159" s="2">
        <v>0.0</v>
      </c>
      <c r="B8159" s="2" t="s">
        <v>8852</v>
      </c>
    </row>
    <row r="8160">
      <c r="A8160" s="2">
        <v>0.0</v>
      </c>
      <c r="B8160" s="2" t="s">
        <v>8853</v>
      </c>
    </row>
    <row r="8161">
      <c r="A8161" s="2">
        <v>-1.0</v>
      </c>
      <c r="B8161" s="2" t="s">
        <v>7912</v>
      </c>
    </row>
    <row r="8162">
      <c r="A8162" s="2">
        <v>0.0</v>
      </c>
      <c r="B8162" s="2" t="s">
        <v>8854</v>
      </c>
    </row>
    <row r="8163">
      <c r="A8163" s="2">
        <v>0.0</v>
      </c>
      <c r="B8163" s="2" t="s">
        <v>8855</v>
      </c>
    </row>
    <row r="8164">
      <c r="A8164" s="2">
        <v>0.0</v>
      </c>
      <c r="B8164" s="2" t="s">
        <v>8856</v>
      </c>
    </row>
    <row r="8165">
      <c r="A8165" s="2">
        <v>-1.0</v>
      </c>
      <c r="B8165" s="2" t="s">
        <v>7913</v>
      </c>
    </row>
    <row r="8166">
      <c r="A8166" s="2">
        <v>0.0</v>
      </c>
      <c r="B8166" s="2" t="s">
        <v>8857</v>
      </c>
    </row>
    <row r="8167">
      <c r="A8167" s="2">
        <v>0.0</v>
      </c>
      <c r="B8167" s="2" t="s">
        <v>8858</v>
      </c>
    </row>
    <row r="8168">
      <c r="A8168" s="2">
        <v>0.0</v>
      </c>
      <c r="B8168" s="2" t="s">
        <v>8859</v>
      </c>
    </row>
    <row r="8169">
      <c r="A8169" s="2">
        <v>1.0</v>
      </c>
      <c r="B8169" s="2" t="s">
        <v>8860</v>
      </c>
    </row>
    <row r="8170">
      <c r="A8170" s="2">
        <v>-1.0</v>
      </c>
      <c r="B8170" s="2" t="s">
        <v>7914</v>
      </c>
    </row>
    <row r="8171">
      <c r="A8171" s="2">
        <v>1.0</v>
      </c>
      <c r="B8171" s="2" t="s">
        <v>8861</v>
      </c>
    </row>
    <row r="8172">
      <c r="A8172" s="2">
        <v>-1.0</v>
      </c>
      <c r="B8172" s="2" t="s">
        <v>7915</v>
      </c>
    </row>
    <row r="8173">
      <c r="A8173" s="2">
        <v>-1.0</v>
      </c>
      <c r="B8173" s="2" t="s">
        <v>7916</v>
      </c>
    </row>
    <row r="8174">
      <c r="A8174" s="2">
        <v>0.0</v>
      </c>
      <c r="B8174" s="2" t="s">
        <v>8862</v>
      </c>
    </row>
    <row r="8175">
      <c r="A8175" s="2">
        <v>0.0</v>
      </c>
      <c r="B8175" s="2" t="s">
        <v>8863</v>
      </c>
    </row>
    <row r="8176">
      <c r="A8176" s="2">
        <v>-1.0</v>
      </c>
      <c r="B8176" s="2" t="s">
        <v>7917</v>
      </c>
    </row>
    <row r="8177">
      <c r="A8177" s="2">
        <v>0.0</v>
      </c>
      <c r="B8177" s="2" t="s">
        <v>8864</v>
      </c>
    </row>
    <row r="8178">
      <c r="A8178" s="2">
        <v>-2.0</v>
      </c>
      <c r="B8178" s="2" t="s">
        <v>7210</v>
      </c>
    </row>
    <row r="8179">
      <c r="A8179" s="2">
        <v>-1.0</v>
      </c>
      <c r="B8179" s="2" t="s">
        <v>7918</v>
      </c>
    </row>
    <row r="8180">
      <c r="A8180" s="2">
        <v>0.0</v>
      </c>
      <c r="B8180" s="2" t="s">
        <v>8866</v>
      </c>
    </row>
    <row r="8181">
      <c r="A8181" s="2">
        <v>0.0</v>
      </c>
      <c r="B8181" s="2" t="s">
        <v>8867</v>
      </c>
    </row>
    <row r="8182">
      <c r="A8182" s="2">
        <v>0.0</v>
      </c>
      <c r="B8182" s="2" t="s">
        <v>8868</v>
      </c>
    </row>
    <row r="8183">
      <c r="A8183" s="2">
        <v>2.0</v>
      </c>
      <c r="B8183" s="2" t="s">
        <v>8869</v>
      </c>
    </row>
    <row r="8184">
      <c r="A8184" s="2">
        <v>-1.0</v>
      </c>
      <c r="B8184" s="2" t="s">
        <v>7919</v>
      </c>
    </row>
    <row r="8185">
      <c r="A8185" s="2">
        <v>1.0</v>
      </c>
      <c r="B8185" s="2" t="s">
        <v>8870</v>
      </c>
    </row>
    <row r="8186">
      <c r="A8186" s="2">
        <v>0.0</v>
      </c>
      <c r="B8186" s="2" t="s">
        <v>8871</v>
      </c>
    </row>
    <row r="8187">
      <c r="A8187" s="2">
        <v>-1.0</v>
      </c>
      <c r="B8187" s="2" t="s">
        <v>7920</v>
      </c>
    </row>
    <row r="8188">
      <c r="A8188" s="2">
        <v>-1.0</v>
      </c>
      <c r="B8188" s="2" t="s">
        <v>7921</v>
      </c>
    </row>
    <row r="8189">
      <c r="A8189" s="2">
        <v>-1.0</v>
      </c>
      <c r="B8189" s="2" t="s">
        <v>7922</v>
      </c>
    </row>
    <row r="8190">
      <c r="A8190" s="2">
        <v>0.0</v>
      </c>
      <c r="B8190" s="2" t="s">
        <v>8872</v>
      </c>
    </row>
    <row r="8191">
      <c r="A8191" s="2">
        <v>1.0</v>
      </c>
      <c r="B8191" s="2" t="s">
        <v>8873</v>
      </c>
    </row>
    <row r="8192">
      <c r="A8192" s="2">
        <v>1.0</v>
      </c>
      <c r="B8192" s="2" t="s">
        <v>8874</v>
      </c>
    </row>
    <row r="8193">
      <c r="A8193" s="2">
        <v>0.0</v>
      </c>
      <c r="B8193" s="2" t="s">
        <v>8875</v>
      </c>
    </row>
    <row r="8194">
      <c r="A8194" s="2">
        <v>1.0</v>
      </c>
      <c r="B8194" s="2" t="s">
        <v>8876</v>
      </c>
    </row>
    <row r="8195">
      <c r="A8195" s="2">
        <v>0.0</v>
      </c>
      <c r="B8195" s="2" t="s">
        <v>8877</v>
      </c>
    </row>
    <row r="8196">
      <c r="A8196" s="2">
        <v>-1.0</v>
      </c>
      <c r="B8196" s="2" t="s">
        <v>7923</v>
      </c>
    </row>
    <row r="8197">
      <c r="A8197" s="2">
        <v>0.0</v>
      </c>
      <c r="B8197" s="2" t="s">
        <v>8878</v>
      </c>
    </row>
    <row r="8198">
      <c r="A8198" s="2">
        <v>1.0</v>
      </c>
      <c r="B8198" s="2" t="s">
        <v>8879</v>
      </c>
    </row>
    <row r="8199">
      <c r="A8199" s="2">
        <v>1.0</v>
      </c>
      <c r="B8199" s="2" t="s">
        <v>8880</v>
      </c>
    </row>
    <row r="8200">
      <c r="A8200" s="2">
        <v>0.0</v>
      </c>
      <c r="B8200" s="2" t="s">
        <v>8881</v>
      </c>
    </row>
    <row r="8201">
      <c r="A8201" s="2">
        <v>0.0</v>
      </c>
      <c r="B8201" s="2" t="s">
        <v>8882</v>
      </c>
    </row>
    <row r="8202">
      <c r="A8202" s="2">
        <v>0.0</v>
      </c>
      <c r="B8202" s="2" t="s">
        <v>8883</v>
      </c>
    </row>
    <row r="8203">
      <c r="A8203" s="2">
        <v>-1.0</v>
      </c>
      <c r="B8203" s="2" t="s">
        <v>7924</v>
      </c>
    </row>
    <row r="8204">
      <c r="A8204" s="2">
        <v>-1.0</v>
      </c>
      <c r="B8204" s="2" t="s">
        <v>7925</v>
      </c>
    </row>
    <row r="8205">
      <c r="A8205" s="2">
        <v>1.0</v>
      </c>
      <c r="B8205" s="2" t="s">
        <v>8884</v>
      </c>
    </row>
    <row r="8206">
      <c r="A8206" s="2">
        <v>-1.0</v>
      </c>
      <c r="B8206" s="2" t="s">
        <v>7926</v>
      </c>
    </row>
    <row r="8207">
      <c r="A8207" s="2">
        <v>0.0</v>
      </c>
      <c r="B8207" s="2" t="s">
        <v>8885</v>
      </c>
    </row>
    <row r="8208">
      <c r="A8208" s="2">
        <v>0.0</v>
      </c>
      <c r="B8208" s="2" t="s">
        <v>8886</v>
      </c>
    </row>
    <row r="8209">
      <c r="A8209" s="2">
        <v>-1.0</v>
      </c>
      <c r="B8209" s="2" t="s">
        <v>7927</v>
      </c>
    </row>
    <row r="8210">
      <c r="A8210" s="2">
        <v>0.0</v>
      </c>
      <c r="B8210" s="2" t="s">
        <v>8887</v>
      </c>
    </row>
    <row r="8211">
      <c r="A8211" s="2">
        <v>1.0</v>
      </c>
      <c r="B8211" s="2" t="s">
        <v>8888</v>
      </c>
    </row>
    <row r="8212">
      <c r="A8212" s="2">
        <v>0.0</v>
      </c>
      <c r="B8212" s="2" t="s">
        <v>8889</v>
      </c>
    </row>
    <row r="8213">
      <c r="A8213" s="2">
        <v>0.0</v>
      </c>
      <c r="B8213" s="2" t="s">
        <v>8890</v>
      </c>
    </row>
    <row r="8214">
      <c r="A8214" s="2">
        <v>0.0</v>
      </c>
      <c r="B8214" s="2" t="s">
        <v>8891</v>
      </c>
    </row>
    <row r="8215">
      <c r="A8215" s="2">
        <v>0.0</v>
      </c>
      <c r="B8215" s="2" t="s">
        <v>8893</v>
      </c>
    </row>
    <row r="8216">
      <c r="A8216" s="2">
        <v>0.0</v>
      </c>
      <c r="B8216" s="2" t="s">
        <v>8894</v>
      </c>
    </row>
    <row r="8217">
      <c r="A8217" s="2">
        <v>0.0</v>
      </c>
      <c r="B8217" s="2" t="s">
        <v>8895</v>
      </c>
    </row>
    <row r="8218">
      <c r="A8218" s="2">
        <v>0.0</v>
      </c>
      <c r="B8218" s="2" t="s">
        <v>8896</v>
      </c>
    </row>
    <row r="8219">
      <c r="A8219" s="2">
        <v>0.0</v>
      </c>
      <c r="B8219" s="2" t="s">
        <v>8897</v>
      </c>
    </row>
    <row r="8220">
      <c r="A8220" s="2">
        <v>-2.0</v>
      </c>
      <c r="B8220" s="2" t="s">
        <v>7211</v>
      </c>
    </row>
    <row r="8221">
      <c r="A8221" s="2">
        <v>0.0</v>
      </c>
      <c r="B8221" s="2" t="s">
        <v>8898</v>
      </c>
    </row>
    <row r="8222">
      <c r="A8222" s="2">
        <v>-1.0</v>
      </c>
      <c r="B8222" s="2" t="s">
        <v>7928</v>
      </c>
    </row>
    <row r="8223">
      <c r="A8223" s="2">
        <v>-1.0</v>
      </c>
      <c r="B8223" s="2" t="s">
        <v>7929</v>
      </c>
    </row>
    <row r="8224">
      <c r="A8224" s="2">
        <v>0.0</v>
      </c>
      <c r="B8224" s="2" t="s">
        <v>8899</v>
      </c>
    </row>
    <row r="8225">
      <c r="A8225" s="2">
        <v>-1.0</v>
      </c>
      <c r="B8225" s="2" t="s">
        <v>7930</v>
      </c>
    </row>
    <row r="8226">
      <c r="A8226" s="2">
        <v>-1.0</v>
      </c>
      <c r="B8226" s="2" t="s">
        <v>7931</v>
      </c>
    </row>
    <row r="8227">
      <c r="A8227" s="2">
        <v>0.0</v>
      </c>
      <c r="B8227" s="2" t="s">
        <v>8900</v>
      </c>
    </row>
    <row r="8228">
      <c r="A8228" s="2">
        <v>-1.0</v>
      </c>
      <c r="B8228" s="2" t="s">
        <v>7932</v>
      </c>
    </row>
    <row r="8229">
      <c r="A8229" s="2">
        <v>1.0</v>
      </c>
      <c r="B8229" s="2" t="s">
        <v>8901</v>
      </c>
    </row>
    <row r="8230">
      <c r="A8230" s="2">
        <v>1.0</v>
      </c>
      <c r="B8230" s="2" t="s">
        <v>8902</v>
      </c>
    </row>
    <row r="8231">
      <c r="A8231" s="2">
        <v>0.0</v>
      </c>
      <c r="B8231" s="2" t="s">
        <v>8903</v>
      </c>
    </row>
    <row r="8232">
      <c r="A8232" s="2">
        <v>0.0</v>
      </c>
      <c r="B8232" s="2" t="s">
        <v>8904</v>
      </c>
    </row>
    <row r="8233">
      <c r="A8233" s="2">
        <v>0.0</v>
      </c>
      <c r="B8233" s="2" t="s">
        <v>8905</v>
      </c>
    </row>
    <row r="8234">
      <c r="A8234" s="2">
        <v>-1.0</v>
      </c>
      <c r="B8234" s="2" t="s">
        <v>7934</v>
      </c>
    </row>
    <row r="8235">
      <c r="A8235" s="2">
        <v>-1.0</v>
      </c>
      <c r="B8235" s="2" t="s">
        <v>7935</v>
      </c>
    </row>
    <row r="8236">
      <c r="A8236" s="2">
        <v>0.0</v>
      </c>
      <c r="B8236" s="2" t="s">
        <v>8906</v>
      </c>
    </row>
    <row r="8237">
      <c r="A8237" s="2">
        <v>0.0</v>
      </c>
      <c r="B8237" s="2" t="s">
        <v>8907</v>
      </c>
    </row>
    <row r="8238">
      <c r="A8238" s="2">
        <v>0.0</v>
      </c>
      <c r="B8238" s="2" t="s">
        <v>8908</v>
      </c>
    </row>
    <row r="8239">
      <c r="A8239" s="2">
        <v>0.0</v>
      </c>
      <c r="B8239" s="2" t="s">
        <v>8909</v>
      </c>
    </row>
    <row r="8240">
      <c r="A8240" s="2">
        <v>1.0</v>
      </c>
      <c r="B8240" s="2" t="s">
        <v>8910</v>
      </c>
    </row>
    <row r="8241">
      <c r="A8241" s="2">
        <v>0.0</v>
      </c>
      <c r="B8241" s="2" t="s">
        <v>8911</v>
      </c>
    </row>
    <row r="8242">
      <c r="A8242" s="2">
        <v>0.0</v>
      </c>
      <c r="B8242" s="2" t="s">
        <v>8912</v>
      </c>
    </row>
    <row r="8243">
      <c r="A8243" s="2">
        <v>-2.0</v>
      </c>
      <c r="B8243" s="2" t="s">
        <v>7213</v>
      </c>
    </row>
    <row r="8244">
      <c r="A8244" s="2">
        <v>-1.0</v>
      </c>
      <c r="B8244" s="2" t="s">
        <v>7936</v>
      </c>
    </row>
    <row r="8245">
      <c r="A8245" s="2">
        <v>-1.0</v>
      </c>
      <c r="B8245" s="2" t="s">
        <v>7937</v>
      </c>
    </row>
    <row r="8246">
      <c r="A8246" s="2">
        <v>0.0</v>
      </c>
      <c r="B8246" s="2" t="s">
        <v>8913</v>
      </c>
    </row>
    <row r="8247">
      <c r="A8247" s="2">
        <v>0.0</v>
      </c>
      <c r="B8247" s="2" t="s">
        <v>8914</v>
      </c>
    </row>
    <row r="8248">
      <c r="A8248" s="2">
        <v>1.0</v>
      </c>
      <c r="B8248" s="2" t="s">
        <v>8915</v>
      </c>
    </row>
    <row r="8249">
      <c r="A8249" s="2">
        <v>1.0</v>
      </c>
      <c r="B8249" s="2" t="s">
        <v>8916</v>
      </c>
    </row>
    <row r="8250">
      <c r="A8250" s="2">
        <v>-1.0</v>
      </c>
      <c r="B8250" s="2" t="s">
        <v>7938</v>
      </c>
    </row>
    <row r="8251">
      <c r="A8251" s="2">
        <v>-1.0</v>
      </c>
      <c r="B8251" s="2" t="s">
        <v>7939</v>
      </c>
    </row>
    <row r="8252">
      <c r="A8252" s="2">
        <v>0.0</v>
      </c>
      <c r="B8252" s="2" t="s">
        <v>8917</v>
      </c>
    </row>
    <row r="8253">
      <c r="A8253" s="2">
        <v>1.0</v>
      </c>
      <c r="B8253" s="2" t="s">
        <v>8918</v>
      </c>
    </row>
    <row r="8254">
      <c r="A8254" s="2">
        <v>1.0</v>
      </c>
      <c r="B8254" s="2" t="s">
        <v>8919</v>
      </c>
    </row>
    <row r="8255">
      <c r="A8255" s="2">
        <v>-2.0</v>
      </c>
      <c r="B8255" s="2" t="s">
        <v>7215</v>
      </c>
    </row>
    <row r="8256">
      <c r="A8256" s="2">
        <v>1.0</v>
      </c>
      <c r="B8256" s="2" t="s">
        <v>8920</v>
      </c>
    </row>
    <row r="8257">
      <c r="A8257" s="2">
        <v>-1.0</v>
      </c>
      <c r="B8257" s="2" t="s">
        <v>7940</v>
      </c>
    </row>
    <row r="8258">
      <c r="A8258" s="2">
        <v>-2.0</v>
      </c>
      <c r="B8258" s="2" t="s">
        <v>7216</v>
      </c>
    </row>
    <row r="8259">
      <c r="A8259" s="2">
        <v>0.0</v>
      </c>
      <c r="B8259" s="2" t="s">
        <v>8921</v>
      </c>
    </row>
    <row r="8260">
      <c r="A8260" s="2">
        <v>-1.0</v>
      </c>
      <c r="B8260" s="2" t="s">
        <v>7941</v>
      </c>
    </row>
    <row r="8261">
      <c r="A8261" s="2">
        <v>0.0</v>
      </c>
      <c r="B8261" s="2" t="s">
        <v>8922</v>
      </c>
    </row>
    <row r="8262">
      <c r="A8262" s="2">
        <v>-1.0</v>
      </c>
      <c r="B8262" s="2" t="s">
        <v>7942</v>
      </c>
    </row>
    <row r="8263">
      <c r="A8263" s="2">
        <v>0.0</v>
      </c>
      <c r="B8263" s="2" t="s">
        <v>8923</v>
      </c>
    </row>
    <row r="8264">
      <c r="A8264" s="2">
        <v>-1.0</v>
      </c>
      <c r="B8264" s="2" t="s">
        <v>7943</v>
      </c>
    </row>
    <row r="8265">
      <c r="A8265" s="2">
        <v>0.0</v>
      </c>
      <c r="B8265" s="2" t="s">
        <v>8924</v>
      </c>
    </row>
    <row r="8266">
      <c r="A8266" s="2">
        <v>0.0</v>
      </c>
      <c r="B8266" s="2" t="s">
        <v>8925</v>
      </c>
    </row>
    <row r="8267">
      <c r="A8267" s="2">
        <v>0.0</v>
      </c>
      <c r="B8267" s="2" t="s">
        <v>8926</v>
      </c>
    </row>
    <row r="8268">
      <c r="A8268" s="2">
        <v>1.0</v>
      </c>
      <c r="B8268" s="2" t="s">
        <v>8927</v>
      </c>
    </row>
    <row r="8269">
      <c r="A8269" s="2">
        <v>1.0</v>
      </c>
      <c r="B8269" s="2" t="s">
        <v>8928</v>
      </c>
    </row>
    <row r="8270">
      <c r="A8270" s="2">
        <v>-1.0</v>
      </c>
      <c r="B8270" s="2" t="s">
        <v>7944</v>
      </c>
    </row>
    <row r="8271">
      <c r="A8271" s="2">
        <v>0.0</v>
      </c>
      <c r="B8271" s="2" t="s">
        <v>8929</v>
      </c>
    </row>
    <row r="8272">
      <c r="A8272" s="2">
        <v>0.0</v>
      </c>
      <c r="B8272" s="2" t="s">
        <v>8930</v>
      </c>
    </row>
    <row r="8273">
      <c r="A8273" s="2">
        <v>0.0</v>
      </c>
      <c r="B8273" s="2" t="s">
        <v>8931</v>
      </c>
    </row>
    <row r="8274">
      <c r="A8274" s="2">
        <v>0.0</v>
      </c>
      <c r="B8274" s="2" t="s">
        <v>8932</v>
      </c>
    </row>
    <row r="8275">
      <c r="A8275" s="2">
        <v>0.0</v>
      </c>
      <c r="B8275" s="2" t="s">
        <v>8933</v>
      </c>
    </row>
    <row r="8276">
      <c r="A8276" s="2">
        <v>0.0</v>
      </c>
      <c r="B8276" s="2" t="s">
        <v>8934</v>
      </c>
    </row>
    <row r="8277">
      <c r="A8277" s="2">
        <v>0.0</v>
      </c>
      <c r="B8277" s="2" t="s">
        <v>8935</v>
      </c>
    </row>
    <row r="8278">
      <c r="A8278" s="2">
        <v>0.0</v>
      </c>
      <c r="B8278" s="2" t="s">
        <v>8936</v>
      </c>
    </row>
    <row r="8279">
      <c r="A8279" s="2">
        <v>-1.0</v>
      </c>
      <c r="B8279" s="2" t="s">
        <v>7945</v>
      </c>
    </row>
    <row r="8280">
      <c r="A8280" s="2">
        <v>0.0</v>
      </c>
      <c r="B8280" s="2" t="s">
        <v>8937</v>
      </c>
    </row>
    <row r="8281">
      <c r="A8281" s="2">
        <v>-2.0</v>
      </c>
      <c r="B8281" s="2" t="s">
        <v>7218</v>
      </c>
    </row>
    <row r="8282">
      <c r="A8282" s="2">
        <v>-2.0</v>
      </c>
      <c r="B8282" s="2" t="s">
        <v>7221</v>
      </c>
    </row>
    <row r="8283">
      <c r="A8283" s="2">
        <v>1.0</v>
      </c>
      <c r="B8283" s="2" t="s">
        <v>8938</v>
      </c>
    </row>
    <row r="8284">
      <c r="A8284" s="2">
        <v>0.0</v>
      </c>
      <c r="B8284" s="2" t="s">
        <v>8939</v>
      </c>
    </row>
    <row r="8285">
      <c r="A8285" s="2">
        <v>-1.0</v>
      </c>
      <c r="B8285" s="2" t="s">
        <v>7946</v>
      </c>
    </row>
    <row r="8286">
      <c r="A8286" s="2">
        <v>0.0</v>
      </c>
      <c r="B8286" s="2" t="s">
        <v>8940</v>
      </c>
    </row>
    <row r="8287">
      <c r="A8287" s="2">
        <v>1.0</v>
      </c>
      <c r="B8287" s="2" t="s">
        <v>8941</v>
      </c>
    </row>
    <row r="8288">
      <c r="A8288" s="2">
        <v>0.0</v>
      </c>
      <c r="B8288" s="2" t="s">
        <v>8942</v>
      </c>
    </row>
    <row r="8289">
      <c r="A8289" s="2">
        <v>2.0</v>
      </c>
      <c r="B8289" s="2" t="s">
        <v>8943</v>
      </c>
    </row>
    <row r="8290">
      <c r="A8290" s="2">
        <v>-1.0</v>
      </c>
      <c r="B8290" s="2" t="s">
        <v>7947</v>
      </c>
    </row>
    <row r="8291">
      <c r="A8291" s="2">
        <v>-1.0</v>
      </c>
      <c r="B8291" s="2" t="s">
        <v>7948</v>
      </c>
    </row>
    <row r="8292">
      <c r="A8292" s="2">
        <v>-1.0</v>
      </c>
      <c r="B8292" s="2" t="s">
        <v>7949</v>
      </c>
    </row>
    <row r="8293">
      <c r="A8293" s="2">
        <v>-2.0</v>
      </c>
      <c r="B8293" s="2" t="s">
        <v>7222</v>
      </c>
    </row>
    <row r="8294">
      <c r="A8294" s="2">
        <v>-2.0</v>
      </c>
      <c r="B8294" s="2" t="s">
        <v>7223</v>
      </c>
    </row>
    <row r="8295">
      <c r="A8295" s="2">
        <v>1.0</v>
      </c>
      <c r="B8295" s="2" t="s">
        <v>8944</v>
      </c>
    </row>
    <row r="8296">
      <c r="A8296" s="2">
        <v>1.0</v>
      </c>
      <c r="B8296" s="2" t="s">
        <v>8945</v>
      </c>
    </row>
    <row r="8297">
      <c r="A8297" s="2">
        <v>-2.0</v>
      </c>
      <c r="B8297" s="2" t="s">
        <v>7224</v>
      </c>
    </row>
    <row r="8298">
      <c r="A8298" s="2">
        <v>-1.0</v>
      </c>
      <c r="B8298" s="2" t="s">
        <v>7950</v>
      </c>
    </row>
    <row r="8299">
      <c r="A8299" s="2">
        <v>1.0</v>
      </c>
      <c r="B8299" s="2" t="s">
        <v>8946</v>
      </c>
    </row>
    <row r="8300">
      <c r="A8300" s="2">
        <v>1.0</v>
      </c>
      <c r="B8300" s="2" t="s">
        <v>8947</v>
      </c>
    </row>
    <row r="8301">
      <c r="A8301" s="2">
        <v>1.0</v>
      </c>
      <c r="B8301" s="2" t="s">
        <v>8948</v>
      </c>
    </row>
    <row r="8302">
      <c r="A8302" s="2">
        <v>-2.0</v>
      </c>
      <c r="B8302" s="2" t="s">
        <v>7225</v>
      </c>
    </row>
    <row r="8303">
      <c r="A8303" s="2">
        <v>1.0</v>
      </c>
      <c r="B8303" s="2" t="s">
        <v>8518</v>
      </c>
    </row>
    <row r="8304">
      <c r="A8304" s="2">
        <v>1.0</v>
      </c>
      <c r="B8304" s="2" t="s">
        <v>8949</v>
      </c>
    </row>
    <row r="8305">
      <c r="A8305" s="2">
        <v>1.0</v>
      </c>
      <c r="B8305" s="2" t="s">
        <v>8950</v>
      </c>
    </row>
    <row r="8306">
      <c r="A8306" s="2">
        <v>0.0</v>
      </c>
      <c r="B8306" s="2" t="s">
        <v>8951</v>
      </c>
    </row>
    <row r="8307">
      <c r="A8307" s="2">
        <v>1.0</v>
      </c>
      <c r="B8307" s="2" t="s">
        <v>8952</v>
      </c>
    </row>
    <row r="8308">
      <c r="A8308" s="2">
        <v>1.0</v>
      </c>
      <c r="B8308" s="2" t="s">
        <v>8953</v>
      </c>
    </row>
    <row r="8309">
      <c r="A8309" s="2">
        <v>1.0</v>
      </c>
      <c r="B8309" s="2" t="s">
        <v>8954</v>
      </c>
    </row>
    <row r="8310">
      <c r="A8310" s="2">
        <v>0.0</v>
      </c>
      <c r="B8310" s="2" t="s">
        <v>8955</v>
      </c>
    </row>
    <row r="8311">
      <c r="A8311" s="2">
        <v>1.0</v>
      </c>
      <c r="B8311" s="2" t="s">
        <v>8956</v>
      </c>
    </row>
    <row r="8312">
      <c r="A8312" s="2">
        <v>0.0</v>
      </c>
      <c r="B8312" s="2" t="s">
        <v>8957</v>
      </c>
    </row>
    <row r="8313">
      <c r="A8313" s="2">
        <v>-1.0</v>
      </c>
      <c r="B8313" s="2" t="s">
        <v>7951</v>
      </c>
    </row>
    <row r="8314">
      <c r="A8314" s="2">
        <v>-1.0</v>
      </c>
      <c r="B8314" s="2" t="s">
        <v>7952</v>
      </c>
    </row>
    <row r="8315">
      <c r="A8315" s="2">
        <v>1.0</v>
      </c>
      <c r="B8315" s="2" t="s">
        <v>8880</v>
      </c>
    </row>
    <row r="8316">
      <c r="A8316" s="2">
        <v>0.0</v>
      </c>
      <c r="B8316" s="2" t="s">
        <v>8958</v>
      </c>
    </row>
    <row r="8317">
      <c r="A8317" s="2">
        <v>-1.0</v>
      </c>
      <c r="B8317" s="2" t="s">
        <v>7953</v>
      </c>
    </row>
    <row r="8318">
      <c r="A8318" s="2">
        <v>-2.0</v>
      </c>
      <c r="B8318" s="2" t="s">
        <v>7226</v>
      </c>
    </row>
    <row r="8319">
      <c r="A8319" s="2">
        <v>-1.0</v>
      </c>
      <c r="B8319" s="2" t="s">
        <v>7954</v>
      </c>
    </row>
    <row r="8320">
      <c r="A8320" s="2">
        <v>1.0</v>
      </c>
      <c r="B8320" s="2" t="s">
        <v>8959</v>
      </c>
    </row>
    <row r="8321">
      <c r="A8321" s="2">
        <v>0.0</v>
      </c>
      <c r="B8321" s="2" t="s">
        <v>8960</v>
      </c>
    </row>
    <row r="8322">
      <c r="A8322" s="2">
        <v>0.0</v>
      </c>
      <c r="B8322" s="2" t="s">
        <v>8961</v>
      </c>
    </row>
    <row r="8323">
      <c r="A8323" s="2">
        <v>0.0</v>
      </c>
      <c r="B8323" s="38" t="s">
        <v>8962</v>
      </c>
    </row>
    <row r="8324">
      <c r="A8324" s="2">
        <v>1.0</v>
      </c>
      <c r="B8324" s="2" t="s">
        <v>8963</v>
      </c>
    </row>
    <row r="8325">
      <c r="A8325" s="2">
        <v>1.0</v>
      </c>
      <c r="B8325" s="2" t="s">
        <v>8964</v>
      </c>
    </row>
    <row r="8326">
      <c r="A8326" s="2">
        <v>-2.0</v>
      </c>
      <c r="B8326" s="2" t="s">
        <v>7227</v>
      </c>
    </row>
    <row r="8327">
      <c r="A8327" s="2">
        <v>1.0</v>
      </c>
      <c r="B8327" s="2" t="s">
        <v>8965</v>
      </c>
    </row>
    <row r="8328">
      <c r="A8328" s="2">
        <v>1.0</v>
      </c>
      <c r="B8328" s="2" t="s">
        <v>8966</v>
      </c>
    </row>
    <row r="8329">
      <c r="A8329" s="2">
        <v>1.0</v>
      </c>
      <c r="B8329" s="2" t="s">
        <v>8967</v>
      </c>
    </row>
    <row r="8330">
      <c r="A8330" s="2">
        <v>0.0</v>
      </c>
      <c r="B8330" s="2" t="s">
        <v>8968</v>
      </c>
    </row>
    <row r="8331">
      <c r="A8331" s="2">
        <v>1.0</v>
      </c>
      <c r="B8331" s="2" t="s">
        <v>8969</v>
      </c>
    </row>
    <row r="8332">
      <c r="A8332" s="2">
        <v>1.0</v>
      </c>
      <c r="B8332" s="2" t="s">
        <v>8970</v>
      </c>
    </row>
    <row r="8333">
      <c r="A8333" s="2">
        <v>-1.0</v>
      </c>
      <c r="B8333" s="2" t="s">
        <v>7955</v>
      </c>
    </row>
    <row r="8334">
      <c r="A8334" s="2">
        <v>-1.0</v>
      </c>
      <c r="B8334" s="2" t="s">
        <v>7956</v>
      </c>
    </row>
    <row r="8335">
      <c r="A8335" s="2">
        <v>2.0</v>
      </c>
      <c r="B8335" s="2" t="s">
        <v>8971</v>
      </c>
    </row>
    <row r="8336">
      <c r="A8336" s="2">
        <v>1.0</v>
      </c>
      <c r="B8336" s="2" t="s">
        <v>8972</v>
      </c>
    </row>
    <row r="8337">
      <c r="A8337" s="2">
        <v>-1.0</v>
      </c>
      <c r="B8337" s="2" t="s">
        <v>7957</v>
      </c>
    </row>
    <row r="8338">
      <c r="A8338" s="2">
        <v>1.0</v>
      </c>
      <c r="B8338" s="2" t="s">
        <v>8973</v>
      </c>
    </row>
    <row r="8339">
      <c r="A8339" s="2">
        <v>-2.0</v>
      </c>
      <c r="B8339" s="2" t="s">
        <v>7228</v>
      </c>
    </row>
    <row r="8340">
      <c r="A8340" s="2">
        <v>0.0</v>
      </c>
      <c r="B8340" s="2" t="s">
        <v>8974</v>
      </c>
    </row>
    <row r="8341">
      <c r="A8341" s="2">
        <v>1.0</v>
      </c>
      <c r="B8341" s="2" t="s">
        <v>8975</v>
      </c>
    </row>
    <row r="8342">
      <c r="A8342" s="2">
        <v>-1.0</v>
      </c>
      <c r="B8342" s="2" t="s">
        <v>7958</v>
      </c>
    </row>
    <row r="8343">
      <c r="A8343" s="2">
        <v>2.0</v>
      </c>
      <c r="B8343" s="2" t="s">
        <v>8976</v>
      </c>
    </row>
    <row r="8344">
      <c r="A8344" s="2">
        <v>0.0</v>
      </c>
      <c r="B8344" s="2" t="s">
        <v>8977</v>
      </c>
    </row>
    <row r="8345">
      <c r="A8345" s="2">
        <v>1.0</v>
      </c>
      <c r="B8345" s="2" t="s">
        <v>8978</v>
      </c>
    </row>
    <row r="8346">
      <c r="A8346" s="2">
        <v>1.0</v>
      </c>
      <c r="B8346" s="2" t="s">
        <v>8979</v>
      </c>
    </row>
    <row r="8347">
      <c r="A8347" s="2">
        <v>0.0</v>
      </c>
      <c r="B8347" s="2" t="s">
        <v>8980</v>
      </c>
    </row>
    <row r="8348">
      <c r="A8348" s="2">
        <v>1.0</v>
      </c>
      <c r="B8348" s="2" t="s">
        <v>8981</v>
      </c>
    </row>
    <row r="8349">
      <c r="A8349" s="2">
        <v>1.0</v>
      </c>
      <c r="B8349" s="2" t="s">
        <v>8982</v>
      </c>
    </row>
    <row r="8350">
      <c r="A8350" s="2">
        <v>0.0</v>
      </c>
      <c r="B8350" s="2" t="s">
        <v>8983</v>
      </c>
    </row>
    <row r="8351">
      <c r="A8351" s="2">
        <v>1.0</v>
      </c>
      <c r="B8351" s="2" t="s">
        <v>8984</v>
      </c>
    </row>
    <row r="8352">
      <c r="A8352" s="2">
        <v>1.0</v>
      </c>
      <c r="B8352" s="2" t="s">
        <v>8985</v>
      </c>
    </row>
    <row r="8353">
      <c r="A8353" s="2">
        <v>0.0</v>
      </c>
      <c r="B8353" s="2" t="s">
        <v>8986</v>
      </c>
    </row>
    <row r="8354">
      <c r="A8354" s="2">
        <v>-2.0</v>
      </c>
      <c r="B8354" s="2" t="s">
        <v>7229</v>
      </c>
    </row>
    <row r="8355">
      <c r="A8355" s="2">
        <v>0.0</v>
      </c>
      <c r="B8355" s="2" t="s">
        <v>8987</v>
      </c>
    </row>
    <row r="8356">
      <c r="A8356" s="2">
        <v>-1.0</v>
      </c>
      <c r="B8356" s="2" t="s">
        <v>7959</v>
      </c>
    </row>
    <row r="8357">
      <c r="A8357" s="2">
        <v>0.0</v>
      </c>
      <c r="B8357" s="2" t="s">
        <v>8988</v>
      </c>
    </row>
    <row r="8358">
      <c r="A8358" s="2">
        <v>0.0</v>
      </c>
      <c r="B8358" s="2" t="s">
        <v>8989</v>
      </c>
    </row>
    <row r="8359">
      <c r="A8359" s="2">
        <v>1.0</v>
      </c>
      <c r="B8359" s="2" t="s">
        <v>8990</v>
      </c>
    </row>
    <row r="8360">
      <c r="A8360" s="2">
        <v>-1.0</v>
      </c>
      <c r="B8360" s="2" t="s">
        <v>7960</v>
      </c>
    </row>
    <row r="8361">
      <c r="A8361" s="2">
        <v>0.0</v>
      </c>
      <c r="B8361" s="2" t="s">
        <v>8991</v>
      </c>
    </row>
    <row r="8362">
      <c r="A8362" s="2">
        <v>-1.0</v>
      </c>
      <c r="B8362" s="2" t="s">
        <v>7961</v>
      </c>
    </row>
    <row r="8363">
      <c r="A8363" s="2">
        <v>-1.0</v>
      </c>
      <c r="B8363" s="2" t="s">
        <v>7962</v>
      </c>
    </row>
    <row r="8364">
      <c r="A8364" s="2">
        <v>0.0</v>
      </c>
      <c r="B8364" s="2" t="s">
        <v>8992</v>
      </c>
    </row>
    <row r="8365">
      <c r="A8365" s="2">
        <v>0.0</v>
      </c>
      <c r="B8365" s="2" t="s">
        <v>8993</v>
      </c>
    </row>
    <row r="8366">
      <c r="A8366" s="2">
        <v>-2.0</v>
      </c>
      <c r="B8366" s="2" t="s">
        <v>7230</v>
      </c>
    </row>
    <row r="8367">
      <c r="A8367" s="2">
        <v>-2.0</v>
      </c>
      <c r="B8367" s="2" t="s">
        <v>7231</v>
      </c>
    </row>
    <row r="8368">
      <c r="A8368" s="2">
        <v>0.0</v>
      </c>
      <c r="B8368" s="2" t="s">
        <v>8994</v>
      </c>
    </row>
    <row r="8369">
      <c r="A8369" s="2">
        <v>1.0</v>
      </c>
      <c r="B8369" s="2" t="s">
        <v>8995</v>
      </c>
    </row>
    <row r="8370">
      <c r="A8370" s="2">
        <v>1.0</v>
      </c>
      <c r="B8370" s="2" t="s">
        <v>8996</v>
      </c>
    </row>
    <row r="8371">
      <c r="A8371" s="2">
        <v>-1.0</v>
      </c>
      <c r="B8371" s="2" t="s">
        <v>7963</v>
      </c>
    </row>
    <row r="8372">
      <c r="A8372" s="2">
        <v>0.0</v>
      </c>
      <c r="B8372" s="2" t="s">
        <v>8997</v>
      </c>
    </row>
    <row r="8373">
      <c r="A8373" s="2">
        <v>1.0</v>
      </c>
      <c r="B8373" s="2" t="s">
        <v>8998</v>
      </c>
    </row>
    <row r="8374">
      <c r="A8374" s="2">
        <v>-2.0</v>
      </c>
      <c r="B8374" s="2" t="s">
        <v>7232</v>
      </c>
    </row>
    <row r="8375">
      <c r="A8375" s="2">
        <v>1.0</v>
      </c>
      <c r="B8375" s="2" t="s">
        <v>8999</v>
      </c>
    </row>
    <row r="8376">
      <c r="A8376" s="2">
        <v>0.0</v>
      </c>
      <c r="B8376" s="2" t="s">
        <v>9000</v>
      </c>
    </row>
    <row r="8377">
      <c r="A8377" s="2">
        <v>-1.0</v>
      </c>
      <c r="B8377" s="2" t="s">
        <v>7964</v>
      </c>
    </row>
    <row r="8378">
      <c r="A8378" s="2">
        <v>0.0</v>
      </c>
      <c r="B8378" s="2" t="s">
        <v>9001</v>
      </c>
    </row>
    <row r="8379">
      <c r="A8379" s="2">
        <v>0.0</v>
      </c>
      <c r="B8379" s="2" t="s">
        <v>9002</v>
      </c>
    </row>
    <row r="8380">
      <c r="A8380" s="2">
        <v>1.0</v>
      </c>
      <c r="B8380" s="2" t="s">
        <v>9003</v>
      </c>
    </row>
    <row r="8381">
      <c r="A8381" s="2">
        <v>1.0</v>
      </c>
      <c r="B8381" s="2" t="s">
        <v>9004</v>
      </c>
    </row>
    <row r="8382">
      <c r="A8382" s="2">
        <v>1.0</v>
      </c>
      <c r="B8382" s="2" t="s">
        <v>9005</v>
      </c>
    </row>
    <row r="8383">
      <c r="A8383" s="2">
        <v>0.0</v>
      </c>
      <c r="B8383" s="2" t="s">
        <v>9006</v>
      </c>
    </row>
    <row r="8384">
      <c r="A8384" s="2">
        <v>-2.0</v>
      </c>
      <c r="B8384" s="2" t="s">
        <v>7233</v>
      </c>
    </row>
    <row r="8385">
      <c r="A8385" s="2">
        <v>-1.0</v>
      </c>
      <c r="B8385" s="2" t="s">
        <v>7965</v>
      </c>
    </row>
    <row r="8386">
      <c r="A8386" s="2">
        <v>2.0</v>
      </c>
      <c r="B8386" s="2" t="s">
        <v>9007</v>
      </c>
    </row>
    <row r="8387">
      <c r="A8387" s="2">
        <v>-1.0</v>
      </c>
      <c r="B8387" s="2" t="s">
        <v>7966</v>
      </c>
    </row>
    <row r="8388">
      <c r="A8388" s="2">
        <v>0.0</v>
      </c>
      <c r="B8388" s="2" t="s">
        <v>9008</v>
      </c>
    </row>
    <row r="8389">
      <c r="A8389" s="2">
        <v>1.0</v>
      </c>
      <c r="B8389" s="2" t="s">
        <v>9009</v>
      </c>
    </row>
    <row r="8390">
      <c r="A8390" s="2">
        <v>-1.0</v>
      </c>
      <c r="B8390" s="2" t="s">
        <v>7967</v>
      </c>
    </row>
    <row r="8391">
      <c r="A8391" s="2">
        <v>0.0</v>
      </c>
      <c r="B8391" s="2" t="s">
        <v>9010</v>
      </c>
    </row>
    <row r="8392">
      <c r="A8392" s="2">
        <v>1.0</v>
      </c>
      <c r="B8392" s="2" t="s">
        <v>9011</v>
      </c>
    </row>
    <row r="8393">
      <c r="A8393" s="2">
        <v>0.0</v>
      </c>
      <c r="B8393" s="2" t="s">
        <v>9012</v>
      </c>
    </row>
    <row r="8394">
      <c r="A8394" s="2">
        <v>0.0</v>
      </c>
      <c r="B8394" s="2" t="s">
        <v>9013</v>
      </c>
    </row>
    <row r="8395">
      <c r="A8395" s="2">
        <v>0.0</v>
      </c>
      <c r="B8395" s="2" t="s">
        <v>9014</v>
      </c>
    </row>
    <row r="8396">
      <c r="A8396" s="2">
        <v>-1.0</v>
      </c>
      <c r="B8396" s="2" t="s">
        <v>7968</v>
      </c>
    </row>
    <row r="8397">
      <c r="A8397" s="2">
        <v>-1.0</v>
      </c>
      <c r="B8397" s="2" t="s">
        <v>7969</v>
      </c>
    </row>
    <row r="8398">
      <c r="A8398" s="2">
        <v>-1.0</v>
      </c>
      <c r="B8398" s="2" t="s">
        <v>7970</v>
      </c>
    </row>
    <row r="8399">
      <c r="A8399" s="2">
        <v>-1.0</v>
      </c>
      <c r="B8399" s="2" t="s">
        <v>7971</v>
      </c>
    </row>
    <row r="8400">
      <c r="A8400" s="2">
        <v>1.0</v>
      </c>
      <c r="B8400" s="2" t="s">
        <v>9015</v>
      </c>
    </row>
    <row r="8401">
      <c r="A8401" s="2">
        <v>0.0</v>
      </c>
      <c r="B8401" s="2" t="s">
        <v>9016</v>
      </c>
    </row>
    <row r="8402">
      <c r="A8402" s="2">
        <v>-1.0</v>
      </c>
      <c r="B8402" s="2" t="s">
        <v>7972</v>
      </c>
    </row>
    <row r="8403">
      <c r="A8403" s="2">
        <v>0.0</v>
      </c>
      <c r="B8403" s="2" t="s">
        <v>9017</v>
      </c>
    </row>
    <row r="8404">
      <c r="A8404" s="2">
        <v>1.0</v>
      </c>
      <c r="B8404" s="2" t="s">
        <v>9018</v>
      </c>
    </row>
    <row r="8405">
      <c r="A8405" s="2">
        <v>-1.0</v>
      </c>
      <c r="B8405" s="2" t="s">
        <v>7973</v>
      </c>
    </row>
    <row r="8406">
      <c r="A8406" s="2">
        <v>1.0</v>
      </c>
      <c r="B8406" s="2" t="s">
        <v>9019</v>
      </c>
    </row>
    <row r="8407">
      <c r="A8407" s="2">
        <v>1.0</v>
      </c>
      <c r="B8407" s="2" t="s">
        <v>9020</v>
      </c>
    </row>
    <row r="8408">
      <c r="A8408" s="2">
        <v>1.0</v>
      </c>
      <c r="B8408" s="2" t="s">
        <v>9021</v>
      </c>
    </row>
    <row r="8409">
      <c r="A8409" s="2">
        <v>0.0</v>
      </c>
      <c r="B8409" s="2" t="s">
        <v>9022</v>
      </c>
    </row>
    <row r="8410">
      <c r="A8410" s="2">
        <v>1.0</v>
      </c>
      <c r="B8410" s="2" t="s">
        <v>9023</v>
      </c>
    </row>
    <row r="8411">
      <c r="A8411" s="2">
        <v>0.0</v>
      </c>
      <c r="B8411" s="2" t="s">
        <v>9024</v>
      </c>
    </row>
    <row r="8412">
      <c r="A8412" s="2">
        <v>-1.0</v>
      </c>
      <c r="B8412" s="2" t="s">
        <v>7974</v>
      </c>
    </row>
    <row r="8413">
      <c r="A8413" s="2">
        <v>1.0</v>
      </c>
      <c r="B8413" s="2" t="s">
        <v>9025</v>
      </c>
    </row>
    <row r="8414">
      <c r="A8414" s="2">
        <v>0.0</v>
      </c>
      <c r="B8414" s="2" t="s">
        <v>9026</v>
      </c>
    </row>
    <row r="8415">
      <c r="A8415" s="2">
        <v>0.0</v>
      </c>
      <c r="B8415" s="2" t="s">
        <v>9027</v>
      </c>
    </row>
    <row r="8416">
      <c r="A8416" s="2">
        <v>-1.0</v>
      </c>
      <c r="B8416" s="2" t="s">
        <v>7975</v>
      </c>
    </row>
    <row r="8417">
      <c r="A8417" s="2">
        <v>0.0</v>
      </c>
      <c r="B8417" s="2" t="s">
        <v>9028</v>
      </c>
    </row>
    <row r="8418">
      <c r="A8418" s="2">
        <v>-1.0</v>
      </c>
      <c r="B8418" s="2" t="s">
        <v>7976</v>
      </c>
    </row>
    <row r="8419">
      <c r="A8419" s="2">
        <v>1.0</v>
      </c>
      <c r="B8419" s="2" t="s">
        <v>9029</v>
      </c>
    </row>
    <row r="8420">
      <c r="A8420" s="2">
        <v>1.0</v>
      </c>
      <c r="B8420" s="2" t="s">
        <v>9030</v>
      </c>
    </row>
    <row r="8421">
      <c r="A8421" s="2">
        <v>0.0</v>
      </c>
      <c r="B8421" s="2" t="s">
        <v>9031</v>
      </c>
    </row>
    <row r="8422">
      <c r="A8422" s="2">
        <v>0.0</v>
      </c>
      <c r="B8422" s="2" t="s">
        <v>9032</v>
      </c>
    </row>
    <row r="8423">
      <c r="A8423" s="2">
        <v>1.0</v>
      </c>
      <c r="B8423" s="2" t="s">
        <v>9033</v>
      </c>
    </row>
    <row r="8424">
      <c r="A8424" s="2">
        <v>-1.0</v>
      </c>
      <c r="B8424" s="2" t="s">
        <v>7977</v>
      </c>
    </row>
    <row r="8425">
      <c r="A8425" s="2">
        <v>-2.0</v>
      </c>
      <c r="B8425" s="2" t="s">
        <v>7234</v>
      </c>
    </row>
    <row r="8426">
      <c r="A8426" s="2">
        <v>-1.0</v>
      </c>
      <c r="B8426" s="2" t="s">
        <v>7978</v>
      </c>
    </row>
    <row r="8427">
      <c r="A8427" s="2">
        <v>-2.0</v>
      </c>
      <c r="B8427" s="2" t="s">
        <v>7235</v>
      </c>
    </row>
    <row r="8428">
      <c r="A8428" s="2">
        <v>1.0</v>
      </c>
      <c r="B8428" s="2" t="s">
        <v>9034</v>
      </c>
    </row>
    <row r="8429">
      <c r="A8429" s="2">
        <v>-2.0</v>
      </c>
      <c r="B8429" s="2" t="s">
        <v>7236</v>
      </c>
    </row>
    <row r="8430">
      <c r="A8430" s="2">
        <v>-2.0</v>
      </c>
      <c r="B8430" s="2" t="s">
        <v>7237</v>
      </c>
    </row>
    <row r="8431">
      <c r="A8431" s="2">
        <v>-1.0</v>
      </c>
      <c r="B8431" s="2" t="s">
        <v>7979</v>
      </c>
    </row>
    <row r="8432">
      <c r="A8432" s="2">
        <v>0.0</v>
      </c>
      <c r="B8432" s="2" t="s">
        <v>9035</v>
      </c>
    </row>
    <row r="8433">
      <c r="A8433" s="2">
        <v>-1.0</v>
      </c>
      <c r="B8433" s="2" t="s">
        <v>7980</v>
      </c>
    </row>
    <row r="8434">
      <c r="A8434" s="2">
        <v>0.0</v>
      </c>
      <c r="B8434" s="2" t="s">
        <v>9036</v>
      </c>
    </row>
    <row r="8435">
      <c r="A8435" s="2">
        <v>0.0</v>
      </c>
      <c r="B8435" s="2" t="s">
        <v>9037</v>
      </c>
    </row>
    <row r="8436">
      <c r="A8436" s="2">
        <v>1.0</v>
      </c>
      <c r="B8436" s="2" t="s">
        <v>9038</v>
      </c>
    </row>
    <row r="8437">
      <c r="A8437" s="2">
        <v>0.0</v>
      </c>
      <c r="B8437" s="2" t="s">
        <v>9039</v>
      </c>
    </row>
    <row r="8438">
      <c r="A8438" s="2">
        <v>-1.0</v>
      </c>
      <c r="B8438" s="2" t="s">
        <v>7981</v>
      </c>
    </row>
    <row r="8439">
      <c r="A8439" s="2">
        <v>1.0</v>
      </c>
      <c r="B8439" s="2" t="s">
        <v>9040</v>
      </c>
    </row>
    <row r="8440">
      <c r="A8440" s="2">
        <v>-1.0</v>
      </c>
      <c r="B8440" s="2" t="s">
        <v>7982</v>
      </c>
    </row>
    <row r="8441">
      <c r="A8441" s="2">
        <v>0.0</v>
      </c>
      <c r="B8441" s="2" t="s">
        <v>9041</v>
      </c>
    </row>
    <row r="8442">
      <c r="A8442" s="2">
        <v>-1.0</v>
      </c>
      <c r="B8442" s="2" t="s">
        <v>7983</v>
      </c>
    </row>
    <row r="8443">
      <c r="A8443" s="2">
        <v>1.0</v>
      </c>
      <c r="B8443" s="2" t="s">
        <v>9042</v>
      </c>
    </row>
    <row r="8444">
      <c r="A8444" s="2">
        <v>1.0</v>
      </c>
      <c r="B8444" s="2" t="s">
        <v>9034</v>
      </c>
    </row>
    <row r="8445">
      <c r="A8445" s="2">
        <v>1.0</v>
      </c>
      <c r="B8445" s="2" t="s">
        <v>9043</v>
      </c>
    </row>
    <row r="8446">
      <c r="A8446" s="2">
        <v>0.0</v>
      </c>
      <c r="B8446" s="2" t="s">
        <v>9044</v>
      </c>
    </row>
    <row r="8447">
      <c r="A8447" s="2">
        <v>0.0</v>
      </c>
      <c r="B8447" s="2" t="s">
        <v>9045</v>
      </c>
    </row>
    <row r="8448">
      <c r="A8448" s="2">
        <v>0.0</v>
      </c>
      <c r="B8448" s="2" t="s">
        <v>9046</v>
      </c>
    </row>
    <row r="8449">
      <c r="A8449" s="2">
        <v>0.0</v>
      </c>
      <c r="B8449" s="2" t="s">
        <v>9047</v>
      </c>
    </row>
    <row r="8450">
      <c r="A8450" s="2">
        <v>-1.0</v>
      </c>
      <c r="B8450" s="2" t="s">
        <v>7984</v>
      </c>
    </row>
    <row r="8451">
      <c r="A8451" s="2">
        <v>-1.0</v>
      </c>
      <c r="B8451" s="2" t="s">
        <v>7985</v>
      </c>
    </row>
    <row r="8452">
      <c r="A8452" s="2">
        <v>-2.0</v>
      </c>
      <c r="B8452" s="2" t="s">
        <v>7238</v>
      </c>
    </row>
    <row r="8453">
      <c r="A8453" s="2">
        <v>-1.0</v>
      </c>
      <c r="B8453" s="2" t="s">
        <v>7986</v>
      </c>
    </row>
    <row r="8454">
      <c r="A8454" s="2">
        <v>-1.0</v>
      </c>
      <c r="B8454" s="2" t="s">
        <v>7987</v>
      </c>
    </row>
    <row r="8455">
      <c r="A8455" s="2">
        <v>0.0</v>
      </c>
      <c r="B8455" s="2" t="s">
        <v>9048</v>
      </c>
    </row>
    <row r="8456">
      <c r="A8456" s="2">
        <v>0.0</v>
      </c>
      <c r="B8456" s="2" t="s">
        <v>9049</v>
      </c>
    </row>
    <row r="8457">
      <c r="A8457" s="2">
        <v>2.0</v>
      </c>
      <c r="B8457" s="2" t="s">
        <v>9050</v>
      </c>
    </row>
    <row r="8458">
      <c r="A8458" s="2">
        <v>-1.0</v>
      </c>
      <c r="B8458" s="2" t="s">
        <v>7988</v>
      </c>
    </row>
    <row r="8459">
      <c r="A8459" s="2">
        <v>-1.0</v>
      </c>
      <c r="B8459" s="2" t="s">
        <v>7989</v>
      </c>
    </row>
    <row r="8460">
      <c r="A8460" s="2">
        <v>2.0</v>
      </c>
      <c r="B8460" s="2" t="s">
        <v>9051</v>
      </c>
    </row>
    <row r="8461">
      <c r="A8461" s="2">
        <v>1.0</v>
      </c>
      <c r="B8461" s="2" t="s">
        <v>9052</v>
      </c>
    </row>
    <row r="8462">
      <c r="A8462" s="2">
        <v>0.0</v>
      </c>
      <c r="B8462" s="2" t="s">
        <v>9053</v>
      </c>
    </row>
    <row r="8463">
      <c r="A8463" s="2">
        <v>-1.0</v>
      </c>
      <c r="B8463" s="2" t="s">
        <v>7990</v>
      </c>
    </row>
    <row r="8464">
      <c r="A8464" s="2">
        <v>0.0</v>
      </c>
      <c r="B8464" s="2" t="s">
        <v>9054</v>
      </c>
    </row>
    <row r="8465">
      <c r="A8465" s="2">
        <v>-1.0</v>
      </c>
      <c r="B8465" s="2" t="s">
        <v>7991</v>
      </c>
    </row>
    <row r="8466">
      <c r="A8466" s="2">
        <v>0.0</v>
      </c>
      <c r="B8466" s="2" t="s">
        <v>9055</v>
      </c>
    </row>
    <row r="8467">
      <c r="A8467" s="2">
        <v>-2.0</v>
      </c>
      <c r="B8467" s="2" t="s">
        <v>7239</v>
      </c>
    </row>
    <row r="8468">
      <c r="A8468" s="2">
        <v>0.0</v>
      </c>
      <c r="B8468" s="2" t="s">
        <v>9056</v>
      </c>
    </row>
    <row r="8469">
      <c r="A8469" s="2">
        <v>0.0</v>
      </c>
      <c r="B8469" s="2" t="s">
        <v>9057</v>
      </c>
    </row>
    <row r="8470">
      <c r="A8470" s="2">
        <v>0.0</v>
      </c>
      <c r="B8470" s="2" t="s">
        <v>9058</v>
      </c>
    </row>
    <row r="8471">
      <c r="A8471" s="2">
        <v>0.0</v>
      </c>
      <c r="B8471" s="2" t="s">
        <v>9059</v>
      </c>
    </row>
    <row r="8472">
      <c r="A8472" s="2">
        <v>-1.0</v>
      </c>
      <c r="B8472" s="2" t="s">
        <v>7992</v>
      </c>
    </row>
    <row r="8473">
      <c r="A8473" s="2">
        <v>0.0</v>
      </c>
      <c r="B8473" s="2" t="s">
        <v>9060</v>
      </c>
    </row>
    <row r="8474">
      <c r="A8474" s="2">
        <v>0.0</v>
      </c>
      <c r="B8474" s="2" t="s">
        <v>9061</v>
      </c>
    </row>
    <row r="8475">
      <c r="A8475" s="2">
        <v>1.0</v>
      </c>
      <c r="B8475" s="2" t="s">
        <v>9062</v>
      </c>
    </row>
    <row r="8476">
      <c r="A8476" s="2">
        <v>-2.0</v>
      </c>
      <c r="B8476" s="2" t="s">
        <v>7240</v>
      </c>
    </row>
    <row r="8477">
      <c r="A8477" s="2">
        <v>2.0</v>
      </c>
      <c r="B8477" s="2" t="s">
        <v>9063</v>
      </c>
    </row>
    <row r="8478">
      <c r="A8478" s="2">
        <v>-1.0</v>
      </c>
      <c r="B8478" s="2" t="s">
        <v>7993</v>
      </c>
    </row>
    <row r="8479">
      <c r="A8479" s="2">
        <v>0.0</v>
      </c>
      <c r="B8479" s="2" t="s">
        <v>9064</v>
      </c>
    </row>
    <row r="8480">
      <c r="A8480" s="2">
        <v>-1.0</v>
      </c>
      <c r="B8480" s="2" t="s">
        <v>7994</v>
      </c>
    </row>
    <row r="8481">
      <c r="A8481" s="2">
        <v>-1.0</v>
      </c>
      <c r="B8481" s="2" t="s">
        <v>7995</v>
      </c>
    </row>
    <row r="8482">
      <c r="A8482" s="2">
        <v>0.0</v>
      </c>
      <c r="B8482" s="2" t="s">
        <v>9065</v>
      </c>
    </row>
    <row r="8483">
      <c r="A8483" s="2">
        <v>-1.0</v>
      </c>
      <c r="B8483" s="2" t="s">
        <v>7996</v>
      </c>
    </row>
    <row r="8484">
      <c r="A8484" s="2">
        <v>0.0</v>
      </c>
      <c r="B8484" s="2" t="s">
        <v>9066</v>
      </c>
    </row>
    <row r="8485">
      <c r="A8485" s="2">
        <v>0.0</v>
      </c>
      <c r="B8485" s="2" t="s">
        <v>9067</v>
      </c>
    </row>
    <row r="8486">
      <c r="A8486" s="2">
        <v>0.0</v>
      </c>
      <c r="B8486" s="2" t="s">
        <v>9068</v>
      </c>
    </row>
    <row r="8487">
      <c r="A8487" s="2">
        <v>-2.0</v>
      </c>
      <c r="B8487" s="2" t="s">
        <v>7241</v>
      </c>
    </row>
    <row r="8488">
      <c r="A8488" s="2">
        <v>1.0</v>
      </c>
      <c r="B8488" s="2" t="s">
        <v>9069</v>
      </c>
    </row>
    <row r="8489">
      <c r="A8489" s="2">
        <v>0.0</v>
      </c>
      <c r="B8489" s="2" t="s">
        <v>9070</v>
      </c>
    </row>
    <row r="8490">
      <c r="A8490" s="2">
        <v>-1.0</v>
      </c>
      <c r="B8490" s="2" t="s">
        <v>7997</v>
      </c>
    </row>
    <row r="8491">
      <c r="A8491" s="2">
        <v>0.0</v>
      </c>
      <c r="B8491" s="2" t="s">
        <v>9071</v>
      </c>
    </row>
    <row r="8492">
      <c r="A8492" s="2">
        <v>0.0</v>
      </c>
      <c r="B8492" s="2" t="s">
        <v>9072</v>
      </c>
    </row>
    <row r="8493">
      <c r="A8493" s="2">
        <v>2.0</v>
      </c>
      <c r="B8493" s="2" t="s">
        <v>9073</v>
      </c>
    </row>
    <row r="8494">
      <c r="A8494" s="2">
        <v>-1.0</v>
      </c>
      <c r="B8494" s="32" t="s">
        <v>7998</v>
      </c>
    </row>
    <row r="8495">
      <c r="A8495" s="2">
        <v>1.0</v>
      </c>
      <c r="B8495" s="2" t="s">
        <v>9074</v>
      </c>
    </row>
    <row r="8496">
      <c r="A8496" s="2">
        <v>0.0</v>
      </c>
      <c r="B8496" s="2" t="s">
        <v>9075</v>
      </c>
    </row>
    <row r="8497">
      <c r="A8497" s="2">
        <v>-1.0</v>
      </c>
      <c r="B8497" s="2" t="s">
        <v>7999</v>
      </c>
    </row>
    <row r="8498">
      <c r="A8498" s="2">
        <v>-1.0</v>
      </c>
      <c r="B8498" s="2" t="s">
        <v>8000</v>
      </c>
    </row>
    <row r="8499">
      <c r="A8499" s="2">
        <v>-1.0</v>
      </c>
      <c r="B8499" s="2" t="s">
        <v>8001</v>
      </c>
    </row>
    <row r="8500">
      <c r="A8500" s="2">
        <v>0.0</v>
      </c>
      <c r="B8500" s="2" t="s">
        <v>9076</v>
      </c>
    </row>
    <row r="8501">
      <c r="A8501" s="2">
        <v>0.0</v>
      </c>
      <c r="B8501" s="2" t="s">
        <v>9077</v>
      </c>
    </row>
    <row r="8502">
      <c r="A8502" s="2">
        <v>-1.0</v>
      </c>
      <c r="B8502" s="2" t="s">
        <v>8002</v>
      </c>
    </row>
    <row r="8503">
      <c r="A8503" s="2">
        <v>-2.0</v>
      </c>
      <c r="B8503" s="2" t="s">
        <v>7242</v>
      </c>
    </row>
    <row r="8504">
      <c r="A8504" s="2">
        <v>-2.0</v>
      </c>
      <c r="B8504" s="2" t="s">
        <v>7243</v>
      </c>
    </row>
    <row r="8505">
      <c r="A8505" s="2">
        <v>-2.0</v>
      </c>
      <c r="B8505" s="2" t="s">
        <v>7244</v>
      </c>
    </row>
    <row r="8506">
      <c r="A8506" s="2">
        <v>-1.0</v>
      </c>
      <c r="B8506" s="2" t="s">
        <v>8003</v>
      </c>
    </row>
    <row r="8507">
      <c r="A8507" s="2">
        <v>0.0</v>
      </c>
      <c r="B8507" s="2" t="s">
        <v>9078</v>
      </c>
    </row>
    <row r="8508">
      <c r="A8508" s="2">
        <v>0.0</v>
      </c>
      <c r="B8508" s="2" t="s">
        <v>9079</v>
      </c>
    </row>
    <row r="8509">
      <c r="A8509" s="2">
        <v>0.0</v>
      </c>
      <c r="B8509" s="2" t="s">
        <v>9080</v>
      </c>
    </row>
    <row r="8510">
      <c r="A8510" s="2">
        <v>0.0</v>
      </c>
      <c r="B8510" s="2" t="s">
        <v>9081</v>
      </c>
    </row>
    <row r="8511">
      <c r="A8511" s="2">
        <v>-1.0</v>
      </c>
      <c r="B8511" s="2" t="s">
        <v>8004</v>
      </c>
    </row>
    <row r="8512">
      <c r="A8512" s="2">
        <v>0.0</v>
      </c>
      <c r="B8512" s="2" t="s">
        <v>9082</v>
      </c>
    </row>
    <row r="8513">
      <c r="A8513" s="2">
        <v>0.0</v>
      </c>
      <c r="B8513" s="2" t="s">
        <v>9083</v>
      </c>
    </row>
    <row r="8514">
      <c r="A8514" s="2">
        <v>0.0</v>
      </c>
      <c r="B8514" s="2" t="s">
        <v>9084</v>
      </c>
    </row>
    <row r="8515">
      <c r="A8515" s="2">
        <v>1.0</v>
      </c>
      <c r="B8515" s="2" t="s">
        <v>9085</v>
      </c>
    </row>
    <row r="8516">
      <c r="A8516" s="2">
        <v>0.0</v>
      </c>
      <c r="B8516" s="2" t="s">
        <v>9086</v>
      </c>
    </row>
    <row r="8517">
      <c r="A8517" s="2">
        <v>0.0</v>
      </c>
      <c r="B8517" s="2" t="s">
        <v>9087</v>
      </c>
    </row>
    <row r="8518">
      <c r="A8518" s="2">
        <v>1.0</v>
      </c>
      <c r="B8518" s="2" t="s">
        <v>9088</v>
      </c>
    </row>
    <row r="8519">
      <c r="A8519" s="2">
        <v>0.0</v>
      </c>
      <c r="B8519" s="2" t="s">
        <v>9089</v>
      </c>
    </row>
    <row r="8520">
      <c r="A8520" s="2">
        <v>1.0</v>
      </c>
      <c r="B8520" s="2" t="s">
        <v>9090</v>
      </c>
    </row>
    <row r="8521">
      <c r="A8521" s="2">
        <v>0.0</v>
      </c>
      <c r="B8521" s="2" t="s">
        <v>9091</v>
      </c>
    </row>
    <row r="8522">
      <c r="A8522" s="2">
        <v>0.0</v>
      </c>
      <c r="B8522" s="2" t="s">
        <v>9092</v>
      </c>
    </row>
    <row r="8523">
      <c r="A8523" s="2">
        <v>1.0</v>
      </c>
      <c r="B8523" s="2" t="s">
        <v>9093</v>
      </c>
    </row>
    <row r="8524">
      <c r="A8524" s="2">
        <v>-1.0</v>
      </c>
      <c r="B8524" s="2" t="s">
        <v>8005</v>
      </c>
    </row>
    <row r="8525">
      <c r="A8525" s="2">
        <v>0.0</v>
      </c>
      <c r="B8525" s="2" t="s">
        <v>9094</v>
      </c>
    </row>
    <row r="8526">
      <c r="A8526" s="2">
        <v>0.0</v>
      </c>
      <c r="B8526" s="2" t="s">
        <v>9095</v>
      </c>
    </row>
    <row r="8527">
      <c r="A8527" s="2">
        <v>0.0</v>
      </c>
      <c r="B8527" s="2" t="s">
        <v>9096</v>
      </c>
    </row>
    <row r="8528">
      <c r="A8528" s="2">
        <v>-2.0</v>
      </c>
      <c r="B8528" s="2" t="s">
        <v>7245</v>
      </c>
    </row>
    <row r="8529">
      <c r="A8529" s="2">
        <v>0.0</v>
      </c>
      <c r="B8529" s="2" t="s">
        <v>9097</v>
      </c>
    </row>
    <row r="8530">
      <c r="A8530" s="2">
        <v>0.0</v>
      </c>
      <c r="B8530" s="2" t="s">
        <v>9098</v>
      </c>
    </row>
    <row r="8531">
      <c r="A8531" s="2">
        <v>0.0</v>
      </c>
      <c r="B8531" s="2" t="s">
        <v>9099</v>
      </c>
    </row>
    <row r="8532">
      <c r="A8532" s="2">
        <v>0.0</v>
      </c>
      <c r="B8532" s="2" t="s">
        <v>9100</v>
      </c>
    </row>
    <row r="8533">
      <c r="A8533" s="2">
        <v>0.0</v>
      </c>
      <c r="B8533" s="2" t="s">
        <v>9101</v>
      </c>
    </row>
    <row r="8534">
      <c r="A8534" s="2">
        <v>0.0</v>
      </c>
      <c r="B8534" s="2" t="s">
        <v>9102</v>
      </c>
    </row>
    <row r="8535">
      <c r="A8535" s="2">
        <v>0.0</v>
      </c>
      <c r="B8535" s="2" t="s">
        <v>9103</v>
      </c>
    </row>
    <row r="8536">
      <c r="A8536" s="2">
        <v>0.0</v>
      </c>
      <c r="B8536" s="2" t="s">
        <v>9104</v>
      </c>
    </row>
    <row r="8537">
      <c r="A8537" s="2">
        <v>1.0</v>
      </c>
      <c r="B8537" s="2" t="s">
        <v>9105</v>
      </c>
    </row>
    <row r="8538">
      <c r="A8538" s="2">
        <v>0.0</v>
      </c>
      <c r="B8538" s="2" t="s">
        <v>9106</v>
      </c>
    </row>
    <row r="8539">
      <c r="A8539" s="2">
        <v>0.0</v>
      </c>
      <c r="B8539" s="2" t="s">
        <v>9107</v>
      </c>
    </row>
    <row r="8540">
      <c r="A8540" s="2">
        <v>0.0</v>
      </c>
      <c r="B8540" s="2" t="s">
        <v>9108</v>
      </c>
    </row>
    <row r="8541">
      <c r="A8541" s="2">
        <v>1.0</v>
      </c>
      <c r="B8541" s="2" t="s">
        <v>5413</v>
      </c>
    </row>
    <row r="8542">
      <c r="A8542" s="2">
        <v>0.0</v>
      </c>
      <c r="B8542" s="2" t="s">
        <v>9109</v>
      </c>
    </row>
    <row r="8543">
      <c r="A8543" s="2">
        <v>1.0</v>
      </c>
      <c r="B8543" s="2" t="s">
        <v>9110</v>
      </c>
    </row>
    <row r="8544">
      <c r="A8544" s="2">
        <v>0.0</v>
      </c>
      <c r="B8544" s="2" t="s">
        <v>9111</v>
      </c>
    </row>
    <row r="8545">
      <c r="A8545" s="2">
        <v>1.0</v>
      </c>
      <c r="B8545" s="2" t="s">
        <v>9112</v>
      </c>
    </row>
    <row r="8546">
      <c r="A8546" s="2">
        <v>1.0</v>
      </c>
      <c r="B8546" s="2" t="s">
        <v>9113</v>
      </c>
    </row>
    <row r="8547">
      <c r="A8547" s="2">
        <v>1.0</v>
      </c>
      <c r="B8547" s="2" t="s">
        <v>9069</v>
      </c>
    </row>
    <row r="8548">
      <c r="A8548" s="2">
        <v>2.0</v>
      </c>
      <c r="B8548" s="2" t="s">
        <v>9114</v>
      </c>
    </row>
    <row r="8549">
      <c r="A8549" s="2">
        <v>1.0</v>
      </c>
      <c r="B8549" s="2" t="s">
        <v>9115</v>
      </c>
    </row>
    <row r="8550">
      <c r="A8550" s="2">
        <v>-1.0</v>
      </c>
      <c r="B8550" s="2" t="s">
        <v>8006</v>
      </c>
    </row>
    <row r="8551">
      <c r="A8551" s="2">
        <v>-2.0</v>
      </c>
      <c r="B8551" s="2" t="s">
        <v>7246</v>
      </c>
    </row>
    <row r="8552">
      <c r="A8552" s="2">
        <v>1.0</v>
      </c>
      <c r="B8552" s="2" t="s">
        <v>9116</v>
      </c>
    </row>
    <row r="8553">
      <c r="A8553" s="2">
        <v>1.0</v>
      </c>
      <c r="B8553" s="2" t="s">
        <v>9117</v>
      </c>
    </row>
    <row r="8554">
      <c r="A8554" s="2">
        <v>1.0</v>
      </c>
      <c r="B8554" s="2" t="s">
        <v>9118</v>
      </c>
    </row>
    <row r="8555">
      <c r="A8555" s="2">
        <v>0.0</v>
      </c>
      <c r="B8555" s="2" t="s">
        <v>9119</v>
      </c>
    </row>
    <row r="8556">
      <c r="A8556" s="2">
        <v>0.0</v>
      </c>
      <c r="B8556" s="2" t="s">
        <v>9120</v>
      </c>
    </row>
    <row r="8557">
      <c r="A8557" s="2">
        <v>0.0</v>
      </c>
      <c r="B8557" s="2" t="s">
        <v>9121</v>
      </c>
    </row>
    <row r="8558">
      <c r="A8558" s="2">
        <v>1.0</v>
      </c>
      <c r="B8558" s="2" t="s">
        <v>9122</v>
      </c>
    </row>
    <row r="8559">
      <c r="A8559" s="2">
        <v>1.0</v>
      </c>
      <c r="B8559" s="2" t="s">
        <v>9123</v>
      </c>
    </row>
    <row r="8560">
      <c r="A8560" s="2">
        <v>1.0</v>
      </c>
      <c r="B8560" s="2" t="s">
        <v>9124</v>
      </c>
    </row>
    <row r="8561">
      <c r="A8561" s="2">
        <v>1.0</v>
      </c>
      <c r="B8561" s="2" t="s">
        <v>9122</v>
      </c>
    </row>
    <row r="8562">
      <c r="A8562" s="2">
        <v>0.0</v>
      </c>
      <c r="B8562" s="2" t="s">
        <v>9125</v>
      </c>
    </row>
    <row r="8563">
      <c r="A8563" s="2">
        <v>2.0</v>
      </c>
      <c r="B8563" s="2" t="s">
        <v>9126</v>
      </c>
    </row>
    <row r="8564">
      <c r="A8564" s="2">
        <v>1.0</v>
      </c>
      <c r="B8564" s="2" t="s">
        <v>9127</v>
      </c>
    </row>
    <row r="8565">
      <c r="A8565" s="2">
        <v>1.0</v>
      </c>
      <c r="B8565" s="2" t="s">
        <v>9128</v>
      </c>
    </row>
    <row r="8566">
      <c r="A8566" s="2">
        <v>1.0</v>
      </c>
      <c r="B8566" s="2" t="s">
        <v>9129</v>
      </c>
    </row>
    <row r="8567">
      <c r="A8567" s="2">
        <v>0.0</v>
      </c>
      <c r="B8567" s="2" t="s">
        <v>9130</v>
      </c>
    </row>
    <row r="8568">
      <c r="A8568" s="2">
        <v>-2.0</v>
      </c>
      <c r="B8568" s="2" t="s">
        <v>7247</v>
      </c>
    </row>
    <row r="8569">
      <c r="A8569" s="2">
        <v>1.0</v>
      </c>
      <c r="B8569" s="2" t="s">
        <v>9131</v>
      </c>
    </row>
    <row r="8570">
      <c r="A8570" s="2">
        <v>0.0</v>
      </c>
      <c r="B8570" s="2" t="s">
        <v>9132</v>
      </c>
    </row>
    <row r="8571">
      <c r="A8571" s="2">
        <v>0.0</v>
      </c>
      <c r="B8571" s="2" t="s">
        <v>9133</v>
      </c>
    </row>
    <row r="8572">
      <c r="A8572" s="2">
        <v>0.0</v>
      </c>
      <c r="B8572" s="2" t="s">
        <v>9134</v>
      </c>
    </row>
    <row r="8573">
      <c r="A8573" s="2">
        <v>0.0</v>
      </c>
      <c r="B8573" s="2" t="s">
        <v>9135</v>
      </c>
    </row>
    <row r="8574">
      <c r="A8574" s="2">
        <v>0.0</v>
      </c>
      <c r="B8574" s="2" t="s">
        <v>9136</v>
      </c>
    </row>
    <row r="8575">
      <c r="A8575" s="2">
        <v>0.0</v>
      </c>
      <c r="B8575" s="2" t="s">
        <v>9137</v>
      </c>
    </row>
    <row r="8576">
      <c r="A8576" s="2">
        <v>-2.0</v>
      </c>
      <c r="B8576" s="2" t="s">
        <v>7248</v>
      </c>
    </row>
    <row r="8577">
      <c r="A8577" s="2">
        <v>0.0</v>
      </c>
      <c r="B8577" s="2" t="s">
        <v>9138</v>
      </c>
    </row>
    <row r="8578">
      <c r="A8578" s="2">
        <v>0.0</v>
      </c>
      <c r="B8578" s="2" t="s">
        <v>9139</v>
      </c>
    </row>
    <row r="8579">
      <c r="A8579" s="2">
        <v>1.0</v>
      </c>
      <c r="B8579" s="2" t="s">
        <v>8998</v>
      </c>
    </row>
    <row r="8580">
      <c r="A8580" s="2">
        <v>1.0</v>
      </c>
      <c r="B8580" s="2" t="s">
        <v>9140</v>
      </c>
    </row>
    <row r="8581">
      <c r="A8581" s="2">
        <v>0.0</v>
      </c>
      <c r="B8581" s="2" t="s">
        <v>9141</v>
      </c>
    </row>
    <row r="8582">
      <c r="A8582" s="2">
        <v>0.0</v>
      </c>
      <c r="B8582" s="2" t="s">
        <v>6568</v>
      </c>
    </row>
    <row r="8583">
      <c r="A8583" s="2">
        <v>0.0</v>
      </c>
      <c r="B8583" s="2" t="s">
        <v>9142</v>
      </c>
    </row>
    <row r="8584">
      <c r="A8584" s="2">
        <v>2.0</v>
      </c>
      <c r="B8584" s="2" t="s">
        <v>9143</v>
      </c>
    </row>
    <row r="8585">
      <c r="A8585" s="2">
        <v>2.0</v>
      </c>
      <c r="B8585" s="2" t="s">
        <v>9144</v>
      </c>
    </row>
    <row r="8586">
      <c r="A8586" s="2">
        <v>0.0</v>
      </c>
      <c r="B8586" s="2" t="s">
        <v>9145</v>
      </c>
    </row>
    <row r="8587">
      <c r="A8587" s="2">
        <v>1.0</v>
      </c>
      <c r="B8587" s="2" t="s">
        <v>1101</v>
      </c>
    </row>
    <row r="8588">
      <c r="A8588" s="2">
        <v>1.0</v>
      </c>
      <c r="B8588" s="2" t="s">
        <v>9146</v>
      </c>
    </row>
    <row r="8589">
      <c r="A8589" s="2">
        <v>1.0</v>
      </c>
      <c r="B8589" s="2" t="s">
        <v>9147</v>
      </c>
    </row>
    <row r="8590">
      <c r="A8590" s="2">
        <v>1.0</v>
      </c>
      <c r="B8590" s="2" t="s">
        <v>9148</v>
      </c>
    </row>
    <row r="8591">
      <c r="A8591" s="2">
        <v>1.0</v>
      </c>
      <c r="B8591" s="2" t="s">
        <v>9149</v>
      </c>
    </row>
    <row r="8592">
      <c r="A8592" s="2">
        <v>1.0</v>
      </c>
      <c r="B8592" s="2" t="s">
        <v>9150</v>
      </c>
    </row>
    <row r="8593">
      <c r="A8593" s="2">
        <v>1.0</v>
      </c>
      <c r="B8593" s="2" t="s">
        <v>9151</v>
      </c>
    </row>
    <row r="8594">
      <c r="A8594" s="2">
        <v>-1.0</v>
      </c>
      <c r="B8594" s="2" t="s">
        <v>8007</v>
      </c>
    </row>
    <row r="8595">
      <c r="A8595" s="2">
        <v>1.0</v>
      </c>
      <c r="B8595" s="2" t="s">
        <v>9152</v>
      </c>
    </row>
    <row r="8596">
      <c r="A8596" s="2">
        <v>1.0</v>
      </c>
      <c r="B8596" s="2" t="s">
        <v>9122</v>
      </c>
    </row>
    <row r="8597">
      <c r="A8597" s="2">
        <v>1.0</v>
      </c>
      <c r="B8597" s="2" t="s">
        <v>9153</v>
      </c>
    </row>
    <row r="8598">
      <c r="A8598" s="2">
        <v>0.0</v>
      </c>
      <c r="B8598" s="2" t="s">
        <v>9154</v>
      </c>
    </row>
    <row r="8599">
      <c r="A8599" s="2">
        <v>0.0</v>
      </c>
      <c r="B8599" s="2" t="s">
        <v>9155</v>
      </c>
    </row>
    <row r="8600">
      <c r="A8600" s="2">
        <v>0.0</v>
      </c>
      <c r="B8600" s="2" t="s">
        <v>9156</v>
      </c>
    </row>
    <row r="8601">
      <c r="A8601" s="2">
        <v>1.0</v>
      </c>
      <c r="B8601" s="2" t="s">
        <v>9157</v>
      </c>
    </row>
    <row r="8602">
      <c r="A8602" s="2">
        <v>1.0</v>
      </c>
      <c r="B8602" s="2" t="s">
        <v>9158</v>
      </c>
    </row>
    <row r="8603">
      <c r="A8603" s="2">
        <v>1.0</v>
      </c>
      <c r="B8603" s="2" t="s">
        <v>9159</v>
      </c>
    </row>
    <row r="8604">
      <c r="A8604" s="2">
        <v>0.0</v>
      </c>
      <c r="B8604" s="2" t="s">
        <v>9160</v>
      </c>
    </row>
    <row r="8605">
      <c r="A8605" s="2">
        <v>0.0</v>
      </c>
      <c r="B8605" s="2" t="s">
        <v>9161</v>
      </c>
    </row>
    <row r="8606">
      <c r="A8606" s="2">
        <v>1.0</v>
      </c>
      <c r="B8606" s="2" t="s">
        <v>9162</v>
      </c>
    </row>
    <row r="8607">
      <c r="A8607" s="2">
        <v>1.0</v>
      </c>
      <c r="B8607" s="2" t="s">
        <v>9159</v>
      </c>
    </row>
    <row r="8608">
      <c r="A8608" s="2">
        <v>1.0</v>
      </c>
      <c r="B8608" s="2" t="s">
        <v>9122</v>
      </c>
    </row>
    <row r="8609">
      <c r="A8609" s="2">
        <v>2.0</v>
      </c>
      <c r="B8609" s="2" t="s">
        <v>9163</v>
      </c>
    </row>
    <row r="8610">
      <c r="A8610" s="2">
        <v>0.0</v>
      </c>
      <c r="B8610" s="2" t="s">
        <v>9164</v>
      </c>
    </row>
    <row r="8611">
      <c r="A8611" s="2">
        <v>1.0</v>
      </c>
      <c r="B8611" s="2" t="s">
        <v>9165</v>
      </c>
    </row>
    <row r="8612">
      <c r="A8612" s="2">
        <v>1.0</v>
      </c>
      <c r="B8612" s="2" t="s">
        <v>9166</v>
      </c>
    </row>
    <row r="8613">
      <c r="A8613" s="2">
        <v>1.0</v>
      </c>
      <c r="B8613" s="2" t="s">
        <v>9167</v>
      </c>
    </row>
    <row r="8614">
      <c r="A8614" s="2">
        <v>1.0</v>
      </c>
      <c r="B8614" s="2" t="s">
        <v>9168</v>
      </c>
    </row>
    <row r="8615">
      <c r="A8615" s="2">
        <v>1.0</v>
      </c>
      <c r="B8615" s="2" t="s">
        <v>9169</v>
      </c>
    </row>
    <row r="8616">
      <c r="A8616" s="2">
        <v>1.0</v>
      </c>
      <c r="B8616" s="2" t="s">
        <v>9170</v>
      </c>
    </row>
    <row r="8617">
      <c r="A8617" s="2">
        <v>2.0</v>
      </c>
      <c r="B8617" s="2" t="s">
        <v>9171</v>
      </c>
    </row>
    <row r="8618">
      <c r="A8618" s="2">
        <v>1.0</v>
      </c>
      <c r="B8618" s="2" t="s">
        <v>9172</v>
      </c>
    </row>
    <row r="8619">
      <c r="A8619" s="2">
        <v>2.0</v>
      </c>
      <c r="B8619" s="2" t="s">
        <v>9173</v>
      </c>
    </row>
    <row r="8620">
      <c r="A8620" s="2">
        <v>1.0</v>
      </c>
      <c r="B8620" s="2" t="s">
        <v>9174</v>
      </c>
    </row>
    <row r="8621">
      <c r="A8621" s="2">
        <v>1.0</v>
      </c>
      <c r="B8621" s="2" t="s">
        <v>1211</v>
      </c>
    </row>
    <row r="8622">
      <c r="A8622" s="2">
        <v>1.0</v>
      </c>
      <c r="B8622" s="2" t="s">
        <v>9122</v>
      </c>
    </row>
    <row r="8623">
      <c r="A8623" s="2">
        <v>1.0</v>
      </c>
      <c r="B8623" s="2" t="s">
        <v>9069</v>
      </c>
    </row>
    <row r="8624">
      <c r="A8624" s="2">
        <v>2.0</v>
      </c>
      <c r="B8624" s="2" t="s">
        <v>9175</v>
      </c>
    </row>
    <row r="8625">
      <c r="A8625" s="2">
        <v>1.0</v>
      </c>
      <c r="B8625" s="2" t="s">
        <v>9176</v>
      </c>
    </row>
    <row r="8626">
      <c r="A8626" s="2">
        <v>1.0</v>
      </c>
      <c r="B8626" s="2" t="s">
        <v>9177</v>
      </c>
    </row>
    <row r="8627">
      <c r="A8627" s="2">
        <v>1.0</v>
      </c>
      <c r="B8627" s="2" t="s">
        <v>9178</v>
      </c>
    </row>
    <row r="8628">
      <c r="A8628" s="2">
        <v>0.0</v>
      </c>
      <c r="B8628" s="2" t="s">
        <v>9179</v>
      </c>
    </row>
    <row r="8629">
      <c r="A8629" s="2">
        <v>1.0</v>
      </c>
      <c r="B8629" s="2" t="s">
        <v>9178</v>
      </c>
    </row>
    <row r="8630">
      <c r="A8630" s="2">
        <v>1.0</v>
      </c>
      <c r="B8630" s="2" t="s">
        <v>9180</v>
      </c>
    </row>
    <row r="8631">
      <c r="A8631" s="2">
        <v>1.0</v>
      </c>
      <c r="B8631" s="2" t="s">
        <v>9110</v>
      </c>
    </row>
    <row r="8632">
      <c r="A8632" s="2">
        <v>-2.0</v>
      </c>
      <c r="B8632" s="2" t="s">
        <v>7249</v>
      </c>
    </row>
    <row r="8633">
      <c r="A8633" s="2">
        <v>-2.0</v>
      </c>
      <c r="B8633" s="2" t="s">
        <v>7250</v>
      </c>
    </row>
    <row r="8634">
      <c r="A8634" s="2">
        <v>1.0</v>
      </c>
      <c r="B8634" s="2" t="s">
        <v>9181</v>
      </c>
    </row>
    <row r="8635">
      <c r="A8635" s="2">
        <v>1.0</v>
      </c>
      <c r="B8635" s="2" t="s">
        <v>9182</v>
      </c>
    </row>
    <row r="8636">
      <c r="A8636" s="2">
        <v>1.0</v>
      </c>
      <c r="B8636" s="2" t="s">
        <v>9183</v>
      </c>
    </row>
    <row r="8637">
      <c r="A8637" s="2">
        <v>-2.0</v>
      </c>
      <c r="B8637" s="2" t="s">
        <v>7251</v>
      </c>
    </row>
    <row r="8638">
      <c r="A8638" s="2">
        <v>-1.0</v>
      </c>
      <c r="B8638" s="2" t="s">
        <v>8008</v>
      </c>
    </row>
    <row r="8639">
      <c r="A8639" s="2">
        <v>1.0</v>
      </c>
      <c r="B8639" s="2" t="s">
        <v>9122</v>
      </c>
    </row>
    <row r="8640">
      <c r="A8640" s="2">
        <v>-2.0</v>
      </c>
      <c r="B8640" s="2" t="s">
        <v>7252</v>
      </c>
    </row>
    <row r="8641">
      <c r="A8641" s="2">
        <v>1.0</v>
      </c>
      <c r="B8641" s="2" t="s">
        <v>9159</v>
      </c>
    </row>
    <row r="8642">
      <c r="A8642" s="2">
        <v>1.0</v>
      </c>
      <c r="B8642" s="2" t="s">
        <v>9184</v>
      </c>
    </row>
    <row r="8643">
      <c r="A8643" s="2">
        <v>-2.0</v>
      </c>
      <c r="B8643" s="2" t="s">
        <v>7253</v>
      </c>
    </row>
    <row r="8644">
      <c r="A8644" s="2">
        <v>-2.0</v>
      </c>
      <c r="B8644" s="2" t="s">
        <v>7254</v>
      </c>
    </row>
    <row r="8645">
      <c r="A8645" s="2">
        <v>1.0</v>
      </c>
      <c r="B8645" s="2" t="s">
        <v>9185</v>
      </c>
    </row>
    <row r="8646">
      <c r="A8646" s="2">
        <v>0.0</v>
      </c>
      <c r="B8646" s="2" t="s">
        <v>9186</v>
      </c>
    </row>
    <row r="8647">
      <c r="A8647" s="2">
        <v>2.0</v>
      </c>
      <c r="B8647" s="2" t="s">
        <v>9187</v>
      </c>
    </row>
    <row r="8648">
      <c r="A8648" s="2">
        <v>-2.0</v>
      </c>
      <c r="B8648" s="2" t="s">
        <v>7255</v>
      </c>
    </row>
    <row r="8649">
      <c r="A8649" s="2">
        <v>-1.0</v>
      </c>
      <c r="B8649" s="2" t="s">
        <v>8009</v>
      </c>
    </row>
    <row r="8650">
      <c r="A8650" s="2">
        <v>1.0</v>
      </c>
      <c r="B8650" s="2" t="s">
        <v>9188</v>
      </c>
    </row>
    <row r="8651">
      <c r="A8651" s="2">
        <v>2.0</v>
      </c>
      <c r="B8651" s="2" t="s">
        <v>9189</v>
      </c>
    </row>
    <row r="8652">
      <c r="A8652" s="2">
        <v>0.0</v>
      </c>
      <c r="B8652" s="2" t="s">
        <v>9190</v>
      </c>
    </row>
    <row r="8653">
      <c r="A8653" s="2">
        <v>1.0</v>
      </c>
      <c r="B8653" s="2" t="s">
        <v>9122</v>
      </c>
    </row>
    <row r="8654">
      <c r="A8654" s="2">
        <v>1.0</v>
      </c>
      <c r="B8654" s="2" t="s">
        <v>9191</v>
      </c>
    </row>
    <row r="8655">
      <c r="A8655" s="2">
        <v>1.0</v>
      </c>
      <c r="B8655" s="2" t="s">
        <v>9192</v>
      </c>
    </row>
    <row r="8656">
      <c r="A8656" s="2">
        <v>-1.0</v>
      </c>
      <c r="B8656" s="2" t="s">
        <v>8010</v>
      </c>
    </row>
    <row r="8657">
      <c r="A8657" s="2">
        <v>1.0</v>
      </c>
      <c r="B8657" s="2" t="s">
        <v>9183</v>
      </c>
    </row>
    <row r="8658">
      <c r="A8658" s="2">
        <v>0.0</v>
      </c>
      <c r="B8658" s="2" t="s">
        <v>9193</v>
      </c>
    </row>
    <row r="8659">
      <c r="A8659" s="2">
        <v>1.0</v>
      </c>
      <c r="B8659" s="2" t="s">
        <v>9194</v>
      </c>
    </row>
    <row r="8660">
      <c r="A8660" s="2">
        <v>1.0</v>
      </c>
      <c r="B8660" s="2" t="s">
        <v>9195</v>
      </c>
    </row>
    <row r="8661">
      <c r="A8661" s="2">
        <v>0.0</v>
      </c>
      <c r="B8661" s="2" t="s">
        <v>9196</v>
      </c>
    </row>
    <row r="8662">
      <c r="A8662" s="2">
        <v>1.0</v>
      </c>
      <c r="B8662" s="2" t="s">
        <v>8518</v>
      </c>
    </row>
    <row r="8663">
      <c r="A8663" s="2">
        <v>1.0</v>
      </c>
      <c r="B8663" s="2" t="s">
        <v>9197</v>
      </c>
    </row>
    <row r="8664">
      <c r="A8664" s="2">
        <v>2.0</v>
      </c>
      <c r="B8664" s="2" t="s">
        <v>9198</v>
      </c>
    </row>
    <row r="8665">
      <c r="A8665" s="2">
        <v>1.0</v>
      </c>
      <c r="B8665" s="2" t="s">
        <v>9199</v>
      </c>
    </row>
    <row r="8666">
      <c r="A8666" s="2">
        <v>0.0</v>
      </c>
      <c r="B8666" s="2" t="s">
        <v>9200</v>
      </c>
    </row>
    <row r="8667">
      <c r="A8667" s="2">
        <v>0.0</v>
      </c>
      <c r="B8667" s="2" t="s">
        <v>9201</v>
      </c>
    </row>
    <row r="8668">
      <c r="A8668" s="2">
        <v>-1.0</v>
      </c>
      <c r="B8668" s="2" t="s">
        <v>8011</v>
      </c>
    </row>
    <row r="8669">
      <c r="A8669" s="2">
        <v>-1.0</v>
      </c>
      <c r="B8669" s="2" t="s">
        <v>8012</v>
      </c>
    </row>
    <row r="8670">
      <c r="A8670" s="2">
        <v>1.0</v>
      </c>
      <c r="B8670" s="2" t="s">
        <v>9116</v>
      </c>
    </row>
    <row r="8671">
      <c r="A8671" s="2">
        <v>1.0</v>
      </c>
      <c r="B8671" s="2" t="s">
        <v>9202</v>
      </c>
    </row>
    <row r="8672">
      <c r="A8672" s="2">
        <v>1.0</v>
      </c>
      <c r="B8672" s="2" t="s">
        <v>9203</v>
      </c>
    </row>
    <row r="8673">
      <c r="A8673" s="2">
        <v>1.0</v>
      </c>
      <c r="B8673" s="2" t="s">
        <v>9178</v>
      </c>
    </row>
    <row r="8674">
      <c r="A8674" s="2">
        <v>1.0</v>
      </c>
      <c r="B8674" s="2" t="s">
        <v>9204</v>
      </c>
    </row>
    <row r="8675">
      <c r="A8675" s="2">
        <v>1.0</v>
      </c>
      <c r="B8675" s="2" t="s">
        <v>9205</v>
      </c>
    </row>
    <row r="8676">
      <c r="A8676" s="2">
        <v>2.0</v>
      </c>
      <c r="B8676" s="2" t="s">
        <v>9206</v>
      </c>
    </row>
    <row r="8677">
      <c r="A8677" s="2">
        <v>-1.0</v>
      </c>
      <c r="B8677" s="2" t="s">
        <v>8013</v>
      </c>
    </row>
    <row r="8678">
      <c r="A8678" s="2">
        <v>0.0</v>
      </c>
      <c r="B8678" s="2" t="s">
        <v>9207</v>
      </c>
    </row>
    <row r="8679">
      <c r="A8679" s="2">
        <v>1.0</v>
      </c>
      <c r="B8679" s="2" t="s">
        <v>9208</v>
      </c>
    </row>
    <row r="8680">
      <c r="A8680" s="2">
        <v>-1.0</v>
      </c>
      <c r="B8680" s="2" t="s">
        <v>8014</v>
      </c>
    </row>
    <row r="8681">
      <c r="A8681" s="2">
        <v>1.0</v>
      </c>
      <c r="B8681" s="2" t="s">
        <v>9209</v>
      </c>
    </row>
    <row r="8682">
      <c r="A8682" s="2">
        <v>1.0</v>
      </c>
      <c r="B8682" s="2" t="s">
        <v>9122</v>
      </c>
    </row>
    <row r="8683">
      <c r="A8683" s="2">
        <v>1.0</v>
      </c>
      <c r="B8683" s="2" t="s">
        <v>9210</v>
      </c>
    </row>
    <row r="8684">
      <c r="A8684" s="2">
        <v>-1.0</v>
      </c>
      <c r="B8684" s="2" t="s">
        <v>8015</v>
      </c>
    </row>
    <row r="8685">
      <c r="A8685" s="2">
        <v>1.0</v>
      </c>
      <c r="B8685" s="2" t="s">
        <v>9122</v>
      </c>
    </row>
    <row r="8686">
      <c r="A8686" s="2">
        <v>1.0</v>
      </c>
      <c r="B8686" s="2" t="s">
        <v>9211</v>
      </c>
    </row>
    <row r="8687">
      <c r="A8687" s="2">
        <v>-1.0</v>
      </c>
      <c r="B8687" s="2" t="s">
        <v>8016</v>
      </c>
    </row>
    <row r="8688">
      <c r="A8688" s="2">
        <v>1.0</v>
      </c>
      <c r="B8688" s="2" t="s">
        <v>9212</v>
      </c>
    </row>
    <row r="8689">
      <c r="A8689" s="2">
        <v>1.0</v>
      </c>
      <c r="B8689" s="2" t="s">
        <v>9213</v>
      </c>
    </row>
    <row r="8690">
      <c r="A8690" s="2">
        <v>1.0</v>
      </c>
      <c r="B8690" s="2" t="s">
        <v>9214</v>
      </c>
    </row>
    <row r="8691">
      <c r="A8691" s="2">
        <v>1.0</v>
      </c>
      <c r="B8691" s="2" t="s">
        <v>9215</v>
      </c>
    </row>
    <row r="8692">
      <c r="A8692" s="2">
        <v>0.0</v>
      </c>
      <c r="B8692" s="2" t="s">
        <v>9216</v>
      </c>
    </row>
    <row r="8693">
      <c r="A8693" s="2">
        <v>1.0</v>
      </c>
      <c r="B8693" s="2" t="s">
        <v>9217</v>
      </c>
    </row>
    <row r="8694">
      <c r="A8694" s="2">
        <v>-1.0</v>
      </c>
      <c r="B8694" s="2" t="s">
        <v>8017</v>
      </c>
    </row>
    <row r="8695">
      <c r="A8695" s="2">
        <v>-2.0</v>
      </c>
      <c r="B8695" s="2" t="s">
        <v>7256</v>
      </c>
    </row>
    <row r="8696">
      <c r="A8696" s="2">
        <v>0.0</v>
      </c>
      <c r="B8696" s="2" t="s">
        <v>9218</v>
      </c>
    </row>
    <row r="8697">
      <c r="A8697" s="2">
        <v>1.0</v>
      </c>
      <c r="B8697" s="2" t="s">
        <v>9219</v>
      </c>
    </row>
    <row r="8698">
      <c r="A8698" s="2">
        <v>1.0</v>
      </c>
      <c r="B8698" s="2" t="s">
        <v>9220</v>
      </c>
    </row>
    <row r="8699">
      <c r="A8699" s="2">
        <v>1.0</v>
      </c>
      <c r="B8699" s="2" t="s">
        <v>9221</v>
      </c>
    </row>
    <row r="8700">
      <c r="A8700" s="2">
        <v>1.0</v>
      </c>
      <c r="B8700" s="2" t="s">
        <v>9222</v>
      </c>
    </row>
    <row r="8701">
      <c r="A8701" s="2">
        <v>1.0</v>
      </c>
      <c r="B8701" s="2" t="s">
        <v>9223</v>
      </c>
    </row>
    <row r="8702">
      <c r="A8702" s="2">
        <v>-2.0</v>
      </c>
      <c r="B8702" s="2" t="s">
        <v>7257</v>
      </c>
    </row>
    <row r="8703">
      <c r="A8703" s="2">
        <v>1.0</v>
      </c>
      <c r="B8703" s="2" t="s">
        <v>9224</v>
      </c>
    </row>
    <row r="8704">
      <c r="A8704" s="2">
        <v>1.0</v>
      </c>
      <c r="B8704" s="2" t="s">
        <v>9212</v>
      </c>
    </row>
    <row r="8705">
      <c r="A8705" s="2">
        <v>1.0</v>
      </c>
      <c r="B8705" s="2" t="s">
        <v>9225</v>
      </c>
    </row>
    <row r="8706">
      <c r="A8706" s="2">
        <v>1.0</v>
      </c>
      <c r="B8706" s="2" t="s">
        <v>4290</v>
      </c>
    </row>
    <row r="8707">
      <c r="A8707" s="2">
        <v>-1.0</v>
      </c>
      <c r="B8707" s="2" t="s">
        <v>8018</v>
      </c>
    </row>
    <row r="8708">
      <c r="A8708" s="2">
        <v>1.0</v>
      </c>
      <c r="B8708" s="2" t="s">
        <v>9226</v>
      </c>
    </row>
    <row r="8709">
      <c r="A8709" s="2">
        <v>1.0</v>
      </c>
      <c r="B8709" s="2" t="s">
        <v>9227</v>
      </c>
    </row>
    <row r="8710">
      <c r="A8710" s="2">
        <v>1.0</v>
      </c>
      <c r="B8710" s="2" t="s">
        <v>9228</v>
      </c>
    </row>
    <row r="8711">
      <c r="A8711" s="2">
        <v>1.0</v>
      </c>
      <c r="B8711" s="2" t="s">
        <v>9229</v>
      </c>
    </row>
    <row r="8712">
      <c r="A8712" s="2">
        <v>1.0</v>
      </c>
      <c r="B8712" s="2" t="s">
        <v>9230</v>
      </c>
    </row>
    <row r="8713">
      <c r="A8713" s="2">
        <v>1.0</v>
      </c>
      <c r="B8713" s="2" t="s">
        <v>9231</v>
      </c>
    </row>
    <row r="8714">
      <c r="A8714" s="2">
        <v>-2.0</v>
      </c>
      <c r="B8714" s="2" t="s">
        <v>7258</v>
      </c>
    </row>
    <row r="8715">
      <c r="A8715" s="2">
        <v>1.0</v>
      </c>
      <c r="B8715" s="2" t="s">
        <v>9212</v>
      </c>
    </row>
    <row r="8716">
      <c r="A8716" s="2">
        <v>1.0</v>
      </c>
      <c r="B8716" s="2" t="s">
        <v>9232</v>
      </c>
    </row>
    <row r="8717">
      <c r="A8717" s="2">
        <v>1.0</v>
      </c>
      <c r="B8717" s="2" t="s">
        <v>9212</v>
      </c>
    </row>
    <row r="8718">
      <c r="A8718" s="2">
        <v>1.0</v>
      </c>
      <c r="B8718" s="2" t="s">
        <v>9233</v>
      </c>
    </row>
    <row r="8719">
      <c r="A8719" s="2">
        <v>1.0</v>
      </c>
      <c r="B8719" s="2" t="s">
        <v>9234</v>
      </c>
    </row>
    <row r="8720">
      <c r="A8720" s="2">
        <v>-1.0</v>
      </c>
      <c r="B8720" s="2" t="s">
        <v>8019</v>
      </c>
    </row>
    <row r="8721">
      <c r="A8721" s="2">
        <v>1.0</v>
      </c>
      <c r="B8721" s="2" t="s">
        <v>9235</v>
      </c>
    </row>
    <row r="8722">
      <c r="A8722" s="2">
        <v>0.0</v>
      </c>
      <c r="B8722" s="2" t="s">
        <v>9236</v>
      </c>
    </row>
    <row r="8723">
      <c r="A8723" s="2">
        <v>1.0</v>
      </c>
      <c r="B8723" s="2" t="s">
        <v>9237</v>
      </c>
    </row>
    <row r="8724">
      <c r="A8724" s="2">
        <v>0.0</v>
      </c>
      <c r="B8724" s="2" t="s">
        <v>9238</v>
      </c>
    </row>
    <row r="8725">
      <c r="A8725" s="2">
        <v>-1.0</v>
      </c>
      <c r="B8725" s="2" t="s">
        <v>8020</v>
      </c>
    </row>
    <row r="8726">
      <c r="A8726" s="2">
        <v>1.0</v>
      </c>
      <c r="B8726" s="2" t="s">
        <v>9239</v>
      </c>
    </row>
    <row r="8727">
      <c r="A8727" s="2">
        <v>-2.0</v>
      </c>
      <c r="B8727" s="2" t="s">
        <v>7259</v>
      </c>
    </row>
    <row r="8728">
      <c r="A8728" s="2">
        <v>0.0</v>
      </c>
      <c r="B8728" s="2" t="s">
        <v>9240</v>
      </c>
    </row>
    <row r="8729">
      <c r="A8729" s="2">
        <v>1.0</v>
      </c>
      <c r="B8729" s="2" t="s">
        <v>9241</v>
      </c>
    </row>
    <row r="8730">
      <c r="A8730" s="2">
        <v>1.0</v>
      </c>
      <c r="B8730" s="2" t="s">
        <v>9242</v>
      </c>
    </row>
    <row r="8731">
      <c r="A8731" s="2">
        <v>1.0</v>
      </c>
      <c r="B8731" s="2" t="s">
        <v>9243</v>
      </c>
    </row>
    <row r="8732">
      <c r="A8732" s="2">
        <v>-2.0</v>
      </c>
      <c r="B8732" s="2" t="s">
        <v>7260</v>
      </c>
    </row>
    <row r="8733">
      <c r="A8733" s="2">
        <v>1.0</v>
      </c>
      <c r="B8733" s="2" t="s">
        <v>9069</v>
      </c>
    </row>
    <row r="8734">
      <c r="A8734" s="2">
        <v>0.0</v>
      </c>
      <c r="B8734" s="2" t="s">
        <v>9244</v>
      </c>
    </row>
    <row r="8735">
      <c r="A8735" s="2">
        <v>-2.0</v>
      </c>
      <c r="B8735" s="2" t="s">
        <v>7261</v>
      </c>
    </row>
    <row r="8736">
      <c r="A8736" s="2">
        <v>0.0</v>
      </c>
      <c r="B8736" s="2" t="s">
        <v>9245</v>
      </c>
    </row>
    <row r="8737">
      <c r="A8737" s="2">
        <v>1.0</v>
      </c>
      <c r="B8737" s="2" t="s">
        <v>9246</v>
      </c>
    </row>
    <row r="8738">
      <c r="A8738" s="2">
        <v>1.0</v>
      </c>
      <c r="B8738" s="2" t="s">
        <v>9247</v>
      </c>
    </row>
    <row r="8739">
      <c r="A8739" s="2">
        <v>1.0</v>
      </c>
      <c r="B8739" s="2" t="s">
        <v>9248</v>
      </c>
    </row>
    <row r="8740">
      <c r="A8740" s="2">
        <v>0.0</v>
      </c>
      <c r="B8740" s="2" t="s">
        <v>7031</v>
      </c>
    </row>
    <row r="8741">
      <c r="A8741" s="2">
        <v>-1.0</v>
      </c>
      <c r="B8741" s="2" t="s">
        <v>8021</v>
      </c>
    </row>
    <row r="8742">
      <c r="A8742" s="2">
        <v>0.0</v>
      </c>
      <c r="B8742" s="2" t="s">
        <v>9249</v>
      </c>
    </row>
    <row r="8743">
      <c r="A8743" s="2">
        <v>-2.0</v>
      </c>
      <c r="B8743" s="2" t="s">
        <v>7262</v>
      </c>
    </row>
    <row r="8744">
      <c r="A8744" s="2">
        <v>-2.0</v>
      </c>
      <c r="B8744" s="2" t="s">
        <v>7263</v>
      </c>
    </row>
    <row r="8745">
      <c r="A8745" s="2">
        <v>0.0</v>
      </c>
      <c r="B8745" s="2" t="s">
        <v>9250</v>
      </c>
    </row>
    <row r="8746">
      <c r="A8746" s="2">
        <v>0.0</v>
      </c>
      <c r="B8746" s="2" t="s">
        <v>9251</v>
      </c>
    </row>
    <row r="8747">
      <c r="A8747" s="2">
        <v>-1.0</v>
      </c>
      <c r="B8747" s="2" t="s">
        <v>8022</v>
      </c>
    </row>
    <row r="8748">
      <c r="A8748" s="2">
        <v>-1.0</v>
      </c>
      <c r="B8748" s="2" t="s">
        <v>8023</v>
      </c>
    </row>
    <row r="8749">
      <c r="A8749" s="2">
        <v>-2.0</v>
      </c>
      <c r="B8749" s="2" t="s">
        <v>7264</v>
      </c>
    </row>
    <row r="8750">
      <c r="A8750" s="2">
        <v>-2.0</v>
      </c>
      <c r="B8750" s="2" t="s">
        <v>7265</v>
      </c>
    </row>
    <row r="8751">
      <c r="A8751" s="2">
        <v>-1.0</v>
      </c>
      <c r="B8751" s="2" t="s">
        <v>8024</v>
      </c>
    </row>
    <row r="8752">
      <c r="A8752" s="2">
        <v>-2.0</v>
      </c>
      <c r="B8752" s="2" t="s">
        <v>7266</v>
      </c>
    </row>
    <row r="8753">
      <c r="A8753" s="2">
        <v>-1.0</v>
      </c>
      <c r="B8753" s="2" t="s">
        <v>8025</v>
      </c>
    </row>
    <row r="8754">
      <c r="A8754" s="2">
        <v>-2.0</v>
      </c>
      <c r="B8754" s="2" t="s">
        <v>7267</v>
      </c>
    </row>
    <row r="8755">
      <c r="A8755" s="2">
        <v>0.0</v>
      </c>
      <c r="B8755" s="2" t="s">
        <v>9252</v>
      </c>
    </row>
    <row r="8756">
      <c r="A8756" s="2">
        <v>-1.0</v>
      </c>
      <c r="B8756" s="2" t="s">
        <v>8026</v>
      </c>
    </row>
    <row r="8757">
      <c r="A8757" s="2">
        <v>-1.0</v>
      </c>
      <c r="B8757" s="2" t="s">
        <v>8027</v>
      </c>
    </row>
    <row r="8758">
      <c r="A8758" s="2">
        <v>0.0</v>
      </c>
      <c r="B8758" s="2" t="s">
        <v>9253</v>
      </c>
    </row>
    <row r="8759">
      <c r="A8759" s="2">
        <v>-1.0</v>
      </c>
      <c r="B8759" s="2" t="s">
        <v>8028</v>
      </c>
    </row>
    <row r="8760">
      <c r="A8760" s="2">
        <v>-1.0</v>
      </c>
      <c r="B8760" s="2" t="s">
        <v>8029</v>
      </c>
    </row>
    <row r="8761">
      <c r="A8761" s="2">
        <v>0.0</v>
      </c>
      <c r="B8761" s="2" t="s">
        <v>9254</v>
      </c>
    </row>
    <row r="8762">
      <c r="A8762" s="2">
        <v>-2.0</v>
      </c>
      <c r="B8762" s="2" t="s">
        <v>7268</v>
      </c>
    </row>
    <row r="8763">
      <c r="A8763" s="2">
        <v>-2.0</v>
      </c>
      <c r="B8763" s="2" t="s">
        <v>7270</v>
      </c>
    </row>
    <row r="8764">
      <c r="A8764" s="2">
        <v>-2.0</v>
      </c>
      <c r="B8764" s="2" t="s">
        <v>7271</v>
      </c>
    </row>
    <row r="8765">
      <c r="A8765" s="2">
        <v>2.0</v>
      </c>
      <c r="B8765" s="2" t="s">
        <v>9255</v>
      </c>
    </row>
    <row r="8766">
      <c r="A8766" s="2">
        <v>-2.0</v>
      </c>
      <c r="B8766" s="2" t="s">
        <v>7273</v>
      </c>
    </row>
    <row r="8767">
      <c r="A8767" s="2">
        <v>-2.0</v>
      </c>
      <c r="B8767" s="2" t="s">
        <v>7274</v>
      </c>
    </row>
    <row r="8768">
      <c r="A8768" s="2">
        <v>-2.0</v>
      </c>
      <c r="B8768" s="2" t="s">
        <v>7276</v>
      </c>
    </row>
    <row r="8769">
      <c r="A8769" s="2">
        <v>0.0</v>
      </c>
      <c r="B8769" s="2" t="s">
        <v>9256</v>
      </c>
    </row>
    <row r="8770">
      <c r="A8770" s="2">
        <v>0.0</v>
      </c>
      <c r="B8770" s="2" t="s">
        <v>9257</v>
      </c>
    </row>
    <row r="8771">
      <c r="A8771" s="2">
        <v>-1.0</v>
      </c>
      <c r="B8771" s="2" t="s">
        <v>8030</v>
      </c>
    </row>
    <row r="8772">
      <c r="A8772" s="2">
        <v>0.0</v>
      </c>
      <c r="B8772" s="2" t="s">
        <v>9258</v>
      </c>
    </row>
    <row r="8773">
      <c r="A8773" s="2">
        <v>-2.0</v>
      </c>
      <c r="B8773" s="2" t="s">
        <v>7277</v>
      </c>
    </row>
    <row r="8774">
      <c r="A8774" s="2">
        <v>0.0</v>
      </c>
      <c r="B8774" s="2" t="s">
        <v>9259</v>
      </c>
    </row>
    <row r="8775">
      <c r="A8775" s="2">
        <v>-2.0</v>
      </c>
      <c r="B8775" s="2" t="s">
        <v>7279</v>
      </c>
    </row>
    <row r="8776">
      <c r="A8776" s="2">
        <v>-2.0</v>
      </c>
      <c r="B8776" s="2" t="s">
        <v>7281</v>
      </c>
    </row>
    <row r="8777">
      <c r="A8777" s="2">
        <v>-2.0</v>
      </c>
      <c r="B8777" s="2" t="s">
        <v>7282</v>
      </c>
    </row>
    <row r="8778">
      <c r="A8778" s="2">
        <v>-2.0</v>
      </c>
      <c r="B8778" s="2" t="s">
        <v>7284</v>
      </c>
    </row>
    <row r="8779">
      <c r="A8779" s="2">
        <v>-1.0</v>
      </c>
      <c r="B8779" s="2" t="s">
        <v>8031</v>
      </c>
    </row>
    <row r="8780">
      <c r="A8780" s="2">
        <v>1.0</v>
      </c>
      <c r="B8780" s="2" t="s">
        <v>9260</v>
      </c>
    </row>
    <row r="8781">
      <c r="A8781" s="2">
        <v>-2.0</v>
      </c>
      <c r="B8781" s="2" t="s">
        <v>7286</v>
      </c>
    </row>
    <row r="8782">
      <c r="A8782" s="2">
        <v>-1.0</v>
      </c>
      <c r="B8782" s="2" t="s">
        <v>8032</v>
      </c>
    </row>
    <row r="8783">
      <c r="A8783" s="2">
        <v>0.0</v>
      </c>
      <c r="B8783" s="2" t="s">
        <v>9261</v>
      </c>
    </row>
    <row r="8784">
      <c r="A8784" s="2">
        <v>1.0</v>
      </c>
      <c r="B8784" s="2" t="s">
        <v>9262</v>
      </c>
    </row>
    <row r="8785">
      <c r="A8785" s="2">
        <v>-2.0</v>
      </c>
      <c r="B8785" s="2" t="s">
        <v>7288</v>
      </c>
    </row>
    <row r="8786">
      <c r="A8786" s="2">
        <v>-2.0</v>
      </c>
      <c r="B8786" s="2" t="s">
        <v>7289</v>
      </c>
    </row>
    <row r="8787">
      <c r="A8787" s="2">
        <v>-1.0</v>
      </c>
      <c r="B8787" s="2" t="s">
        <v>8033</v>
      </c>
    </row>
    <row r="8788">
      <c r="A8788" s="2">
        <v>-2.0</v>
      </c>
      <c r="B8788" s="2" t="s">
        <v>7291</v>
      </c>
    </row>
    <row r="8789">
      <c r="A8789" s="2">
        <v>-1.0</v>
      </c>
      <c r="B8789" s="2" t="s">
        <v>8034</v>
      </c>
    </row>
    <row r="8790">
      <c r="A8790" s="2">
        <v>1.0</v>
      </c>
      <c r="B8790" s="2" t="s">
        <v>9263</v>
      </c>
    </row>
    <row r="8791">
      <c r="A8791" s="2">
        <v>-1.0</v>
      </c>
      <c r="B8791" s="2" t="s">
        <v>8035</v>
      </c>
    </row>
    <row r="8792">
      <c r="A8792" s="2">
        <v>-2.0</v>
      </c>
      <c r="B8792" s="2" t="s">
        <v>7292</v>
      </c>
    </row>
    <row r="8793">
      <c r="A8793" s="2">
        <v>-2.0</v>
      </c>
      <c r="B8793" s="2" t="s">
        <v>7294</v>
      </c>
    </row>
    <row r="8794">
      <c r="A8794" s="2">
        <v>-2.0</v>
      </c>
      <c r="B8794" s="2" t="s">
        <v>7296</v>
      </c>
    </row>
    <row r="8795">
      <c r="A8795" s="2">
        <v>-1.0</v>
      </c>
      <c r="B8795" s="2" t="s">
        <v>8036</v>
      </c>
    </row>
    <row r="8796">
      <c r="A8796" s="2">
        <v>-2.0</v>
      </c>
      <c r="B8796" s="2" t="s">
        <v>7297</v>
      </c>
    </row>
    <row r="8797">
      <c r="A8797" s="2">
        <v>-1.0</v>
      </c>
      <c r="B8797" s="2" t="s">
        <v>8037</v>
      </c>
    </row>
    <row r="8798">
      <c r="A8798" s="2">
        <v>-1.0</v>
      </c>
      <c r="B8798" s="2" t="s">
        <v>8038</v>
      </c>
    </row>
    <row r="8799">
      <c r="A8799" s="2">
        <v>-1.0</v>
      </c>
      <c r="B8799" s="2" t="s">
        <v>8039</v>
      </c>
    </row>
    <row r="8800">
      <c r="A8800" s="2">
        <v>-2.0</v>
      </c>
      <c r="B8800" s="2" t="s">
        <v>7299</v>
      </c>
    </row>
    <row r="8801">
      <c r="A8801" s="2">
        <v>0.0</v>
      </c>
      <c r="B8801" s="2" t="s">
        <v>9264</v>
      </c>
    </row>
    <row r="8802">
      <c r="A8802" s="2">
        <v>-2.0</v>
      </c>
      <c r="B8802" s="2" t="s">
        <v>7301</v>
      </c>
    </row>
    <row r="8803">
      <c r="A8803" s="2">
        <v>0.0</v>
      </c>
      <c r="B8803" s="2" t="s">
        <v>9265</v>
      </c>
    </row>
    <row r="8804">
      <c r="A8804" s="2">
        <v>-2.0</v>
      </c>
      <c r="B8804" s="2" t="s">
        <v>7302</v>
      </c>
    </row>
    <row r="8805">
      <c r="A8805" s="2">
        <v>-1.0</v>
      </c>
      <c r="B8805" s="2" t="s">
        <v>8040</v>
      </c>
    </row>
    <row r="8806">
      <c r="A8806" s="2">
        <v>-1.0</v>
      </c>
      <c r="B8806" s="2" t="s">
        <v>8041</v>
      </c>
    </row>
    <row r="8807">
      <c r="A8807" s="2">
        <v>-1.0</v>
      </c>
      <c r="B8807" s="2" t="s">
        <v>8042</v>
      </c>
    </row>
    <row r="8808">
      <c r="A8808" s="2">
        <v>-2.0</v>
      </c>
      <c r="B8808" s="2" t="s">
        <v>7306</v>
      </c>
    </row>
    <row r="8809">
      <c r="A8809" s="2">
        <v>-1.0</v>
      </c>
      <c r="B8809" s="2" t="s">
        <v>8043</v>
      </c>
    </row>
    <row r="8810">
      <c r="A8810" s="2">
        <v>-2.0</v>
      </c>
      <c r="B8810" s="2" t="s">
        <v>7307</v>
      </c>
    </row>
    <row r="8811">
      <c r="A8811" s="2">
        <v>-1.0</v>
      </c>
      <c r="B8811" s="2" t="s">
        <v>8044</v>
      </c>
    </row>
    <row r="8812">
      <c r="A8812" s="2">
        <v>-2.0</v>
      </c>
      <c r="B8812" s="2" t="s">
        <v>7309</v>
      </c>
    </row>
    <row r="8813">
      <c r="A8813" s="2">
        <v>-1.0</v>
      </c>
      <c r="B8813" s="2" t="s">
        <v>8045</v>
      </c>
    </row>
    <row r="8814">
      <c r="A8814" s="2">
        <v>-1.0</v>
      </c>
      <c r="B8814" s="2" t="s">
        <v>8046</v>
      </c>
    </row>
    <row r="8815">
      <c r="A8815" s="2">
        <v>-1.0</v>
      </c>
      <c r="B8815" s="2" t="s">
        <v>8047</v>
      </c>
    </row>
    <row r="8816">
      <c r="A8816" s="2">
        <v>-1.0</v>
      </c>
      <c r="B8816" s="2" t="s">
        <v>8048</v>
      </c>
    </row>
    <row r="8817">
      <c r="A8817" s="2">
        <v>0.0</v>
      </c>
      <c r="B8817" s="2" t="s">
        <v>9266</v>
      </c>
    </row>
    <row r="8818">
      <c r="A8818" s="2">
        <v>0.0</v>
      </c>
      <c r="B8818" s="2" t="s">
        <v>9267</v>
      </c>
    </row>
    <row r="8819">
      <c r="A8819" s="2">
        <v>0.0</v>
      </c>
      <c r="B8819" s="2" t="s">
        <v>9268</v>
      </c>
    </row>
    <row r="8820">
      <c r="A8820" s="2">
        <v>1.0</v>
      </c>
      <c r="B8820" s="2" t="s">
        <v>9269</v>
      </c>
    </row>
    <row r="8821">
      <c r="A8821" s="2">
        <v>0.0</v>
      </c>
      <c r="B8821" s="2" t="s">
        <v>9270</v>
      </c>
    </row>
    <row r="8822">
      <c r="A8822" s="2">
        <v>2.0</v>
      </c>
      <c r="B8822" s="2" t="s">
        <v>9271</v>
      </c>
    </row>
    <row r="8823">
      <c r="A8823" s="2">
        <v>0.0</v>
      </c>
      <c r="B8823" s="2" t="s">
        <v>9272</v>
      </c>
    </row>
    <row r="8824">
      <c r="A8824" s="2">
        <v>-1.0</v>
      </c>
      <c r="B8824" s="2" t="s">
        <v>8049</v>
      </c>
    </row>
    <row r="8825">
      <c r="A8825" s="2">
        <v>0.0</v>
      </c>
      <c r="B8825" s="2" t="s">
        <v>9273</v>
      </c>
    </row>
    <row r="8826">
      <c r="A8826" s="2">
        <v>-1.0</v>
      </c>
      <c r="B8826" s="2" t="s">
        <v>8050</v>
      </c>
    </row>
    <row r="8827">
      <c r="A8827" s="2">
        <v>-1.0</v>
      </c>
      <c r="B8827" s="2" t="s">
        <v>8051</v>
      </c>
    </row>
    <row r="8828">
      <c r="A8828" s="2">
        <v>-1.0</v>
      </c>
      <c r="B8828" s="2" t="s">
        <v>8052</v>
      </c>
    </row>
    <row r="8829">
      <c r="A8829" s="2">
        <v>-2.0</v>
      </c>
      <c r="B8829" s="2" t="s">
        <v>7311</v>
      </c>
    </row>
    <row r="8830">
      <c r="A8830" s="2">
        <v>0.0</v>
      </c>
      <c r="B8830" s="2" t="s">
        <v>9274</v>
      </c>
    </row>
    <row r="8831">
      <c r="A8831" s="2">
        <v>-1.0</v>
      </c>
      <c r="B8831" s="2" t="s">
        <v>8053</v>
      </c>
    </row>
    <row r="8832">
      <c r="A8832" s="2">
        <v>-2.0</v>
      </c>
      <c r="B8832" s="2" t="s">
        <v>7313</v>
      </c>
    </row>
    <row r="8833">
      <c r="A8833" s="2">
        <v>0.0</v>
      </c>
      <c r="B8833" s="2" t="s">
        <v>9275</v>
      </c>
    </row>
    <row r="8834">
      <c r="A8834" s="2">
        <v>0.0</v>
      </c>
      <c r="B8834" s="2" t="s">
        <v>9276</v>
      </c>
    </row>
    <row r="8835">
      <c r="A8835" s="2">
        <v>-1.0</v>
      </c>
      <c r="B8835" s="2" t="s">
        <v>8054</v>
      </c>
    </row>
    <row r="8836">
      <c r="A8836" s="2">
        <v>-1.0</v>
      </c>
      <c r="B8836" s="2" t="s">
        <v>8055</v>
      </c>
    </row>
    <row r="8837">
      <c r="A8837" s="2">
        <v>-1.0</v>
      </c>
      <c r="B8837" s="2" t="s">
        <v>8056</v>
      </c>
    </row>
    <row r="8838">
      <c r="A8838" s="2">
        <v>-1.0</v>
      </c>
      <c r="B8838" s="2" t="s">
        <v>8057</v>
      </c>
    </row>
    <row r="8839">
      <c r="A8839" s="2">
        <v>-2.0</v>
      </c>
      <c r="B8839" s="2" t="s">
        <v>7314</v>
      </c>
    </row>
    <row r="8840">
      <c r="A8840" s="2">
        <v>0.0</v>
      </c>
      <c r="B8840" s="2" t="s">
        <v>9277</v>
      </c>
    </row>
    <row r="8841">
      <c r="A8841" s="2">
        <v>0.0</v>
      </c>
      <c r="B8841" s="2" t="s">
        <v>9278</v>
      </c>
    </row>
    <row r="8842">
      <c r="A8842" s="2">
        <v>-1.0</v>
      </c>
      <c r="B8842" s="2" t="s">
        <v>8058</v>
      </c>
    </row>
    <row r="8843">
      <c r="A8843" s="2">
        <v>0.0</v>
      </c>
      <c r="B8843" s="2" t="s">
        <v>9279</v>
      </c>
    </row>
    <row r="8844">
      <c r="A8844" s="2">
        <v>0.0</v>
      </c>
      <c r="B8844" s="2" t="s">
        <v>9280</v>
      </c>
    </row>
    <row r="8845">
      <c r="A8845" s="2">
        <v>0.0</v>
      </c>
      <c r="B8845" s="2" t="s">
        <v>9281</v>
      </c>
    </row>
    <row r="8846">
      <c r="A8846" s="2">
        <v>0.0</v>
      </c>
      <c r="B8846" s="2" t="s">
        <v>9282</v>
      </c>
    </row>
    <row r="8847">
      <c r="A8847" s="2">
        <v>-1.0</v>
      </c>
      <c r="B8847" s="2" t="s">
        <v>8059</v>
      </c>
    </row>
    <row r="8848">
      <c r="A8848" s="2">
        <v>-2.0</v>
      </c>
      <c r="B8848" s="2" t="s">
        <v>7316</v>
      </c>
    </row>
    <row r="8849">
      <c r="A8849" s="2">
        <v>-1.0</v>
      </c>
      <c r="B8849" s="2" t="s">
        <v>8060</v>
      </c>
    </row>
    <row r="8850">
      <c r="A8850" s="2">
        <v>-1.0</v>
      </c>
      <c r="B8850" s="2" t="s">
        <v>8061</v>
      </c>
    </row>
    <row r="8851">
      <c r="A8851" s="2">
        <v>-1.0</v>
      </c>
      <c r="B8851" s="2" t="s">
        <v>8062</v>
      </c>
    </row>
    <row r="8852">
      <c r="A8852" s="2">
        <v>0.0</v>
      </c>
      <c r="B8852" s="2" t="s">
        <v>9283</v>
      </c>
    </row>
    <row r="8853">
      <c r="A8853" s="2">
        <v>0.0</v>
      </c>
      <c r="B8853" s="2" t="s">
        <v>9284</v>
      </c>
    </row>
    <row r="8854">
      <c r="A8854" s="2">
        <v>0.0</v>
      </c>
      <c r="B8854" s="2" t="s">
        <v>9285</v>
      </c>
    </row>
    <row r="8855">
      <c r="A8855" s="2">
        <v>-2.0</v>
      </c>
      <c r="B8855" s="2" t="s">
        <v>7323</v>
      </c>
    </row>
    <row r="8856">
      <c r="A8856" s="2">
        <v>-1.0</v>
      </c>
      <c r="B8856" s="2" t="s">
        <v>8063</v>
      </c>
    </row>
    <row r="8857">
      <c r="A8857" s="2">
        <v>-1.0</v>
      </c>
      <c r="B8857" s="2" t="s">
        <v>8064</v>
      </c>
    </row>
    <row r="8858">
      <c r="A8858" s="2">
        <v>-2.0</v>
      </c>
      <c r="B8858" s="2" t="s">
        <v>7324</v>
      </c>
    </row>
    <row r="8859">
      <c r="A8859" s="2">
        <v>-1.0</v>
      </c>
      <c r="B8859" s="2" t="s">
        <v>8065</v>
      </c>
    </row>
    <row r="8860">
      <c r="A8860" s="2">
        <v>-1.0</v>
      </c>
      <c r="B8860" s="2" t="s">
        <v>4951</v>
      </c>
    </row>
    <row r="8861">
      <c r="A8861" s="2">
        <v>-2.0</v>
      </c>
      <c r="B8861" s="2" t="s">
        <v>7325</v>
      </c>
    </row>
    <row r="8862">
      <c r="A8862" s="2">
        <v>0.0</v>
      </c>
      <c r="B8862" s="2" t="s">
        <v>9286</v>
      </c>
    </row>
    <row r="8863">
      <c r="A8863" s="2">
        <v>-1.0</v>
      </c>
      <c r="B8863" s="2" t="s">
        <v>8066</v>
      </c>
    </row>
    <row r="8864">
      <c r="A8864" s="2">
        <v>-2.0</v>
      </c>
      <c r="B8864" s="2" t="s">
        <v>6951</v>
      </c>
    </row>
    <row r="8865">
      <c r="A8865" s="2">
        <v>-1.0</v>
      </c>
      <c r="B8865" s="2" t="s">
        <v>8067</v>
      </c>
    </row>
    <row r="8866">
      <c r="A8866" s="2">
        <v>2.0</v>
      </c>
      <c r="B8866" s="2" t="s">
        <v>9287</v>
      </c>
    </row>
    <row r="8867">
      <c r="A8867" s="2">
        <v>-1.0</v>
      </c>
      <c r="B8867" s="2" t="s">
        <v>8068</v>
      </c>
    </row>
    <row r="8868">
      <c r="A8868" s="2">
        <v>-2.0</v>
      </c>
      <c r="B8868" s="2" t="s">
        <v>7326</v>
      </c>
    </row>
    <row r="8869">
      <c r="A8869" s="2">
        <v>0.0</v>
      </c>
      <c r="B8869" s="2" t="s">
        <v>9288</v>
      </c>
    </row>
    <row r="8870">
      <c r="A8870" s="2">
        <v>-1.0</v>
      </c>
      <c r="B8870" s="2" t="s">
        <v>8069</v>
      </c>
    </row>
    <row r="8871">
      <c r="A8871" s="2">
        <v>-1.0</v>
      </c>
      <c r="B8871" s="2" t="s">
        <v>8070</v>
      </c>
    </row>
    <row r="8872">
      <c r="A8872" s="2">
        <v>-2.0</v>
      </c>
      <c r="B8872" s="2" t="s">
        <v>7327</v>
      </c>
    </row>
    <row r="8873">
      <c r="A8873" s="2">
        <v>-2.0</v>
      </c>
      <c r="B8873" s="2" t="s">
        <v>7328</v>
      </c>
    </row>
    <row r="8874">
      <c r="A8874" s="2">
        <v>-2.0</v>
      </c>
      <c r="B8874" s="2" t="s">
        <v>7329</v>
      </c>
    </row>
    <row r="8875">
      <c r="A8875" s="2">
        <v>-1.0</v>
      </c>
      <c r="B8875" s="2" t="s">
        <v>8071</v>
      </c>
    </row>
    <row r="8876">
      <c r="A8876" s="2">
        <v>2.0</v>
      </c>
      <c r="B8876" s="2" t="s">
        <v>9289</v>
      </c>
    </row>
    <row r="8877">
      <c r="A8877" s="2">
        <v>-1.0</v>
      </c>
      <c r="B8877" s="2" t="s">
        <v>8072</v>
      </c>
    </row>
    <row r="8878">
      <c r="A8878" s="2">
        <v>-1.0</v>
      </c>
      <c r="B8878" s="2" t="s">
        <v>8073</v>
      </c>
    </row>
    <row r="8879">
      <c r="A8879" s="2">
        <v>0.0</v>
      </c>
      <c r="B8879" s="2" t="s">
        <v>9290</v>
      </c>
    </row>
    <row r="8880">
      <c r="A8880" s="2">
        <v>0.0</v>
      </c>
      <c r="B8880" s="2" t="s">
        <v>9291</v>
      </c>
    </row>
    <row r="8881">
      <c r="A8881" s="2">
        <v>-1.0</v>
      </c>
      <c r="B8881" s="2" t="s">
        <v>8074</v>
      </c>
    </row>
    <row r="8882">
      <c r="A8882" s="2">
        <v>-1.0</v>
      </c>
      <c r="B8882" s="2" t="s">
        <v>8075</v>
      </c>
    </row>
    <row r="8883">
      <c r="A8883" s="2">
        <v>-1.0</v>
      </c>
      <c r="B8883" s="2" t="s">
        <v>8076</v>
      </c>
    </row>
    <row r="8884">
      <c r="A8884" s="2">
        <v>0.0</v>
      </c>
      <c r="B8884" s="2" t="s">
        <v>9292</v>
      </c>
    </row>
    <row r="8885">
      <c r="A8885" s="2">
        <v>-2.0</v>
      </c>
      <c r="B8885" s="2" t="s">
        <v>7330</v>
      </c>
    </row>
    <row r="8886">
      <c r="A8886" s="2">
        <v>-2.0</v>
      </c>
      <c r="B8886" s="2" t="s">
        <v>7331</v>
      </c>
    </row>
    <row r="8887">
      <c r="A8887" s="2">
        <v>0.0</v>
      </c>
      <c r="B8887" s="2" t="s">
        <v>9293</v>
      </c>
    </row>
    <row r="8888">
      <c r="A8888" s="2">
        <v>-1.0</v>
      </c>
      <c r="B8888" s="2" t="s">
        <v>8077</v>
      </c>
    </row>
    <row r="8889">
      <c r="A8889" s="2">
        <v>0.0</v>
      </c>
      <c r="B8889" s="2" t="s">
        <v>9294</v>
      </c>
    </row>
    <row r="8890">
      <c r="A8890" s="2">
        <v>-1.0</v>
      </c>
      <c r="B8890" s="2" t="s">
        <v>8078</v>
      </c>
    </row>
    <row r="8891">
      <c r="A8891" s="2">
        <v>0.0</v>
      </c>
      <c r="B8891" s="2" t="s">
        <v>9295</v>
      </c>
    </row>
    <row r="8892">
      <c r="A8892" s="2">
        <v>-1.0</v>
      </c>
      <c r="B8892" s="2" t="s">
        <v>8079</v>
      </c>
    </row>
    <row r="8893">
      <c r="A8893" s="2">
        <v>-2.0</v>
      </c>
      <c r="B8893" s="2" t="s">
        <v>7332</v>
      </c>
    </row>
    <row r="8894">
      <c r="A8894" s="2">
        <v>-1.0</v>
      </c>
      <c r="B8894" s="2" t="s">
        <v>8080</v>
      </c>
    </row>
    <row r="8895">
      <c r="A8895" s="2">
        <v>0.0</v>
      </c>
      <c r="B8895" s="2" t="s">
        <v>9296</v>
      </c>
    </row>
    <row r="8896">
      <c r="A8896" s="2">
        <v>0.0</v>
      </c>
      <c r="B8896" s="2" t="s">
        <v>9297</v>
      </c>
    </row>
    <row r="8897">
      <c r="A8897" s="2">
        <v>1.0</v>
      </c>
      <c r="B8897" s="2" t="s">
        <v>9298</v>
      </c>
    </row>
    <row r="8898">
      <c r="A8898" s="2">
        <v>1.0</v>
      </c>
      <c r="B8898" s="2" t="s">
        <v>9299</v>
      </c>
    </row>
    <row r="8899">
      <c r="A8899" s="2">
        <v>1.0</v>
      </c>
      <c r="B8899" s="2" t="s">
        <v>9300</v>
      </c>
    </row>
    <row r="8900">
      <c r="A8900" s="2">
        <v>0.0</v>
      </c>
      <c r="B8900" s="2" t="s">
        <v>9301</v>
      </c>
    </row>
    <row r="8901">
      <c r="A8901" s="2">
        <v>-1.0</v>
      </c>
      <c r="B8901" s="2" t="s">
        <v>8081</v>
      </c>
    </row>
    <row r="8902">
      <c r="A8902" s="2">
        <v>0.0</v>
      </c>
      <c r="B8902" s="2" t="s">
        <v>9302</v>
      </c>
    </row>
    <row r="8903">
      <c r="A8903" s="2">
        <v>2.0</v>
      </c>
      <c r="B8903" s="2" t="s">
        <v>9303</v>
      </c>
    </row>
    <row r="8904">
      <c r="A8904" s="2">
        <v>0.0</v>
      </c>
      <c r="B8904" s="2" t="s">
        <v>9304</v>
      </c>
    </row>
    <row r="8905">
      <c r="A8905" s="2">
        <v>0.0</v>
      </c>
      <c r="B8905" s="2" t="s">
        <v>9305</v>
      </c>
    </row>
    <row r="8906">
      <c r="A8906" s="2">
        <v>-1.0</v>
      </c>
      <c r="B8906" s="2" t="s">
        <v>8082</v>
      </c>
    </row>
    <row r="8907">
      <c r="A8907" s="2">
        <v>0.0</v>
      </c>
      <c r="B8907" s="2" t="s">
        <v>9306</v>
      </c>
    </row>
    <row r="8908">
      <c r="A8908" s="2">
        <v>-1.0</v>
      </c>
      <c r="B8908" s="2" t="s">
        <v>8083</v>
      </c>
    </row>
    <row r="8909">
      <c r="A8909" s="2">
        <v>-1.0</v>
      </c>
      <c r="B8909" s="2" t="s">
        <v>8084</v>
      </c>
    </row>
    <row r="8910">
      <c r="A8910" s="2">
        <v>0.0</v>
      </c>
      <c r="B8910" s="2" t="s">
        <v>9307</v>
      </c>
    </row>
    <row r="8911">
      <c r="A8911" s="2">
        <v>-1.0</v>
      </c>
      <c r="B8911" s="2" t="s">
        <v>8085</v>
      </c>
    </row>
    <row r="8912">
      <c r="A8912" s="2">
        <v>-1.0</v>
      </c>
      <c r="B8912" s="2" t="s">
        <v>8086</v>
      </c>
    </row>
    <row r="8913">
      <c r="A8913" s="2">
        <v>1.0</v>
      </c>
      <c r="B8913" s="2" t="s">
        <v>9308</v>
      </c>
    </row>
    <row r="8914">
      <c r="A8914" s="2">
        <v>0.0</v>
      </c>
      <c r="B8914" s="2" t="s">
        <v>9309</v>
      </c>
    </row>
    <row r="8915">
      <c r="A8915" s="2">
        <v>-1.0</v>
      </c>
      <c r="B8915" s="2" t="s">
        <v>8087</v>
      </c>
    </row>
    <row r="8916">
      <c r="A8916" s="2">
        <v>-1.0</v>
      </c>
      <c r="B8916" s="2" t="s">
        <v>8088</v>
      </c>
    </row>
    <row r="8917">
      <c r="A8917" s="2">
        <v>-2.0</v>
      </c>
      <c r="B8917" s="2" t="s">
        <v>7333</v>
      </c>
    </row>
    <row r="8918">
      <c r="A8918" s="2">
        <v>-2.0</v>
      </c>
      <c r="B8918" s="2" t="s">
        <v>7334</v>
      </c>
    </row>
    <row r="8919">
      <c r="A8919" s="2">
        <v>0.0</v>
      </c>
      <c r="B8919" s="2" t="s">
        <v>9310</v>
      </c>
    </row>
    <row r="8920">
      <c r="A8920" s="2">
        <v>0.0</v>
      </c>
      <c r="B8920" s="2" t="s">
        <v>9311</v>
      </c>
    </row>
    <row r="8921">
      <c r="A8921" s="2">
        <v>-1.0</v>
      </c>
      <c r="B8921" s="2" t="s">
        <v>8089</v>
      </c>
    </row>
    <row r="8922">
      <c r="A8922" s="2">
        <v>0.0</v>
      </c>
      <c r="B8922" s="2" t="s">
        <v>9312</v>
      </c>
    </row>
    <row r="8923">
      <c r="A8923" s="2">
        <v>0.0</v>
      </c>
      <c r="B8923" s="2" t="s">
        <v>9313</v>
      </c>
    </row>
    <row r="8924">
      <c r="A8924" s="2">
        <v>0.0</v>
      </c>
      <c r="B8924" s="2" t="s">
        <v>9314</v>
      </c>
    </row>
    <row r="8925">
      <c r="A8925" s="2">
        <v>0.0</v>
      </c>
      <c r="B8925" s="2" t="s">
        <v>9315</v>
      </c>
    </row>
    <row r="8926">
      <c r="A8926" s="2">
        <v>-1.0</v>
      </c>
      <c r="B8926" s="2" t="s">
        <v>8090</v>
      </c>
    </row>
    <row r="8927">
      <c r="A8927" s="2">
        <v>0.0</v>
      </c>
      <c r="B8927" s="2" t="s">
        <v>9316</v>
      </c>
    </row>
    <row r="8928">
      <c r="A8928" s="2">
        <v>0.0</v>
      </c>
      <c r="B8928" s="2" t="s">
        <v>9317</v>
      </c>
    </row>
    <row r="8929">
      <c r="A8929" s="2">
        <v>-1.0</v>
      </c>
      <c r="B8929" s="2" t="s">
        <v>8091</v>
      </c>
    </row>
    <row r="8930">
      <c r="A8930" s="2">
        <v>0.0</v>
      </c>
      <c r="B8930" s="2" t="s">
        <v>9318</v>
      </c>
    </row>
    <row r="8931">
      <c r="A8931" s="2">
        <v>0.0</v>
      </c>
      <c r="B8931" s="2" t="s">
        <v>9319</v>
      </c>
    </row>
    <row r="8932">
      <c r="A8932" s="2">
        <v>1.0</v>
      </c>
      <c r="B8932" s="2" t="s">
        <v>9320</v>
      </c>
    </row>
    <row r="8933">
      <c r="A8933" s="2">
        <v>0.0</v>
      </c>
      <c r="B8933" s="2" t="s">
        <v>9321</v>
      </c>
    </row>
    <row r="8934">
      <c r="A8934" s="2">
        <v>1.0</v>
      </c>
      <c r="B8934" s="2" t="s">
        <v>9322</v>
      </c>
    </row>
    <row r="8935">
      <c r="A8935" s="2">
        <v>-1.0</v>
      </c>
      <c r="B8935" s="2" t="s">
        <v>8092</v>
      </c>
    </row>
    <row r="8936">
      <c r="A8936" s="2">
        <v>1.0</v>
      </c>
      <c r="B8936" s="2" t="s">
        <v>9323</v>
      </c>
    </row>
    <row r="8937">
      <c r="A8937" s="2">
        <v>1.0</v>
      </c>
      <c r="B8937" s="2" t="s">
        <v>9324</v>
      </c>
    </row>
    <row r="8938">
      <c r="A8938" s="2">
        <v>0.0</v>
      </c>
      <c r="B8938" s="2" t="s">
        <v>9325</v>
      </c>
    </row>
    <row r="8939">
      <c r="A8939" s="2">
        <v>0.0</v>
      </c>
      <c r="B8939" s="2" t="s">
        <v>9326</v>
      </c>
    </row>
    <row r="8940">
      <c r="A8940" s="2">
        <v>0.0</v>
      </c>
      <c r="B8940" s="2" t="s">
        <v>9327</v>
      </c>
    </row>
    <row r="8941">
      <c r="A8941" s="2">
        <v>1.0</v>
      </c>
      <c r="B8941" s="2" t="s">
        <v>9328</v>
      </c>
    </row>
    <row r="8942">
      <c r="A8942" s="2">
        <v>0.0</v>
      </c>
      <c r="B8942" s="38" t="s">
        <v>9329</v>
      </c>
    </row>
    <row r="8943">
      <c r="A8943" s="2">
        <v>-1.0</v>
      </c>
      <c r="B8943" s="2" t="s">
        <v>8093</v>
      </c>
    </row>
    <row r="8944">
      <c r="A8944" s="2">
        <v>0.0</v>
      </c>
      <c r="B8944" s="2" t="s">
        <v>9330</v>
      </c>
    </row>
    <row r="8945">
      <c r="A8945" s="2">
        <v>0.0</v>
      </c>
      <c r="B8945" s="2" t="s">
        <v>9331</v>
      </c>
    </row>
    <row r="8946">
      <c r="A8946" s="2">
        <v>0.0</v>
      </c>
      <c r="B8946" s="2" t="s">
        <v>9332</v>
      </c>
    </row>
    <row r="8947">
      <c r="A8947" s="2">
        <v>0.0</v>
      </c>
      <c r="B8947" s="2" t="s">
        <v>9333</v>
      </c>
    </row>
    <row r="8948">
      <c r="A8948" s="2">
        <v>0.0</v>
      </c>
      <c r="B8948" s="2" t="s">
        <v>9334</v>
      </c>
    </row>
    <row r="8949">
      <c r="A8949" s="2">
        <v>-1.0</v>
      </c>
      <c r="B8949" s="2" t="s">
        <v>8094</v>
      </c>
    </row>
    <row r="8950">
      <c r="A8950" s="2">
        <v>0.0</v>
      </c>
      <c r="B8950" s="2" t="s">
        <v>9335</v>
      </c>
    </row>
    <row r="8951">
      <c r="A8951" s="2">
        <v>0.0</v>
      </c>
      <c r="B8951" s="2" t="s">
        <v>9336</v>
      </c>
    </row>
    <row r="8952">
      <c r="A8952" s="2">
        <v>0.0</v>
      </c>
      <c r="B8952" s="2" t="s">
        <v>9337</v>
      </c>
    </row>
    <row r="8953">
      <c r="A8953" s="2">
        <v>0.0</v>
      </c>
      <c r="B8953" s="2" t="s">
        <v>7031</v>
      </c>
    </row>
  </sheetData>
  <hyperlinks>
    <hyperlink r:id="rId1" ref="B2384"/>
    <hyperlink r:id="rId2" ref="B4990"/>
    <hyperlink r:id="rId3" ref="B4995"/>
    <hyperlink r:id="rId4" ref="B5009"/>
    <hyperlink r:id="rId5" ref="B5052"/>
    <hyperlink r:id="rId6" ref="B5060"/>
    <hyperlink r:id="rId7" ref="B5066"/>
    <hyperlink r:id="rId8" ref="B5099"/>
    <hyperlink r:id="rId9" ref="B5244"/>
    <hyperlink r:id="rId10" ref="B5263"/>
    <hyperlink r:id="rId11" ref="B5265"/>
    <hyperlink r:id="rId12" ref="B5345"/>
    <hyperlink r:id="rId13" ref="B5420"/>
    <hyperlink r:id="rId14" ref="B5445"/>
    <hyperlink r:id="rId15" ref="B5465"/>
    <hyperlink r:id="rId16" ref="B5468"/>
    <hyperlink r:id="rId17" ref="B5525"/>
    <hyperlink r:id="rId18" ref="B5531"/>
    <hyperlink r:id="rId19" ref="B5536"/>
    <hyperlink r:id="rId20" ref="B5552"/>
    <hyperlink r:id="rId21" ref="B5570"/>
    <hyperlink r:id="rId22" ref="B5654"/>
    <hyperlink r:id="rId23" ref="B5691"/>
    <hyperlink r:id="rId24" ref="B5709"/>
    <hyperlink r:id="rId25" ref="B5880"/>
    <hyperlink r:id="rId26" ref="B5927"/>
    <hyperlink r:id="rId27" ref="B6683"/>
    <hyperlink r:id="rId28" ref="B6684"/>
    <hyperlink r:id="rId29" ref="B6685"/>
    <hyperlink r:id="rId30" ref="B6769"/>
    <hyperlink r:id="rId31" ref="B7116"/>
    <hyperlink r:id="rId32" ref="B7473"/>
    <hyperlink r:id="rId33" ref="B7914"/>
    <hyperlink r:id="rId34" ref="B8323"/>
    <hyperlink r:id="rId35" ref="B8942"/>
  </hyperlinks>
  <drawing r:id="rId36"/>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5" max="5" width="3.29"/>
    <col customWidth="1" min="14" max="14" width="16.57"/>
  </cols>
  <sheetData>
    <row r="4">
      <c r="B4" s="61" t="s">
        <v>3749</v>
      </c>
      <c r="C4" s="62">
        <f>COUNTA(all_data!B1:B1001)</f>
        <v>9008</v>
      </c>
      <c r="D4" s="2" t="s">
        <v>3783</v>
      </c>
    </row>
    <row r="6">
      <c r="B6" s="61" t="s">
        <v>3784</v>
      </c>
      <c r="C6" s="62"/>
      <c r="D6" s="61"/>
      <c r="E6" s="62"/>
    </row>
    <row r="7">
      <c r="B7" s="61">
        <v>2.0</v>
      </c>
      <c r="C7" s="62">
        <f>COUNTIF(all_data!A:A, 2)</f>
        <v>442</v>
      </c>
      <c r="D7" s="63">
        <f>C7/C4*100</f>
        <v>4.906749556</v>
      </c>
      <c r="E7" s="61" t="s">
        <v>3802</v>
      </c>
    </row>
    <row r="8">
      <c r="B8" s="61">
        <v>1.0</v>
      </c>
      <c r="C8" s="62">
        <f>COUNTIF(all_data!A:A, 1)</f>
        <v>1007</v>
      </c>
      <c r="D8" s="63">
        <f>C8/C4*100</f>
        <v>11.17895204</v>
      </c>
      <c r="E8" s="61" t="s">
        <v>3802</v>
      </c>
      <c r="G8" s="2" t="s">
        <v>3815</v>
      </c>
      <c r="H8">
        <f>C7+C8</f>
        <v>1449</v>
      </c>
      <c r="M8" s="64" t="s">
        <v>3819</v>
      </c>
      <c r="N8" s="61" t="s">
        <v>3832</v>
      </c>
    </row>
    <row r="9">
      <c r="B9" s="61">
        <v>0.0</v>
      </c>
      <c r="C9" s="62">
        <f>COUNTIF(all_data!A:A, 0)</f>
        <v>4087</v>
      </c>
      <c r="D9" s="63">
        <f>C9/C4*100</f>
        <v>45.37078153</v>
      </c>
      <c r="E9" s="61" t="s">
        <v>3802</v>
      </c>
      <c r="G9" s="2" t="s">
        <v>3842</v>
      </c>
      <c r="H9">
        <f>C9</f>
        <v>4087</v>
      </c>
      <c r="M9" s="61" t="s">
        <v>3749</v>
      </c>
      <c r="N9" s="62">
        <f>COUNTA(SteffanSentences!B:B)+N21</f>
        <v>4561</v>
      </c>
    </row>
    <row r="10">
      <c r="B10" s="61">
        <v>-1.0</v>
      </c>
      <c r="C10" s="62">
        <f>COUNTIF(all_data!A:A, -1)</f>
        <v>2610</v>
      </c>
      <c r="D10" s="63">
        <f>C10/C4*100</f>
        <v>28.97424512</v>
      </c>
      <c r="E10" s="61" t="s">
        <v>3802</v>
      </c>
      <c r="G10" s="2" t="s">
        <v>3844</v>
      </c>
      <c r="H10">
        <f>C10+C11</f>
        <v>3472</v>
      </c>
    </row>
    <row r="11">
      <c r="B11" s="61">
        <v>-2.0</v>
      </c>
      <c r="C11" s="62">
        <f>COUNTIF(all_data!A:A, -2)</f>
        <v>862</v>
      </c>
      <c r="D11" s="63">
        <f>C11/C4*100</f>
        <v>9.569271758</v>
      </c>
      <c r="E11" s="61" t="s">
        <v>3802</v>
      </c>
      <c r="M11" s="61" t="s">
        <v>3784</v>
      </c>
      <c r="N11" s="62"/>
      <c r="O11" s="62"/>
      <c r="P11" s="62"/>
    </row>
    <row r="12">
      <c r="D12" s="65"/>
      <c r="M12" s="61">
        <v>2.0</v>
      </c>
      <c r="N12" s="62">
        <f>COUNTIF(SteffanSentences!A:A, 2)+N24</f>
        <v>220</v>
      </c>
      <c r="O12" s="66">
        <f>N12/N9*100</f>
        <v>4.823503618</v>
      </c>
      <c r="P12" s="61" t="s">
        <v>3802</v>
      </c>
    </row>
    <row r="13">
      <c r="B13" s="61" t="s">
        <v>3845</v>
      </c>
      <c r="C13" s="62">
        <f t="shared" ref="C13:D13" si="1">SUM(C7:C11)</f>
        <v>9008</v>
      </c>
      <c r="D13" s="67">
        <f t="shared" si="1"/>
        <v>100</v>
      </c>
      <c r="E13" s="61" t="s">
        <v>3802</v>
      </c>
      <c r="M13" s="61">
        <v>1.0</v>
      </c>
      <c r="N13" s="62">
        <f>COUNTIF(SteffanSentences!A:A, 1)+N25</f>
        <v>666</v>
      </c>
      <c r="O13" s="66">
        <f>N13/N9*100</f>
        <v>14.60206095</v>
      </c>
      <c r="P13" s="61" t="s">
        <v>3802</v>
      </c>
    </row>
    <row r="14">
      <c r="B14" s="61" t="s">
        <v>3846</v>
      </c>
      <c r="C14" s="62">
        <f>C4-C13</f>
        <v>0</v>
      </c>
      <c r="D14" s="67">
        <f>100-D13</f>
        <v>0</v>
      </c>
      <c r="E14" s="61" t="s">
        <v>3802</v>
      </c>
      <c r="M14" s="61">
        <v>0.0</v>
      </c>
      <c r="N14" s="62">
        <f>COUNTIF(SteffanSentences!A:A, 0)+N26</f>
        <v>1760</v>
      </c>
      <c r="O14" s="66">
        <f>N14/N9*100</f>
        <v>38.58802894</v>
      </c>
      <c r="P14" s="61" t="s">
        <v>3802</v>
      </c>
    </row>
    <row r="15">
      <c r="B15" s="61" t="s">
        <v>3847</v>
      </c>
      <c r="C15" s="62">
        <f>C7+C8</f>
        <v>1449</v>
      </c>
      <c r="D15" s="62"/>
      <c r="E15" s="62"/>
      <c r="M15" s="61">
        <v>-1.0</v>
      </c>
      <c r="N15" s="62">
        <f>COUNTIF(SteffanSentences!A:A, -1)+N27</f>
        <v>1432</v>
      </c>
      <c r="O15" s="66">
        <f>N15/N9*100</f>
        <v>31.39662355</v>
      </c>
      <c r="P15" s="61" t="s">
        <v>3802</v>
      </c>
    </row>
    <row r="16">
      <c r="B16" s="61" t="s">
        <v>3848</v>
      </c>
      <c r="C16" s="62">
        <f>C10+C11</f>
        <v>3472</v>
      </c>
      <c r="D16" s="62"/>
      <c r="E16" s="62"/>
      <c r="M16" s="61">
        <v>-2.0</v>
      </c>
      <c r="N16" s="62">
        <f>COUNTIF(SteffanSentences!A:A, -2)+N28</f>
        <v>483</v>
      </c>
      <c r="O16" s="66">
        <f>N16/N9*100</f>
        <v>10.58978294</v>
      </c>
      <c r="P16" s="61" t="s">
        <v>3802</v>
      </c>
    </row>
    <row r="17">
      <c r="B17" s="61" t="s">
        <v>3870</v>
      </c>
      <c r="C17" s="62">
        <f>C15-C16</f>
        <v>-2023</v>
      </c>
      <c r="D17" s="63">
        <f>(D8+D7)-(D10+D11)</f>
        <v>-22.45781528</v>
      </c>
      <c r="E17" s="61" t="s">
        <v>3802</v>
      </c>
      <c r="F17" s="2" t="s">
        <v>3884</v>
      </c>
      <c r="M17" s="62"/>
      <c r="N17" s="62"/>
      <c r="O17" s="66"/>
      <c r="P17" s="62"/>
    </row>
    <row r="18">
      <c r="M18" s="61" t="s">
        <v>3845</v>
      </c>
      <c r="N18" s="62">
        <f t="shared" ref="N18:O18" si="2">SUM(N12:N16)</f>
        <v>4561</v>
      </c>
      <c r="O18" s="66">
        <f t="shared" si="2"/>
        <v>100</v>
      </c>
      <c r="P18" s="61" t="s">
        <v>3802</v>
      </c>
    </row>
    <row r="20">
      <c r="M20" s="64" t="s">
        <v>3896</v>
      </c>
      <c r="N20" s="61" t="s">
        <v>3897</v>
      </c>
    </row>
    <row r="21">
      <c r="B21" s="61" t="s">
        <v>3749</v>
      </c>
      <c r="C21" s="62">
        <f>COUNTA(SteffanSentences!B:B) + COUNTA(MadsSentence!C2:C1001) + COUNTA(LucasSentences!C:C) + COUNTA(PeterSentences!B:B)</f>
        <v>9039</v>
      </c>
      <c r="D21" s="68" t="s">
        <v>3915</v>
      </c>
      <c r="M21" s="61" t="s">
        <v>3749</v>
      </c>
      <c r="N21" s="62">
        <f>COUNTA(PeterSentences!B:B)</f>
        <v>2524</v>
      </c>
      <c r="Q21" s="2" t="s">
        <v>3925</v>
      </c>
    </row>
    <row r="23">
      <c r="B23" s="61" t="s">
        <v>3784</v>
      </c>
      <c r="C23" s="62"/>
      <c r="D23" s="62"/>
      <c r="E23" s="62"/>
      <c r="M23" s="61" t="s">
        <v>3784</v>
      </c>
      <c r="N23" s="62"/>
      <c r="O23" s="62"/>
      <c r="P23" s="62"/>
    </row>
    <row r="24">
      <c r="B24" s="61">
        <v>2.0</v>
      </c>
      <c r="C24" s="62">
        <f>COUNTIF(SteffanSentences!A:A, 2) + COUNTIF(MadsSentence!$B2:B1001, 2) + COUNTIF(LucasSentences!B:B, 2) + COUNTIF(PeterSentences!A:A, 2)</f>
        <v>442</v>
      </c>
      <c r="D24" s="67">
        <f>C24/C21*100</f>
        <v>4.889921451</v>
      </c>
      <c r="E24" s="61" t="s">
        <v>3802</v>
      </c>
      <c r="M24" s="61">
        <v>2.0</v>
      </c>
      <c r="N24" s="62">
        <f>COUNTIF(PeterSentences!A:A, 2)</f>
        <v>99</v>
      </c>
      <c r="O24" s="66">
        <f>N24/N21*100</f>
        <v>3.922345483</v>
      </c>
      <c r="P24" s="61" t="s">
        <v>3802</v>
      </c>
    </row>
    <row r="25">
      <c r="B25" s="61">
        <v>1.0</v>
      </c>
      <c r="C25" s="62">
        <f>COUNTIF(SteffanSentences!A:A, 1) + COUNTIF(MadsSentence!$B2:B1001, 1) + COUNTIF(LucasSentences!B:B, 1) + COUNTIF(PeterSentences!A:A, 1)</f>
        <v>1007</v>
      </c>
      <c r="D25" s="69">
        <f>C25/C21*100</f>
        <v>11.1406129</v>
      </c>
      <c r="E25" s="61" t="s">
        <v>3802</v>
      </c>
      <c r="M25" s="61">
        <v>1.0</v>
      </c>
      <c r="N25" s="62">
        <f>COUNTIF(PeterSentences!A:A, 1)</f>
        <v>414</v>
      </c>
      <c r="O25" s="66">
        <f>N25/N21*100</f>
        <v>16.40253566</v>
      </c>
      <c r="P25" s="61" t="s">
        <v>3802</v>
      </c>
    </row>
    <row r="26">
      <c r="B26" s="61">
        <v>0.0</v>
      </c>
      <c r="C26" s="62">
        <f>COUNTIF(SteffanSentences!A:A, 0) + COUNTIF(MadsSentence!$B2:B1001, 0) + COUNTIF(LucasSentences!B:B, 0) + COUNTIF(PeterSentences!A:A, 0)</f>
        <v>4087</v>
      </c>
      <c r="D26" s="69">
        <f>C26/C21*100</f>
        <v>45.21517867</v>
      </c>
      <c r="E26" s="61" t="s">
        <v>3802</v>
      </c>
      <c r="M26" s="61">
        <v>0.0</v>
      </c>
      <c r="N26" s="62">
        <f>COUNTIF(PeterSentences!A:A, 0)</f>
        <v>1037</v>
      </c>
      <c r="O26" s="66">
        <f>N26/N21*100</f>
        <v>41.08557845</v>
      </c>
      <c r="P26" s="61" t="s">
        <v>3802</v>
      </c>
    </row>
    <row r="27">
      <c r="B27" s="61">
        <v>-1.0</v>
      </c>
      <c r="C27" s="62">
        <f>COUNTIF(SteffanSentences!A:A, -1) + COUNTIF(MadsSentence!$B2:B1001, -1) + COUNTIF(LucasSentences!B:B, -1) + COUNTIF(PeterSentences!A:A, -1)</f>
        <v>2610</v>
      </c>
      <c r="D27" s="69">
        <f>C27/C21*100</f>
        <v>28.87487554</v>
      </c>
      <c r="E27" s="61" t="s">
        <v>3802</v>
      </c>
      <c r="M27" s="61">
        <v>-1.0</v>
      </c>
      <c r="N27" s="62">
        <f>COUNTIF(PeterSentences!A:A, -1)</f>
        <v>683</v>
      </c>
      <c r="O27" s="66">
        <f>N27/N21*100</f>
        <v>27.06022187</v>
      </c>
      <c r="P27" s="61" t="s">
        <v>3802</v>
      </c>
    </row>
    <row r="28">
      <c r="B28" s="61">
        <v>-2.0</v>
      </c>
      <c r="C28" s="62">
        <f>COUNTIF(SteffanSentences!A:A, -2) + COUNTIF(MadsSentence!$B2:B1001, -2) + COUNTIF(LucasSentences!B:B, -2) + COUNTIF(PeterSentences!A:A, -2)</f>
        <v>861</v>
      </c>
      <c r="D28" s="66">
        <f>C28/C21*100</f>
        <v>9.525389977</v>
      </c>
      <c r="E28" s="61" t="s">
        <v>3802</v>
      </c>
      <c r="M28" s="61">
        <v>-2.0</v>
      </c>
      <c r="N28" s="62">
        <f>COUNTIF(PeterSentences!A:A, -2)</f>
        <v>291</v>
      </c>
      <c r="O28" s="66">
        <f>N28/N21*100</f>
        <v>11.52931854</v>
      </c>
      <c r="P28" s="61" t="s">
        <v>3802</v>
      </c>
    </row>
    <row r="29">
      <c r="D29" s="65"/>
      <c r="M29" s="62"/>
      <c r="N29" s="62"/>
      <c r="O29" s="66"/>
      <c r="P29" s="62"/>
    </row>
    <row r="30">
      <c r="B30" s="61" t="s">
        <v>3845</v>
      </c>
      <c r="C30" s="62">
        <f t="shared" ref="C30:D30" si="3">SUM(C24:C28)</f>
        <v>9007</v>
      </c>
      <c r="D30" s="67">
        <f t="shared" si="3"/>
        <v>99.64597854</v>
      </c>
      <c r="E30" s="61" t="s">
        <v>3802</v>
      </c>
      <c r="M30" s="61" t="s">
        <v>3845</v>
      </c>
      <c r="N30" s="62">
        <f t="shared" ref="N30:O30" si="4">SUM(N24:N28)</f>
        <v>2524</v>
      </c>
      <c r="O30" s="66">
        <f t="shared" si="4"/>
        <v>100</v>
      </c>
      <c r="P30" s="61" t="s">
        <v>3802</v>
      </c>
    </row>
    <row r="31">
      <c r="B31" s="61" t="s">
        <v>3846</v>
      </c>
      <c r="C31" s="62">
        <f>C21-C30</f>
        <v>32</v>
      </c>
      <c r="D31" s="70">
        <f>100-D30</f>
        <v>0.3540214626</v>
      </c>
      <c r="E31" s="61" t="s">
        <v>3802</v>
      </c>
    </row>
    <row r="32">
      <c r="B32" s="61" t="s">
        <v>3847</v>
      </c>
      <c r="C32" s="62">
        <f>C24+C25</f>
        <v>1449</v>
      </c>
      <c r="D32" s="69">
        <f>C32/C30*100</f>
        <v>16.08748751</v>
      </c>
      <c r="E32" s="61" t="s">
        <v>3802</v>
      </c>
      <c r="M32" s="64" t="s">
        <v>4270</v>
      </c>
      <c r="N32" s="61" t="s">
        <v>4271</v>
      </c>
    </row>
    <row r="33">
      <c r="B33" s="61" t="s">
        <v>3848</v>
      </c>
      <c r="C33" s="62">
        <f>C27+C28</f>
        <v>3471</v>
      </c>
      <c r="D33" s="69">
        <f>C33/C30*100</f>
        <v>38.53669368</v>
      </c>
      <c r="E33" s="61" t="s">
        <v>3802</v>
      </c>
      <c r="M33" s="61" t="s">
        <v>3749</v>
      </c>
      <c r="N33" s="62">
        <f>COUNTA(LucasSentences!C:C)</f>
        <v>1975</v>
      </c>
    </row>
    <row r="34">
      <c r="B34" s="61" t="s">
        <v>3870</v>
      </c>
      <c r="C34" s="62">
        <f>C32-C33</f>
        <v>-2022</v>
      </c>
      <c r="D34" s="69">
        <f>(D25+D24)-(D27+D28)</f>
        <v>-22.36973116</v>
      </c>
      <c r="E34" s="61" t="s">
        <v>3802</v>
      </c>
    </row>
    <row r="35">
      <c r="M35" s="61" t="s">
        <v>3784</v>
      </c>
      <c r="N35" s="62"/>
      <c r="O35" s="62"/>
      <c r="P35" s="62"/>
    </row>
    <row r="36">
      <c r="F36" s="62"/>
      <c r="G36" s="61">
        <v>-2.0</v>
      </c>
      <c r="H36" s="61">
        <v>-1.0</v>
      </c>
      <c r="I36" s="61">
        <v>0.0</v>
      </c>
      <c r="J36" s="61">
        <v>1.0</v>
      </c>
      <c r="K36" s="61">
        <v>2.0</v>
      </c>
      <c r="M36" s="61">
        <v>2.0</v>
      </c>
      <c r="N36" s="62">
        <f>COUNTIF(LucasSentences!B:B, 2)</f>
        <v>91</v>
      </c>
      <c r="O36" s="66">
        <f>N36/N33*100</f>
        <v>4.607594937</v>
      </c>
      <c r="P36" s="61" t="s">
        <v>3802</v>
      </c>
    </row>
    <row r="37">
      <c r="F37" s="61" t="s">
        <v>4287</v>
      </c>
      <c r="G37" s="66">
        <f>O52</f>
        <v>11.22204473</v>
      </c>
      <c r="H37" s="66">
        <f>O51</f>
        <v>25.75878594</v>
      </c>
      <c r="I37" s="66">
        <f>O50</f>
        <v>48.72204473</v>
      </c>
      <c r="J37" s="66">
        <f>O49</f>
        <v>9.065495208</v>
      </c>
      <c r="K37" s="66">
        <f>O48</f>
        <v>5.231629393</v>
      </c>
      <c r="M37" s="61">
        <v>1.0</v>
      </c>
      <c r="N37" s="62">
        <f>COUNTIF(LucasSentences!B:B, 1)</f>
        <v>114</v>
      </c>
      <c r="O37" s="66">
        <f>N37/N33*100</f>
        <v>5.772151899</v>
      </c>
      <c r="P37" s="61" t="s">
        <v>3802</v>
      </c>
    </row>
    <row r="38">
      <c r="F38" s="61" t="s">
        <v>4292</v>
      </c>
      <c r="G38" s="66">
        <f>O40</f>
        <v>4.962025316</v>
      </c>
      <c r="H38" s="66">
        <f>O39</f>
        <v>26.98734177</v>
      </c>
      <c r="I38" s="66">
        <f>O38</f>
        <v>56.05063291</v>
      </c>
      <c r="J38" s="66">
        <f>O37</f>
        <v>5.772151899</v>
      </c>
      <c r="K38" s="66">
        <f>O36</f>
        <v>4.607594937</v>
      </c>
      <c r="M38" s="61">
        <v>0.0</v>
      </c>
      <c r="N38" s="62">
        <f>COUNTIF(LucasSentences!B:B, 0)</f>
        <v>1107</v>
      </c>
      <c r="O38" s="66">
        <f>N38/N33*100</f>
        <v>56.05063291</v>
      </c>
      <c r="P38" s="61" t="s">
        <v>3802</v>
      </c>
    </row>
    <row r="39">
      <c r="F39" s="61" t="s">
        <v>4301</v>
      </c>
      <c r="G39" s="66">
        <f>O16</f>
        <v>10.58978294</v>
      </c>
      <c r="H39" s="66">
        <f>O15</f>
        <v>31.39662355</v>
      </c>
      <c r="I39" s="66">
        <f>O14</f>
        <v>38.58802894</v>
      </c>
      <c r="J39" s="66">
        <f>O13</f>
        <v>14.60206095</v>
      </c>
      <c r="K39" s="66">
        <f>O12</f>
        <v>4.823503618</v>
      </c>
      <c r="M39" s="61">
        <v>-1.0</v>
      </c>
      <c r="N39" s="62">
        <f>COUNTIF(LucasSentences!B:B, -1)</f>
        <v>533</v>
      </c>
      <c r="O39" s="66">
        <f>N39/N33*100</f>
        <v>26.98734177</v>
      </c>
      <c r="P39" s="61" t="s">
        <v>3802</v>
      </c>
    </row>
    <row r="40">
      <c r="F40" s="61" t="s">
        <v>4304</v>
      </c>
      <c r="G40" s="66">
        <f>O28</f>
        <v>11.52931854</v>
      </c>
      <c r="H40" s="66">
        <f>O27</f>
        <v>27.06022187</v>
      </c>
      <c r="I40" s="66">
        <f>O26</f>
        <v>41.08557845</v>
      </c>
      <c r="J40" s="66">
        <f>O25</f>
        <v>16.40253566</v>
      </c>
      <c r="K40" s="66">
        <f>O24</f>
        <v>3.922345483</v>
      </c>
      <c r="M40" s="61">
        <v>-2.0</v>
      </c>
      <c r="N40" s="62">
        <f>COUNTIF(LucasSentences!B:B, -2)</f>
        <v>98</v>
      </c>
      <c r="O40" s="66">
        <f>N40/N33*100</f>
        <v>4.962025316</v>
      </c>
      <c r="P40" s="61" t="s">
        <v>3802</v>
      </c>
    </row>
    <row r="41">
      <c r="F41" s="61" t="s">
        <v>4308</v>
      </c>
      <c r="G41" s="66">
        <f>D28</f>
        <v>9.525389977</v>
      </c>
      <c r="H41" s="69">
        <f>D27</f>
        <v>28.87487554</v>
      </c>
      <c r="I41" s="69">
        <f>D26</f>
        <v>45.21517867</v>
      </c>
      <c r="J41" s="69">
        <f>D25</f>
        <v>11.1406129</v>
      </c>
      <c r="K41" s="67">
        <f>D24</f>
        <v>4.889921451</v>
      </c>
      <c r="M41" s="62"/>
      <c r="N41" s="62"/>
      <c r="O41" s="66"/>
      <c r="P41" s="62"/>
    </row>
    <row r="42">
      <c r="M42" s="61" t="s">
        <v>3845</v>
      </c>
      <c r="N42" s="62">
        <f t="shared" ref="N42:O42" si="5">SUM(N36:N40)</f>
        <v>1943</v>
      </c>
      <c r="O42" s="66">
        <f t="shared" si="5"/>
        <v>98.37974684</v>
      </c>
      <c r="P42" s="61" t="s">
        <v>3802</v>
      </c>
    </row>
    <row r="43">
      <c r="F43" s="61" t="s">
        <v>4308</v>
      </c>
      <c r="G43" s="71" t="s">
        <v>4311</v>
      </c>
      <c r="H43" s="71" t="s">
        <v>4314</v>
      </c>
      <c r="I43" s="71" t="s">
        <v>4315</v>
      </c>
      <c r="J43" s="72" t="s">
        <v>4316</v>
      </c>
    </row>
    <row r="44">
      <c r="F44" s="61" t="s">
        <v>4318</v>
      </c>
      <c r="G44" s="73">
        <f>I41</f>
        <v>45.21517867</v>
      </c>
      <c r="H44" s="74">
        <f>G41+H41+J41+K41</f>
        <v>54.43079987</v>
      </c>
      <c r="I44" s="73">
        <f>J41+K41</f>
        <v>16.03053435</v>
      </c>
      <c r="J44" s="75">
        <f>G41+H41</f>
        <v>38.40026552</v>
      </c>
      <c r="M44" s="64" t="s">
        <v>4327</v>
      </c>
      <c r="N44" s="61" t="s">
        <v>4287</v>
      </c>
    </row>
    <row r="45">
      <c r="M45" s="61" t="s">
        <v>3749</v>
      </c>
      <c r="N45" s="62">
        <f>COUNTA(MadsSentence!D:D)</f>
        <v>2504</v>
      </c>
    </row>
    <row r="47">
      <c r="M47" s="61" t="s">
        <v>3784</v>
      </c>
      <c r="N47" s="62"/>
      <c r="O47" s="62"/>
      <c r="P47" s="62"/>
    </row>
    <row r="48">
      <c r="F48" s="62"/>
      <c r="G48" s="61" t="s">
        <v>4316</v>
      </c>
      <c r="H48" s="61" t="s">
        <v>4311</v>
      </c>
      <c r="I48" s="61" t="s">
        <v>4315</v>
      </c>
      <c r="J48" s="61"/>
      <c r="K48" s="61"/>
      <c r="M48" s="61">
        <v>2.0</v>
      </c>
      <c r="N48" s="62">
        <f>COUNTIF(MadsSentence!B:B, 2)</f>
        <v>131</v>
      </c>
      <c r="O48" s="66">
        <f>N48/N45*100</f>
        <v>5.231629393</v>
      </c>
      <c r="P48" s="61" t="s">
        <v>3802</v>
      </c>
    </row>
    <row r="49">
      <c r="F49" s="61" t="s">
        <v>4287</v>
      </c>
      <c r="G49" s="66">
        <f t="shared" ref="G49:G51" si="6">G37+H37</f>
        <v>36.98083067</v>
      </c>
      <c r="H49" s="66">
        <f t="shared" ref="H49:H51" si="7">I37</f>
        <v>48.72204473</v>
      </c>
      <c r="I49" s="66">
        <f t="shared" ref="I49:I51" si="8">J37+K37</f>
        <v>14.2971246</v>
      </c>
      <c r="J49" s="76"/>
      <c r="K49" s="76"/>
      <c r="M49" s="61">
        <v>1.0</v>
      </c>
      <c r="N49" s="62">
        <f>COUNTIF(MadsSentence!B:B, 1)</f>
        <v>227</v>
      </c>
      <c r="O49" s="66">
        <f>N49/N45*100</f>
        <v>9.065495208</v>
      </c>
      <c r="P49" s="61" t="s">
        <v>3802</v>
      </c>
    </row>
    <row r="50">
      <c r="F50" s="61" t="s">
        <v>4292</v>
      </c>
      <c r="G50" s="66">
        <f t="shared" si="6"/>
        <v>31.94936709</v>
      </c>
      <c r="H50" s="66">
        <f t="shared" si="7"/>
        <v>56.05063291</v>
      </c>
      <c r="I50" s="66">
        <f t="shared" si="8"/>
        <v>10.37974684</v>
      </c>
      <c r="J50" s="76"/>
      <c r="K50" s="76"/>
      <c r="M50" s="61">
        <v>0.0</v>
      </c>
      <c r="N50" s="62">
        <f>COUNTIF(MadsSentence!B:B, 0)</f>
        <v>1220</v>
      </c>
      <c r="O50" s="66">
        <f>N50/N45*100</f>
        <v>48.72204473</v>
      </c>
      <c r="P50" s="61" t="s">
        <v>3802</v>
      </c>
    </row>
    <row r="51">
      <c r="F51" s="61" t="s">
        <v>4301</v>
      </c>
      <c r="G51" s="66">
        <f t="shared" si="6"/>
        <v>41.98640649</v>
      </c>
      <c r="H51" s="66">
        <f t="shared" si="7"/>
        <v>38.58802894</v>
      </c>
      <c r="I51" s="66">
        <f t="shared" si="8"/>
        <v>19.42556457</v>
      </c>
      <c r="J51" s="76"/>
      <c r="K51" s="76"/>
      <c r="M51" s="61">
        <v>-1.0</v>
      </c>
      <c r="N51" s="62">
        <f>COUNTIF(MadsSentence!B:B, -1)</f>
        <v>645</v>
      </c>
      <c r="O51" s="66">
        <f>N51/N45*100</f>
        <v>25.75878594</v>
      </c>
      <c r="P51" s="61" t="s">
        <v>3802</v>
      </c>
    </row>
    <row r="52">
      <c r="M52" s="61">
        <v>-2.0</v>
      </c>
      <c r="N52" s="62">
        <f>COUNTIF(MadsSentence!B:B, -2)</f>
        <v>281</v>
      </c>
      <c r="O52" s="66">
        <f>N52/N45*100</f>
        <v>11.22204473</v>
      </c>
      <c r="P52" s="61" t="s">
        <v>3802</v>
      </c>
    </row>
    <row r="53">
      <c r="M53" s="62"/>
      <c r="N53" s="62"/>
      <c r="O53" s="66"/>
      <c r="P53" s="62"/>
    </row>
    <row r="54">
      <c r="M54" s="61" t="s">
        <v>3845</v>
      </c>
      <c r="N54" s="62">
        <f t="shared" ref="N54:O54" si="9">SUM(N48:N52)</f>
        <v>2504</v>
      </c>
      <c r="O54" s="66">
        <f t="shared" si="9"/>
        <v>100</v>
      </c>
      <c r="P54" s="61" t="s">
        <v>3802</v>
      </c>
    </row>
    <row r="58">
      <c r="C58" s="2">
        <v>4561.0</v>
      </c>
    </row>
    <row r="59">
      <c r="C59" s="2">
        <v>2504.0</v>
      </c>
    </row>
    <row r="60">
      <c r="B60" s="2" t="s">
        <v>4301</v>
      </c>
      <c r="C60">
        <f>C58+59</f>
        <v>4620</v>
      </c>
    </row>
    <row r="61">
      <c r="B61" s="2" t="s">
        <v>4287</v>
      </c>
      <c r="C61" s="2">
        <v>2504.0</v>
      </c>
    </row>
    <row r="62">
      <c r="B62" s="2" t="s">
        <v>4292</v>
      </c>
      <c r="C62" s="2">
        <v>1943.0</v>
      </c>
    </row>
  </sheetData>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2" max="2" width="67.29"/>
    <col customWidth="1" min="6" max="6" width="55.57"/>
    <col customWidth="1" min="10" max="10" width="54.57"/>
    <col customWidth="1" min="14" max="14" width="24.29"/>
  </cols>
  <sheetData>
    <row r="1">
      <c r="A1" s="2" t="s">
        <v>4451</v>
      </c>
      <c r="B1" t="str">
        <f>IFERROR(__xludf.DUMMYFUNCTION("UNIQUE(Steffan!B:B)"),"Tags")</f>
        <v>Tags</v>
      </c>
      <c r="C1" t="str">
        <f>IFERROR(__xludf.DUMMYFUNCTION("UNIQUE(Steffan!E:E)"),"Link")</f>
        <v>Link</v>
      </c>
      <c r="E1" s="2" t="s">
        <v>4304</v>
      </c>
      <c r="F1" t="str">
        <f>IFERROR(__xludf.DUMMYFUNCTION("UNIQUE(Peter!B:B)"),"Tags")</f>
        <v>Tags</v>
      </c>
      <c r="G1" t="str">
        <f>IFERROR(__xludf.DUMMYFUNCTION("UNIQUE(Peter!E:E)"),"Link")</f>
        <v>Link</v>
      </c>
      <c r="I1" s="2" t="s">
        <v>4327</v>
      </c>
      <c r="J1" t="str">
        <f>IFERROR(__xludf.DUMMYFUNCTION("UNIQUE(Mads!B:B)"),"Tags")</f>
        <v>Tags</v>
      </c>
      <c r="K1" t="str">
        <f>IFERROR(__xludf.DUMMYFUNCTION("UNIQUE(Mads!E:E)"),"Link")</f>
        <v>Link</v>
      </c>
      <c r="M1" s="2" t="s">
        <v>4270</v>
      </c>
      <c r="N1" t="str">
        <f>IFERROR(__xludf.DUMMYFUNCTION("UNIQUE(Lucas!B:B)"),"Tags")</f>
        <v>Tags</v>
      </c>
      <c r="O1" t="str">
        <f>IFERROR(__xludf.DUMMYFUNCTION("UNIQUE(Lucas!E:E)"),"Link")</f>
        <v>Link</v>
      </c>
    </row>
    <row r="2">
      <c r="A2" s="2" t="s">
        <v>4490</v>
      </c>
      <c r="B2" t="str">
        <f>IFERROR(__xludf.DUMMYFUNCTION("""COMPUTED_VALUE"""),"klima")</f>
        <v>klima</v>
      </c>
      <c r="C2" s="77" t="str">
        <f>IFERROR(__xludf.DUMMYFUNCTION("""COMPUTED_VALUE"""),"https://www.facebook.com/tv2nyhederne/posts/2794005800615042")</f>
        <v>https://www.facebook.com/tv2nyhederne/posts/2794005800615042</v>
      </c>
      <c r="E2" s="2" t="s">
        <v>4522</v>
      </c>
      <c r="F2" t="str">
        <f>IFERROR(__xludf.DUMMYFUNCTION("""COMPUTED_VALUE"""),"Trump, Executive time")</f>
        <v>Trump, Executive time</v>
      </c>
      <c r="G2" s="77" t="str">
        <f>IFERROR(__xludf.DUMMYFUNCTION("""COMPUTED_VALUE"""),"https://www.facebook.com/politiken/posts/10158107492808294")</f>
        <v>https://www.facebook.com/politiken/posts/10158107492808294</v>
      </c>
      <c r="I2" s="2" t="s">
        <v>4542</v>
      </c>
      <c r="J2" t="str">
        <f>IFERROR(__xludf.DUMMYFUNCTION("""COMPUTED_VALUE"""),"Magisterbladet, AU, forsker")</f>
        <v>Magisterbladet, AU, forsker</v>
      </c>
      <c r="K2" s="77" t="str">
        <f>IFERROR(__xludf.DUMMYFUNCTION("""COMPUTED_VALUE"""),"https://old.reddit.com/r/Denmark/comments/anbwvp/auforsker_om_eksternt_pres_er_du_kritisk_f%C3%A5r_du/")</f>
        <v>https://old.reddit.com/r/Denmark/comments/anbwvp/auforsker_om_eksternt_pres_er_du_kritisk_f%C3%A5r_du/</v>
      </c>
      <c r="M2" s="2" t="s">
        <v>4566</v>
      </c>
      <c r="N2" t="str">
        <f>IFERROR(__xludf.DUMMYFUNCTION("""COMPUTED_VALUE"""),"")</f>
        <v/>
      </c>
      <c r="O2" s="77" t="str">
        <f>IFERROR(__xludf.DUMMYFUNCTION("""COMPUTED_VALUE"""),"https://www.facebook.com/DRNyheder/posts/2371477966236047")</f>
        <v>https://www.facebook.com/DRNyheder/posts/2371477966236047</v>
      </c>
    </row>
    <row r="3">
      <c r="A3" s="2" t="s">
        <v>4522</v>
      </c>
      <c r="B3" t="str">
        <f>IFERROR(__xludf.DUMMYFUNCTION("""COMPUTED_VALUE"""),"Trump")</f>
        <v>Trump</v>
      </c>
      <c r="C3" s="77" t="str">
        <f>IFERROR(__xludf.DUMMYFUNCTION("""COMPUTED_VALUE"""),"https://www.facebook.com/tv2nyhederne/posts/2794005800615042")</f>
        <v>https://www.facebook.com/tv2nyhederne/posts/2794005800615042</v>
      </c>
      <c r="E3" s="2" t="s">
        <v>4591</v>
      </c>
      <c r="F3" t="str">
        <f>IFERROR(__xludf.DUMMYFUNCTION("""COMPUTED_VALUE"""),"DF, EU, Peter Kofod")</f>
        <v>DF, EU, Peter Kofod</v>
      </c>
      <c r="G3" s="77" t="str">
        <f>IFERROR(__xludf.DUMMYFUNCTION("""COMPUTED_VALUE"""),"https://www.facebook.com/politiken/posts/10158107492808295")</f>
        <v>https://www.facebook.com/politiken/posts/10158107492808295</v>
      </c>
      <c r="I3" s="2" t="s">
        <v>4610</v>
      </c>
      <c r="J3" t="str">
        <f>IFERROR(__xludf.DUMMYFUNCTION("""COMPUTED_VALUE"""),"Fogh, Irakkrigen, Afghanistan")</f>
        <v>Fogh, Irakkrigen, Afghanistan</v>
      </c>
      <c r="K3" s="77" t="str">
        <f>IFERROR(__xludf.DUMMYFUNCTION("""COMPUTED_VALUE"""),"https://www.information.dk/indland/2019/02/krigsrapport-taetteste-danmark-kommer-paa-faa-fulde-billede-foghs-rolle-irakkrigen?lst_frnt")</f>
        <v>https://www.information.dk/indland/2019/02/krigsrapport-taetteste-danmark-kommer-paa-faa-fulde-billede-foghs-rolle-irakkrigen?lst_frnt</v>
      </c>
      <c r="M3" s="2" t="s">
        <v>4633</v>
      </c>
      <c r="N3" t="str">
        <f>IFERROR(__xludf.DUMMYFUNCTION("""COMPUTED_VALUE"""),"EU, Vestager, skat, IT")</f>
        <v>EU, Vestager, skat, IT</v>
      </c>
      <c r="O3" s="77" t="str">
        <f>IFERROR(__xludf.DUMMYFUNCTION("""COMPUTED_VALUE"""),"https://www.facebook.com/DRNyheder/posts/2371477966236048")</f>
        <v>https://www.facebook.com/DRNyheder/posts/2371477966236048</v>
      </c>
    </row>
    <row r="4">
      <c r="A4" s="2" t="s">
        <v>4658</v>
      </c>
      <c r="B4" t="str">
        <f>IFERROR(__xludf.DUMMYFUNCTION("""COMPUTED_VALUE"""),"Valgkamp, Pensionsalder, Socialdemokratiet, DF, Venstre")</f>
        <v>Valgkamp, Pensionsalder, Socialdemokratiet, DF, Venstre</v>
      </c>
      <c r="C4" s="77" t="str">
        <f>IFERROR(__xludf.DUMMYFUNCTION("""COMPUTED_VALUE"""),"https://www.facebook.com/tv2nyhederne/posts/2792310124117943")</f>
        <v>https://www.facebook.com/tv2nyhederne/posts/2792310124117943</v>
      </c>
      <c r="E4" s="2" t="s">
        <v>4679</v>
      </c>
      <c r="F4" t="str">
        <f>IFERROR(__xludf.DUMMYFUNCTION("""COMPUTED_VALUE"""),"Lindholm, Asyl, ")</f>
        <v>Lindholm, Asyl, </v>
      </c>
      <c r="G4" s="77" t="str">
        <f>IFERROR(__xludf.DUMMYFUNCTION("""COMPUTED_VALUE"""),"https://www.facebook.com/politiken/posts/10158107492808296")</f>
        <v>https://www.facebook.com/politiken/posts/10158107492808296</v>
      </c>
      <c r="I4" s="2" t="s">
        <v>4701</v>
      </c>
      <c r="J4" t="str">
        <f>IFERROR(__xludf.DUMMYFUNCTION("""COMPUTED_VALUE"""),"Burka, Islam, Marie Krarup")</f>
        <v>Burka, Islam, Marie Krarup</v>
      </c>
      <c r="K4" s="77" t="str">
        <f>IFERROR(__xludf.DUMMYFUNCTION("""COMPUTED_VALUE"""),"https://old.reddit.com/r/Denmark/comments/anbvjr/marie_krarup_t%C3%B8rkl%C3%A6det_skal_forbydes_p%C3%A5/")</f>
        <v>https://old.reddit.com/r/Denmark/comments/anbvjr/marie_krarup_t%C3%B8rkl%C3%A6det_skal_forbydes_p%C3%A5/</v>
      </c>
      <c r="M4" s="2" t="s">
        <v>4725</v>
      </c>
      <c r="N4" t="str">
        <f>IFERROR(__xludf.DUMMYFUNCTION("""COMPUTED_VALUE"""),"Energi, Energiminister, Miljø")</f>
        <v>Energi, Energiminister, Miljø</v>
      </c>
      <c r="O4" s="77" t="str">
        <f>IFERROR(__xludf.DUMMYFUNCTION("""COMPUTED_VALUE"""),"https://www.facebook.com/DRNyheder/posts/2371477966236049")</f>
        <v>https://www.facebook.com/DRNyheder/posts/2371477966236049</v>
      </c>
    </row>
    <row r="5">
      <c r="A5" s="2" t="s">
        <v>4730</v>
      </c>
      <c r="B5" t="str">
        <f>IFERROR(__xludf.DUMMYFUNCTION("""COMPUTED_VALUE"""),"EU, Brexit")</f>
        <v>EU, Brexit</v>
      </c>
      <c r="C5" s="77" t="str">
        <f>IFERROR(__xludf.DUMMYFUNCTION("""COMPUTED_VALUE"""),"https://www.facebook.com/tv2nyhederne/posts/2792310124117943")</f>
        <v>https://www.facebook.com/tv2nyhederne/posts/2792310124117943</v>
      </c>
      <c r="E5" s="2" t="s">
        <v>4566</v>
      </c>
      <c r="F5" t="str">
        <f>IFERROR(__xludf.DUMMYFUNCTION("""COMPUTED_VALUE"""),"SF, Pia Olsen Dyhr, Regering")</f>
        <v>SF, Pia Olsen Dyhr, Regering</v>
      </c>
      <c r="G5" s="77" t="str">
        <f>IFERROR(__xludf.DUMMYFUNCTION("""COMPUTED_VALUE"""),"https://www.facebook.com/politiken/posts/10158107492808297")</f>
        <v>https://www.facebook.com/politiken/posts/10158107492808297</v>
      </c>
      <c r="I5" s="2" t="s">
        <v>4734</v>
      </c>
      <c r="J5" t="str">
        <f>IFERROR(__xludf.DUMMYFUNCTION("""COMPUTED_VALUE"""),"Sparekrav, Rigshospitalet, Besparelser, Sundhedsvæsenet")</f>
        <v>Sparekrav, Rigshospitalet, Besparelser, Sundhedsvæsenet</v>
      </c>
      <c r="K5" s="77" t="str">
        <f>IFERROR(__xludf.DUMMYFUNCTION("""COMPUTED_VALUE"""),"https://old.reddit.com/r/Denmark/comments/alywha/chef_p%C3%A5_rigshospitalet_har_sagt_op_i_desperation/")</f>
        <v>https://old.reddit.com/r/Denmark/comments/alywha/chef_p%C3%A5_rigshospitalet_har_sagt_op_i_desperation/</v>
      </c>
      <c r="M5" s="2" t="s">
        <v>4740</v>
      </c>
      <c r="N5" t="str">
        <f>IFERROR(__xludf.DUMMYFUNCTION("""COMPUTED_VALUE"""),"Økonomi, Kommune")</f>
        <v>Økonomi, Kommune</v>
      </c>
      <c r="O5" s="77" t="str">
        <f>IFERROR(__xludf.DUMMYFUNCTION("""COMPUTED_VALUE"""),"https://www.facebook.com/DRNyheder/posts/2371477966236050")</f>
        <v>https://www.facebook.com/DRNyheder/posts/2371477966236050</v>
      </c>
    </row>
    <row r="6">
      <c r="A6" s="2" t="s">
        <v>4741</v>
      </c>
      <c r="B6" t="str">
        <f>IFERROR(__xludf.DUMMYFUNCTION("""COMPUTED_VALUE"""),"Vaccine, forbud, borgerforslag")</f>
        <v>Vaccine, forbud, borgerforslag</v>
      </c>
      <c r="C6" s="77" t="str">
        <f>IFERROR(__xludf.DUMMYFUNCTION("""COMPUTED_VALUE"""),"https://www.facebook.com/tv2nyhederne/posts/2796672650348357")</f>
        <v>https://www.facebook.com/tv2nyhederne/posts/2796672650348357</v>
      </c>
      <c r="E6" s="2" t="s">
        <v>4746</v>
      </c>
      <c r="F6" t="str">
        <f>IFERROR(__xludf.DUMMYFUNCTION("""COMPUTED_VALUE"""),"Kristian Thulesen Dahl, DF, Peter Kofod, Anders Vistisen")</f>
        <v>Kristian Thulesen Dahl, DF, Peter Kofod, Anders Vistisen</v>
      </c>
      <c r="G6" s="77" t="str">
        <f>IFERROR(__xludf.DUMMYFUNCTION("""COMPUTED_VALUE"""),"https://www.facebook.com/politiken/posts/10158107492808298")</f>
        <v>https://www.facebook.com/politiken/posts/10158107492808298</v>
      </c>
      <c r="I6" s="2" t="s">
        <v>4747</v>
      </c>
      <c r="J6" t="str">
        <f>IFERROR(__xludf.DUMMYFUNCTION("""COMPUTED_VALUE"""),"Arveafgift, Venstre")</f>
        <v>Arveafgift, Venstre</v>
      </c>
      <c r="K6" s="77" t="str">
        <f>IFERROR(__xludf.DUMMYFUNCTION("""COMPUTED_VALUE"""),"https://old.reddit.com/r/Denmark/comments/alb2dv/blog_nej_arveafgift_er_ikke_dobbelt_skat_for/")</f>
        <v>https://old.reddit.com/r/Denmark/comments/alb2dv/blog_nej_arveafgift_er_ikke_dobbelt_skat_for/</v>
      </c>
      <c r="M6" s="2" t="s">
        <v>4749</v>
      </c>
      <c r="O6" s="77" t="str">
        <f>IFERROR(__xludf.DUMMYFUNCTION("""COMPUTED_VALUE"""),"https://www.facebook.com/DRNyheder/posts/2371477966236051")</f>
        <v>https://www.facebook.com/DRNyheder/posts/2371477966236051</v>
      </c>
    </row>
    <row r="7">
      <c r="A7" s="2" t="s">
        <v>4679</v>
      </c>
      <c r="B7" t="str">
        <f>IFERROR(__xludf.DUMMYFUNCTION("""COMPUTED_VALUE"""),"Sygehus")</f>
        <v>Sygehus</v>
      </c>
      <c r="C7" s="77" t="str">
        <f>IFERROR(__xludf.DUMMYFUNCTION("""COMPUTED_VALUE"""),"https://www.facebook.com/tv2nyhederne/posts/2796672650348357")</f>
        <v>https://www.facebook.com/tv2nyhederne/posts/2796672650348357</v>
      </c>
      <c r="E7" s="2" t="s">
        <v>4751</v>
      </c>
      <c r="F7" t="str">
        <f>IFERROR(__xludf.DUMMYFUNCTION("""COMPUTED_VALUE"""),"Margrethe Vestager")</f>
        <v>Margrethe Vestager</v>
      </c>
      <c r="G7" s="77" t="str">
        <f>IFERROR(__xludf.DUMMYFUNCTION("""COMPUTED_VALUE"""),"https://www.facebook.com/politiken/posts/10158107492808299")</f>
        <v>https://www.facebook.com/politiken/posts/10158107492808299</v>
      </c>
      <c r="I7" s="2" t="s">
        <v>4753</v>
      </c>
      <c r="J7" t="str">
        <f>IFERROR(__xludf.DUMMYFUNCTION("""COMPUTED_VALUE"""),"Finansministeriet, Venstre")</f>
        <v>Finansministeriet, Venstre</v>
      </c>
      <c r="K7" s="77" t="str">
        <f>IFERROR(__xludf.DUMMYFUNCTION("""COMPUTED_VALUE"""),"https://old.reddit.com/r/Denmark/comments/anof4d/finansministeriet_er_danmarks_overhund/")</f>
        <v>https://old.reddit.com/r/Denmark/comments/anof4d/finansministeriet_er_danmarks_overhund/</v>
      </c>
      <c r="M7" s="2" t="s">
        <v>4757</v>
      </c>
      <c r="O7" s="77" t="str">
        <f>IFERROR(__xludf.DUMMYFUNCTION("""COMPUTED_VALUE"""),"https://www.facebook.com/DRNyheder/posts/2371477966236052")</f>
        <v>https://www.facebook.com/DRNyheder/posts/2371477966236052</v>
      </c>
    </row>
    <row r="8">
      <c r="A8" s="2" t="s">
        <v>4753</v>
      </c>
      <c r="B8" t="str">
        <f>IFERROR(__xludf.DUMMYFUNCTION("""COMPUTED_VALUE"""),"fortælling")</f>
        <v>fortælling</v>
      </c>
      <c r="C8" s="77" t="str">
        <f>IFERROR(__xludf.DUMMYFUNCTION("""COMPUTED_VALUE"""),"https://www.facebook.com/tv2nyhederne/posts/2796629750352647")</f>
        <v>https://www.facebook.com/tv2nyhederne/posts/2796629750352647</v>
      </c>
      <c r="E8" s="2" t="s">
        <v>4764</v>
      </c>
      <c r="F8" t="str">
        <f>IFERROR(__xludf.DUMMYFUNCTION("""COMPUTED_VALUE"""),"Mette Frederiksen, Førtidspension")</f>
        <v>Mette Frederiksen, Førtidspension</v>
      </c>
      <c r="G8" s="77" t="str">
        <f>IFERROR(__xludf.DUMMYFUNCTION("""COMPUTED_VALUE"""),"https://www.facebook.com/politiken/posts/10158107492808300")</f>
        <v>https://www.facebook.com/politiken/posts/10158107492808300</v>
      </c>
      <c r="I8" s="2" t="s">
        <v>4766</v>
      </c>
      <c r="J8" t="str">
        <f>IFERROR(__xludf.DUMMYFUNCTION("""COMPUTED_VALUE"""),"Cypersikkerhed, regler")</f>
        <v>Cypersikkerhed, regler</v>
      </c>
      <c r="K8" s="77" t="str">
        <f>IFERROR(__xludf.DUMMYFUNCTION("""COMPUTED_VALUE"""),"https://old.reddit.com/r/Denmark/comments/anp5gt/dansk_milliardvirksomhed_truer_med_at_forlade/")</f>
        <v>https://old.reddit.com/r/Denmark/comments/anp5gt/dansk_milliardvirksomhed_truer_med_at_forlade/</v>
      </c>
      <c r="M8" s="2" t="s">
        <v>4767</v>
      </c>
      <c r="O8" s="77" t="str">
        <f>IFERROR(__xludf.DUMMYFUNCTION("""COMPUTED_VALUE"""),"https://www.facebook.com/DRNyheder/posts/2371477966236053")</f>
        <v>https://www.facebook.com/DRNyheder/posts/2371477966236053</v>
      </c>
    </row>
    <row r="9">
      <c r="A9" s="2" t="s">
        <v>4566</v>
      </c>
      <c r="B9" t="str">
        <f>IFERROR(__xludf.DUMMYFUNCTION("""COMPUTED_VALUE"""),"fortælling, indvandrere, flygtninge, syrien, børn")</f>
        <v>fortælling, indvandrere, flygtninge, syrien, børn</v>
      </c>
      <c r="C9" s="77" t="str">
        <f>IFERROR(__xludf.DUMMYFUNCTION("""COMPUTED_VALUE"""),"https://www.facebook.com/tv2nyhederne/posts/2796629750352647")</f>
        <v>https://www.facebook.com/tv2nyhederne/posts/2796629750352647</v>
      </c>
      <c r="E9" s="2" t="s">
        <v>4788</v>
      </c>
      <c r="F9" t="str">
        <f>IFERROR(__xludf.DUMMYFUNCTION("""COMPUTED_VALUE"""),"DSU, Lasse Quvang Rasmussen, Krænkende opførsel")</f>
        <v>DSU, Lasse Quvang Rasmussen, Krænkende opførsel</v>
      </c>
      <c r="G9" s="77" t="str">
        <f>IFERROR(__xludf.DUMMYFUNCTION("""COMPUTED_VALUE"""),"https://www.facebook.com/politiken/posts/10158107492808301")</f>
        <v>https://www.facebook.com/politiken/posts/10158107492808301</v>
      </c>
      <c r="I9" s="2" t="s">
        <v>4799</v>
      </c>
      <c r="J9" t="str">
        <f>IFERROR(__xludf.DUMMYFUNCTION("""COMPUTED_VALUE"""),"Rasmus Paludan, SF, Politibeskyttelse")</f>
        <v>Rasmus Paludan, SF, Politibeskyttelse</v>
      </c>
      <c r="K9" s="77" t="str">
        <f>IFERROR(__xludf.DUMMYFUNCTION("""COMPUTED_VALUE"""),"https://old.reddit.com/r/Denmark/comments/ao154m/hemmeligholdt_mail_modsiger_st%C3%B8jbergs_forklaring/")</f>
        <v>https://old.reddit.com/r/Denmark/comments/ao154m/hemmeligholdt_mail_modsiger_st%C3%B8jbergs_forklaring/</v>
      </c>
      <c r="M9" s="2" t="s">
        <v>4802</v>
      </c>
      <c r="O9" s="77" t="str">
        <f>IFERROR(__xludf.DUMMYFUNCTION("""COMPUTED_VALUE"""),"https://www.facebook.com/DRNyheder/posts/2371477966236054")</f>
        <v>https://www.facebook.com/DRNyheder/posts/2371477966236054</v>
      </c>
    </row>
    <row r="10">
      <c r="A10" s="2" t="s">
        <v>4804</v>
      </c>
      <c r="B10" t="str">
        <f>IFERROR(__xludf.DUMMYFUNCTION("""COMPUTED_VALUE"""),"fortælling, kutyme")</f>
        <v>fortælling, kutyme</v>
      </c>
      <c r="C10" s="77" t="str">
        <f>IFERROR(__xludf.DUMMYFUNCTION("""COMPUTED_VALUE"""),"https://www.facebook.com/FFflink/posts/2064465146929612")</f>
        <v>https://www.facebook.com/FFflink/posts/2064465146929612</v>
      </c>
      <c r="E10" s="2" t="s">
        <v>4805</v>
      </c>
      <c r="F10" t="str">
        <f>IFERROR(__xludf.DUMMYFUNCTION("""COMPUTED_VALUE"""),"Den Digitale Prøvevagt, Boykot, Gymnasieelever")</f>
        <v>Den Digitale Prøvevagt, Boykot, Gymnasieelever</v>
      </c>
      <c r="G10" s="77" t="str">
        <f>IFERROR(__xludf.DUMMYFUNCTION("""COMPUTED_VALUE"""),"https://www.facebook.com/politiken/posts/10158107492808302")</f>
        <v>https://www.facebook.com/politiken/posts/10158107492808302</v>
      </c>
      <c r="I10" s="2" t="s">
        <v>4807</v>
      </c>
      <c r="J10" t="str">
        <f>IFERROR(__xludf.DUMMYFUNCTION("""COMPUTED_VALUE"""),"Inger Støjberg, E-mail, Asylpar")</f>
        <v>Inger Støjberg, E-mail, Asylpar</v>
      </c>
      <c r="K10" s="77" t="str">
        <f>IFERROR(__xludf.DUMMYFUNCTION("""COMPUTED_VALUE"""),"https://old.reddit.com/r/Denmark/comments/ao5kon/marie_krarup_dennis_er_selv_ude_om_f%C3%A6ngselsstraf/")</f>
        <v>https://old.reddit.com/r/Denmark/comments/ao5kon/marie_krarup_dennis_er_selv_ude_om_f%C3%A6ngselsstraf/</v>
      </c>
      <c r="O10" s="77" t="str">
        <f>IFERROR(__xludf.DUMMYFUNCTION("""COMPUTED_VALUE"""),"https://www.facebook.com/DRNyheder/posts/2371477966236055")</f>
        <v>https://www.facebook.com/DRNyheder/posts/2371477966236055</v>
      </c>
    </row>
    <row r="11">
      <c r="A11" s="2" t="s">
        <v>4809</v>
      </c>
      <c r="B11" t="str">
        <f>IFERROR(__xludf.DUMMYFUNCTION("""COMPUTED_VALUE"""),"New Zealand, forbud, terrorangreb")</f>
        <v>New Zealand, forbud, terrorangreb</v>
      </c>
      <c r="C11" s="77" t="str">
        <f>IFERROR(__xludf.DUMMYFUNCTION("""COMPUTED_VALUE"""),"https://www.facebook.com/FFflink/posts/2064465146929612")</f>
        <v>https://www.facebook.com/FFflink/posts/2064465146929612</v>
      </c>
      <c r="E11" s="2" t="s">
        <v>4818</v>
      </c>
      <c r="F11" t="str">
        <f>IFERROR(__xludf.DUMMYFUNCTION("""COMPUTED_VALUE"""),"Klimastrejke")</f>
        <v>Klimastrejke</v>
      </c>
      <c r="G11" s="77" t="str">
        <f>IFERROR(__xludf.DUMMYFUNCTION("""COMPUTED_VALUE"""),"https://www.facebook.com/politiken/posts/10158107492808303")</f>
        <v>https://www.facebook.com/politiken/posts/10158107492808303</v>
      </c>
      <c r="I11" s="2" t="s">
        <v>4822</v>
      </c>
      <c r="J11" t="str">
        <f>IFERROR(__xludf.DUMMYFUNCTION("""COMPUTED_VALUE"""),"Marie Krarup, Jehovas Vidner")</f>
        <v>Marie Krarup, Jehovas Vidner</v>
      </c>
      <c r="K11" s="77" t="str">
        <f>IFERROR(__xludf.DUMMYFUNCTION("""COMPUTED_VALUE"""),"https://old.reddit.com/r/Denmark/comments/ao2qn2/trods_millioner_i_erhvervsindt%C3%A6gter_l%C3%B8kkefonden/")</f>
        <v>https://old.reddit.com/r/Denmark/comments/ao2qn2/trods_millioner_i_erhvervsindt%C3%A6gter_l%C3%B8kkefonden/</v>
      </c>
      <c r="O11" s="77" t="str">
        <f>IFERROR(__xludf.DUMMYFUNCTION("""COMPUTED_VALUE"""),"https://www.facebook.com/DRNyheder/posts/2371423332908177")</f>
        <v>https://www.facebook.com/DRNyheder/posts/2371423332908177</v>
      </c>
    </row>
    <row r="12">
      <c r="A12" s="2" t="s">
        <v>4984</v>
      </c>
      <c r="B12" t="str">
        <f>IFERROR(__xludf.DUMMYFUNCTION("""COMPUTED_VALUE"""),"EU, KLIMA, Lars Løkke, statsminister")</f>
        <v>EU, KLIMA, Lars Løkke, statsminister</v>
      </c>
      <c r="C12" s="77" t="str">
        <f>IFERROR(__xludf.DUMMYFUNCTION("""COMPUTED_VALUE"""),"https://www.facebook.com/FFflink/posts/1927044464005015")</f>
        <v>https://www.facebook.com/FFflink/posts/1927044464005015</v>
      </c>
      <c r="E12" s="2" t="s">
        <v>5004</v>
      </c>
      <c r="F12" t="str">
        <f>IFERROR(__xludf.DUMMYFUNCTION("""COMPUTED_VALUE"""),"DSU, Ledere trækker sig, Upassende opførsel")</f>
        <v>DSU, Ledere trækker sig, Upassende opførsel</v>
      </c>
      <c r="G12" s="77" t="str">
        <f>IFERROR(__xludf.DUMMYFUNCTION("""COMPUTED_VALUE"""),"https://www.facebook.com/politiken/posts/10158107492808304")</f>
        <v>https://www.facebook.com/politiken/posts/10158107492808304</v>
      </c>
      <c r="I12" s="2" t="s">
        <v>5018</v>
      </c>
      <c r="J12" t="str">
        <f>IFERROR(__xludf.DUMMYFUNCTION("""COMPUTED_VALUE"""),"Løkkefonden")</f>
        <v>Løkkefonden</v>
      </c>
      <c r="K12" s="77" t="str">
        <f>IFERROR(__xludf.DUMMYFUNCTION("""COMPUTED_VALUE"""),"https://old.reddit.com/r/Denmark/comments/ao2y87/margrethe_vestager_bane_of_alstom_and_siemens/")</f>
        <v>https://old.reddit.com/r/Denmark/comments/ao2y87/margrethe_vestager_bane_of_alstom_and_siemens/</v>
      </c>
      <c r="O12" s="77" t="str">
        <f>IFERROR(__xludf.DUMMYFUNCTION("""COMPUTED_VALUE"""),"https://www.facebook.com/DRNyheder/posts/2371423332908178")</f>
        <v>https://www.facebook.com/DRNyheder/posts/2371423332908178</v>
      </c>
    </row>
    <row r="13">
      <c r="A13" s="2" t="s">
        <v>5022</v>
      </c>
      <c r="B13" t="str">
        <f>IFERROR(__xludf.DUMMYFUNCTION("""COMPUTED_VALUE"""),"")</f>
        <v/>
      </c>
      <c r="C13" s="77" t="str">
        <f>IFERROR(__xludf.DUMMYFUNCTION("""COMPUTED_VALUE"""),"https://www.facebook.com/FFflink/posts/1927044464005016")</f>
        <v>https://www.facebook.com/FFflink/posts/1927044464005016</v>
      </c>
      <c r="E13" s="2" t="s">
        <v>5023</v>
      </c>
      <c r="F13" t="str">
        <f>IFERROR(__xludf.DUMMYFUNCTION("""COMPUTED_VALUE"""),"Enhedslisten, Brexit, EU-Afstemning")</f>
        <v>Enhedslisten, Brexit, EU-Afstemning</v>
      </c>
      <c r="G13" s="77" t="str">
        <f>IFERROR(__xludf.DUMMYFUNCTION("""COMPUTED_VALUE"""),"https://www.facebook.com/politiken/posts/10158107492808305")</f>
        <v>https://www.facebook.com/politiken/posts/10158107492808305</v>
      </c>
      <c r="I13" s="2" t="s">
        <v>5024</v>
      </c>
      <c r="J13" t="str">
        <f>IFERROR(__xludf.DUMMYFUNCTION("""COMPUTED_VALUE"""),"Magrete Vestager")</f>
        <v>Magrete Vestager</v>
      </c>
      <c r="K13" s="77" t="str">
        <f>IFERROR(__xludf.DUMMYFUNCTION("""COMPUTED_VALUE"""),"https://old.reddit.com/r/Denmark/comments/ao1xtd/blog_l%C3%B8kke_satser_igen_igen_p%C3%A5_at_importere/")</f>
        <v>https://old.reddit.com/r/Denmark/comments/ao1xtd/blog_l%C3%B8kke_satser_igen_igen_p%C3%A5_at_importere/</v>
      </c>
      <c r="O13" s="77" t="str">
        <f>IFERROR(__xludf.DUMMYFUNCTION("""COMPUTED_VALUE"""),"https://www.facebook.com/DRNyheder/posts/2371423332908179")</f>
        <v>https://www.facebook.com/DRNyheder/posts/2371423332908179</v>
      </c>
    </row>
    <row r="14">
      <c r="A14" s="2" t="s">
        <v>5240</v>
      </c>
      <c r="B14" t="str">
        <f>IFERROR(__xludf.DUMMYFUNCTION("""COMPUTED_VALUE"""),"Brexit, EU, borgerforslag")</f>
        <v>Brexit, EU, borgerforslag</v>
      </c>
      <c r="C14" s="77" t="str">
        <f>IFERROR(__xludf.DUMMYFUNCTION("""COMPUTED_VALUE"""),"https://www.facebook.com/FFflink/posts/1927044464005017")</f>
        <v>https://www.facebook.com/FFflink/posts/1927044464005017</v>
      </c>
      <c r="E14" s="2" t="s">
        <v>5265</v>
      </c>
      <c r="F14" t="str">
        <f>IFERROR(__xludf.DUMMYFUNCTION("""COMPUTED_VALUE"""),"Brexit, Storbritannien")</f>
        <v>Brexit, Storbritannien</v>
      </c>
      <c r="G14" s="77" t="str">
        <f>IFERROR(__xludf.DUMMYFUNCTION("""COMPUTED_VALUE"""),"https://www.facebook.com/politiken/posts/10158107492808306")</f>
        <v>https://www.facebook.com/politiken/posts/10158107492808306</v>
      </c>
      <c r="I14" s="2" t="s">
        <v>5295</v>
      </c>
      <c r="J14" t="str">
        <f>IFERROR(__xludf.DUMMYFUNCTION("""COMPUTED_VALUE"""),"Lars Løkke")</f>
        <v>Lars Løkke</v>
      </c>
      <c r="K14" s="77" t="str">
        <f>IFERROR(__xludf.DUMMYFUNCTION("""COMPUTED_VALUE"""),"https://old.reddit.com/r/Denmark/comments/aoqfu1/landbruget_har_svigtet_gr%C3%B8nne_l%C3%B8fter_fra/")</f>
        <v>https://old.reddit.com/r/Denmark/comments/aoqfu1/landbruget_har_svigtet_gr%C3%B8nne_l%C3%B8fter_fra/</v>
      </c>
      <c r="O14" s="77" t="str">
        <f>IFERROR(__xludf.DUMMYFUNCTION("""COMPUTED_VALUE"""),"https://www.facebook.com/DRNyheder/posts/2371423332908180")</f>
        <v>https://www.facebook.com/DRNyheder/posts/2371423332908180</v>
      </c>
    </row>
    <row r="15">
      <c r="A15" s="2" t="s">
        <v>5363</v>
      </c>
      <c r="B15" t="str">
        <f>IFERROR(__xludf.DUMMYFUNCTION("""COMPUTED_VALUE"""),"uddannelse, gymnasie, debatindlæg")</f>
        <v>uddannelse, gymnasie, debatindlæg</v>
      </c>
      <c r="C15" s="77" t="str">
        <f>IFERROR(__xludf.DUMMYFUNCTION("""COMPUTED_VALUE"""),"https://www.facebook.com/FFflink/posts/1927044464005018")</f>
        <v>https://www.facebook.com/FFflink/posts/1927044464005018</v>
      </c>
      <c r="E15" s="2" t="s">
        <v>5363</v>
      </c>
      <c r="F15" t="str">
        <f>IFERROR(__xludf.DUMMYFUNCTION("""COMPUTED_VALUE"""),"EU, Familiesammenføring")</f>
        <v>EU, Familiesammenføring</v>
      </c>
      <c r="G15" s="77" t="str">
        <f>IFERROR(__xludf.DUMMYFUNCTION("""COMPUTED_VALUE"""),"https://www.facebook.com/politiken/posts/10158107492808307")</f>
        <v>https://www.facebook.com/politiken/posts/10158107492808307</v>
      </c>
      <c r="I15" s="2" t="s">
        <v>5416</v>
      </c>
      <c r="J15" t="str">
        <f>IFERROR(__xludf.DUMMYFUNCTION("""COMPUTED_VALUE"""),"Landbrug, Landbrugspakke, Venstre")</f>
        <v>Landbrug, Landbrugspakke, Venstre</v>
      </c>
      <c r="K15" s="77" t="str">
        <f>IFERROR(__xludf.DUMMYFUNCTION("""COMPUTED_VALUE"""),"https://old.reddit.com/r/Denmark/comments/aoqspd/kommune_betalte_13_millioner_til_ungdomshus/")</f>
        <v>https://old.reddit.com/r/Denmark/comments/aoqspd/kommune_betalte_13_millioner_til_ungdomshus/</v>
      </c>
      <c r="O15" s="77" t="str">
        <f>IFERROR(__xludf.DUMMYFUNCTION("""COMPUTED_VALUE"""),"https://www.facebook.com/DRNyheder/posts/2371423332908181")</f>
        <v>https://www.facebook.com/DRNyheder/posts/2371423332908181</v>
      </c>
    </row>
    <row r="16">
      <c r="A16" s="2" t="s">
        <v>5482</v>
      </c>
      <c r="B16" t="str">
        <f>IFERROR(__xludf.DUMMYFUNCTION("""COMPUTED_VALUE"""),"finansielle sektor, flertal, tilsyn")</f>
        <v>finansielle sektor, flertal, tilsyn</v>
      </c>
      <c r="C16" s="77" t="str">
        <f>IFERROR(__xludf.DUMMYFUNCTION("""COMPUTED_VALUE"""),"https://www.facebook.com/FFflink/posts/1927044464005019")</f>
        <v>https://www.facebook.com/FFflink/posts/1927044464005019</v>
      </c>
      <c r="E16" s="2" t="s">
        <v>5512</v>
      </c>
      <c r="F16" t="str">
        <f>IFERROR(__xludf.DUMMYFUNCTION("""COMPUTED_VALUE"""),"Baby i folketinget, Pia Kjærsgaard")</f>
        <v>Baby i folketinget, Pia Kjærsgaard</v>
      </c>
      <c r="G16" s="77" t="str">
        <f>IFERROR(__xludf.DUMMYFUNCTION("""COMPUTED_VALUE"""),"https://www.facebook.com/politiken/posts/10158107492808308")</f>
        <v>https://www.facebook.com/politiken/posts/10158107492808308</v>
      </c>
      <c r="I16" s="2" t="s">
        <v>5542</v>
      </c>
      <c r="J16" t="str">
        <f>IFERROR(__xludf.DUMMYFUNCTION("""COMPUTED_VALUE"""),"Ungdomshus")</f>
        <v>Ungdomshus</v>
      </c>
      <c r="K16" s="77" t="str">
        <f>IFERROR(__xludf.DUMMYFUNCTION("""COMPUTED_VALUE"""),"https://old.reddit.com/r/Denmark/comments/aoqxgk/342_menneskesmuglere_er_straffet_efter/")</f>
        <v>https://old.reddit.com/r/Denmark/comments/aoqxgk/342_menneskesmuglere_er_straffet_efter/</v>
      </c>
      <c r="O16" s="77" t="str">
        <f>IFERROR(__xludf.DUMMYFUNCTION("""COMPUTED_VALUE"""),"https://www.facebook.com/DRNyheder/posts/2371423332908182")</f>
        <v>https://www.facebook.com/DRNyheder/posts/2371423332908182</v>
      </c>
    </row>
    <row r="17">
      <c r="A17" s="2" t="s">
        <v>4490</v>
      </c>
      <c r="B17" t="str">
        <f>IFERROR(__xludf.DUMMYFUNCTION("""COMPUTED_VALUE"""),"klima, debatindlæg")</f>
        <v>klima, debatindlæg</v>
      </c>
      <c r="C17" s="77" t="str">
        <f>IFERROR(__xludf.DUMMYFUNCTION("""COMPUTED_VALUE"""),"https://www.facebook.com/FFflink/posts/1927044464005020")</f>
        <v>https://www.facebook.com/FFflink/posts/1927044464005020</v>
      </c>
      <c r="E17" s="2" t="s">
        <v>4804</v>
      </c>
      <c r="F17" t="str">
        <f>IFERROR(__xludf.DUMMYFUNCTION("""COMPUTED_VALUE"""),"Sundhedsreform, Regeringen")</f>
        <v>Sundhedsreform, Regeringen</v>
      </c>
      <c r="G17" s="77" t="str">
        <f>IFERROR(__xludf.DUMMYFUNCTION("""COMPUTED_VALUE"""),"https://www.facebook.com/politiken/posts/10158107492808309")</f>
        <v>https://www.facebook.com/politiken/posts/10158107492808309</v>
      </c>
      <c r="I17" s="2" t="s">
        <v>5640</v>
      </c>
      <c r="J17" t="str">
        <f>IFERROR(__xludf.DUMMYFUNCTION("""COMPUTED_VALUE"""),"Menneskesmuglere")</f>
        <v>Menneskesmuglere</v>
      </c>
      <c r="K17" s="77" t="str">
        <f>IFERROR(__xludf.DUMMYFUNCTION("""COMPUTED_VALUE"""),"https://old.reddit.com/r/Denmark/comments/aoqrfr/politikere_utilgiveligt_at_terrorist_havde_adgang/")</f>
        <v>https://old.reddit.com/r/Denmark/comments/aoqrfr/politikere_utilgiveligt_at_terrorist_havde_adgang/</v>
      </c>
      <c r="O17" s="77" t="str">
        <f>IFERROR(__xludf.DUMMYFUNCTION("""COMPUTED_VALUE"""),"https://www.facebook.com/DRNyheder/posts/2371423332908183")</f>
        <v>https://www.facebook.com/DRNyheder/posts/2371423332908183</v>
      </c>
    </row>
    <row r="18">
      <c r="A18" s="2" t="s">
        <v>5701</v>
      </c>
      <c r="B18" t="str">
        <f>IFERROR(__xludf.DUMMYFUNCTION("""COMPUTED_VALUE"""),"sundhedsreform, sundhedsvæsen, venstre, regering")</f>
        <v>sundhedsreform, sundhedsvæsen, venstre, regering</v>
      </c>
      <c r="C18" s="77" t="str">
        <f>IFERROR(__xludf.DUMMYFUNCTION("""COMPUTED_VALUE"""),"https://www.facebook.com/FFflink/posts/1927044464005021")</f>
        <v>https://www.facebook.com/FFflink/posts/1927044464005021</v>
      </c>
      <c r="E18" s="2" t="s">
        <v>5719</v>
      </c>
      <c r="F18" t="str">
        <f>IFERROR(__xludf.DUMMYFUNCTION("""COMPUTED_VALUE"""),"Trump, Rusland, Frifundet")</f>
        <v>Trump, Rusland, Frifundet</v>
      </c>
      <c r="G18" s="77" t="str">
        <f>IFERROR(__xludf.DUMMYFUNCTION("""COMPUTED_VALUE"""),"https://www.facebook.com/politiken/posts/10158107492808310")</f>
        <v>https://www.facebook.com/politiken/posts/10158107492808310</v>
      </c>
      <c r="I18" s="2" t="s">
        <v>5749</v>
      </c>
      <c r="J18" t="str">
        <f>IFERROR(__xludf.DUMMYFUNCTION("""COMPUTED_VALUE"""),"Terrorist, Bombe, Fængsel")</f>
        <v>Terrorist, Bombe, Fængsel</v>
      </c>
      <c r="K18" s="77" t="str">
        <f>IFERROR(__xludf.DUMMYFUNCTION("""COMPUTED_VALUE"""),"https://old.reddit.com/r/Denmark/comments/ampgm6/r%C3%B8d_blok_vil_droppe_uddannelsernes_sparekniv/")</f>
        <v>https://old.reddit.com/r/Denmark/comments/ampgm6/r%C3%B8d_blok_vil_droppe_uddannelsernes_sparekniv/</v>
      </c>
      <c r="O18" s="77" t="str">
        <f>IFERROR(__xludf.DUMMYFUNCTION("""COMPUTED_VALUE"""),"https://www.facebook.com/DRNyheder/posts/2371423332908184")</f>
        <v>https://www.facebook.com/DRNyheder/posts/2371423332908184</v>
      </c>
    </row>
    <row r="19">
      <c r="A19" s="2" t="s">
        <v>5797</v>
      </c>
      <c r="B19" t="str">
        <f>IFERROR(__xludf.DUMMYFUNCTION("""COMPUTED_VALUE"""),"storebæltsbro, økonomi, delt danmark")</f>
        <v>storebæltsbro, økonomi, delt danmark</v>
      </c>
      <c r="C19" s="77" t="str">
        <f>IFERROR(__xludf.DUMMYFUNCTION("""COMPUTED_VALUE"""),"https://www.facebook.com/FFflink/posts/1927044464005022")</f>
        <v>https://www.facebook.com/FFflink/posts/1927044464005022</v>
      </c>
      <c r="E19" s="2" t="s">
        <v>5802</v>
      </c>
      <c r="G19" s="77" t="str">
        <f>IFERROR(__xludf.DUMMYFUNCTION("""COMPUTED_VALUE"""),"https://www.facebook.com/politiken/posts/10158107492808311")</f>
        <v>https://www.facebook.com/politiken/posts/10158107492808311</v>
      </c>
      <c r="I19" s="2" t="s">
        <v>5805</v>
      </c>
      <c r="J19" t="str">
        <f>IFERROR(__xludf.DUMMYFUNCTION("""COMPUTED_VALUE"""),"Rød Blok, Sparekniv, Uddannelse")</f>
        <v>Rød Blok, Sparekniv, Uddannelse</v>
      </c>
      <c r="K19" s="77" t="str">
        <f>IFERROR(__xludf.DUMMYFUNCTION("""COMPUTED_VALUE"""),"https://old.reddit.com/r/Denmark/comments/aof0er/inger_st%C3%B8jberg_kaldes_i_hastesamr%C3%A5d_om/")</f>
        <v>https://old.reddit.com/r/Denmark/comments/aof0er/inger_st%C3%B8jberg_kaldes_i_hastesamr%C3%A5d_om/</v>
      </c>
      <c r="O19" s="77" t="str">
        <f>IFERROR(__xludf.DUMMYFUNCTION("""COMPUTED_VALUE"""),"https://www.facebook.com/DRNyheder/posts/2370317979685379")</f>
        <v>https://www.facebook.com/DRNyheder/posts/2370317979685379</v>
      </c>
    </row>
    <row r="20">
      <c r="A20" s="2" t="s">
        <v>4753</v>
      </c>
      <c r="B20" t="str">
        <f>IFERROR(__xludf.DUMMYFUNCTION("""COMPUTED_VALUE"""),"klima, regering, budget, infrastuktur, konsekvenser")</f>
        <v>klima, regering, budget, infrastuktur, konsekvenser</v>
      </c>
      <c r="C20" s="77" t="str">
        <f>IFERROR(__xludf.DUMMYFUNCTION("""COMPUTED_VALUE"""),"https://www.facebook.com/FFflink/posts/1927044464005023")</f>
        <v>https://www.facebook.com/FFflink/posts/1927044464005023</v>
      </c>
      <c r="E20" s="2" t="s">
        <v>5830</v>
      </c>
      <c r="G20" s="77" t="str">
        <f>IFERROR(__xludf.DUMMYFUNCTION("""COMPUTED_VALUE"""),"https://www.facebook.com/politiken/posts/10158107492808312")</f>
        <v>https://www.facebook.com/politiken/posts/10158107492808312</v>
      </c>
      <c r="I20" s="2" t="s">
        <v>5842</v>
      </c>
      <c r="J20" t="str">
        <f>IFERROR(__xludf.DUMMYFUNCTION("""COMPUTED_VALUE"""),"Inger Støjberg, Mail")</f>
        <v>Inger Støjberg, Mail</v>
      </c>
      <c r="K20" s="77" t="str">
        <f>IFERROR(__xludf.DUMMYFUNCTION("""COMPUTED_VALUE"""),"https://old.reddit.com/r/Denmark/comments/8g9ljh/esben_lunde_stopper/")</f>
        <v>https://old.reddit.com/r/Denmark/comments/8g9ljh/esben_lunde_stopper/</v>
      </c>
      <c r="O20" s="77" t="str">
        <f>IFERROR(__xludf.DUMMYFUNCTION("""COMPUTED_VALUE"""),"https://www.facebook.com/DRNyheder/posts/2370317979685380")</f>
        <v>https://www.facebook.com/DRNyheder/posts/2370317979685380</v>
      </c>
    </row>
    <row r="21">
      <c r="A21" s="2" t="s">
        <v>5855</v>
      </c>
      <c r="B21" t="str">
        <f>IFERROR(__xludf.DUMMYFUNCTION("""COMPUTED_VALUE"""),"kunst, sygehus, Haarder, Venstre")</f>
        <v>kunst, sygehus, Haarder, Venstre</v>
      </c>
      <c r="C21" s="77" t="str">
        <f>IFERROR(__xludf.DUMMYFUNCTION("""COMPUTED_VALUE"""),"https://www.facebook.com/FFflink/posts/1927044464005024")</f>
        <v>https://www.facebook.com/FFflink/posts/1927044464005024</v>
      </c>
      <c r="E21" s="2" t="s">
        <v>5797</v>
      </c>
      <c r="G21" s="77" t="str">
        <f>IFERROR(__xludf.DUMMYFUNCTION("""COMPUTED_VALUE"""),"https://www.facebook.com/politiken/posts/10158108317293294")</f>
        <v>https://www.facebook.com/politiken/posts/10158108317293294</v>
      </c>
      <c r="I21" s="2" t="s">
        <v>5864</v>
      </c>
      <c r="J21" t="str">
        <f>IFERROR(__xludf.DUMMYFUNCTION("""COMPUTED_VALUE"""),"Esben Lund")</f>
        <v>Esben Lund</v>
      </c>
      <c r="K21" s="77" t="str">
        <f>IFERROR(__xludf.DUMMYFUNCTION("""COMPUTED_VALUE"""),"https://old.reddit.com/r/Denmark/comments/a569un/man_skal_ikke_kaste_med_sten_n%C3%A5r_man_selv_bor_i/")</f>
        <v>https://old.reddit.com/r/Denmark/comments/a569un/man_skal_ikke_kaste_med_sten_n%C3%A5r_man_selv_bor_i/</v>
      </c>
      <c r="O21" s="77" t="str">
        <f>IFERROR(__xludf.DUMMYFUNCTION("""COMPUTED_VALUE"""),"https://www.facebook.com/DRNyheder/posts/2370317979685381")</f>
        <v>https://www.facebook.com/DRNyheder/posts/2370317979685381</v>
      </c>
    </row>
    <row r="22">
      <c r="A22" s="2" t="s">
        <v>5904</v>
      </c>
      <c r="B22" t="str">
        <f>IFERROR(__xludf.DUMMYFUNCTION("""COMPUTED_VALUE"""),"DF, nedgang, meningsmåling")</f>
        <v>DF, nedgang, meningsmåling</v>
      </c>
      <c r="C22" s="77" t="str">
        <f>IFERROR(__xludf.DUMMYFUNCTION("""COMPUTED_VALUE"""),"https://www.facebook.com/FFflink/posts/1927044464005025")</f>
        <v>https://www.facebook.com/FFflink/posts/1927044464005025</v>
      </c>
      <c r="E22" s="2" t="s">
        <v>5919</v>
      </c>
      <c r="G22" s="77" t="str">
        <f>IFERROR(__xludf.DUMMYFUNCTION("""COMPUTED_VALUE"""),"https://www.facebook.com/politiken/posts/10158108317293295")</f>
        <v>https://www.facebook.com/politiken/posts/10158108317293295</v>
      </c>
      <c r="I22" s="2" t="s">
        <v>5940</v>
      </c>
      <c r="J22" t="str">
        <f>IFERROR(__xludf.DUMMYFUNCTION("""COMPUTED_VALUE"""),"Rasmus Jarlov, Nazisme, Racisme")</f>
        <v>Rasmus Jarlov, Nazisme, Racisme</v>
      </c>
      <c r="K22" s="77" t="str">
        <f>IFERROR(__xludf.DUMMYFUNCTION("""COMPUTED_VALUE"""),"https://old.reddit.com/r/Denmark/comments/84zj3t/friendly_reminder_om_at_borgerforslaget_om_en/")</f>
        <v>https://old.reddit.com/r/Denmark/comments/84zj3t/friendly_reminder_om_at_borgerforslaget_om_en/</v>
      </c>
      <c r="O22" s="77" t="str">
        <f>IFERROR(__xludf.DUMMYFUNCTION("""COMPUTED_VALUE"""),"https://www.facebook.com/DRNyheder/posts/2370317979685382")</f>
        <v>https://www.facebook.com/DRNyheder/posts/2370317979685382</v>
      </c>
    </row>
    <row r="23">
      <c r="A23" s="2" t="s">
        <v>5977</v>
      </c>
      <c r="B23" t="str">
        <f>IFERROR(__xludf.DUMMYFUNCTION("""COMPUTED_VALUE"""),"LA,Ældreminister,minister,valg")</f>
        <v>LA,Ældreminister,minister,valg</v>
      </c>
      <c r="C23" s="77" t="str">
        <f>IFERROR(__xludf.DUMMYFUNCTION("""COMPUTED_VALUE"""),"https://www.facebook.com/FFflink/posts/1927043710671757")</f>
        <v>https://www.facebook.com/FFflink/posts/1927043710671757</v>
      </c>
      <c r="G23" s="77" t="str">
        <f>IFERROR(__xludf.DUMMYFUNCTION("""COMPUTED_VALUE"""),"https://www.facebook.com/politiken/posts/10158108317293296")</f>
        <v>https://www.facebook.com/politiken/posts/10158108317293296</v>
      </c>
      <c r="I23" s="2" t="s">
        <v>6831</v>
      </c>
      <c r="J23" t="str">
        <f>IFERROR(__xludf.DUMMYFUNCTION("""COMPUTED_VALUE"""),"Børneomskæring")</f>
        <v>Børneomskæring</v>
      </c>
      <c r="K23" s="77" t="str">
        <f>IFERROR(__xludf.DUMMYFUNCTION("""COMPUTED_VALUE"""),"https://old.reddit.com/r/Denmark/comments/8hy6ef/stine_brix_enhedslisten_st%C3%B8tter_borgerforslaget/")</f>
        <v>https://old.reddit.com/r/Denmark/comments/8hy6ef/stine_brix_enhedslisten_st%C3%B8tter_borgerforslaget/</v>
      </c>
      <c r="O23" s="77" t="str">
        <f>IFERROR(__xludf.DUMMYFUNCTION("""COMPUTED_VALUE"""),"https://www.facebook.com/DRNyheder/posts/2370317979685383")</f>
        <v>https://www.facebook.com/DRNyheder/posts/2370317979685383</v>
      </c>
    </row>
    <row r="24">
      <c r="A24" s="2" t="s">
        <v>4767</v>
      </c>
      <c r="C24" s="77" t="str">
        <f>IFERROR(__xludf.DUMMYFUNCTION("""COMPUTED_VALUE"""),"https://www.facebook.com/FFflink/posts/1927043710671758")</f>
        <v>https://www.facebook.com/FFflink/posts/1927043710671758</v>
      </c>
      <c r="G24" s="77" t="str">
        <f>IFERROR(__xludf.DUMMYFUNCTION("""COMPUTED_VALUE"""),"https://www.facebook.com/politiken/posts/10158108317293297")</f>
        <v>https://www.facebook.com/politiken/posts/10158108317293297</v>
      </c>
      <c r="I24" s="2" t="s">
        <v>6953</v>
      </c>
      <c r="J24" t="str">
        <f>IFERROR(__xludf.DUMMYFUNCTION("""COMPUTED_VALUE"""),"Enhedslisten, omskæring, aldersgrense")</f>
        <v>Enhedslisten, omskæring, aldersgrense</v>
      </c>
      <c r="K24" s="77" t="str">
        <f>IFERROR(__xludf.DUMMYFUNCTION("""COMPUTED_VALUE"""),"https://old.reddit.com/r/Denmark/comments/60o66o/enhedslistens_politikere_frasiger_sig/")</f>
        <v>https://old.reddit.com/r/Denmark/comments/60o66o/enhedslistens_politikere_frasiger_sig/</v>
      </c>
      <c r="O24" s="77" t="str">
        <f>IFERROR(__xludf.DUMMYFUNCTION("""COMPUTED_VALUE"""),"https://www.facebook.com/DRNyheder/posts/2370317979685384")</f>
        <v>https://www.facebook.com/DRNyheder/posts/2370317979685384</v>
      </c>
    </row>
    <row r="25">
      <c r="A25" s="2" t="s">
        <v>4767</v>
      </c>
      <c r="C25" s="77" t="str">
        <f>IFERROR(__xludf.DUMMYFUNCTION("""COMPUTED_VALUE"""),"https://www.facebook.com/FFflink/posts/1927043710671759")</f>
        <v>https://www.facebook.com/FFflink/posts/1927043710671759</v>
      </c>
      <c r="G25" s="77" t="str">
        <f>IFERROR(__xludf.DUMMYFUNCTION("""COMPUTED_VALUE"""),"https://www.facebook.com/politiken/posts/10158108317293298")</f>
        <v>https://www.facebook.com/politiken/posts/10158108317293298</v>
      </c>
      <c r="I25" s="2" t="s">
        <v>6999</v>
      </c>
      <c r="J25" t="str">
        <f>IFERROR(__xludf.DUMMYFUNCTION("""COMPUTED_VALUE"""),"Pension, Enhedslisten")</f>
        <v>Pension, Enhedslisten</v>
      </c>
      <c r="K25" s="77" t="str">
        <f>IFERROR(__xludf.DUMMYFUNCTION("""COMPUTED_VALUE"""),"https://old.reddit.com/r/Denmark/comments/8b6byr/stort_flertal_af_danskerne_st%C3%B8tter_politisk/")</f>
        <v>https://old.reddit.com/r/Denmark/comments/8b6byr/stort_flertal_af_danskerne_st%C3%B8tter_politisk/</v>
      </c>
      <c r="O25" s="77" t="str">
        <f>IFERROR(__xludf.DUMMYFUNCTION("""COMPUTED_VALUE"""),"https://www.facebook.com/DRNyheder/posts/2370317979685385")</f>
        <v>https://www.facebook.com/DRNyheder/posts/2370317979685385</v>
      </c>
    </row>
    <row r="26">
      <c r="A26" s="2" t="s">
        <v>7000</v>
      </c>
      <c r="C26" s="77" t="str">
        <f>IFERROR(__xludf.DUMMYFUNCTION("""COMPUTED_VALUE"""),"https://www.facebook.com/FFflink/posts/1927043710671760")</f>
        <v>https://www.facebook.com/FFflink/posts/1927043710671760</v>
      </c>
      <c r="G26" s="77" t="str">
        <f>IFERROR(__xludf.DUMMYFUNCTION("""COMPUTED_VALUE"""),"https://www.facebook.com/politiken/posts/10158108317293299")</f>
        <v>https://www.facebook.com/politiken/posts/10158108317293299</v>
      </c>
      <c r="I26" s="2" t="s">
        <v>7001</v>
      </c>
      <c r="J26" t="str">
        <f>IFERROR(__xludf.DUMMYFUNCTION("""COMPUTED_VALUE"""),"Elbiler, støtte")</f>
        <v>Elbiler, støtte</v>
      </c>
      <c r="K26" s="77" t="str">
        <f>IFERROR(__xludf.DUMMYFUNCTION("""COMPUTED_VALUE"""),"https://old.reddit.com/r/Denmark/comments/75phqy/johanne_schmidtnielsen_leverer_en_retorisk/")</f>
        <v>https://old.reddit.com/r/Denmark/comments/75phqy/johanne_schmidtnielsen_leverer_en_retorisk/</v>
      </c>
      <c r="O26" s="77" t="str">
        <f>IFERROR(__xludf.DUMMYFUNCTION("""COMPUTED_VALUE"""),"https://www.facebook.com/DRNyheder/posts/2370317979685386")</f>
        <v>https://www.facebook.com/DRNyheder/posts/2370317979685386</v>
      </c>
    </row>
    <row r="27">
      <c r="A27" s="2" t="s">
        <v>7002</v>
      </c>
      <c r="C27" s="77" t="str">
        <f>IFERROR(__xludf.DUMMYFUNCTION("""COMPUTED_VALUE"""),"https://www.facebook.com/FFflink/posts/1927043710671761")</f>
        <v>https://www.facebook.com/FFflink/posts/1927043710671761</v>
      </c>
      <c r="G27" s="77" t="str">
        <f>IFERROR(__xludf.DUMMYFUNCTION("""COMPUTED_VALUE"""),"https://www.facebook.com/politiken/posts/10158108317293300")</f>
        <v>https://www.facebook.com/politiken/posts/10158108317293300</v>
      </c>
      <c r="I27" s="2" t="s">
        <v>7003</v>
      </c>
      <c r="J27" t="str">
        <f>IFERROR(__xludf.DUMMYFUNCTION("""COMPUTED_VALUE"""),"Johanne Schmidt-Nielsen, Inger Støjberg")</f>
        <v>Johanne Schmidt-Nielsen, Inger Støjberg</v>
      </c>
      <c r="K27" s="77" t="str">
        <f>IFERROR(__xludf.DUMMYFUNCTION("""COMPUTED_VALUE"""),"https://old.reddit.com/r/Denmark/comments/7j96jd/margrethe_vestager_vi_skal_tage_demokratiet/")</f>
        <v>https://old.reddit.com/r/Denmark/comments/7j96jd/margrethe_vestager_vi_skal_tage_demokratiet/</v>
      </c>
      <c r="O27" s="77" t="str">
        <f>IFERROR(__xludf.DUMMYFUNCTION("""COMPUTED_VALUE"""),"https://www.facebook.com/DRNyheder/posts/2370317979685387")</f>
        <v>https://www.facebook.com/DRNyheder/posts/2370317979685387</v>
      </c>
    </row>
    <row r="28">
      <c r="A28" s="2" t="s">
        <v>4753</v>
      </c>
      <c r="C28" s="77" t="str">
        <f>IFERROR(__xludf.DUMMYFUNCTION("""COMPUTED_VALUE"""),"https://www.facebook.com/FFflink/posts/2286612448048213")</f>
        <v>https://www.facebook.com/FFflink/posts/2286612448048213</v>
      </c>
      <c r="G28" s="77" t="str">
        <f>IFERROR(__xludf.DUMMYFUNCTION("""COMPUTED_VALUE"""),"https://www.facebook.com/politiken/posts/10158108317293301")</f>
        <v>https://www.facebook.com/politiken/posts/10158108317293301</v>
      </c>
      <c r="I28" s="2" t="s">
        <v>7006</v>
      </c>
      <c r="J28" t="str">
        <f>IFERROR(__xludf.DUMMYFUNCTION("""COMPUTED_VALUE"""),"Margrethe Vestager, Teknologi")</f>
        <v>Margrethe Vestager, Teknologi</v>
      </c>
      <c r="K28" s="77" t="str">
        <f>IFERROR(__xludf.DUMMYFUNCTION("""COMPUTED_VALUE"""),"https://old.reddit.com/r/Denmark/comments/8c735w/sf_vil_g%C3%B8re_tandl%C3%A6ge_psykologhj%C3%A6lp_og_fysioterapi/")</f>
        <v>https://old.reddit.com/r/Denmark/comments/8c735w/sf_vil_g%C3%B8re_tandl%C3%A6ge_psykologhj%C3%A6lp_og_fysioterapi/</v>
      </c>
      <c r="O28" s="77" t="str">
        <f>IFERROR(__xludf.DUMMYFUNCTION("""COMPUTED_VALUE"""),"https://www.facebook.com/DRNyheder/posts/2373664252684085")</f>
        <v>https://www.facebook.com/DRNyheder/posts/2373664252684085</v>
      </c>
    </row>
    <row r="29">
      <c r="A29" s="2" t="s">
        <v>7007</v>
      </c>
      <c r="C29" s="77" t="str">
        <f>IFERROR(__xludf.DUMMYFUNCTION("""COMPUTED_VALUE"""),"https://www.facebook.com/FFflink/posts/2286612448048213")</f>
        <v>https://www.facebook.com/FFflink/posts/2286612448048213</v>
      </c>
      <c r="G29" s="77" t="str">
        <f>IFERROR(__xludf.DUMMYFUNCTION("""COMPUTED_VALUE"""),"https://www.facebook.com/politiken/posts/10158108317293302")</f>
        <v>https://www.facebook.com/politiken/posts/10158108317293302</v>
      </c>
      <c r="I29" s="2" t="s">
        <v>7009</v>
      </c>
      <c r="J29" t="str">
        <f>IFERROR(__xludf.DUMMYFUNCTION("""COMPUTED_VALUE"""),"SF, Tandlæge, Fysioterapi")</f>
        <v>SF, Tandlæge, Fysioterapi</v>
      </c>
      <c r="K29" s="77" t="str">
        <f>IFERROR(__xludf.DUMMYFUNCTION("""COMPUTED_VALUE"""),"https://old.reddit.com/r/Denmark/comments/7sm91j/staten_sags%C3%B8ges_for_masseoverv%C3%A5gning/")</f>
        <v>https://old.reddit.com/r/Denmark/comments/7sm91j/staten_sags%C3%B8ges_for_masseoverv%C3%A5gning/</v>
      </c>
      <c r="O29" s="77" t="str">
        <f>IFERROR(__xludf.DUMMYFUNCTION("""COMPUTED_VALUE"""),"https://www.facebook.com/DRNyheder/posts/2373664252684086")</f>
        <v>https://www.facebook.com/DRNyheder/posts/2373664252684086</v>
      </c>
    </row>
    <row r="30">
      <c r="A30" s="2" t="s">
        <v>7014</v>
      </c>
      <c r="C30" s="77" t="str">
        <f>IFERROR(__xludf.DUMMYFUNCTION("""COMPUTED_VALUE"""),"https://www.facebook.com/tv2nyhederne/posts/2874268839255404")</f>
        <v>https://www.facebook.com/tv2nyhederne/posts/2874268839255404</v>
      </c>
      <c r="G30" s="77" t="str">
        <f>IFERROR(__xludf.DUMMYFUNCTION("""COMPUTED_VALUE"""),"https://www.facebook.com/politiken/posts/10158108317293303")</f>
        <v>https://www.facebook.com/politiken/posts/10158108317293303</v>
      </c>
      <c r="I30" s="2" t="s">
        <v>7024</v>
      </c>
      <c r="J30" t="str">
        <f>IFERROR(__xludf.DUMMYFUNCTION("""COMPUTED_VALUE"""),"Masseovervågning, Sagsøge")</f>
        <v>Masseovervågning, Sagsøge</v>
      </c>
      <c r="K30" s="77" t="str">
        <f>IFERROR(__xludf.DUMMYFUNCTION("""COMPUTED_VALUE"""),"https://old.reddit.com/r/Denmark/comments/8oft8n/borgerforslag_forkastet_af_folketinget/")</f>
        <v>https://old.reddit.com/r/Denmark/comments/8oft8n/borgerforslag_forkastet_af_folketinget/</v>
      </c>
      <c r="O30" s="77" t="str">
        <f>IFERROR(__xludf.DUMMYFUNCTION("""COMPUTED_VALUE"""),"https://www.facebook.com/DRNyheder/posts/2373664252684087")</f>
        <v>https://www.facebook.com/DRNyheder/posts/2373664252684087</v>
      </c>
    </row>
    <row r="31">
      <c r="A31" s="2" t="s">
        <v>7059</v>
      </c>
      <c r="C31" s="77" t="str">
        <f>IFERROR(__xludf.DUMMYFUNCTION("""COMPUTED_VALUE"""),"https://www.facebook.com/tv2nyhederne/posts/2874268839255404")</f>
        <v>https://www.facebook.com/tv2nyhederne/posts/2874268839255404</v>
      </c>
      <c r="G31" s="77" t="str">
        <f>IFERROR(__xludf.DUMMYFUNCTION("""COMPUTED_VALUE"""),"https://www.facebook.com/politiken/posts/10158108317293304")</f>
        <v>https://www.facebook.com/politiken/posts/10158108317293304</v>
      </c>
      <c r="I31" s="2" t="s">
        <v>7089</v>
      </c>
      <c r="J31" t="str">
        <f>IFERROR(__xludf.DUMMYFUNCTION("""COMPUTED_VALUE"""),"Borgerforslag, Folketinget, Ministerpension")</f>
        <v>Borgerforslag, Folketinget, Ministerpension</v>
      </c>
      <c r="K31" s="77" t="str">
        <f>IFERROR(__xludf.DUMMYFUNCTION("""COMPUTED_VALUE"""),"https://old.reddit.com/r/Denmark/comments/6bo8k4/socialdemokratiet_har_manipuleret_med_en_debat/")</f>
        <v>https://old.reddit.com/r/Denmark/comments/6bo8k4/socialdemokratiet_har_manipuleret_med_en_debat/</v>
      </c>
      <c r="O31" s="77" t="str">
        <f>IFERROR(__xludf.DUMMYFUNCTION("""COMPUTED_VALUE"""),"https://www.facebook.com/DRNyheder/posts/2373664252684088")</f>
        <v>https://www.facebook.com/DRNyheder/posts/2373664252684088</v>
      </c>
    </row>
    <row r="32">
      <c r="C32" s="77" t="str">
        <f>IFERROR(__xludf.DUMMYFUNCTION("""COMPUTED_VALUE"""),"https://www.facebook.com/tv2nyhederne/posts/2874268839255424")</f>
        <v>https://www.facebook.com/tv2nyhederne/posts/2874268839255424</v>
      </c>
      <c r="G32" s="77" t="str">
        <f>IFERROR(__xludf.DUMMYFUNCTION("""COMPUTED_VALUE"""),"https://www.facebook.com/politiken/posts/10158108317293305")</f>
        <v>https://www.facebook.com/politiken/posts/10158108317293305</v>
      </c>
      <c r="I32" s="2" t="s">
        <v>7182</v>
      </c>
      <c r="J32" t="str">
        <f>IFERROR(__xludf.DUMMYFUNCTION("""COMPUTED_VALUE"""),"Socialdemokratiet, Manipulere, Debat, Folketinget")</f>
        <v>Socialdemokratiet, Manipulere, Debat, Folketinget</v>
      </c>
      <c r="K32" s="77" t="str">
        <f>IFERROR(__xludf.DUMMYFUNCTION("""COMPUTED_VALUE"""),"https://old.reddit.com/r/Denmark/comments/9koqqy/forslag_giv_st%C3%B8jb%C3%B8der_til_%C3%B8red%C3%B8vende_motorcykler/")</f>
        <v>https://old.reddit.com/r/Denmark/comments/9koqqy/forslag_giv_st%C3%B8jb%C3%B8der_til_%C3%B8red%C3%B8vende_motorcykler/</v>
      </c>
      <c r="O32" s="77" t="str">
        <f>IFERROR(__xludf.DUMMYFUNCTION("""COMPUTED_VALUE"""),"https://www.facebook.com/DRNyheder/posts/2373664252684089")</f>
        <v>https://www.facebook.com/DRNyheder/posts/2373664252684089</v>
      </c>
    </row>
    <row r="33">
      <c r="C33" s="77" t="str">
        <f>IFERROR(__xludf.DUMMYFUNCTION("""COMPUTED_VALUE"""),"https://www.facebook.com/tv2nyhederne/posts/2874268839255425")</f>
        <v>https://www.facebook.com/tv2nyhederne/posts/2874268839255425</v>
      </c>
      <c r="G33" s="77" t="str">
        <f>IFERROR(__xludf.DUMMYFUNCTION("""COMPUTED_VALUE"""),"https://www.facebook.com/politiken/posts/10158108317293306")</f>
        <v>https://www.facebook.com/politiken/posts/10158108317293306</v>
      </c>
      <c r="I33" s="2" t="s">
        <v>7604</v>
      </c>
      <c r="J33" t="str">
        <f>IFERROR(__xludf.DUMMYFUNCTION("""COMPUTED_VALUE"""),"Støjbøder, Motorcykler")</f>
        <v>Støjbøder, Motorcykler</v>
      </c>
      <c r="K33" s="77" t="str">
        <f>IFERROR(__xludf.DUMMYFUNCTION("""COMPUTED_VALUE"""),"https://old.reddit.com/r/Denmark/comments/9y7hdd/lad_v%C3%A6re_med_at_v%C3%A6re_doven/")</f>
        <v>https://old.reddit.com/r/Denmark/comments/9y7hdd/lad_v%C3%A6re_med_at_v%C3%A6re_doven/</v>
      </c>
      <c r="O33" s="77" t="str">
        <f>IFERROR(__xludf.DUMMYFUNCTION("""COMPUTED_VALUE"""),"https://www.facebook.com/DRNyheder/posts/2373664252684090")</f>
        <v>https://www.facebook.com/DRNyheder/posts/2373664252684090</v>
      </c>
    </row>
    <row r="34">
      <c r="C34" s="77" t="str">
        <f>IFERROR(__xludf.DUMMYFUNCTION("""COMPUTED_VALUE"""),"https://www.facebook.com/tv2nyhederne/posts/2874268839255426")</f>
        <v>https://www.facebook.com/tv2nyhederne/posts/2874268839255426</v>
      </c>
      <c r="G34" s="77" t="str">
        <f>IFERROR(__xludf.DUMMYFUNCTION("""COMPUTED_VALUE"""),"https://www.facebook.com/politiken/posts/10158108317293307")</f>
        <v>https://www.facebook.com/politiken/posts/10158108317293307</v>
      </c>
      <c r="I34" s="2" t="s">
        <v>7605</v>
      </c>
      <c r="J34" t="str">
        <f>IFERROR(__xludf.DUMMYFUNCTION("""COMPUTED_VALUE"""),"Undervisning, Undervisningsministeriet, Fravær")</f>
        <v>Undervisning, Undervisningsministeriet, Fravær</v>
      </c>
      <c r="K34" s="77" t="str">
        <f>IFERROR(__xludf.DUMMYFUNCTION("""COMPUTED_VALUE"""),"https://old.reddit.com/r/Denmark/comments/5umbdn/omar_marzouk_om_martin_henriksen/")</f>
        <v>https://old.reddit.com/r/Denmark/comments/5umbdn/omar_marzouk_om_martin_henriksen/</v>
      </c>
      <c r="O34" s="77" t="str">
        <f>IFERROR(__xludf.DUMMYFUNCTION("""COMPUTED_VALUE"""),"https://www.facebook.com/DRNyheder/posts/2373664252684091")</f>
        <v>https://www.facebook.com/DRNyheder/posts/2373664252684091</v>
      </c>
    </row>
    <row r="35">
      <c r="C35" s="77" t="str">
        <f>IFERROR(__xludf.DUMMYFUNCTION("""COMPUTED_VALUE"""),"https://www.facebook.com/tv2nyhederne/posts/2874268839255427")</f>
        <v>https://www.facebook.com/tv2nyhederne/posts/2874268839255427</v>
      </c>
      <c r="G35" s="77" t="str">
        <f>IFERROR(__xludf.DUMMYFUNCTION("""COMPUTED_VALUE"""),"https://www.facebook.com/politiken/posts/10158108317293308")</f>
        <v>https://www.facebook.com/politiken/posts/10158108317293308</v>
      </c>
      <c r="I35" s="2" t="s">
        <v>7606</v>
      </c>
      <c r="J35" t="str">
        <f>IFERROR(__xludf.DUMMYFUNCTION("""COMPUTED_VALUE"""),"Omar Marzouk, Martin Henriksen, DF")</f>
        <v>Omar Marzouk, Martin Henriksen, DF</v>
      </c>
      <c r="K35" s="77" t="str">
        <f>IFERROR(__xludf.DUMMYFUNCTION("""COMPUTED_VALUE"""),"https://old.reddit.com/r/Denmark/comments/93nja9/god_ide_co2tal_p%C3%A5_mad_s%C3%A5_forbrugerne_kan_se/")</f>
        <v>https://old.reddit.com/r/Denmark/comments/93nja9/god_ide_co2tal_p%C3%A5_mad_s%C3%A5_forbrugerne_kan_se/</v>
      </c>
      <c r="O35" s="77" t="str">
        <f>IFERROR(__xludf.DUMMYFUNCTION("""COMPUTED_VALUE"""),"https://www.facebook.com/DRNyheder/posts/2373664252684092")</f>
        <v>https://www.facebook.com/DRNyheder/posts/2373664252684092</v>
      </c>
    </row>
    <row r="36">
      <c r="C36" s="77" t="str">
        <f>IFERROR(__xludf.DUMMYFUNCTION("""COMPUTED_VALUE"""),"https://www.facebook.com/tv2nyhederne/posts/2874268839255428")</f>
        <v>https://www.facebook.com/tv2nyhederne/posts/2874268839255428</v>
      </c>
      <c r="G36" s="77" t="str">
        <f>IFERROR(__xludf.DUMMYFUNCTION("""COMPUTED_VALUE"""),"https://www.facebook.com/politiken/posts/10158108317293309")</f>
        <v>https://www.facebook.com/politiken/posts/10158108317293309</v>
      </c>
      <c r="I36" s="2" t="s">
        <v>7608</v>
      </c>
      <c r="J36" t="str">
        <f>IFERROR(__xludf.DUMMYFUNCTION("""COMPUTED_VALUE"""),"Alternativet, CO2-tal, Klima")</f>
        <v>Alternativet, CO2-tal, Klima</v>
      </c>
      <c r="K36" s="77" t="str">
        <f>IFERROR(__xludf.DUMMYFUNCTION("""COMPUTED_VALUE"""),"https://old.reddit.com/r/Denmark/comments/b6md0j/vprofiler_dr%C3%B8mmer_om_at_sl%C3%B8jfe_su_til_hjemmeboende/")</f>
        <v>https://old.reddit.com/r/Denmark/comments/b6md0j/vprofiler_dr%C3%B8mmer_om_at_sl%C3%B8jfe_su_til_hjemmeboende/</v>
      </c>
      <c r="O36" s="77" t="str">
        <f>IFERROR(__xludf.DUMMYFUNCTION("""COMPUTED_VALUE"""),"https://www.facebook.com/DRNyheder/posts/2373664252684093")</f>
        <v>https://www.facebook.com/DRNyheder/posts/2373664252684093</v>
      </c>
    </row>
    <row r="37">
      <c r="C37" s="77" t="str">
        <f>IFERROR(__xludf.DUMMYFUNCTION("""COMPUTED_VALUE"""),"https://www.facebook.com/tv2nyhederne/posts/2874268839255429")</f>
        <v>https://www.facebook.com/tv2nyhederne/posts/2874268839255429</v>
      </c>
      <c r="G37" s="77" t="str">
        <f>IFERROR(__xludf.DUMMYFUNCTION("""COMPUTED_VALUE"""),"https://www.facebook.com/politiken/posts/10158108317293310")</f>
        <v>https://www.facebook.com/politiken/posts/10158108317293310</v>
      </c>
      <c r="I37" s="2" t="s">
        <v>7724</v>
      </c>
      <c r="J37" t="str">
        <f>IFERROR(__xludf.DUMMYFUNCTION("""COMPUTED_VALUE"""),"Venstre, SU, Hjemmeboende")</f>
        <v>Venstre, SU, Hjemmeboende</v>
      </c>
      <c r="K37" s="77" t="str">
        <f>IFERROR(__xludf.DUMMYFUNCTION("""COMPUTED_VALUE"""),"https://old.reddit.com/r/Denmark/comments/b6nvd2/ny_klimaplan_la_vil_bruge_37_milliarder_kroner/")</f>
        <v>https://old.reddit.com/r/Denmark/comments/b6nvd2/ny_klimaplan_la_vil_bruge_37_milliarder_kroner/</v>
      </c>
      <c r="O37" s="77" t="str">
        <f>IFERROR(__xludf.DUMMYFUNCTION("""COMPUTED_VALUE"""),"https://www.facebook.com/DRNyheder/posts/2373664252684094")</f>
        <v>https://www.facebook.com/DRNyheder/posts/2373664252684094</v>
      </c>
    </row>
    <row r="38">
      <c r="C38" s="77" t="str">
        <f>IFERROR(__xludf.DUMMYFUNCTION("""COMPUTED_VALUE"""),"https://www.facebook.com/tv2nyhederne/posts/2874268839255430")</f>
        <v>https://www.facebook.com/tv2nyhederne/posts/2874268839255430</v>
      </c>
      <c r="G38" s="77" t="str">
        <f>IFERROR(__xludf.DUMMYFUNCTION("""COMPUTED_VALUE"""),"https://www.facebook.com/politiken/posts/10158108317293311")</f>
        <v>https://www.facebook.com/politiken/posts/10158108317293311</v>
      </c>
      <c r="I38" s="2" t="s">
        <v>8095</v>
      </c>
      <c r="J38" t="str">
        <f>IFERROR(__xludf.DUMMYFUNCTION("""COMPUTED_VALUE"""),"LA, Klimaplan, el-afgift")</f>
        <v>LA, Klimaplan, el-afgift</v>
      </c>
      <c r="K38" s="77" t="str">
        <f>IFERROR(__xludf.DUMMYFUNCTION("""COMPUTED_VALUE"""),"https://old.reddit.com/r/Denmark/comments/b58l79/vistisen_har_vidst_ikke_lavet_god_nok_research/")</f>
        <v>https://old.reddit.com/r/Denmark/comments/b58l79/vistisen_har_vidst_ikke_lavet_god_nok_research/</v>
      </c>
      <c r="O38" s="77" t="str">
        <f>IFERROR(__xludf.DUMMYFUNCTION("""COMPUTED_VALUE"""),"https://www.facebook.com/DRNyheder/posts/2373664252684095")</f>
        <v>https://www.facebook.com/DRNyheder/posts/2373664252684095</v>
      </c>
    </row>
    <row r="39">
      <c r="C39" s="77" t="str">
        <f>IFERROR(__xludf.DUMMYFUNCTION("""COMPUTED_VALUE"""),"https://www.facebook.com/tv2nyhederne/posts/2874268839255431")</f>
        <v>https://www.facebook.com/tv2nyhederne/posts/2874268839255431</v>
      </c>
      <c r="G39" s="77" t="str">
        <f>IFERROR(__xludf.DUMMYFUNCTION("""COMPUTED_VALUE"""),"https://www.facebook.com/politiken/posts/10158108317293312")</f>
        <v>https://www.facebook.com/politiken/posts/10158108317293312</v>
      </c>
      <c r="I39" s="2" t="s">
        <v>8096</v>
      </c>
      <c r="J39" t="str">
        <f>IFERROR(__xludf.DUMMYFUNCTION("""COMPUTED_VALUE"""),"Anders Vistisen, Bog.")</f>
        <v>Anders Vistisen, Bog.</v>
      </c>
      <c r="K39" s="77" t="str">
        <f>IFERROR(__xludf.DUMMYFUNCTION("""COMPUTED_VALUE"""),"https://old.reddit.com/r/Denmark/comments/aso0ea/risk%C3%A6r_skylder_169096867_kroner_nu_vil_han_sl%C3%B8jfe/")</f>
        <v>https://old.reddit.com/r/Denmark/comments/aso0ea/risk%C3%A6r_skylder_169096867_kroner_nu_vil_han_sl%C3%B8jfe/</v>
      </c>
      <c r="O39" s="77" t="str">
        <f>IFERROR(__xludf.DUMMYFUNCTION("""COMPUTED_VALUE"""),"https://www.facebook.com/DRNyheder/posts/2373664252684096")</f>
        <v>https://www.facebook.com/DRNyheder/posts/2373664252684096</v>
      </c>
    </row>
    <row r="40">
      <c r="C40" s="77" t="str">
        <f>IFERROR(__xludf.DUMMYFUNCTION("""COMPUTED_VALUE"""),"https://www.facebook.com/tv2nyhederne/posts/2874268839255432")</f>
        <v>https://www.facebook.com/tv2nyhederne/posts/2874268839255432</v>
      </c>
      <c r="G40" s="77" t="str">
        <f>IFERROR(__xludf.DUMMYFUNCTION("""COMPUTED_VALUE"""),"https://www.facebook.com/politiken/posts/10158108317293313")</f>
        <v>https://www.facebook.com/politiken/posts/10158108317293313</v>
      </c>
      <c r="I40" s="2" t="s">
        <v>8158</v>
      </c>
      <c r="J40" t="str">
        <f>IFERROR(__xludf.DUMMYFUNCTION("""COMPUTED_VALUE"""),"Riskær, Gæld, Banker")</f>
        <v>Riskær, Gæld, Banker</v>
      </c>
      <c r="K40" s="77" t="str">
        <f>IFERROR(__xludf.DUMMYFUNCTION("""COMPUTED_VALUE"""),"https://old.reddit.com/r/Denmark/comments/anejh6/forskere_bag_krigsudredning_overraskende_f%C3%A5/")</f>
        <v>https://old.reddit.com/r/Denmark/comments/anejh6/forskere_bag_krigsudredning_overraskende_f%C3%A5/</v>
      </c>
      <c r="O40" s="77" t="str">
        <f>IFERROR(__xludf.DUMMYFUNCTION("""COMPUTED_VALUE"""),"https://www.facebook.com/DRNyheder/posts/2373664252684097")</f>
        <v>https://www.facebook.com/DRNyheder/posts/2373664252684097</v>
      </c>
    </row>
    <row r="41">
      <c r="C41" s="77" t="str">
        <f>IFERROR(__xludf.DUMMYFUNCTION("""COMPUTED_VALUE"""),"https://www.facebook.com/tv2nyhederne/posts/2874268839255433")</f>
        <v>https://www.facebook.com/tv2nyhederne/posts/2874268839255433</v>
      </c>
      <c r="G41" s="77" t="str">
        <f>IFERROR(__xludf.DUMMYFUNCTION("""COMPUTED_VALUE"""),"https://www.facebook.com/politiken/posts/10158108317293314")</f>
        <v>https://www.facebook.com/politiken/posts/10158108317293314</v>
      </c>
      <c r="I41" s="2" t="s">
        <v>4490</v>
      </c>
      <c r="J41" t="str">
        <f>IFERROR(__xludf.DUMMYFUNCTION("""COMPUTED_VALUE"""),"Forskere, Krigsudredning, Krig")</f>
        <v>Forskere, Krigsudredning, Krig</v>
      </c>
      <c r="K41" s="77" t="str">
        <f>IFERROR(__xludf.DUMMYFUNCTION("""COMPUTED_VALUE"""),"https://old.reddit.com/r/Denmark/comments/aofy25/en_l%C3%B8gn_bliver_ikke_sand_bare_fordi_et_flertal/")</f>
        <v>https://old.reddit.com/r/Denmark/comments/aofy25/en_l%C3%B8gn_bliver_ikke_sand_bare_fordi_et_flertal/</v>
      </c>
      <c r="O41" s="77" t="str">
        <f>IFERROR(__xludf.DUMMYFUNCTION("""COMPUTED_VALUE"""),"https://www.facebook.com/DRNyheder/posts/2373664252684098")</f>
        <v>https://www.facebook.com/DRNyheder/posts/2373664252684098</v>
      </c>
    </row>
    <row r="42">
      <c r="C42" s="77" t="str">
        <f>IFERROR(__xludf.DUMMYFUNCTION("""COMPUTED_VALUE"""),"https://www.facebook.com/tv2nyhederne/posts/2874268839255434")</f>
        <v>https://www.facebook.com/tv2nyhederne/posts/2874268839255434</v>
      </c>
      <c r="G42" s="77" t="str">
        <f>IFERROR(__xludf.DUMMYFUNCTION("""COMPUTED_VALUE"""),"https://www.facebook.com/politiken/posts/10158108317293315")</f>
        <v>https://www.facebook.com/politiken/posts/10158108317293315</v>
      </c>
      <c r="I42" s="2" t="s">
        <v>8203</v>
      </c>
      <c r="J42" t="str">
        <f>IFERROR(__xludf.DUMMYFUNCTION("""COMPUTED_VALUE"""),"Løgn, Sand, Flertal")</f>
        <v>Løgn, Sand, Flertal</v>
      </c>
      <c r="K42" s="77" t="str">
        <f>IFERROR(__xludf.DUMMYFUNCTION("""COMPUTED_VALUE"""),"https://old.reddit.com/r/Denmark/comments/ap5obn/vestager_er_skuffet_over_danmark_i_skattestrid_om/")</f>
        <v>https://old.reddit.com/r/Denmark/comments/ap5obn/vestager_er_skuffet_over_danmark_i_skattestrid_om/</v>
      </c>
      <c r="O42" s="77" t="str">
        <f>IFERROR(__xludf.DUMMYFUNCTION("""COMPUTED_VALUE"""),"https://www.facebook.com/DRNyheder/posts/2373664252684099")</f>
        <v>https://www.facebook.com/DRNyheder/posts/2373664252684099</v>
      </c>
    </row>
    <row r="43">
      <c r="C43" s="77" t="str">
        <f>IFERROR(__xludf.DUMMYFUNCTION("""COMPUTED_VALUE"""),"https://www.facebook.com/tv2nyhederne/posts/2874268839255435")</f>
        <v>https://www.facebook.com/tv2nyhederne/posts/2874268839255435</v>
      </c>
      <c r="G43" s="77" t="str">
        <f>IFERROR(__xludf.DUMMYFUNCTION("""COMPUTED_VALUE"""),"https://www.facebook.com/politiken/posts/10158108317293316")</f>
        <v>https://www.facebook.com/politiken/posts/10158108317293316</v>
      </c>
      <c r="I43" s="2" t="s">
        <v>7014</v>
      </c>
      <c r="J43" t="str">
        <f>IFERROR(__xludf.DUMMYFUNCTION("""COMPUTED_VALUE"""),"Vestager, IT-Giganter")</f>
        <v>Vestager, IT-Giganter</v>
      </c>
      <c r="K43" s="77" t="str">
        <f>IFERROR(__xludf.DUMMYFUNCTION("""COMPUTED_VALUE"""),"https://old.reddit.com/r/Denmark/comments/ap3pws/jurist_debatten_om_kr%C3%A6nkelseskultur_er_en_k%C3%A6mpe/")</f>
        <v>https://old.reddit.com/r/Denmark/comments/ap3pws/jurist_debatten_om_kr%C3%A6nkelseskultur_er_en_k%C3%A6mpe/</v>
      </c>
      <c r="O43" s="77" t="str">
        <f>IFERROR(__xludf.DUMMYFUNCTION("""COMPUTED_VALUE"""),"https://www.facebook.com/DRNyheder/posts/2373664252684100")</f>
        <v>https://www.facebook.com/DRNyheder/posts/2373664252684100</v>
      </c>
    </row>
    <row r="44">
      <c r="C44" s="77" t="str">
        <f>IFERROR(__xludf.DUMMYFUNCTION("""COMPUTED_VALUE"""),"https://www.facebook.com/tv2nyhederne/posts/2874268839255436")</f>
        <v>https://www.facebook.com/tv2nyhederne/posts/2874268839255436</v>
      </c>
      <c r="G44" s="77" t="str">
        <f>IFERROR(__xludf.DUMMYFUNCTION("""COMPUTED_VALUE"""),"https://www.facebook.com/politiken/posts/10158108317293317")</f>
        <v>https://www.facebook.com/politiken/posts/10158108317293317</v>
      </c>
      <c r="I44" s="2" t="s">
        <v>8286</v>
      </c>
      <c r="J44" t="str">
        <f>IFERROR(__xludf.DUMMYFUNCTION("""COMPUTED_VALUE"""),"Krænkelseskultur")</f>
        <v>Krænkelseskultur</v>
      </c>
      <c r="K44" s="77" t="str">
        <f>IFERROR(__xludf.DUMMYFUNCTION("""COMPUTED_VALUE"""),"https://old.reddit.com/r/Denmark/comments/apervc/joachim_b_olsen_har_ret_navnet_betyder_noget/")</f>
        <v>https://old.reddit.com/r/Denmark/comments/apervc/joachim_b_olsen_har_ret_navnet_betyder_noget/</v>
      </c>
      <c r="O44" s="77" t="str">
        <f>IFERROR(__xludf.DUMMYFUNCTION("""COMPUTED_VALUE"""),"https://www.facebook.com/DRNyheder/posts/2373101159407061")</f>
        <v>https://www.facebook.com/DRNyheder/posts/2373101159407061</v>
      </c>
    </row>
    <row r="45">
      <c r="C45" s="77" t="str">
        <f>IFERROR(__xludf.DUMMYFUNCTION("""COMPUTED_VALUE"""),"https://www.facebook.com/tv2nyhederne/posts/2872927759389512")</f>
        <v>https://www.facebook.com/tv2nyhederne/posts/2872927759389512</v>
      </c>
      <c r="G45" s="77" t="str">
        <f>IFERROR(__xludf.DUMMYFUNCTION("""COMPUTED_VALUE"""),"https://www.facebook.com/politiken/posts/10158108317293318")</f>
        <v>https://www.facebook.com/politiken/posts/10158108317293318</v>
      </c>
      <c r="I45" s="2" t="s">
        <v>8437</v>
      </c>
      <c r="J45" t="str">
        <f>IFERROR(__xludf.DUMMYFUNCTION("""COMPUTED_VALUE"""),"Joachim B. Olsen")</f>
        <v>Joachim B. Olsen</v>
      </c>
      <c r="K45" s="77" t="str">
        <f>IFERROR(__xludf.DUMMYFUNCTION("""COMPUTED_VALUE"""),"https://old.reddit.com/r/Denmark/comments/ap6pcg/folketingskandidat_om_m%C3%A6slingesmitte_mindsker/")</f>
        <v>https://old.reddit.com/r/Denmark/comments/ap6pcg/folketingskandidat_om_m%C3%A6slingesmitte_mindsker/</v>
      </c>
      <c r="O45" s="77" t="str">
        <f>IFERROR(__xludf.DUMMYFUNCTION("""COMPUTED_VALUE"""),"https://www.facebook.com/DRNyheder/posts/2373101159407062")</f>
        <v>https://www.facebook.com/DRNyheder/posts/2373101159407062</v>
      </c>
    </row>
    <row r="46">
      <c r="C46" s="77" t="str">
        <f>IFERROR(__xludf.DUMMYFUNCTION("""COMPUTED_VALUE"""),"https://www.facebook.com/tv2nyhederne/posts/2872927759389513")</f>
        <v>https://www.facebook.com/tv2nyhederne/posts/2872927759389513</v>
      </c>
      <c r="G46" s="77" t="str">
        <f>IFERROR(__xludf.DUMMYFUNCTION("""COMPUTED_VALUE"""),"https://www.facebook.com/politiken/posts/10158108317293319")</f>
        <v>https://www.facebook.com/politiken/posts/10158108317293319</v>
      </c>
      <c r="I46" s="2" t="s">
        <v>8489</v>
      </c>
      <c r="J46" t="str">
        <f>IFERROR(__xludf.DUMMYFUNCTION("""COMPUTED_VALUE"""),"Alternativet, Mæslingesmitte")</f>
        <v>Alternativet, Mæslingesmitte</v>
      </c>
      <c r="K46" s="77" t="str">
        <f>IFERROR(__xludf.DUMMYFUNCTION("""COMPUTED_VALUE"""),"https://old.reddit.com/r/Denmark/comments/ap0e7i/savage_l%C3%B8kke/")</f>
        <v>https://old.reddit.com/r/Denmark/comments/ap0e7i/savage_l%C3%B8kke/</v>
      </c>
      <c r="O46" s="77" t="str">
        <f>IFERROR(__xludf.DUMMYFUNCTION("""COMPUTED_VALUE"""),"https://www.facebook.com/DRNyheder/posts/2373101159407063")</f>
        <v>https://www.facebook.com/DRNyheder/posts/2373101159407063</v>
      </c>
    </row>
    <row r="47">
      <c r="C47" s="77" t="str">
        <f>IFERROR(__xludf.DUMMYFUNCTION("""COMPUTED_VALUE"""),"https://www.facebook.com/tv2nyhederne/posts/2872927759389514")</f>
        <v>https://www.facebook.com/tv2nyhederne/posts/2872927759389514</v>
      </c>
      <c r="G47" s="77" t="str">
        <f>IFERROR(__xludf.DUMMYFUNCTION("""COMPUTED_VALUE"""),"https://www.facebook.com/politiken/posts/10158108317293320")</f>
        <v>https://www.facebook.com/politiken/posts/10158108317293320</v>
      </c>
      <c r="I47" s="2" t="s">
        <v>8516</v>
      </c>
      <c r="J47" t="str">
        <f>IFERROR(__xludf.DUMMYFUNCTION("""COMPUTED_VALUE"""),"Udlændingestyrelsen, Inger Støjberg, Martin Henriksen")</f>
        <v>Udlændingestyrelsen, Inger Støjberg, Martin Henriksen</v>
      </c>
      <c r="K47" s="77" t="str">
        <f>IFERROR(__xludf.DUMMYFUNCTION("""COMPUTED_VALUE"""),"https://old.reddit.com/r/Denmark/comments/aw7lmu/sure_opst%C3%B8d/")</f>
        <v>https://old.reddit.com/r/Denmark/comments/aw7lmu/sure_opst%C3%B8d/</v>
      </c>
      <c r="O47" s="77" t="str">
        <f>IFERROR(__xludf.DUMMYFUNCTION("""COMPUTED_VALUE"""),"https://www.facebook.com/DRNyheder/posts/2373101159407064")</f>
        <v>https://www.facebook.com/DRNyheder/posts/2373101159407064</v>
      </c>
    </row>
    <row r="48">
      <c r="C48" s="77" t="str">
        <f>IFERROR(__xludf.DUMMYFUNCTION("""COMPUTED_VALUE"""),"https://www.facebook.com/tv2nyhederne/posts/2872927759389515")</f>
        <v>https://www.facebook.com/tv2nyhederne/posts/2872927759389515</v>
      </c>
      <c r="G48" s="77" t="str">
        <f>IFERROR(__xludf.DUMMYFUNCTION("""COMPUTED_VALUE"""),"https://www.facebook.com/politiken/posts/10158108317293321")</f>
        <v>https://www.facebook.com/politiken/posts/10158108317293321</v>
      </c>
      <c r="I48" s="2" t="s">
        <v>8595</v>
      </c>
      <c r="J48" t="str">
        <f>IFERROR(__xludf.DUMMYFUNCTION("""COMPUTED_VALUE"""),"Enhedslisten, Lootbox")</f>
        <v>Enhedslisten, Lootbox</v>
      </c>
      <c r="K48" s="77" t="str">
        <f>IFERROR(__xludf.DUMMYFUNCTION("""COMPUTED_VALUE"""),"https://old.reddit.com/r/Denmark/comments/b2yxhy/enhedslisten_overvejer_forslag_om_loot_boxforbud/")</f>
        <v>https://old.reddit.com/r/Denmark/comments/b2yxhy/enhedslisten_overvejer_forslag_om_loot_boxforbud/</v>
      </c>
      <c r="O48" s="77" t="str">
        <f>IFERROR(__xludf.DUMMYFUNCTION("""COMPUTED_VALUE"""),"https://www.facebook.com/DRNyheder/posts/2373101159407065")</f>
        <v>https://www.facebook.com/DRNyheder/posts/2373101159407065</v>
      </c>
    </row>
    <row r="49">
      <c r="C49" s="77" t="str">
        <f>IFERROR(__xludf.DUMMYFUNCTION("""COMPUTED_VALUE"""),"https://www.facebook.com/tv2nyhederne/posts/2872927759389516")</f>
        <v>https://www.facebook.com/tv2nyhederne/posts/2872927759389516</v>
      </c>
      <c r="G49" s="77" t="str">
        <f>IFERROR(__xludf.DUMMYFUNCTION("""COMPUTED_VALUE"""),"https://www.facebook.com/politiken/posts/10158108317293322")</f>
        <v>https://www.facebook.com/politiken/posts/10158108317293322</v>
      </c>
      <c r="I49" s="2" t="s">
        <v>8630</v>
      </c>
      <c r="J49" t="str">
        <f>IFERROR(__xludf.DUMMYFUNCTION("""COMPUTED_VALUE"""),"Venstre, Ulovlig partistøtte")</f>
        <v>Venstre, Ulovlig partistøtte</v>
      </c>
      <c r="K49" s="77" t="str">
        <f>IFERROR(__xludf.DUMMYFUNCTION("""COMPUTED_VALUE"""),"https://old.reddit.com/r/Denmark/comments/azpl5s/ulovlig_partist%C3%B8tte_venstre_straffes_for_at/")</f>
        <v>https://old.reddit.com/r/Denmark/comments/azpl5s/ulovlig_partist%C3%B8tte_venstre_straffes_for_at/</v>
      </c>
      <c r="O49" s="77" t="str">
        <f>IFERROR(__xludf.DUMMYFUNCTION("""COMPUTED_VALUE"""),"https://www.facebook.com/DRNyheder/posts/2373101159407066")</f>
        <v>https://www.facebook.com/DRNyheder/posts/2373101159407066</v>
      </c>
    </row>
    <row r="50">
      <c r="C50" s="77" t="str">
        <f>IFERROR(__xludf.DUMMYFUNCTION("""COMPUTED_VALUE"""),"https://www.facebook.com/tv2nyhederne/posts/2872927759389517")</f>
        <v>https://www.facebook.com/tv2nyhederne/posts/2872927759389517</v>
      </c>
      <c r="G50" s="77" t="str">
        <f>IFERROR(__xludf.DUMMYFUNCTION("""COMPUTED_VALUE"""),"https://www.facebook.com/politiken/posts/10158108317293323")</f>
        <v>https://www.facebook.com/politiken/posts/10158108317293323</v>
      </c>
      <c r="I50" s="2" t="s">
        <v>8664</v>
      </c>
      <c r="J50" t="str">
        <f>IFERROR(__xludf.DUMMYFUNCTION("""COMPUTED_VALUE"""),"Detektor, Kønsneutrale trafiklys, Kristeligt Dagblad")</f>
        <v>Detektor, Kønsneutrale trafiklys, Kristeligt Dagblad</v>
      </c>
      <c r="K50" s="77" t="str">
        <f>IFERROR(__xludf.DUMMYFUNCTION("""COMPUTED_VALUE"""),"https://old.reddit.com/r/Denmark/comments/b13rqt/detektor_ingen_talte_om_k%C3%B8nsneutrale_trafiklys/")</f>
        <v>https://old.reddit.com/r/Denmark/comments/b13rqt/detektor_ingen_talte_om_k%C3%B8nsneutrale_trafiklys/</v>
      </c>
      <c r="O50" s="77" t="str">
        <f>IFERROR(__xludf.DUMMYFUNCTION("""COMPUTED_VALUE"""),"https://www.facebook.com/DRNyheder/posts/2373101159407067")</f>
        <v>https://www.facebook.com/DRNyheder/posts/2373101159407067</v>
      </c>
    </row>
    <row r="51">
      <c r="C51" s="77" t="str">
        <f>IFERROR(__xludf.DUMMYFUNCTION("""COMPUTED_VALUE"""),"https://www.facebook.com/tv2nyhederne/posts/2872927759389518")</f>
        <v>https://www.facebook.com/tv2nyhederne/posts/2872927759389518</v>
      </c>
      <c r="G51" s="77" t="str">
        <f>IFERROR(__xludf.DUMMYFUNCTION("""COMPUTED_VALUE"""),"https://www.facebook.com/politiken/posts/10158108317293324")</f>
        <v>https://www.facebook.com/politiken/posts/10158108317293324</v>
      </c>
      <c r="I51" s="2" t="s">
        <v>8685</v>
      </c>
      <c r="J51" t="str">
        <f>IFERROR(__xludf.DUMMYFUNCTION("""COMPUTED_VALUE"""),"Vaccine, LA")</f>
        <v>Vaccine, LA</v>
      </c>
      <c r="K51" s="77" t="str">
        <f>IFERROR(__xludf.DUMMYFUNCTION("""COMPUTED_VALUE"""),"https://old.reddit.com/r/Denmark/comments/b0it33/vaccinekrav_i_institutioner_la_er_formentlig_det/")</f>
        <v>https://old.reddit.com/r/Denmark/comments/b0it33/vaccinekrav_i_institutioner_la_er_formentlig_det/</v>
      </c>
      <c r="O51" s="77" t="str">
        <f>IFERROR(__xludf.DUMMYFUNCTION("""COMPUTED_VALUE"""),"https://www.facebook.com/DRNyheder/posts/2373101159407068")</f>
        <v>https://www.facebook.com/DRNyheder/posts/2373101159407068</v>
      </c>
    </row>
    <row r="52">
      <c r="C52" s="77" t="str">
        <f>IFERROR(__xludf.DUMMYFUNCTION("""COMPUTED_VALUE"""),"https://www.facebook.com/tv2nyhederne/posts/2872927759389519")</f>
        <v>https://www.facebook.com/tv2nyhederne/posts/2872927759389519</v>
      </c>
      <c r="G52" s="77" t="str">
        <f>IFERROR(__xludf.DUMMYFUNCTION("""COMPUTED_VALUE"""),"https://www.facebook.com/politiken/posts/10158108317293325")</f>
        <v>https://www.facebook.com/politiken/posts/10158108317293325</v>
      </c>
      <c r="I52" s="2" t="s">
        <v>8718</v>
      </c>
      <c r="J52" t="str">
        <f>IFERROR(__xludf.DUMMYFUNCTION("""COMPUTED_VALUE"""),"SF, Skattehævelse")</f>
        <v>SF, Skattehævelse</v>
      </c>
      <c r="K52" s="77" t="str">
        <f>IFERROR(__xludf.DUMMYFUNCTION("""COMPUTED_VALUE"""),"https://old.reddit.com/r/Denmark/comments/b7aybw/sf_vil_h%C3%A6ve_skatten_for_at_bruge_milliarder_p%C3%A5/")</f>
        <v>https://old.reddit.com/r/Denmark/comments/b7aybw/sf_vil_h%C3%A6ve_skatten_for_at_bruge_milliarder_p%C3%A5/</v>
      </c>
      <c r="O52" s="77" t="str">
        <f>IFERROR(__xludf.DUMMYFUNCTION("""COMPUTED_VALUE"""),"https://www.facebook.com/DRNyheder/posts/2379688435415000")</f>
        <v>https://www.facebook.com/DRNyheder/posts/2379688435415000</v>
      </c>
    </row>
    <row r="53">
      <c r="C53" s="77" t="str">
        <f>IFERROR(__xludf.DUMMYFUNCTION("""COMPUTED_VALUE"""),"https://www.facebook.com/tv2nyhederne/posts/2872927759389520")</f>
        <v>https://www.facebook.com/tv2nyhederne/posts/2872927759389520</v>
      </c>
      <c r="G53" s="77" t="str">
        <f>IFERROR(__xludf.DUMMYFUNCTION("""COMPUTED_VALUE"""),"https://www.facebook.com/politiken/posts/10158108317293326")</f>
        <v>https://www.facebook.com/politiken/posts/10158108317293326</v>
      </c>
      <c r="I53" s="2" t="s">
        <v>8865</v>
      </c>
      <c r="J53" t="str">
        <f>IFERROR(__xludf.DUMMYFUNCTION("""COMPUTED_VALUE"""),"SF, bøder, ulovlig sagsbehandling")</f>
        <v>SF, bøder, ulovlig sagsbehandling</v>
      </c>
      <c r="K53" s="77" t="str">
        <f>IFERROR(__xludf.DUMMYFUNCTION("""COMPUTED_VALUE"""),"https://old.reddit.com/r/Denmark/comments/b790p1/sf_vil_straffe_kommuner_med_b%C3%B8der_for_ulovlig/")</f>
        <v>https://old.reddit.com/r/Denmark/comments/b790p1/sf_vil_straffe_kommuner_med_b%C3%B8der_for_ulovlig/</v>
      </c>
      <c r="O53" s="77" t="str">
        <f>IFERROR(__xludf.DUMMYFUNCTION("""COMPUTED_VALUE"""),"https://www.facebook.com/DRNyheder/posts/2379688435415001")</f>
        <v>https://www.facebook.com/DRNyheder/posts/2379688435415001</v>
      </c>
    </row>
    <row r="54">
      <c r="C54" s="77" t="str">
        <f>IFERROR(__xludf.DUMMYFUNCTION("""COMPUTED_VALUE"""),"https://www.facebook.com/tv2nyhederne/posts/2872927759389521")</f>
        <v>https://www.facebook.com/tv2nyhederne/posts/2872927759389521</v>
      </c>
      <c r="G54" s="77" t="str">
        <f>IFERROR(__xludf.DUMMYFUNCTION("""COMPUTED_VALUE"""),"https://www.facebook.com/politiken/posts/10158108317293327")</f>
        <v>https://www.facebook.com/politiken/posts/10158108317293327</v>
      </c>
      <c r="I54" s="2" t="s">
        <v>8892</v>
      </c>
      <c r="J54" t="str">
        <f>IFERROR(__xludf.DUMMYFUNCTION("""COMPUTED_VALUE"""),"Blå Blok, Jernbane")</f>
        <v>Blå Blok, Jernbane</v>
      </c>
      <c r="K54" s="77" t="str">
        <f>IFERROR(__xludf.DUMMYFUNCTION("""COMPUTED_VALUE"""),"https://old.reddit.com/r/Denmark/comments/b2nccw/bl%C3%A5_blok_vil_anl%C3%A6gge_jernbane_mellem_billund_og/")</f>
        <v>https://old.reddit.com/r/Denmark/comments/b2nccw/bl%C3%A5_blok_vil_anl%C3%A6gge_jernbane_mellem_billund_og/</v>
      </c>
      <c r="O54" s="77" t="str">
        <f>IFERROR(__xludf.DUMMYFUNCTION("""COMPUTED_VALUE"""),"https://www.facebook.com/DRNyheder/posts/2379688435415002")</f>
        <v>https://www.facebook.com/DRNyheder/posts/2379688435415002</v>
      </c>
    </row>
    <row r="55">
      <c r="C55" s="77" t="str">
        <f>IFERROR(__xludf.DUMMYFUNCTION("""COMPUTED_VALUE"""),"https://www.facebook.com/tv2nyhederne/posts/2872927759389522")</f>
        <v>https://www.facebook.com/tv2nyhederne/posts/2872927759389522</v>
      </c>
      <c r="G55" s="77" t="str">
        <f>IFERROR(__xludf.DUMMYFUNCTION("""COMPUTED_VALUE"""),"https://www.facebook.com/politiken/posts/10158108317293328")</f>
        <v>https://www.facebook.com/politiken/posts/10158108317293328</v>
      </c>
      <c r="O55" s="77" t="str">
        <f>IFERROR(__xludf.DUMMYFUNCTION("""COMPUTED_VALUE"""),"https://www.facebook.com/DRNyheder/posts/2379688435415003")</f>
        <v>https://www.facebook.com/DRNyheder/posts/2379688435415003</v>
      </c>
    </row>
    <row r="56">
      <c r="C56" s="77" t="str">
        <f>IFERROR(__xludf.DUMMYFUNCTION("""COMPUTED_VALUE"""),"https://www.facebook.com/tv2nyhederne/posts/2872927759389523")</f>
        <v>https://www.facebook.com/tv2nyhederne/posts/2872927759389523</v>
      </c>
      <c r="G56" s="77" t="str">
        <f>IFERROR(__xludf.DUMMYFUNCTION("""COMPUTED_VALUE"""),"https://www.facebook.com/politiken/posts/10158107806883294")</f>
        <v>https://www.facebook.com/politiken/posts/10158107806883294</v>
      </c>
      <c r="O56" s="77" t="str">
        <f>IFERROR(__xludf.DUMMYFUNCTION("""COMPUTED_VALUE"""),"https://www.facebook.com/DRNyheder/posts/2379688435415004")</f>
        <v>https://www.facebook.com/DRNyheder/posts/2379688435415004</v>
      </c>
    </row>
    <row r="57">
      <c r="C57" s="77" t="str">
        <f>IFERROR(__xludf.DUMMYFUNCTION("""COMPUTED_VALUE"""),"https://www.facebook.com/tv2nyhederne/posts/2872927759389524")</f>
        <v>https://www.facebook.com/tv2nyhederne/posts/2872927759389524</v>
      </c>
      <c r="G57" s="77" t="str">
        <f>IFERROR(__xludf.DUMMYFUNCTION("""COMPUTED_VALUE"""),"https://www.facebook.com/politiken/posts/10158107806883295")</f>
        <v>https://www.facebook.com/politiken/posts/10158107806883295</v>
      </c>
      <c r="O57" s="77" t="str">
        <f>IFERROR(__xludf.DUMMYFUNCTION("""COMPUTED_VALUE"""),"https://www.facebook.com/DRNyheder/posts/2379688435415005")</f>
        <v>https://www.facebook.com/DRNyheder/posts/2379688435415005</v>
      </c>
    </row>
    <row r="58">
      <c r="C58" s="77" t="str">
        <f>IFERROR(__xludf.DUMMYFUNCTION("""COMPUTED_VALUE"""),"https://www.facebook.com/tv2nyhederne/posts/2872927759389525")</f>
        <v>https://www.facebook.com/tv2nyhederne/posts/2872927759389525</v>
      </c>
      <c r="G58" s="77" t="str">
        <f>IFERROR(__xludf.DUMMYFUNCTION("""COMPUTED_VALUE"""),"https://www.facebook.com/politiken/posts/10158107806883296")</f>
        <v>https://www.facebook.com/politiken/posts/10158107806883296</v>
      </c>
      <c r="O58" s="77" t="str">
        <f>IFERROR(__xludf.DUMMYFUNCTION("""COMPUTED_VALUE"""),"https://www.facebook.com/DRNyheder/posts/2379688435415006")</f>
        <v>https://www.facebook.com/DRNyheder/posts/2379688435415006</v>
      </c>
    </row>
    <row r="59">
      <c r="C59" s="77" t="str">
        <f>IFERROR(__xludf.DUMMYFUNCTION("""COMPUTED_VALUE"""),"https://www.facebook.com/tv2nyhederne/posts/2872927759389526")</f>
        <v>https://www.facebook.com/tv2nyhederne/posts/2872927759389526</v>
      </c>
      <c r="G59" s="77" t="str">
        <f>IFERROR(__xludf.DUMMYFUNCTION("""COMPUTED_VALUE"""),"https://www.facebook.com/politiken/posts/10158107806883297")</f>
        <v>https://www.facebook.com/politiken/posts/10158107806883297</v>
      </c>
      <c r="O59" s="77" t="str">
        <f>IFERROR(__xludf.DUMMYFUNCTION("""COMPUTED_VALUE"""),"https://www.facebook.com/DRNyheder/posts/2379688435415007")</f>
        <v>https://www.facebook.com/DRNyheder/posts/2379688435415007</v>
      </c>
    </row>
    <row r="60">
      <c r="C60" s="77" t="str">
        <f>IFERROR(__xludf.DUMMYFUNCTION("""COMPUTED_VALUE"""),"https://www.facebook.com/tv2nyhederne/posts/2872927759389527")</f>
        <v>https://www.facebook.com/tv2nyhederne/posts/2872927759389527</v>
      </c>
      <c r="G60" s="77" t="str">
        <f>IFERROR(__xludf.DUMMYFUNCTION("""COMPUTED_VALUE"""),"https://www.facebook.com/politiken/posts/10158107806883298")</f>
        <v>https://www.facebook.com/politiken/posts/10158107806883298</v>
      </c>
      <c r="O60" s="77" t="str">
        <f>IFERROR(__xludf.DUMMYFUNCTION("""COMPUTED_VALUE"""),"https://www.facebook.com/DRNyheder/posts/2379688435415008")</f>
        <v>https://www.facebook.com/DRNyheder/posts/2379688435415008</v>
      </c>
    </row>
    <row r="61">
      <c r="C61" s="77" t="str">
        <f>IFERROR(__xludf.DUMMYFUNCTION("""COMPUTED_VALUE"""),"https://www.facebook.com/tv2nyhederne/posts/2872927759389528")</f>
        <v>https://www.facebook.com/tv2nyhederne/posts/2872927759389528</v>
      </c>
      <c r="G61" s="77" t="str">
        <f>IFERROR(__xludf.DUMMYFUNCTION("""COMPUTED_VALUE"""),"https://www.facebook.com/politiken/posts/10158107806883299")</f>
        <v>https://www.facebook.com/politiken/posts/10158107806883299</v>
      </c>
      <c r="O61" s="77" t="str">
        <f>IFERROR(__xludf.DUMMYFUNCTION("""COMPUTED_VALUE"""),"https://www.facebook.com/DRNyheder/posts/2379688435415009")</f>
        <v>https://www.facebook.com/DRNyheder/posts/2379688435415009</v>
      </c>
    </row>
    <row r="62">
      <c r="C62" s="77" t="str">
        <f>IFERROR(__xludf.DUMMYFUNCTION("""COMPUTED_VALUE"""),"https://www.facebook.com/tv2nyhederne/posts/2872927759389529")</f>
        <v>https://www.facebook.com/tv2nyhederne/posts/2872927759389529</v>
      </c>
      <c r="G62" s="77" t="str">
        <f>IFERROR(__xludf.DUMMYFUNCTION("""COMPUTED_VALUE"""),"https://www.facebook.com/politiken/posts/10158107806883300")</f>
        <v>https://www.facebook.com/politiken/posts/10158107806883300</v>
      </c>
      <c r="O62" s="77" t="str">
        <f>IFERROR(__xludf.DUMMYFUNCTION("""COMPUTED_VALUE"""),"https://www.facebook.com/DRNyheder/posts/2379688435415010")</f>
        <v>https://www.facebook.com/DRNyheder/posts/2379688435415010</v>
      </c>
    </row>
    <row r="63">
      <c r="C63" s="77" t="str">
        <f>IFERROR(__xludf.DUMMYFUNCTION("""COMPUTED_VALUE"""),"https://www.facebook.com/tv2nyhederne/posts/2872927759389530")</f>
        <v>https://www.facebook.com/tv2nyhederne/posts/2872927759389530</v>
      </c>
      <c r="G63" s="77" t="str">
        <f>IFERROR(__xludf.DUMMYFUNCTION("""COMPUTED_VALUE"""),"https://www.facebook.com/politiken/posts/10158107806883301")</f>
        <v>https://www.facebook.com/politiken/posts/10158107806883301</v>
      </c>
      <c r="O63" s="77" t="str">
        <f>IFERROR(__xludf.DUMMYFUNCTION("""COMPUTED_VALUE"""),"https://www.facebook.com/DRNyheder/posts/2379688435415011")</f>
        <v>https://www.facebook.com/DRNyheder/posts/2379688435415011</v>
      </c>
    </row>
    <row r="64">
      <c r="C64" s="77" t="str">
        <f>IFERROR(__xludf.DUMMYFUNCTION("""COMPUTED_VALUE"""),"https://www.facebook.com/tv2nyhederne/posts/2872927759389531")</f>
        <v>https://www.facebook.com/tv2nyhederne/posts/2872927759389531</v>
      </c>
      <c r="G64" s="77" t="str">
        <f>IFERROR(__xludf.DUMMYFUNCTION("""COMPUTED_VALUE"""),"https://www.facebook.com/politiken/posts/10158107806883302")</f>
        <v>https://www.facebook.com/politiken/posts/10158107806883302</v>
      </c>
      <c r="O64" s="77" t="str">
        <f>IFERROR(__xludf.DUMMYFUNCTION("""COMPUTED_VALUE"""),"https://www.facebook.com/DRNyheder/posts/2379688435415012")</f>
        <v>https://www.facebook.com/DRNyheder/posts/2379688435415012</v>
      </c>
    </row>
    <row r="65">
      <c r="C65" s="77" t="str">
        <f>IFERROR(__xludf.DUMMYFUNCTION("""COMPUTED_VALUE"""),"https://www.facebook.com/tv2nyhederne/posts/2872927759389532")</f>
        <v>https://www.facebook.com/tv2nyhederne/posts/2872927759389532</v>
      </c>
      <c r="G65" s="77" t="str">
        <f>IFERROR(__xludf.DUMMYFUNCTION("""COMPUTED_VALUE"""),"https://www.facebook.com/politiken/posts/10158107806883303")</f>
        <v>https://www.facebook.com/politiken/posts/10158107806883303</v>
      </c>
      <c r="O65" s="77" t="str">
        <f>IFERROR(__xludf.DUMMYFUNCTION("""COMPUTED_VALUE"""),"https://www.facebook.com/DRNyheder/posts/2379688435415013")</f>
        <v>https://www.facebook.com/DRNyheder/posts/2379688435415013</v>
      </c>
    </row>
    <row r="66">
      <c r="C66" s="77" t="str">
        <f>IFERROR(__xludf.DUMMYFUNCTION("""COMPUTED_VALUE"""),"https://www.facebook.com/tv2nyhederne/posts/2872927759389533")</f>
        <v>https://www.facebook.com/tv2nyhederne/posts/2872927759389533</v>
      </c>
      <c r="G66" s="77" t="str">
        <f>IFERROR(__xludf.DUMMYFUNCTION("""COMPUTED_VALUE"""),"https://www.facebook.com/politiken/posts/10158107806883304")</f>
        <v>https://www.facebook.com/politiken/posts/10158107806883304</v>
      </c>
      <c r="O66" s="77" t="str">
        <f>IFERROR(__xludf.DUMMYFUNCTION("""COMPUTED_VALUE"""),"https://www.facebook.com/DRNyheder/posts/2379688435415014")</f>
        <v>https://www.facebook.com/DRNyheder/posts/2379688435415014</v>
      </c>
    </row>
    <row r="67">
      <c r="C67" s="77" t="str">
        <f>IFERROR(__xludf.DUMMYFUNCTION("""COMPUTED_VALUE"""),"https://www.facebook.com/tv2nyhederne/posts/2872927759389534")</f>
        <v>https://www.facebook.com/tv2nyhederne/posts/2872927759389534</v>
      </c>
      <c r="G67" s="77" t="str">
        <f>IFERROR(__xludf.DUMMYFUNCTION("""COMPUTED_VALUE"""),"https://www.facebook.com/politiken/posts/10158107806883305")</f>
        <v>https://www.facebook.com/politiken/posts/10158107806883305</v>
      </c>
      <c r="O67" s="77" t="str">
        <f>IFERROR(__xludf.DUMMYFUNCTION("""COMPUTED_VALUE"""),"https://www.facebook.com/DRNyheder/posts/2379688435415015")</f>
        <v>https://www.facebook.com/DRNyheder/posts/2379688435415015</v>
      </c>
    </row>
    <row r="68">
      <c r="C68" s="77" t="str">
        <f>IFERROR(__xludf.DUMMYFUNCTION("""COMPUTED_VALUE"""),"https://www.facebook.com/tv2nyhederne/posts/2872927759389535")</f>
        <v>https://www.facebook.com/tv2nyhederne/posts/2872927759389535</v>
      </c>
      <c r="G68" s="77" t="str">
        <f>IFERROR(__xludf.DUMMYFUNCTION("""COMPUTED_VALUE"""),"https://www.facebook.com/politiken/posts/10158107806883306")</f>
        <v>https://www.facebook.com/politiken/posts/10158107806883306</v>
      </c>
      <c r="O68" s="77" t="str">
        <f>IFERROR(__xludf.DUMMYFUNCTION("""COMPUTED_VALUE"""),"https://www.facebook.com/DRNyheder/posts/2379688435415016")</f>
        <v>https://www.facebook.com/DRNyheder/posts/2379688435415016</v>
      </c>
    </row>
    <row r="69">
      <c r="C69" s="77" t="str">
        <f>IFERROR(__xludf.DUMMYFUNCTION("""COMPUTED_VALUE"""),"https://www.facebook.com/tv2nyhederne/posts/2872927759389536")</f>
        <v>https://www.facebook.com/tv2nyhederne/posts/2872927759389536</v>
      </c>
      <c r="G69" s="77" t="str">
        <f>IFERROR(__xludf.DUMMYFUNCTION("""COMPUTED_VALUE"""),"https://www.facebook.com/politiken/posts/10158107806883307")</f>
        <v>https://www.facebook.com/politiken/posts/10158107806883307</v>
      </c>
      <c r="O69" s="77" t="str">
        <f>IFERROR(__xludf.DUMMYFUNCTION("""COMPUTED_VALUE"""),"https://www.facebook.com/DRNyheder/posts/2379688435415017")</f>
        <v>https://www.facebook.com/DRNyheder/posts/2379688435415017</v>
      </c>
    </row>
    <row r="70">
      <c r="C70" s="77" t="str">
        <f>IFERROR(__xludf.DUMMYFUNCTION("""COMPUTED_VALUE"""),"https://www.facebook.com/tv2nyhederne/posts/2872927759389537")</f>
        <v>https://www.facebook.com/tv2nyhederne/posts/2872927759389537</v>
      </c>
      <c r="G70" s="77" t="str">
        <f>IFERROR(__xludf.DUMMYFUNCTION("""COMPUTED_VALUE"""),"https://www.facebook.com/politiken/posts/10158107806883308")</f>
        <v>https://www.facebook.com/politiken/posts/10158107806883308</v>
      </c>
      <c r="O70" s="77" t="str">
        <f>IFERROR(__xludf.DUMMYFUNCTION("""COMPUTED_VALUE"""),"https://www.facebook.com/DRNyheder/posts/2379688435415018")</f>
        <v>https://www.facebook.com/DRNyheder/posts/2379688435415018</v>
      </c>
    </row>
    <row r="71">
      <c r="C71" s="77" t="str">
        <f>IFERROR(__xludf.DUMMYFUNCTION("""COMPUTED_VALUE"""),"https://www.facebook.com/tv2nyhederne/posts/2872927759389538")</f>
        <v>https://www.facebook.com/tv2nyhederne/posts/2872927759389538</v>
      </c>
      <c r="G71" s="77" t="str">
        <f>IFERROR(__xludf.DUMMYFUNCTION("""COMPUTED_VALUE"""),"https://www.facebook.com/politiken/posts/10158107806883309")</f>
        <v>https://www.facebook.com/politiken/posts/10158107806883309</v>
      </c>
      <c r="O71" s="77" t="str">
        <f>IFERROR(__xludf.DUMMYFUNCTION("""COMPUTED_VALUE"""),"https://www.facebook.com/DRNyheder/posts/2379688435415019")</f>
        <v>https://www.facebook.com/DRNyheder/posts/2379688435415019</v>
      </c>
    </row>
    <row r="72">
      <c r="C72" s="77" t="str">
        <f>IFERROR(__xludf.DUMMYFUNCTION("""COMPUTED_VALUE"""),"https://www.facebook.com/tv2nyhederne/posts/2872927759389539")</f>
        <v>https://www.facebook.com/tv2nyhederne/posts/2872927759389539</v>
      </c>
      <c r="G72" s="77" t="str">
        <f>IFERROR(__xludf.DUMMYFUNCTION("""COMPUTED_VALUE"""),"https://www.facebook.com/politiken/posts/10158107806883310")</f>
        <v>https://www.facebook.com/politiken/posts/10158107806883310</v>
      </c>
      <c r="O72" s="77" t="str">
        <f>IFERROR(__xludf.DUMMYFUNCTION("""COMPUTED_VALUE"""),"https://www.facebook.com/DRNyheder/posts/2379688435415020")</f>
        <v>https://www.facebook.com/DRNyheder/posts/2379688435415020</v>
      </c>
    </row>
    <row r="73">
      <c r="C73" s="77" t="str">
        <f>IFERROR(__xludf.DUMMYFUNCTION("""COMPUTED_VALUE"""),"https://www.facebook.com/tv2nyhederne/posts/2872927759389540")</f>
        <v>https://www.facebook.com/tv2nyhederne/posts/2872927759389540</v>
      </c>
      <c r="G73" s="77" t="str">
        <f>IFERROR(__xludf.DUMMYFUNCTION("""COMPUTED_VALUE"""),"https://www.facebook.com/politiken/posts/10158107806883311")</f>
        <v>https://www.facebook.com/politiken/posts/10158107806883311</v>
      </c>
      <c r="O73" s="77" t="str">
        <f>IFERROR(__xludf.DUMMYFUNCTION("""COMPUTED_VALUE"""),"https://www.facebook.com/DRNyheder/posts/2379688435415021")</f>
        <v>https://www.facebook.com/DRNyheder/posts/2379688435415021</v>
      </c>
    </row>
    <row r="74">
      <c r="C74" s="77" t="str">
        <f>IFERROR(__xludf.DUMMYFUNCTION("""COMPUTED_VALUE"""),"https://www.facebook.com/tv2nyhederne/posts/2872927759389541")</f>
        <v>https://www.facebook.com/tv2nyhederne/posts/2872927759389541</v>
      </c>
      <c r="G74" s="77" t="str">
        <f>IFERROR(__xludf.DUMMYFUNCTION("""COMPUTED_VALUE"""),"https://www.facebook.com/politiken/posts/10158107806883312")</f>
        <v>https://www.facebook.com/politiken/posts/10158107806883312</v>
      </c>
      <c r="O74" s="77" t="str">
        <f>IFERROR(__xludf.DUMMYFUNCTION("""COMPUTED_VALUE"""),"https://www.facebook.com/DRNyheder/posts/2379688435415022")</f>
        <v>https://www.facebook.com/DRNyheder/posts/2379688435415022</v>
      </c>
    </row>
    <row r="75">
      <c r="C75" s="77" t="str">
        <f>IFERROR(__xludf.DUMMYFUNCTION("""COMPUTED_VALUE"""),"https://www.facebook.com/tv2nyhederne/posts/2872927759389542")</f>
        <v>https://www.facebook.com/tv2nyhederne/posts/2872927759389542</v>
      </c>
      <c r="G75" s="77" t="str">
        <f>IFERROR(__xludf.DUMMYFUNCTION("""COMPUTED_VALUE"""),"https://www.facebook.com/politiken/posts/10158107806883313")</f>
        <v>https://www.facebook.com/politiken/posts/10158107806883313</v>
      </c>
      <c r="O75" s="77" t="str">
        <f>IFERROR(__xludf.DUMMYFUNCTION("""COMPUTED_VALUE"""),"https://www.facebook.com/DRNyheder/posts/2379688435415023")</f>
        <v>https://www.facebook.com/DRNyheder/posts/2379688435415023</v>
      </c>
    </row>
    <row r="76">
      <c r="C76" s="77" t="str">
        <f>IFERROR(__xludf.DUMMYFUNCTION("""COMPUTED_VALUE"""),"https://www.facebook.com/tv2nyhederne/posts/2872927759389543")</f>
        <v>https://www.facebook.com/tv2nyhederne/posts/2872927759389543</v>
      </c>
      <c r="G76" s="77" t="str">
        <f>IFERROR(__xludf.DUMMYFUNCTION("""COMPUTED_VALUE"""),"https://www.facebook.com/politiken/posts/10158107806883314")</f>
        <v>https://www.facebook.com/politiken/posts/10158107806883314</v>
      </c>
      <c r="O76" s="77" t="str">
        <f>IFERROR(__xludf.DUMMYFUNCTION("""COMPUTED_VALUE"""),"https://www.facebook.com/DRNyheder/posts/2379688435415024")</f>
        <v>https://www.facebook.com/DRNyheder/posts/2379688435415024</v>
      </c>
    </row>
    <row r="77">
      <c r="C77" s="77" t="str">
        <f>IFERROR(__xludf.DUMMYFUNCTION("""COMPUTED_VALUE"""),"https://www.facebook.com/tv2nyhederne/posts/2872927759389544")</f>
        <v>https://www.facebook.com/tv2nyhederne/posts/2872927759389544</v>
      </c>
      <c r="G77" s="77" t="str">
        <f>IFERROR(__xludf.DUMMYFUNCTION("""COMPUTED_VALUE"""),"https://www.facebook.com/politiken/posts/10158107806883315")</f>
        <v>https://www.facebook.com/politiken/posts/10158107806883315</v>
      </c>
      <c r="O77" s="77" t="str">
        <f>IFERROR(__xludf.DUMMYFUNCTION("""COMPUTED_VALUE"""),"https://www.facebook.com/DRNyheder/posts/2379688435415025")</f>
        <v>https://www.facebook.com/DRNyheder/posts/2379688435415025</v>
      </c>
    </row>
    <row r="78">
      <c r="C78" s="77" t="str">
        <f>IFERROR(__xludf.DUMMYFUNCTION("""COMPUTED_VALUE"""),"https://www.facebook.com/tv2nyhederne/posts/2872927759389545")</f>
        <v>https://www.facebook.com/tv2nyhederne/posts/2872927759389545</v>
      </c>
      <c r="G78" s="77" t="str">
        <f>IFERROR(__xludf.DUMMYFUNCTION("""COMPUTED_VALUE"""),"https://www.facebook.com/politiken/posts/10158107806883316")</f>
        <v>https://www.facebook.com/politiken/posts/10158107806883316</v>
      </c>
      <c r="O78" s="77" t="str">
        <f>IFERROR(__xludf.DUMMYFUNCTION("""COMPUTED_VALUE"""),"https://www.facebook.com/DRNyheder/posts/2379688435415026")</f>
        <v>https://www.facebook.com/DRNyheder/posts/2379688435415026</v>
      </c>
    </row>
    <row r="79">
      <c r="C79" s="77" t="str">
        <f>IFERROR(__xludf.DUMMYFUNCTION("""COMPUTED_VALUE"""),"https://www.facebook.com/tv2nyhederne/posts/2872927759389546")</f>
        <v>https://www.facebook.com/tv2nyhederne/posts/2872927759389546</v>
      </c>
      <c r="G79" s="77" t="str">
        <f>IFERROR(__xludf.DUMMYFUNCTION("""COMPUTED_VALUE"""),"https://www.facebook.com/politiken/posts/10158107806883317")</f>
        <v>https://www.facebook.com/politiken/posts/10158107806883317</v>
      </c>
      <c r="O79" s="77" t="str">
        <f>IFERROR(__xludf.DUMMYFUNCTION("""COMPUTED_VALUE"""),"https://www.facebook.com/DRNyheder/posts/2379688435415027")</f>
        <v>https://www.facebook.com/DRNyheder/posts/2379688435415027</v>
      </c>
    </row>
    <row r="80">
      <c r="C80" s="77" t="str">
        <f>IFERROR(__xludf.DUMMYFUNCTION("""COMPUTED_VALUE"""),"https://www.facebook.com/tv2nyhederne/posts/2872927759389547")</f>
        <v>https://www.facebook.com/tv2nyhederne/posts/2872927759389547</v>
      </c>
      <c r="G80" s="77" t="str">
        <f>IFERROR(__xludf.DUMMYFUNCTION("""COMPUTED_VALUE"""),"https://www.facebook.com/politiken/posts/10158107806883318")</f>
        <v>https://www.facebook.com/politiken/posts/10158107806883318</v>
      </c>
      <c r="O80" s="77" t="str">
        <f>IFERROR(__xludf.DUMMYFUNCTION("""COMPUTED_VALUE"""),"https://www.facebook.com/DRNyheder/posts/2379688435415028")</f>
        <v>https://www.facebook.com/DRNyheder/posts/2379688435415028</v>
      </c>
    </row>
    <row r="81">
      <c r="C81" s="77" t="str">
        <f>IFERROR(__xludf.DUMMYFUNCTION("""COMPUTED_VALUE"""),"https://www.facebook.com/tv2nyhederne/posts/2872927759389548")</f>
        <v>https://www.facebook.com/tv2nyhederne/posts/2872927759389548</v>
      </c>
      <c r="G81" s="77" t="str">
        <f>IFERROR(__xludf.DUMMYFUNCTION("""COMPUTED_VALUE"""),"https://www.facebook.com/politiken/posts/10158107806883319")</f>
        <v>https://www.facebook.com/politiken/posts/10158107806883319</v>
      </c>
      <c r="O81" s="77" t="str">
        <f>IFERROR(__xludf.DUMMYFUNCTION("""COMPUTED_VALUE"""),"https://www.facebook.com/DRNyheder/posts/2379688435415029")</f>
        <v>https://www.facebook.com/DRNyheder/posts/2379688435415029</v>
      </c>
    </row>
    <row r="82">
      <c r="C82" s="77" t="str">
        <f>IFERROR(__xludf.DUMMYFUNCTION("""COMPUTED_VALUE"""),"https://www.facebook.com/tv2nyhederne/posts/2872927759389549")</f>
        <v>https://www.facebook.com/tv2nyhederne/posts/2872927759389549</v>
      </c>
      <c r="G82" s="77" t="str">
        <f>IFERROR(__xludf.DUMMYFUNCTION("""COMPUTED_VALUE"""),"https://www.facebook.com/politiken/posts/10158107806883320")</f>
        <v>https://www.facebook.com/politiken/posts/10158107806883320</v>
      </c>
      <c r="O82" s="77" t="str">
        <f>IFERROR(__xludf.DUMMYFUNCTION("""COMPUTED_VALUE"""),"https://www.facebook.com/DRNyheder/posts/2379688435415030")</f>
        <v>https://www.facebook.com/DRNyheder/posts/2379688435415030</v>
      </c>
    </row>
    <row r="83">
      <c r="C83" s="77" t="str">
        <f>IFERROR(__xludf.DUMMYFUNCTION("""COMPUTED_VALUE"""),"https://www.facebook.com/tv2nyhederne/posts/2872927759389550")</f>
        <v>https://www.facebook.com/tv2nyhederne/posts/2872927759389550</v>
      </c>
      <c r="G83" s="77" t="str">
        <f>IFERROR(__xludf.DUMMYFUNCTION("""COMPUTED_VALUE"""),"https://www.facebook.com/politiken/posts/10158107806883321")</f>
        <v>https://www.facebook.com/politiken/posts/10158107806883321</v>
      </c>
      <c r="O83" s="77" t="str">
        <f>IFERROR(__xludf.DUMMYFUNCTION("""COMPUTED_VALUE"""),"https://www.facebook.com/DRNyheder/posts/2379688435415031")</f>
        <v>https://www.facebook.com/DRNyheder/posts/2379688435415031</v>
      </c>
    </row>
    <row r="84">
      <c r="C84" s="77" t="str">
        <f>IFERROR(__xludf.DUMMYFUNCTION("""COMPUTED_VALUE"""),"https://www.facebook.com/tv2nyhederne/posts/2872927759389551")</f>
        <v>https://www.facebook.com/tv2nyhederne/posts/2872927759389551</v>
      </c>
      <c r="G84" s="77" t="str">
        <f>IFERROR(__xludf.DUMMYFUNCTION("""COMPUTED_VALUE"""),"https://www.facebook.com/politiken/posts/10158107806883322")</f>
        <v>https://www.facebook.com/politiken/posts/10158107806883322</v>
      </c>
      <c r="O84" s="77" t="str">
        <f>IFERROR(__xludf.DUMMYFUNCTION("""COMPUTED_VALUE"""),"https://www.facebook.com/DRNyheder/posts/2379688435415032")</f>
        <v>https://www.facebook.com/DRNyheder/posts/2379688435415032</v>
      </c>
    </row>
    <row r="85">
      <c r="C85" s="77" t="str">
        <f>IFERROR(__xludf.DUMMYFUNCTION("""COMPUTED_VALUE"""),"https://www.facebook.com/tv2nyhederne/posts/2872927759389552")</f>
        <v>https://www.facebook.com/tv2nyhederne/posts/2872927759389552</v>
      </c>
      <c r="G85" s="77" t="str">
        <f>IFERROR(__xludf.DUMMYFUNCTION("""COMPUTED_VALUE"""),"https://www.facebook.com/politiken/posts/10158107806883323")</f>
        <v>https://www.facebook.com/politiken/posts/10158107806883323</v>
      </c>
      <c r="O85" s="77" t="str">
        <f>IFERROR(__xludf.DUMMYFUNCTION("""COMPUTED_VALUE"""),"https://www.facebook.com/DRNyheder/posts/2379688435415033")</f>
        <v>https://www.facebook.com/DRNyheder/posts/2379688435415033</v>
      </c>
    </row>
    <row r="86">
      <c r="C86" s="77" t="str">
        <f>IFERROR(__xludf.DUMMYFUNCTION("""COMPUTED_VALUE"""),"https://www.facebook.com/tv2nyhederne/posts/2871528536196101")</f>
        <v>https://www.facebook.com/tv2nyhederne/posts/2871528536196101</v>
      </c>
      <c r="G86" s="77" t="str">
        <f>IFERROR(__xludf.DUMMYFUNCTION("""COMPUTED_VALUE"""),"https://www.facebook.com/politiken/posts/10158107806883324")</f>
        <v>https://www.facebook.com/politiken/posts/10158107806883324</v>
      </c>
      <c r="O86" s="77" t="str">
        <f>IFERROR(__xludf.DUMMYFUNCTION("""COMPUTED_VALUE"""),"https://www.facebook.com/DRNyheder/posts/2379688435415034")</f>
        <v>https://www.facebook.com/DRNyheder/posts/2379688435415034</v>
      </c>
    </row>
    <row r="87">
      <c r="C87" s="77" t="str">
        <f>IFERROR(__xludf.DUMMYFUNCTION("""COMPUTED_VALUE"""),"https://www.facebook.com/tv2nyhederne/posts/2871528536196102")</f>
        <v>https://www.facebook.com/tv2nyhederne/posts/2871528536196102</v>
      </c>
      <c r="G87" s="77" t="str">
        <f>IFERROR(__xludf.DUMMYFUNCTION("""COMPUTED_VALUE"""),"https://www.facebook.com/politiken/posts/10158123267923294")</f>
        <v>https://www.facebook.com/politiken/posts/10158123267923294</v>
      </c>
      <c r="O87" s="77" t="str">
        <f>IFERROR(__xludf.DUMMYFUNCTION("""COMPUTED_VALUE"""),"https://www.facebook.com/DRNyheder/posts/2379688435415035")</f>
        <v>https://www.facebook.com/DRNyheder/posts/2379688435415035</v>
      </c>
    </row>
    <row r="88">
      <c r="C88" s="77" t="str">
        <f>IFERROR(__xludf.DUMMYFUNCTION("""COMPUTED_VALUE"""),"https://www.facebook.com/tv2nyhederne/posts/2871528536196103")</f>
        <v>https://www.facebook.com/tv2nyhederne/posts/2871528536196103</v>
      </c>
      <c r="G88" s="77" t="str">
        <f>IFERROR(__xludf.DUMMYFUNCTION("""COMPUTED_VALUE"""),"https://www.facebook.com/politiken/posts/10158123267923295")</f>
        <v>https://www.facebook.com/politiken/posts/10158123267923295</v>
      </c>
      <c r="O88" s="77" t="str">
        <f>IFERROR(__xludf.DUMMYFUNCTION("""COMPUTED_VALUE"""),"https://www.facebook.com/DRNyheder/posts/2379688435415036")</f>
        <v>https://www.facebook.com/DRNyheder/posts/2379688435415036</v>
      </c>
    </row>
    <row r="89">
      <c r="C89" s="77" t="str">
        <f>IFERROR(__xludf.DUMMYFUNCTION("""COMPUTED_VALUE"""),"https://www.facebook.com/tv2nyhederne/posts/2871528536196104")</f>
        <v>https://www.facebook.com/tv2nyhederne/posts/2871528536196104</v>
      </c>
      <c r="G89" s="77" t="str">
        <f>IFERROR(__xludf.DUMMYFUNCTION("""COMPUTED_VALUE"""),"https://www.facebook.com/politiken/posts/10158123267923296")</f>
        <v>https://www.facebook.com/politiken/posts/10158123267923296</v>
      </c>
      <c r="O89" s="77" t="str">
        <f>IFERROR(__xludf.DUMMYFUNCTION("""COMPUTED_VALUE"""),"https://www.facebook.com/DRNyheder/posts/2379688435415037")</f>
        <v>https://www.facebook.com/DRNyheder/posts/2379688435415037</v>
      </c>
    </row>
    <row r="90">
      <c r="C90" s="77" t="str">
        <f>IFERROR(__xludf.DUMMYFUNCTION("""COMPUTED_VALUE"""),"https://www.facebook.com/tv2nyhederne/posts/2871528536196105")</f>
        <v>https://www.facebook.com/tv2nyhederne/posts/2871528536196105</v>
      </c>
      <c r="G90" s="77" t="str">
        <f>IFERROR(__xludf.DUMMYFUNCTION("""COMPUTED_VALUE"""),"https://www.facebook.com/politiken/posts/10158123267923297")</f>
        <v>https://www.facebook.com/politiken/posts/10158123267923297</v>
      </c>
      <c r="O90" s="77" t="str">
        <f>IFERROR(__xludf.DUMMYFUNCTION("""COMPUTED_VALUE"""),"https://www.facebook.com/DRNyheder/posts/2379688435415038")</f>
        <v>https://www.facebook.com/DRNyheder/posts/2379688435415038</v>
      </c>
    </row>
    <row r="91">
      <c r="C91" s="77" t="str">
        <f>IFERROR(__xludf.DUMMYFUNCTION("""COMPUTED_VALUE"""),"https://www.facebook.com/tv2nyhederne/posts/2871528536196106")</f>
        <v>https://www.facebook.com/tv2nyhederne/posts/2871528536196106</v>
      </c>
      <c r="G91" s="77" t="str">
        <f>IFERROR(__xludf.DUMMYFUNCTION("""COMPUTED_VALUE"""),"https://www.facebook.com/politiken/posts/10158123267923298")</f>
        <v>https://www.facebook.com/politiken/posts/10158123267923298</v>
      </c>
      <c r="O91" s="77" t="str">
        <f>IFERROR(__xludf.DUMMYFUNCTION("""COMPUTED_VALUE"""),"https://www.facebook.com/DRNyheder/posts/2379688435415039")</f>
        <v>https://www.facebook.com/DRNyheder/posts/2379688435415039</v>
      </c>
    </row>
    <row r="92">
      <c r="C92" s="77" t="str">
        <f>IFERROR(__xludf.DUMMYFUNCTION("""COMPUTED_VALUE"""),"https://www.facebook.com/tv2nyhederne/posts/2871528536196107")</f>
        <v>https://www.facebook.com/tv2nyhederne/posts/2871528536196107</v>
      </c>
      <c r="G92" s="77" t="str">
        <f>IFERROR(__xludf.DUMMYFUNCTION("""COMPUTED_VALUE"""),"https://www.facebook.com/politiken/posts/10158123267923299")</f>
        <v>https://www.facebook.com/politiken/posts/10158123267923299</v>
      </c>
      <c r="O92" s="77" t="str">
        <f>IFERROR(__xludf.DUMMYFUNCTION("""COMPUTED_VALUE"""),"https://www.facebook.com/DRNyheder/posts/2379688435415040")</f>
        <v>https://www.facebook.com/DRNyheder/posts/2379688435415040</v>
      </c>
    </row>
    <row r="93">
      <c r="C93" s="77" t="str">
        <f>IFERROR(__xludf.DUMMYFUNCTION("""COMPUTED_VALUE"""),"https://www.facebook.com/tv2nyhederne/posts/2871528536196108")</f>
        <v>https://www.facebook.com/tv2nyhederne/posts/2871528536196108</v>
      </c>
      <c r="G93" s="77" t="str">
        <f>IFERROR(__xludf.DUMMYFUNCTION("""COMPUTED_VALUE"""),"https://www.facebook.com/politiken/posts/10158123267923300")</f>
        <v>https://www.facebook.com/politiken/posts/10158123267923300</v>
      </c>
      <c r="O93" s="77" t="str">
        <f>IFERROR(__xludf.DUMMYFUNCTION("""COMPUTED_VALUE"""),"https://www.facebook.com/DRNyheder/posts/2379688435415041")</f>
        <v>https://www.facebook.com/DRNyheder/posts/2379688435415041</v>
      </c>
    </row>
    <row r="94">
      <c r="C94" s="77" t="str">
        <f>IFERROR(__xludf.DUMMYFUNCTION("""COMPUTED_VALUE"""),"https://www.facebook.com/tv2nyhederne/posts/2871528536196109")</f>
        <v>https://www.facebook.com/tv2nyhederne/posts/2871528536196109</v>
      </c>
      <c r="G94" s="77" t="str">
        <f>IFERROR(__xludf.DUMMYFUNCTION("""COMPUTED_VALUE"""),"https://www.facebook.com/politiken/posts/10158123267923301")</f>
        <v>https://www.facebook.com/politiken/posts/10158123267923301</v>
      </c>
      <c r="O94" s="77" t="str">
        <f>IFERROR(__xludf.DUMMYFUNCTION("""COMPUTED_VALUE"""),"https://www.facebook.com/DRNyheder/posts/2379688435415042")</f>
        <v>https://www.facebook.com/DRNyheder/posts/2379688435415042</v>
      </c>
    </row>
    <row r="95">
      <c r="C95" s="77" t="str">
        <f>IFERROR(__xludf.DUMMYFUNCTION("""COMPUTED_VALUE"""),"https://www.facebook.com/tv2nyhederne/posts/2871528536196110")</f>
        <v>https://www.facebook.com/tv2nyhederne/posts/2871528536196110</v>
      </c>
      <c r="G95" s="77" t="str">
        <f>IFERROR(__xludf.DUMMYFUNCTION("""COMPUTED_VALUE"""),"https://www.facebook.com/politiken/posts/10158123267923302")</f>
        <v>https://www.facebook.com/politiken/posts/10158123267923302</v>
      </c>
      <c r="O95" s="77" t="str">
        <f>IFERROR(__xludf.DUMMYFUNCTION("""COMPUTED_VALUE"""),"https://www.facebook.com/DRNyheder/posts/2379688435415043")</f>
        <v>https://www.facebook.com/DRNyheder/posts/2379688435415043</v>
      </c>
    </row>
    <row r="96">
      <c r="C96" s="77" t="str">
        <f>IFERROR(__xludf.DUMMYFUNCTION("""COMPUTED_VALUE"""),"https://www.facebook.com/tv2nyhederne/posts/2871528536196111")</f>
        <v>https://www.facebook.com/tv2nyhederne/posts/2871528536196111</v>
      </c>
      <c r="G96" s="77" t="str">
        <f>IFERROR(__xludf.DUMMYFUNCTION("""COMPUTED_VALUE"""),"https://www.facebook.com/politiken/posts/10158123267923303")</f>
        <v>https://www.facebook.com/politiken/posts/10158123267923303</v>
      </c>
      <c r="O96" s="77" t="str">
        <f>IFERROR(__xludf.DUMMYFUNCTION("""COMPUTED_VALUE"""),"https://www.facebook.com/DRNyheder/posts/2379688435415044")</f>
        <v>https://www.facebook.com/DRNyheder/posts/2379688435415044</v>
      </c>
    </row>
    <row r="97">
      <c r="C97" s="77" t="str">
        <f>IFERROR(__xludf.DUMMYFUNCTION("""COMPUTED_VALUE"""),"https://www.facebook.com/tv2nyhederne/posts/2871528536196112")</f>
        <v>https://www.facebook.com/tv2nyhederne/posts/2871528536196112</v>
      </c>
      <c r="G97" s="77" t="str">
        <f>IFERROR(__xludf.DUMMYFUNCTION("""COMPUTED_VALUE"""),"https://www.facebook.com/politiken/posts/10158123267923304")</f>
        <v>https://www.facebook.com/politiken/posts/10158123267923304</v>
      </c>
      <c r="O97" s="77" t="str">
        <f>IFERROR(__xludf.DUMMYFUNCTION("""COMPUTED_VALUE"""),"https://www.facebook.com/DRNyheder/posts/2379688435415045")</f>
        <v>https://www.facebook.com/DRNyheder/posts/2379688435415045</v>
      </c>
    </row>
    <row r="98">
      <c r="C98" s="77" t="str">
        <f>IFERROR(__xludf.DUMMYFUNCTION("""COMPUTED_VALUE"""),"https://www.facebook.com/tv2nyhederne/posts/2871528536196113")</f>
        <v>https://www.facebook.com/tv2nyhederne/posts/2871528536196113</v>
      </c>
      <c r="G98" s="77" t="str">
        <f>IFERROR(__xludf.DUMMYFUNCTION("""COMPUTED_VALUE"""),"https://www.facebook.com/politiken/posts/10158123267923305")</f>
        <v>https://www.facebook.com/politiken/posts/10158123267923305</v>
      </c>
      <c r="O98" s="77" t="str">
        <f>IFERROR(__xludf.DUMMYFUNCTION("""COMPUTED_VALUE"""),"https://www.facebook.com/DRNyheder/posts/2379688435415046")</f>
        <v>https://www.facebook.com/DRNyheder/posts/2379688435415046</v>
      </c>
    </row>
    <row r="99">
      <c r="C99" s="77" t="str">
        <f>IFERROR(__xludf.DUMMYFUNCTION("""COMPUTED_VALUE"""),"https://www.facebook.com/tv2nyhederne/posts/2871528536196114")</f>
        <v>https://www.facebook.com/tv2nyhederne/posts/2871528536196114</v>
      </c>
      <c r="G99" s="77" t="str">
        <f>IFERROR(__xludf.DUMMYFUNCTION("""COMPUTED_VALUE"""),"https://www.facebook.com/politiken/posts/10158123267923306")</f>
        <v>https://www.facebook.com/politiken/posts/10158123267923306</v>
      </c>
      <c r="O99" s="77" t="str">
        <f>IFERROR(__xludf.DUMMYFUNCTION("""COMPUTED_VALUE"""),"https://www.facebook.com/DRNyheder/posts/2379688435415047")</f>
        <v>https://www.facebook.com/DRNyheder/posts/2379688435415047</v>
      </c>
    </row>
    <row r="100">
      <c r="C100" s="77" t="str">
        <f>IFERROR(__xludf.DUMMYFUNCTION("""COMPUTED_VALUE"""),"https://www.facebook.com/tv2nyhederne/posts/2871528536196115")</f>
        <v>https://www.facebook.com/tv2nyhederne/posts/2871528536196115</v>
      </c>
      <c r="G100" s="77" t="str">
        <f>IFERROR(__xludf.DUMMYFUNCTION("""COMPUTED_VALUE"""),"https://www.facebook.com/politiken/posts/10158123267923307")</f>
        <v>https://www.facebook.com/politiken/posts/10158123267923307</v>
      </c>
      <c r="O100" s="77" t="str">
        <f>IFERROR(__xludf.DUMMYFUNCTION("""COMPUTED_VALUE"""),"https://www.facebook.com/DRNyheder/posts/2379688435415048")</f>
        <v>https://www.facebook.com/DRNyheder/posts/2379688435415048</v>
      </c>
    </row>
    <row r="101">
      <c r="C101" s="77" t="str">
        <f>IFERROR(__xludf.DUMMYFUNCTION("""COMPUTED_VALUE"""),"https://www.facebook.com/tv2nyhederne/posts/2871528536196116")</f>
        <v>https://www.facebook.com/tv2nyhederne/posts/2871528536196116</v>
      </c>
      <c r="G101" s="77" t="str">
        <f>IFERROR(__xludf.DUMMYFUNCTION("""COMPUTED_VALUE"""),"https://www.facebook.com/politiken/posts/10158123267923308")</f>
        <v>https://www.facebook.com/politiken/posts/10158123267923308</v>
      </c>
      <c r="O101" s="77" t="str">
        <f>IFERROR(__xludf.DUMMYFUNCTION("""COMPUTED_VALUE"""),"https://www.facebook.com/DRNyheder/posts/2379688435415049")</f>
        <v>https://www.facebook.com/DRNyheder/posts/2379688435415049</v>
      </c>
    </row>
    <row r="102">
      <c r="C102" s="77" t="str">
        <f>IFERROR(__xludf.DUMMYFUNCTION("""COMPUTED_VALUE"""),"https://www.facebook.com/tv2nyhederne/posts/2871528536196117")</f>
        <v>https://www.facebook.com/tv2nyhederne/posts/2871528536196117</v>
      </c>
      <c r="G102" s="77" t="str">
        <f>IFERROR(__xludf.DUMMYFUNCTION("""COMPUTED_VALUE"""),"https://www.facebook.com/politiken/posts/10158123267923309")</f>
        <v>https://www.facebook.com/politiken/posts/10158123267923309</v>
      </c>
      <c r="O102" s="77" t="str">
        <f>IFERROR(__xludf.DUMMYFUNCTION("""COMPUTED_VALUE"""),"https://www.facebook.com/DRNyheder/posts/2379688435415050")</f>
        <v>https://www.facebook.com/DRNyheder/posts/2379688435415050</v>
      </c>
    </row>
    <row r="103">
      <c r="C103" s="77" t="str">
        <f>IFERROR(__xludf.DUMMYFUNCTION("""COMPUTED_VALUE"""),"https://www.facebook.com/tv2nyhederne/posts/2871528536196118")</f>
        <v>https://www.facebook.com/tv2nyhederne/posts/2871528536196118</v>
      </c>
      <c r="G103" s="77" t="str">
        <f>IFERROR(__xludf.DUMMYFUNCTION("""COMPUTED_VALUE"""),"https://www.facebook.com/politiken/posts/10158123267923310")</f>
        <v>https://www.facebook.com/politiken/posts/10158123267923310</v>
      </c>
      <c r="O103" s="77" t="str">
        <f>IFERROR(__xludf.DUMMYFUNCTION("""COMPUTED_VALUE"""),"https://www.facebook.com/DRNyheder/posts/2378984182152092?")</f>
        <v>https://www.facebook.com/DRNyheder/posts/2378984182152092?</v>
      </c>
    </row>
    <row r="104">
      <c r="C104" s="77" t="str">
        <f>IFERROR(__xludf.DUMMYFUNCTION("""COMPUTED_VALUE"""),"https://www.facebook.com/tv2nyhederne/posts/2871528536196119")</f>
        <v>https://www.facebook.com/tv2nyhederne/posts/2871528536196119</v>
      </c>
      <c r="G104" s="77" t="str">
        <f>IFERROR(__xludf.DUMMYFUNCTION("""COMPUTED_VALUE"""),"https://www.facebook.com/politiken/posts/10158123267923311")</f>
        <v>https://www.facebook.com/politiken/posts/10158123267923311</v>
      </c>
      <c r="O104" s="77" t="str">
        <f>IFERROR(__xludf.DUMMYFUNCTION("""COMPUTED_VALUE"""),"https://www.facebook.com/DRNyheder/posts/2379116025472241")</f>
        <v>https://www.facebook.com/DRNyheder/posts/2379116025472241</v>
      </c>
    </row>
    <row r="105">
      <c r="C105" s="77" t="str">
        <f>IFERROR(__xludf.DUMMYFUNCTION("""COMPUTED_VALUE"""),"https://www.facebook.com/tv2nyhederne/posts/2871528536196120")</f>
        <v>https://www.facebook.com/tv2nyhederne/posts/2871528536196120</v>
      </c>
      <c r="G105" s="77" t="str">
        <f>IFERROR(__xludf.DUMMYFUNCTION("""COMPUTED_VALUE"""),"https://www.facebook.com/politiken/posts/10158123267923312")</f>
        <v>https://www.facebook.com/politiken/posts/10158123267923312</v>
      </c>
      <c r="O105" s="77" t="str">
        <f>IFERROR(__xludf.DUMMYFUNCTION("""COMPUTED_VALUE"""),"https://www.facebook.com/DRNyheder/posts/2379116025472242")</f>
        <v>https://www.facebook.com/DRNyheder/posts/2379116025472242</v>
      </c>
    </row>
    <row r="106">
      <c r="C106" s="77" t="str">
        <f>IFERROR(__xludf.DUMMYFUNCTION("""COMPUTED_VALUE"""),"https://www.facebook.com/tv2nyhederne/posts/2871528536196121")</f>
        <v>https://www.facebook.com/tv2nyhederne/posts/2871528536196121</v>
      </c>
      <c r="G106" s="77" t="str">
        <f>IFERROR(__xludf.DUMMYFUNCTION("""COMPUTED_VALUE"""),"https://www.facebook.com/politiken/posts/10158123267923313")</f>
        <v>https://www.facebook.com/politiken/posts/10158123267923313</v>
      </c>
      <c r="O106" s="77" t="str">
        <f>IFERROR(__xludf.DUMMYFUNCTION("""COMPUTED_VALUE"""),"https://www.facebook.com/DRNyheder/posts/2379116025472243")</f>
        <v>https://www.facebook.com/DRNyheder/posts/2379116025472243</v>
      </c>
    </row>
    <row r="107">
      <c r="C107" s="77" t="str">
        <f>IFERROR(__xludf.DUMMYFUNCTION("""COMPUTED_VALUE"""),"https://www.facebook.com/tv2nyhederne/posts/2871528536196122")</f>
        <v>https://www.facebook.com/tv2nyhederne/posts/2871528536196122</v>
      </c>
      <c r="G107" s="77" t="str">
        <f>IFERROR(__xludf.DUMMYFUNCTION("""COMPUTED_VALUE"""),"https://www.facebook.com/politiken/posts/10158123267923314")</f>
        <v>https://www.facebook.com/politiken/posts/10158123267923314</v>
      </c>
      <c r="O107" s="77" t="str">
        <f>IFERROR(__xludf.DUMMYFUNCTION("""COMPUTED_VALUE"""),"https://www.facebook.com/DRNyheder/posts/2379116025472244")</f>
        <v>https://www.facebook.com/DRNyheder/posts/2379116025472244</v>
      </c>
    </row>
    <row r="108">
      <c r="C108" s="77" t="str">
        <f>IFERROR(__xludf.DUMMYFUNCTION("""COMPUTED_VALUE"""),"https://www.facebook.com/tv2nyhederne/posts/2871528536196123")</f>
        <v>https://www.facebook.com/tv2nyhederne/posts/2871528536196123</v>
      </c>
      <c r="G108" s="77" t="str">
        <f>IFERROR(__xludf.DUMMYFUNCTION("""COMPUTED_VALUE"""),"https://www.facebook.com/politiken/posts/10158123267923315")</f>
        <v>https://www.facebook.com/politiken/posts/10158123267923315</v>
      </c>
      <c r="O108" s="77" t="str">
        <f>IFERROR(__xludf.DUMMYFUNCTION("""COMPUTED_VALUE"""),"https://www.facebook.com/DRNyheder/posts/2379116025472245")</f>
        <v>https://www.facebook.com/DRNyheder/posts/2379116025472245</v>
      </c>
    </row>
    <row r="109">
      <c r="C109" s="77" t="str">
        <f>IFERROR(__xludf.DUMMYFUNCTION("""COMPUTED_VALUE"""),"https://www.facebook.com/tv2nyhederne/posts/2871528536196124")</f>
        <v>https://www.facebook.com/tv2nyhederne/posts/2871528536196124</v>
      </c>
      <c r="G109" s="77" t="str">
        <f>IFERROR(__xludf.DUMMYFUNCTION("""COMPUTED_VALUE"""),"https://www.facebook.com/politiken/posts/10158123267923316")</f>
        <v>https://www.facebook.com/politiken/posts/10158123267923316</v>
      </c>
      <c r="O109" s="77" t="str">
        <f>IFERROR(__xludf.DUMMYFUNCTION("""COMPUTED_VALUE"""),"https://www.facebook.com/DRNyheder/posts/2379116025472246")</f>
        <v>https://www.facebook.com/DRNyheder/posts/2379116025472246</v>
      </c>
    </row>
    <row r="110">
      <c r="C110" s="77" t="str">
        <f>IFERROR(__xludf.DUMMYFUNCTION("""COMPUTED_VALUE"""),"https://www.facebook.com/tv2nyhederne/posts/2871528536196125")</f>
        <v>https://www.facebook.com/tv2nyhederne/posts/2871528536196125</v>
      </c>
      <c r="G110" s="77" t="str">
        <f>IFERROR(__xludf.DUMMYFUNCTION("""COMPUTED_VALUE"""),"https://www.facebook.com/politiken/posts/10158123267923317")</f>
        <v>https://www.facebook.com/politiken/posts/10158123267923317</v>
      </c>
      <c r="O110" s="77" t="str">
        <f>IFERROR(__xludf.DUMMYFUNCTION("""COMPUTED_VALUE"""),"https://www.facebook.com/DRNyheder/posts/2379116025472247")</f>
        <v>https://www.facebook.com/DRNyheder/posts/2379116025472247</v>
      </c>
    </row>
    <row r="111">
      <c r="C111" s="77" t="str">
        <f>IFERROR(__xludf.DUMMYFUNCTION("""COMPUTED_VALUE"""),"https://www.facebook.com/tv2nyhederne/posts/2871528536196126")</f>
        <v>https://www.facebook.com/tv2nyhederne/posts/2871528536196126</v>
      </c>
      <c r="G111" s="77" t="str">
        <f>IFERROR(__xludf.DUMMYFUNCTION("""COMPUTED_VALUE"""),"https://www.facebook.com/politiken/posts/10158123267923318")</f>
        <v>https://www.facebook.com/politiken/posts/10158123267923318</v>
      </c>
      <c r="O111" s="77" t="str">
        <f>IFERROR(__xludf.DUMMYFUNCTION("""COMPUTED_VALUE"""),"https://www.facebook.com/DRNyheder/posts/2379116025472248")</f>
        <v>https://www.facebook.com/DRNyheder/posts/2379116025472248</v>
      </c>
    </row>
    <row r="112">
      <c r="C112" s="77" t="str">
        <f>IFERROR(__xludf.DUMMYFUNCTION("""COMPUTED_VALUE"""),"https://www.facebook.com/tv2nyhederne/posts/2871528536196127")</f>
        <v>https://www.facebook.com/tv2nyhederne/posts/2871528536196127</v>
      </c>
      <c r="G112" s="77" t="str">
        <f>IFERROR(__xludf.DUMMYFUNCTION("""COMPUTED_VALUE"""),"https://www.facebook.com/politiken/posts/10158123267923319")</f>
        <v>https://www.facebook.com/politiken/posts/10158123267923319</v>
      </c>
      <c r="O112" s="77" t="str">
        <f>IFERROR(__xludf.DUMMYFUNCTION("""COMPUTED_VALUE"""),"https://www.facebook.com/DRNyheder/posts/2379116025472249")</f>
        <v>https://www.facebook.com/DRNyheder/posts/2379116025472249</v>
      </c>
    </row>
    <row r="113">
      <c r="C113" s="77" t="str">
        <f>IFERROR(__xludf.DUMMYFUNCTION("""COMPUTED_VALUE"""),"https://www.facebook.com/tv2nyhederne/posts/2871528536196128")</f>
        <v>https://www.facebook.com/tv2nyhederne/posts/2871528536196128</v>
      </c>
      <c r="G113" s="77" t="str">
        <f>IFERROR(__xludf.DUMMYFUNCTION("""COMPUTED_VALUE"""),"https://www.facebook.com/politiken/posts/10158123267923320")</f>
        <v>https://www.facebook.com/politiken/posts/10158123267923320</v>
      </c>
      <c r="O113" s="77" t="str">
        <f>IFERROR(__xludf.DUMMYFUNCTION("""COMPUTED_VALUE"""),"https://www.facebook.com/DRNyheder/posts/2379116025472250")</f>
        <v>https://www.facebook.com/DRNyheder/posts/2379116025472250</v>
      </c>
    </row>
    <row r="114">
      <c r="C114" s="77" t="str">
        <f>IFERROR(__xludf.DUMMYFUNCTION("""COMPUTED_VALUE"""),"https://www.facebook.com/tv2nyhederne/posts/2871528536196129")</f>
        <v>https://www.facebook.com/tv2nyhederne/posts/2871528536196129</v>
      </c>
      <c r="G114" s="77" t="str">
        <f>IFERROR(__xludf.DUMMYFUNCTION("""COMPUTED_VALUE"""),"https://www.facebook.com/politiken/posts/10158123267923321")</f>
        <v>https://www.facebook.com/politiken/posts/10158123267923321</v>
      </c>
      <c r="O114" s="77" t="str">
        <f>IFERROR(__xludf.DUMMYFUNCTION("""COMPUTED_VALUE"""),"https://www.facebook.com/DRNyheder/posts/2379116025472251")</f>
        <v>https://www.facebook.com/DRNyheder/posts/2379116025472251</v>
      </c>
    </row>
    <row r="115">
      <c r="C115" s="77" t="str">
        <f>IFERROR(__xludf.DUMMYFUNCTION("""COMPUTED_VALUE"""),"https://www.facebook.com/tv2nyhederne/posts/2871528536196130")</f>
        <v>https://www.facebook.com/tv2nyhederne/posts/2871528536196130</v>
      </c>
      <c r="G115" s="77" t="str">
        <f>IFERROR(__xludf.DUMMYFUNCTION("""COMPUTED_VALUE"""),"https://www.facebook.com/politiken/posts/10158123267923322")</f>
        <v>https://www.facebook.com/politiken/posts/10158123267923322</v>
      </c>
      <c r="O115" s="77" t="str">
        <f>IFERROR(__xludf.DUMMYFUNCTION("""COMPUTED_VALUE"""),"https://www.facebook.com/DRNyheder/posts/2379116025472252")</f>
        <v>https://www.facebook.com/DRNyheder/posts/2379116025472252</v>
      </c>
    </row>
    <row r="116">
      <c r="C116" s="77" t="str">
        <f>IFERROR(__xludf.DUMMYFUNCTION("""COMPUTED_VALUE"""),"https://www.facebook.com/tv2nyhederne/posts/2871528536196131")</f>
        <v>https://www.facebook.com/tv2nyhederne/posts/2871528536196131</v>
      </c>
      <c r="G116" s="77" t="str">
        <f>IFERROR(__xludf.DUMMYFUNCTION("""COMPUTED_VALUE"""),"https://www.facebook.com/politiken/posts/10158123267923323")</f>
        <v>https://www.facebook.com/politiken/posts/10158123267923323</v>
      </c>
      <c r="O116" s="77" t="str">
        <f>IFERROR(__xludf.DUMMYFUNCTION("""COMPUTED_VALUE"""),"https://www.facebook.com/DRNyheder/posts/2379116025472253")</f>
        <v>https://www.facebook.com/DRNyheder/posts/2379116025472253</v>
      </c>
    </row>
    <row r="117">
      <c r="C117" s="77" t="str">
        <f>IFERROR(__xludf.DUMMYFUNCTION("""COMPUTED_VALUE"""),"https://www.facebook.com/tv2nyhederne/posts/2871528536196132")</f>
        <v>https://www.facebook.com/tv2nyhederne/posts/2871528536196132</v>
      </c>
      <c r="G117" s="77" t="str">
        <f>IFERROR(__xludf.DUMMYFUNCTION("""COMPUTED_VALUE"""),"https://www.facebook.com/politiken/posts/10158124639458294")</f>
        <v>https://www.facebook.com/politiken/posts/10158124639458294</v>
      </c>
      <c r="O117" s="77" t="str">
        <f>IFERROR(__xludf.DUMMYFUNCTION("""COMPUTED_VALUE"""),"https://www.facebook.com/DRNyheder/posts/2379116025472254")</f>
        <v>https://www.facebook.com/DRNyheder/posts/2379116025472254</v>
      </c>
    </row>
    <row r="118">
      <c r="C118" s="77" t="str">
        <f>IFERROR(__xludf.DUMMYFUNCTION("""COMPUTED_VALUE"""),"https://www.facebook.com/tv2nyhederne/posts/2871528536196133")</f>
        <v>https://www.facebook.com/tv2nyhederne/posts/2871528536196133</v>
      </c>
      <c r="G118" s="77" t="str">
        <f>IFERROR(__xludf.DUMMYFUNCTION("""COMPUTED_VALUE"""),"https://www.facebook.com/politiken/posts/10158124639458295")</f>
        <v>https://www.facebook.com/politiken/posts/10158124639458295</v>
      </c>
      <c r="O118" s="77" t="str">
        <f>IFERROR(__xludf.DUMMYFUNCTION("""COMPUTED_VALUE"""),"https://www.facebook.com/DRNyheder/posts/2379116025472255")</f>
        <v>https://www.facebook.com/DRNyheder/posts/2379116025472255</v>
      </c>
    </row>
    <row r="119">
      <c r="C119" s="77" t="str">
        <f>IFERROR(__xludf.DUMMYFUNCTION("""COMPUTED_VALUE"""),"https://www.facebook.com/tv2nyhederne/posts/2871528536196134")</f>
        <v>https://www.facebook.com/tv2nyhederne/posts/2871528536196134</v>
      </c>
      <c r="G119" s="77" t="str">
        <f>IFERROR(__xludf.DUMMYFUNCTION("""COMPUTED_VALUE"""),"https://www.facebook.com/politiken/posts/10158124639458296")</f>
        <v>https://www.facebook.com/politiken/posts/10158124639458296</v>
      </c>
      <c r="O119" s="77" t="str">
        <f>IFERROR(__xludf.DUMMYFUNCTION("""COMPUTED_VALUE"""),"https://www.facebook.com/DRNyheder/posts/2379116025472256")</f>
        <v>https://www.facebook.com/DRNyheder/posts/2379116025472256</v>
      </c>
    </row>
    <row r="120">
      <c r="C120" s="77" t="str">
        <f>IFERROR(__xludf.DUMMYFUNCTION("""COMPUTED_VALUE"""),"https://www.facebook.com/tv2nyhederne/posts/2871528536196135")</f>
        <v>https://www.facebook.com/tv2nyhederne/posts/2871528536196135</v>
      </c>
      <c r="G120" s="77" t="str">
        <f>IFERROR(__xludf.DUMMYFUNCTION("""COMPUTED_VALUE"""),"https://www.facebook.com/politiken/posts/10158124639458297")</f>
        <v>https://www.facebook.com/politiken/posts/10158124639458297</v>
      </c>
      <c r="O120" s="77" t="str">
        <f>IFERROR(__xludf.DUMMYFUNCTION("""COMPUTED_VALUE"""),"https://www.facebook.com/DRNyheder/posts/2379116025472257")</f>
        <v>https://www.facebook.com/DRNyheder/posts/2379116025472257</v>
      </c>
    </row>
    <row r="121">
      <c r="C121" s="77" t="str">
        <f>IFERROR(__xludf.DUMMYFUNCTION("""COMPUTED_VALUE"""),"https://www.facebook.com/tv2nyhederne/posts/2871528536196136")</f>
        <v>https://www.facebook.com/tv2nyhederne/posts/2871528536196136</v>
      </c>
      <c r="G121" s="77" t="str">
        <f>IFERROR(__xludf.DUMMYFUNCTION("""COMPUTED_VALUE"""),"https://www.facebook.com/politiken/posts/10158124639458298")</f>
        <v>https://www.facebook.com/politiken/posts/10158124639458298</v>
      </c>
      <c r="O121" s="77" t="str">
        <f>IFERROR(__xludf.DUMMYFUNCTION("""COMPUTED_VALUE"""),"https://www.facebook.com/DRNyheder/posts/2379116025472258")</f>
        <v>https://www.facebook.com/DRNyheder/posts/2379116025472258</v>
      </c>
    </row>
    <row r="122">
      <c r="C122" s="77" t="str">
        <f>IFERROR(__xludf.DUMMYFUNCTION("""COMPUTED_VALUE"""),"https://www.facebook.com/tv2nyhederne/posts/2871528536196137")</f>
        <v>https://www.facebook.com/tv2nyhederne/posts/2871528536196137</v>
      </c>
      <c r="G122" s="77" t="str">
        <f>IFERROR(__xludf.DUMMYFUNCTION("""COMPUTED_VALUE"""),"https://www.facebook.com/politiken/posts/10158124639458299")</f>
        <v>https://www.facebook.com/politiken/posts/10158124639458299</v>
      </c>
      <c r="O122" s="77" t="str">
        <f>IFERROR(__xludf.DUMMYFUNCTION("""COMPUTED_VALUE"""),"https://www.facebook.com/DRNyheder/posts/2379116025472259")</f>
        <v>https://www.facebook.com/DRNyheder/posts/2379116025472259</v>
      </c>
    </row>
    <row r="123">
      <c r="C123" s="77" t="str">
        <f>IFERROR(__xludf.DUMMYFUNCTION("""COMPUTED_VALUE"""),"https://www.facebook.com/tv2nyhederne/posts/2871528536196138")</f>
        <v>https://www.facebook.com/tv2nyhederne/posts/2871528536196138</v>
      </c>
      <c r="G123" s="77" t="str">
        <f>IFERROR(__xludf.DUMMYFUNCTION("""COMPUTED_VALUE"""),"https://www.facebook.com/politiken/posts/10158124639458300")</f>
        <v>https://www.facebook.com/politiken/posts/10158124639458300</v>
      </c>
      <c r="O123" s="77" t="str">
        <f>IFERROR(__xludf.DUMMYFUNCTION("""COMPUTED_VALUE"""),"https://www.facebook.com/DRNyheder/posts/2379116025472260")</f>
        <v>https://www.facebook.com/DRNyheder/posts/2379116025472260</v>
      </c>
    </row>
    <row r="124">
      <c r="C124" s="77" t="str">
        <f>IFERROR(__xludf.DUMMYFUNCTION("""COMPUTED_VALUE"""),"https://www.facebook.com/tv2nyhederne/posts/2871528536196139")</f>
        <v>https://www.facebook.com/tv2nyhederne/posts/2871528536196139</v>
      </c>
      <c r="G124" s="77" t="str">
        <f>IFERROR(__xludf.DUMMYFUNCTION("""COMPUTED_VALUE"""),"https://www.facebook.com/politiken/posts/10158124639458301")</f>
        <v>https://www.facebook.com/politiken/posts/10158124639458301</v>
      </c>
      <c r="O124" s="77" t="str">
        <f>IFERROR(__xludf.DUMMYFUNCTION("""COMPUTED_VALUE"""),"https://www.facebook.com/DRNyheder/posts/2379116025472261")</f>
        <v>https://www.facebook.com/DRNyheder/posts/2379116025472261</v>
      </c>
    </row>
    <row r="125">
      <c r="C125" s="77" t="str">
        <f>IFERROR(__xludf.DUMMYFUNCTION("""COMPUTED_VALUE"""),"https://www.facebook.com/tv2nyhederne/posts/2871528536196140")</f>
        <v>https://www.facebook.com/tv2nyhederne/posts/2871528536196140</v>
      </c>
      <c r="G125" s="77" t="str">
        <f>IFERROR(__xludf.DUMMYFUNCTION("""COMPUTED_VALUE"""),"https://www.facebook.com/politiken/posts/10158124639458302")</f>
        <v>https://www.facebook.com/politiken/posts/10158124639458302</v>
      </c>
      <c r="O125" s="77" t="str">
        <f>IFERROR(__xludf.DUMMYFUNCTION("""COMPUTED_VALUE"""),"https://www.facebook.com/DRNyheder/posts/2379116025472262")</f>
        <v>https://www.facebook.com/DRNyheder/posts/2379116025472262</v>
      </c>
    </row>
    <row r="126">
      <c r="C126" s="77" t="str">
        <f>IFERROR(__xludf.DUMMYFUNCTION("""COMPUTED_VALUE"""),"https://www.facebook.com/tv2nyhederne/posts/2871528536196141")</f>
        <v>https://www.facebook.com/tv2nyhederne/posts/2871528536196141</v>
      </c>
      <c r="G126" s="77" t="str">
        <f>IFERROR(__xludf.DUMMYFUNCTION("""COMPUTED_VALUE"""),"https://www.facebook.com/politiken/posts/10158124639458303")</f>
        <v>https://www.facebook.com/politiken/posts/10158124639458303</v>
      </c>
    </row>
    <row r="127">
      <c r="C127" s="77" t="str">
        <f>IFERROR(__xludf.DUMMYFUNCTION("""COMPUTED_VALUE"""),"https://www.facebook.com/tv2nyhederne/posts/2871528536196142")</f>
        <v>https://www.facebook.com/tv2nyhederne/posts/2871528536196142</v>
      </c>
      <c r="G127" s="77" t="str">
        <f>IFERROR(__xludf.DUMMYFUNCTION("""COMPUTED_VALUE"""),"https://www.facebook.com/politiken/posts/10158124639458304")</f>
        <v>https://www.facebook.com/politiken/posts/10158124639458304</v>
      </c>
    </row>
    <row r="128">
      <c r="C128" s="77" t="str">
        <f>IFERROR(__xludf.DUMMYFUNCTION("""COMPUTED_VALUE"""),"https://www.facebook.com/tv2nyhederne/posts/2871528536196143")</f>
        <v>https://www.facebook.com/tv2nyhederne/posts/2871528536196143</v>
      </c>
      <c r="G128" s="77" t="str">
        <f>IFERROR(__xludf.DUMMYFUNCTION("""COMPUTED_VALUE"""),"https://www.facebook.com/politiken/posts/10158124639458305")</f>
        <v>https://www.facebook.com/politiken/posts/10158124639458305</v>
      </c>
    </row>
    <row r="129">
      <c r="C129" s="77" t="str">
        <f>IFERROR(__xludf.DUMMYFUNCTION("""COMPUTED_VALUE"""),"https://www.facebook.com/tv2nyhederne/posts/2871528536196144")</f>
        <v>https://www.facebook.com/tv2nyhederne/posts/2871528536196144</v>
      </c>
      <c r="G129" s="77" t="str">
        <f>IFERROR(__xludf.DUMMYFUNCTION("""COMPUTED_VALUE"""),"https://www.facebook.com/politiken/posts/10158124639458306")</f>
        <v>https://www.facebook.com/politiken/posts/10158124639458306</v>
      </c>
    </row>
    <row r="130">
      <c r="C130" s="77" t="str">
        <f>IFERROR(__xludf.DUMMYFUNCTION("""COMPUTED_VALUE"""),"https://www.facebook.com/tv2nyhederne/posts/2871528536196145")</f>
        <v>https://www.facebook.com/tv2nyhederne/posts/2871528536196145</v>
      </c>
      <c r="G130" s="77" t="str">
        <f>IFERROR(__xludf.DUMMYFUNCTION("""COMPUTED_VALUE"""),"https://www.facebook.com/politiken/posts/10158124639458307")</f>
        <v>https://www.facebook.com/politiken/posts/10158124639458307</v>
      </c>
    </row>
    <row r="131">
      <c r="C131" s="77" t="str">
        <f>IFERROR(__xludf.DUMMYFUNCTION("""COMPUTED_VALUE"""),"https://www.facebook.com/tv2nyhederne/posts/2871528536196146")</f>
        <v>https://www.facebook.com/tv2nyhederne/posts/2871528536196146</v>
      </c>
      <c r="G131" s="77" t="str">
        <f>IFERROR(__xludf.DUMMYFUNCTION("""COMPUTED_VALUE"""),"https://www.facebook.com/politiken/posts/10158124639458308")</f>
        <v>https://www.facebook.com/politiken/posts/10158124639458308</v>
      </c>
    </row>
    <row r="132">
      <c r="C132" s="77" t="str">
        <f>IFERROR(__xludf.DUMMYFUNCTION("""COMPUTED_VALUE"""),"https://www.facebook.com/tv2nyhederne/posts/2871528536196147")</f>
        <v>https://www.facebook.com/tv2nyhederne/posts/2871528536196147</v>
      </c>
      <c r="G132" s="77" t="str">
        <f>IFERROR(__xludf.DUMMYFUNCTION("""COMPUTED_VALUE"""),"https://www.facebook.com/politiken/posts/10158124639458309")</f>
        <v>https://www.facebook.com/politiken/posts/10158124639458309</v>
      </c>
    </row>
    <row r="133">
      <c r="C133" s="77" t="str">
        <f>IFERROR(__xludf.DUMMYFUNCTION("""COMPUTED_VALUE"""),"https://www.facebook.com/tv2nyhederne/posts/2871528536196148")</f>
        <v>https://www.facebook.com/tv2nyhederne/posts/2871528536196148</v>
      </c>
      <c r="G133" s="77" t="str">
        <f>IFERROR(__xludf.DUMMYFUNCTION("""COMPUTED_VALUE"""),"https://www.facebook.com/politiken/posts/10158124639458310")</f>
        <v>https://www.facebook.com/politiken/posts/10158124639458310</v>
      </c>
    </row>
    <row r="134">
      <c r="C134" s="77" t="str">
        <f>IFERROR(__xludf.DUMMYFUNCTION("""COMPUTED_VALUE"""),"https://www.facebook.com/tv2nyhederne/posts/2871528536196149")</f>
        <v>https://www.facebook.com/tv2nyhederne/posts/2871528536196149</v>
      </c>
      <c r="G134" s="77" t="str">
        <f>IFERROR(__xludf.DUMMYFUNCTION("""COMPUTED_VALUE"""),"https://www.facebook.com/politiken/posts/10158124639458311")</f>
        <v>https://www.facebook.com/politiken/posts/10158124639458311</v>
      </c>
    </row>
    <row r="135">
      <c r="C135" s="77" t="str">
        <f>IFERROR(__xludf.DUMMYFUNCTION("""COMPUTED_VALUE"""),"https://www.facebook.com/tv2nyhederne/posts/2871528536196150")</f>
        <v>https://www.facebook.com/tv2nyhederne/posts/2871528536196150</v>
      </c>
      <c r="G135" s="77" t="str">
        <f>IFERROR(__xludf.DUMMYFUNCTION("""COMPUTED_VALUE"""),"https://www.facebook.com/politiken/posts/10158124639458312")</f>
        <v>https://www.facebook.com/politiken/posts/10158124639458312</v>
      </c>
    </row>
    <row r="136">
      <c r="C136" s="77" t="str">
        <f>IFERROR(__xludf.DUMMYFUNCTION("""COMPUTED_VALUE"""),"https://www.facebook.com/tv2nyhederne/posts/2871528536196151")</f>
        <v>https://www.facebook.com/tv2nyhederne/posts/2871528536196151</v>
      </c>
      <c r="G136" s="77" t="str">
        <f>IFERROR(__xludf.DUMMYFUNCTION("""COMPUTED_VALUE"""),"https://www.facebook.com/politiken/posts/10158124639458313")</f>
        <v>https://www.facebook.com/politiken/posts/10158124639458313</v>
      </c>
    </row>
    <row r="137">
      <c r="C137" s="77" t="str">
        <f>IFERROR(__xludf.DUMMYFUNCTION("""COMPUTED_VALUE"""),"https://www.facebook.com/tv2nyhederne/posts/2871528536196152")</f>
        <v>https://www.facebook.com/tv2nyhederne/posts/2871528536196152</v>
      </c>
      <c r="G137" s="77" t="str">
        <f>IFERROR(__xludf.DUMMYFUNCTION("""COMPUTED_VALUE"""),"https://www.facebook.com/politiken/posts/10158124639458314")</f>
        <v>https://www.facebook.com/politiken/posts/10158124639458314</v>
      </c>
    </row>
    <row r="138">
      <c r="C138" s="77" t="str">
        <f>IFERROR(__xludf.DUMMYFUNCTION("""COMPUTED_VALUE"""),"https://www.facebook.com/tv2nyhederne/posts/2871528536196153")</f>
        <v>https://www.facebook.com/tv2nyhederne/posts/2871528536196153</v>
      </c>
      <c r="G138" s="77" t="str">
        <f>IFERROR(__xludf.DUMMYFUNCTION("""COMPUTED_VALUE"""),"https://www.facebook.com/politiken/posts/10158124639458315")</f>
        <v>https://www.facebook.com/politiken/posts/10158124639458315</v>
      </c>
    </row>
    <row r="139">
      <c r="C139" s="77" t="str">
        <f>IFERROR(__xludf.DUMMYFUNCTION("""COMPUTED_VALUE"""),"https://www.facebook.com/tv2nyhederne/posts/2871528536196154")</f>
        <v>https://www.facebook.com/tv2nyhederne/posts/2871528536196154</v>
      </c>
      <c r="G139" s="77" t="str">
        <f>IFERROR(__xludf.DUMMYFUNCTION("""COMPUTED_VALUE"""),"https://www.facebook.com/politiken/posts/10158124639458316")</f>
        <v>https://www.facebook.com/politiken/posts/10158124639458316</v>
      </c>
    </row>
    <row r="140">
      <c r="C140" s="77" t="str">
        <f>IFERROR(__xludf.DUMMYFUNCTION("""COMPUTED_VALUE"""),"https://www.facebook.com/tv2nyhederne/posts/2871528536196155")</f>
        <v>https://www.facebook.com/tv2nyhederne/posts/2871528536196155</v>
      </c>
      <c r="G140" s="77" t="str">
        <f>IFERROR(__xludf.DUMMYFUNCTION("""COMPUTED_VALUE"""),"https://www.facebook.com/politiken/posts/10158124639458317")</f>
        <v>https://www.facebook.com/politiken/posts/10158124639458317</v>
      </c>
    </row>
    <row r="141">
      <c r="C141" s="77" t="str">
        <f>IFERROR(__xludf.DUMMYFUNCTION("""COMPUTED_VALUE"""),"https://www.facebook.com/tv2nyhederne/posts/2871528536196156")</f>
        <v>https://www.facebook.com/tv2nyhederne/posts/2871528536196156</v>
      </c>
      <c r="G141" s="77" t="str">
        <f>IFERROR(__xludf.DUMMYFUNCTION("""COMPUTED_VALUE"""),"https://www.facebook.com/politiken/posts/10158124639458318")</f>
        <v>https://www.facebook.com/politiken/posts/10158124639458318</v>
      </c>
    </row>
    <row r="142">
      <c r="C142" s="77" t="str">
        <f>IFERROR(__xludf.DUMMYFUNCTION("""COMPUTED_VALUE"""),"https://www.facebook.com/tv2nyhederne/posts/2871528536196157")</f>
        <v>https://www.facebook.com/tv2nyhederne/posts/2871528536196157</v>
      </c>
      <c r="G142" s="77" t="str">
        <f>IFERROR(__xludf.DUMMYFUNCTION("""COMPUTED_VALUE"""),"https://www.facebook.com/politiken/posts/10158124639458319")</f>
        <v>https://www.facebook.com/politiken/posts/10158124639458319</v>
      </c>
    </row>
    <row r="143">
      <c r="C143" s="77" t="str">
        <f>IFERROR(__xludf.DUMMYFUNCTION("""COMPUTED_VALUE"""),"https://www.facebook.com/tv2nyhederne/posts/2871528536196158")</f>
        <v>https://www.facebook.com/tv2nyhederne/posts/2871528536196158</v>
      </c>
      <c r="G143" s="77" t="str">
        <f>IFERROR(__xludf.DUMMYFUNCTION("""COMPUTED_VALUE"""),"https://www.facebook.com/politiken/posts/10158122855793294")</f>
        <v>https://www.facebook.com/politiken/posts/10158122855793294</v>
      </c>
    </row>
    <row r="144">
      <c r="C144" s="77" t="str">
        <f>IFERROR(__xludf.DUMMYFUNCTION("""COMPUTED_VALUE"""),"https://www.facebook.com/tv2nyhederne/posts/2871528536196159")</f>
        <v>https://www.facebook.com/tv2nyhederne/posts/2871528536196159</v>
      </c>
      <c r="G144" s="77" t="str">
        <f>IFERROR(__xludf.DUMMYFUNCTION("""COMPUTED_VALUE"""),"https://www.facebook.com/politiken/posts/10158122855793295")</f>
        <v>https://www.facebook.com/politiken/posts/10158122855793295</v>
      </c>
    </row>
    <row r="145">
      <c r="C145" s="77" t="str">
        <f>IFERROR(__xludf.DUMMYFUNCTION("""COMPUTED_VALUE"""),"https://www.facebook.com/dagbladetinformation/posts/10158201206742646")</f>
        <v>https://www.facebook.com/dagbladetinformation/posts/10158201206742646</v>
      </c>
      <c r="G145" s="77" t="str">
        <f>IFERROR(__xludf.DUMMYFUNCTION("""COMPUTED_VALUE"""),"https://www.facebook.com/politiken/posts/10158122855793296")</f>
        <v>https://www.facebook.com/politiken/posts/10158122855793296</v>
      </c>
    </row>
    <row r="146">
      <c r="C146" s="77" t="str">
        <f>IFERROR(__xludf.DUMMYFUNCTION("""COMPUTED_VALUE"""),"https://www.facebook.com/dagbladetinformation/posts/10158201206742646")</f>
        <v>https://www.facebook.com/dagbladetinformation/posts/10158201206742646</v>
      </c>
      <c r="G146" s="77" t="str">
        <f>IFERROR(__xludf.DUMMYFUNCTION("""COMPUTED_VALUE"""),"https://www.facebook.com/politiken/posts/10158122855793297")</f>
        <v>https://www.facebook.com/politiken/posts/10158122855793297</v>
      </c>
    </row>
    <row r="147">
      <c r="C147" s="77" t="str">
        <f>IFERROR(__xludf.DUMMYFUNCTION("""COMPUTED_VALUE"""),"https://www.facebook.com/dagbladetinformation/posts/10158201116012646")</f>
        <v>https://www.facebook.com/dagbladetinformation/posts/10158201116012646</v>
      </c>
      <c r="G147" s="77" t="str">
        <f>IFERROR(__xludf.DUMMYFUNCTION("""COMPUTED_VALUE"""),"https://www.facebook.com/politiken/posts/10158122855793298")</f>
        <v>https://www.facebook.com/politiken/posts/10158122855793298</v>
      </c>
    </row>
    <row r="148">
      <c r="C148" s="77" t="str">
        <f>IFERROR(__xludf.DUMMYFUNCTION("""COMPUTED_VALUE"""),"https://www.facebook.com/dagbladetinformation/posts/10158198827472646")</f>
        <v>https://www.facebook.com/dagbladetinformation/posts/10158198827472646</v>
      </c>
      <c r="G148" s="77" t="str">
        <f>IFERROR(__xludf.DUMMYFUNCTION("""COMPUTED_VALUE"""),"https://www.facebook.com/politiken/posts/10158122855793299")</f>
        <v>https://www.facebook.com/politiken/posts/10158122855793299</v>
      </c>
    </row>
    <row r="149">
      <c r="C149" s="77" t="str">
        <f>IFERROR(__xludf.DUMMYFUNCTION("""COMPUTED_VALUE"""),"https://www.facebook.com/dagbladetinformation/posts/10158198604272646")</f>
        <v>https://www.facebook.com/dagbladetinformation/posts/10158198604272646</v>
      </c>
      <c r="G149" s="77" t="str">
        <f>IFERROR(__xludf.DUMMYFUNCTION("""COMPUTED_VALUE"""),"https://www.facebook.com/politiken/posts/10158122855793300")</f>
        <v>https://www.facebook.com/politiken/posts/10158122855793300</v>
      </c>
    </row>
    <row r="150">
      <c r="C150" s="77" t="str">
        <f>IFERROR(__xludf.DUMMYFUNCTION("""COMPUTED_VALUE"""),"https://www.facebook.com/dagbladetinformation/posts/10158197075567646")</f>
        <v>https://www.facebook.com/dagbladetinformation/posts/10158197075567646</v>
      </c>
      <c r="G150" s="77" t="str">
        <f>IFERROR(__xludf.DUMMYFUNCTION("""COMPUTED_VALUE"""),"https://www.facebook.com/politiken/posts/10158122855793301")</f>
        <v>https://www.facebook.com/politiken/posts/10158122855793301</v>
      </c>
    </row>
    <row r="151">
      <c r="C151" s="77" t="str">
        <f>IFERROR(__xludf.DUMMYFUNCTION("""COMPUTED_VALUE"""),"https://www.facebook.com/dagbladetinformation/posts/10158195830072646")</f>
        <v>https://www.facebook.com/dagbladetinformation/posts/10158195830072646</v>
      </c>
      <c r="G151" s="77" t="str">
        <f>IFERROR(__xludf.DUMMYFUNCTION("""COMPUTED_VALUE"""),"https://www.facebook.com/politiken/posts/10158122855793302")</f>
        <v>https://www.facebook.com/politiken/posts/10158122855793302</v>
      </c>
    </row>
    <row r="152">
      <c r="C152" s="77" t="str">
        <f>IFERROR(__xludf.DUMMYFUNCTION("""COMPUTED_VALUE"""),"https://www.facebook.com/dagbladetinformation/posts/10158195830072646")</f>
        <v>https://www.facebook.com/dagbladetinformation/posts/10158195830072646</v>
      </c>
      <c r="G152" s="77" t="str">
        <f>IFERROR(__xludf.DUMMYFUNCTION("""COMPUTED_VALUE"""),"https://www.facebook.com/politiken/posts/10158122855793303")</f>
        <v>https://www.facebook.com/politiken/posts/10158122855793303</v>
      </c>
    </row>
    <row r="153">
      <c r="C153" s="77" t="str">
        <f>IFERROR(__xludf.DUMMYFUNCTION("""COMPUTED_VALUE"""),"https://www.facebook.com/dagbladetinformation/posts/10158195620032646")</f>
        <v>https://www.facebook.com/dagbladetinformation/posts/10158195620032646</v>
      </c>
      <c r="G153" s="77" t="str">
        <f>IFERROR(__xludf.DUMMYFUNCTION("""COMPUTED_VALUE"""),"https://www.facebook.com/politiken/posts/10158122855793304")</f>
        <v>https://www.facebook.com/politiken/posts/10158122855793304</v>
      </c>
    </row>
    <row r="154">
      <c r="C154" s="77" t="str">
        <f>IFERROR(__xludf.DUMMYFUNCTION("""COMPUTED_VALUE"""),"https://www.facebook.com/dagbladetinformation/posts/10158205304167646")</f>
        <v>https://www.facebook.com/dagbladetinformation/posts/10158205304167646</v>
      </c>
      <c r="G154" s="77" t="str">
        <f>IFERROR(__xludf.DUMMYFUNCTION("""COMPUTED_VALUE"""),"https://www.facebook.com/politiken/posts/10158122855793305")</f>
        <v>https://www.facebook.com/politiken/posts/10158122855793305</v>
      </c>
    </row>
    <row r="155">
      <c r="C155" s="77" t="str">
        <f>IFERROR(__xludf.DUMMYFUNCTION("""COMPUTED_VALUE"""),"https://www.facebook.com/dagbladetinformation/posts/10158205304167646")</f>
        <v>https://www.facebook.com/dagbladetinformation/posts/10158205304167646</v>
      </c>
      <c r="G155" s="77" t="str">
        <f>IFERROR(__xludf.DUMMYFUNCTION("""COMPUTED_VALUE"""),"https://www.facebook.com/politiken/posts/10158122855793306")</f>
        <v>https://www.facebook.com/politiken/posts/10158122855793306</v>
      </c>
    </row>
    <row r="156">
      <c r="C156" s="77" t="str">
        <f>IFERROR(__xludf.DUMMYFUNCTION("""COMPUTED_VALUE"""),"https://www.facebook.com/tv2nyhederne/posts/2886697904679164")</f>
        <v>https://www.facebook.com/tv2nyhederne/posts/2886697904679164</v>
      </c>
      <c r="G156" s="77" t="str">
        <f>IFERROR(__xludf.DUMMYFUNCTION("""COMPUTED_VALUE"""),"https://www.facebook.com/politiken/posts/10158122855793307")</f>
        <v>https://www.facebook.com/politiken/posts/10158122855793307</v>
      </c>
    </row>
    <row r="157">
      <c r="C157" s="77" t="str">
        <f>IFERROR(__xludf.DUMMYFUNCTION("""COMPUTED_VALUE"""),"https://www.facebook.com/tv2nyhederne/posts/2886697904679164")</f>
        <v>https://www.facebook.com/tv2nyhederne/posts/2886697904679164</v>
      </c>
      <c r="G157" s="77" t="str">
        <f>IFERROR(__xludf.DUMMYFUNCTION("""COMPUTED_VALUE"""),"https://www.facebook.com/politiken/posts/10158122855793308")</f>
        <v>https://www.facebook.com/politiken/posts/10158122855793308</v>
      </c>
    </row>
    <row r="158">
      <c r="C158" s="77" t="str">
        <f>IFERROR(__xludf.DUMMYFUNCTION("""COMPUTED_VALUE"""),"https://www.facebook.com/tv2nyhederne/posts/2886908424658112")</f>
        <v>https://www.facebook.com/tv2nyhederne/posts/2886908424658112</v>
      </c>
      <c r="G158" s="77" t="str">
        <f>IFERROR(__xludf.DUMMYFUNCTION("""COMPUTED_VALUE"""),"https://www.facebook.com/politiken/posts/10158122855793309")</f>
        <v>https://www.facebook.com/politiken/posts/10158122855793309</v>
      </c>
    </row>
    <row r="159">
      <c r="C159" s="77" t="str">
        <f>IFERROR(__xludf.DUMMYFUNCTION("""COMPUTED_VALUE"""),"https://www.facebook.com/tv2nyhederne/posts/2886908424658112")</f>
        <v>https://www.facebook.com/tv2nyhederne/posts/2886908424658112</v>
      </c>
      <c r="G159" s="77" t="str">
        <f>IFERROR(__xludf.DUMMYFUNCTION("""COMPUTED_VALUE"""),"https://www.facebook.com/politiken/posts/10158122855793310")</f>
        <v>https://www.facebook.com/politiken/posts/10158122855793310</v>
      </c>
    </row>
    <row r="160">
      <c r="G160" s="77" t="str">
        <f>IFERROR(__xludf.DUMMYFUNCTION("""COMPUTED_VALUE"""),"https://www.facebook.com/politiken/posts/10158122855793311")</f>
        <v>https://www.facebook.com/politiken/posts/10158122855793311</v>
      </c>
    </row>
    <row r="161">
      <c r="G161" s="77" t="str">
        <f>IFERROR(__xludf.DUMMYFUNCTION("""COMPUTED_VALUE"""),"https://www.facebook.com/politiken/posts/10158122855793312")</f>
        <v>https://www.facebook.com/politiken/posts/10158122855793312</v>
      </c>
    </row>
    <row r="162">
      <c r="G162" s="77" t="str">
        <f>IFERROR(__xludf.DUMMYFUNCTION("""COMPUTED_VALUE"""),"https://www.facebook.com/politiken/posts/10158122855793313")</f>
        <v>https://www.facebook.com/politiken/posts/10158122855793313</v>
      </c>
    </row>
    <row r="163">
      <c r="G163" s="77" t="str">
        <f>IFERROR(__xludf.DUMMYFUNCTION("""COMPUTED_VALUE"""),"https://www.facebook.com/politiken/posts/10158122855793314")</f>
        <v>https://www.facebook.com/politiken/posts/10158122855793314</v>
      </c>
    </row>
    <row r="164">
      <c r="G164" s="77" t="str">
        <f>IFERROR(__xludf.DUMMYFUNCTION("""COMPUTED_VALUE"""),"https://www.facebook.com/politiken/posts/10158122855793315")</f>
        <v>https://www.facebook.com/politiken/posts/10158122855793315</v>
      </c>
    </row>
    <row r="165">
      <c r="G165" s="77" t="str">
        <f>IFERROR(__xludf.DUMMYFUNCTION("""COMPUTED_VALUE"""),"https://www.facebook.com/politiken/posts/10158122855793316")</f>
        <v>https://www.facebook.com/politiken/posts/10158122855793316</v>
      </c>
    </row>
    <row r="166">
      <c r="G166" s="77" t="str">
        <f>IFERROR(__xludf.DUMMYFUNCTION("""COMPUTED_VALUE"""),"https://www.facebook.com/politiken/posts/10158122855793317")</f>
        <v>https://www.facebook.com/politiken/posts/10158122855793317</v>
      </c>
    </row>
    <row r="167">
      <c r="G167" s="77" t="str">
        <f>IFERROR(__xludf.DUMMYFUNCTION("""COMPUTED_VALUE"""),"https://www.facebook.com/politiken/posts/10158122855793318")</f>
        <v>https://www.facebook.com/politiken/posts/10158122855793318</v>
      </c>
    </row>
    <row r="168">
      <c r="G168" s="77" t="str">
        <f>IFERROR(__xludf.DUMMYFUNCTION("""COMPUTED_VALUE"""),"https://www.facebook.com/politiken/posts/10158122855793319")</f>
        <v>https://www.facebook.com/politiken/posts/10158122855793319</v>
      </c>
    </row>
    <row r="169">
      <c r="G169" s="77" t="str">
        <f>IFERROR(__xludf.DUMMYFUNCTION("""COMPUTED_VALUE"""),"https://www.facebook.com/politiken/posts/10158122855793320")</f>
        <v>https://www.facebook.com/politiken/posts/10158122855793320</v>
      </c>
    </row>
    <row r="170">
      <c r="G170" s="77" t="str">
        <f>IFERROR(__xludf.DUMMYFUNCTION("""COMPUTED_VALUE"""),"https://www.facebook.com/politiken/posts/10158122855793321")</f>
        <v>https://www.facebook.com/politiken/posts/10158122855793321</v>
      </c>
    </row>
    <row r="171">
      <c r="G171" s="77" t="str">
        <f>IFERROR(__xludf.DUMMYFUNCTION("""COMPUTED_VALUE"""),"https://www.facebook.com/politiken/posts/10158122855793322")</f>
        <v>https://www.facebook.com/politiken/posts/10158122855793322</v>
      </c>
    </row>
    <row r="172">
      <c r="G172" s="77" t="str">
        <f>IFERROR(__xludf.DUMMYFUNCTION("""COMPUTED_VALUE"""),"https://www.facebook.com/politiken/posts/10158122855793323")</f>
        <v>https://www.facebook.com/politiken/posts/10158122855793323</v>
      </c>
    </row>
    <row r="173">
      <c r="G173" s="77" t="str">
        <f>IFERROR(__xludf.DUMMYFUNCTION("""COMPUTED_VALUE"""),"https://www.facebook.com/politiken/posts/10158122855793324")</f>
        <v>https://www.facebook.com/politiken/posts/10158122855793324</v>
      </c>
    </row>
    <row r="174">
      <c r="G174" s="77" t="str">
        <f>IFERROR(__xludf.DUMMYFUNCTION("""COMPUTED_VALUE"""),"https://www.facebook.com/politiken/posts/10158122855793325")</f>
        <v>https://www.facebook.com/politiken/posts/10158122855793325</v>
      </c>
    </row>
    <row r="175">
      <c r="G175" s="77" t="str">
        <f>IFERROR(__xludf.DUMMYFUNCTION("""COMPUTED_VALUE"""),"https://www.facebook.com/politiken/posts/10158122855793326")</f>
        <v>https://www.facebook.com/politiken/posts/10158122855793326</v>
      </c>
    </row>
    <row r="176">
      <c r="G176" s="77" t="str">
        <f>IFERROR(__xludf.DUMMYFUNCTION("""COMPUTED_VALUE"""),"https://www.facebook.com/politiken/posts/10158122855793327")</f>
        <v>https://www.facebook.com/politiken/posts/10158122855793327</v>
      </c>
    </row>
    <row r="177">
      <c r="G177" s="77" t="str">
        <f>IFERROR(__xludf.DUMMYFUNCTION("""COMPUTED_VALUE"""),"https://www.facebook.com/politiken/posts/10158122855793328")</f>
        <v>https://www.facebook.com/politiken/posts/10158122855793328</v>
      </c>
    </row>
    <row r="178">
      <c r="G178" s="77" t="str">
        <f>IFERROR(__xludf.DUMMYFUNCTION("""COMPUTED_VALUE"""),"https://www.facebook.com/politiken/posts/10158122855793329")</f>
        <v>https://www.facebook.com/politiken/posts/10158122855793329</v>
      </c>
    </row>
    <row r="179">
      <c r="G179" s="77" t="str">
        <f>IFERROR(__xludf.DUMMYFUNCTION("""COMPUTED_VALUE"""),"https://www.facebook.com/politiken/posts/10158122855793330")</f>
        <v>https://www.facebook.com/politiken/posts/10158122855793330</v>
      </c>
    </row>
    <row r="180">
      <c r="G180" s="77" t="str">
        <f>IFERROR(__xludf.DUMMYFUNCTION("""COMPUTED_VALUE"""),"https://www.facebook.com/politiken/posts/10158122855793331")</f>
        <v>https://www.facebook.com/politiken/posts/10158122855793331</v>
      </c>
    </row>
    <row r="181">
      <c r="G181" s="77" t="str">
        <f>IFERROR(__xludf.DUMMYFUNCTION("""COMPUTED_VALUE"""),"https://www.facebook.com/politiken/posts/10158122855793332")</f>
        <v>https://www.facebook.com/politiken/posts/10158122855793332</v>
      </c>
    </row>
    <row r="182">
      <c r="G182" s="77" t="str">
        <f>IFERROR(__xludf.DUMMYFUNCTION("""COMPUTED_VALUE"""),"https://www.facebook.com/politiken/posts/10158122855793333")</f>
        <v>https://www.facebook.com/politiken/posts/10158122855793333</v>
      </c>
    </row>
    <row r="183">
      <c r="G183" s="77" t="str">
        <f>IFERROR(__xludf.DUMMYFUNCTION("""COMPUTED_VALUE"""),"https://www.facebook.com/politiken/posts/10158122855793334")</f>
        <v>https://www.facebook.com/politiken/posts/10158122855793334</v>
      </c>
    </row>
    <row r="184">
      <c r="G184" s="77" t="str">
        <f>IFERROR(__xludf.DUMMYFUNCTION("""COMPUTED_VALUE"""),"https://www.facebook.com/politiken/posts/10158114226018294")</f>
        <v>https://www.facebook.com/politiken/posts/10158114226018294</v>
      </c>
    </row>
    <row r="185">
      <c r="G185" s="77" t="str">
        <f>IFERROR(__xludf.DUMMYFUNCTION("""COMPUTED_VALUE"""),"https://www.facebook.com/politiken/posts/10158114226018295")</f>
        <v>https://www.facebook.com/politiken/posts/10158114226018295</v>
      </c>
    </row>
    <row r="186">
      <c r="G186" s="77" t="str">
        <f>IFERROR(__xludf.DUMMYFUNCTION("""COMPUTED_VALUE"""),"https://www.facebook.com/politiken/posts/10158114226018296")</f>
        <v>https://www.facebook.com/politiken/posts/10158114226018296</v>
      </c>
    </row>
    <row r="187">
      <c r="G187" s="77" t="str">
        <f>IFERROR(__xludf.DUMMYFUNCTION("""COMPUTED_VALUE"""),"https://www.facebook.com/politiken/posts/10158114226018297")</f>
        <v>https://www.facebook.com/politiken/posts/10158114226018297</v>
      </c>
    </row>
    <row r="188">
      <c r="G188" s="77" t="str">
        <f>IFERROR(__xludf.DUMMYFUNCTION("""COMPUTED_VALUE"""),"https://www.facebook.com/politiken/posts/10158114226018298")</f>
        <v>https://www.facebook.com/politiken/posts/10158114226018298</v>
      </c>
    </row>
    <row r="189">
      <c r="G189" s="77" t="str">
        <f>IFERROR(__xludf.DUMMYFUNCTION("""COMPUTED_VALUE"""),"https://www.facebook.com/politiken/posts/10158114226018299")</f>
        <v>https://www.facebook.com/politiken/posts/10158114226018299</v>
      </c>
    </row>
    <row r="190">
      <c r="G190" s="77" t="str">
        <f>IFERROR(__xludf.DUMMYFUNCTION("""COMPUTED_VALUE"""),"https://www.facebook.com/politiken/posts/10158114226018300")</f>
        <v>https://www.facebook.com/politiken/posts/10158114226018300</v>
      </c>
    </row>
    <row r="191">
      <c r="G191" s="77" t="str">
        <f>IFERROR(__xludf.DUMMYFUNCTION("""COMPUTED_VALUE"""),"https://www.facebook.com/politiken/posts/10158114226018301")</f>
        <v>https://www.facebook.com/politiken/posts/10158114226018301</v>
      </c>
    </row>
    <row r="192">
      <c r="G192" s="77" t="str">
        <f>IFERROR(__xludf.DUMMYFUNCTION("""COMPUTED_VALUE"""),"https://www.facebook.com/politiken/posts/10158114226018302")</f>
        <v>https://www.facebook.com/politiken/posts/10158114226018302</v>
      </c>
    </row>
    <row r="193">
      <c r="G193" s="77" t="str">
        <f>IFERROR(__xludf.DUMMYFUNCTION("""COMPUTED_VALUE"""),"https://www.facebook.com/politiken/posts/10158114226018303")</f>
        <v>https://www.facebook.com/politiken/posts/10158114226018303</v>
      </c>
    </row>
    <row r="194">
      <c r="G194" s="77" t="str">
        <f>IFERROR(__xludf.DUMMYFUNCTION("""COMPUTED_VALUE"""),"https://www.facebook.com/politiken/posts/10158114226018304")</f>
        <v>https://www.facebook.com/politiken/posts/10158114226018304</v>
      </c>
    </row>
    <row r="195">
      <c r="G195" s="77" t="str">
        <f>IFERROR(__xludf.DUMMYFUNCTION("""COMPUTED_VALUE"""),"https://www.facebook.com/politiken/posts/10158114226018305")</f>
        <v>https://www.facebook.com/politiken/posts/10158114226018305</v>
      </c>
    </row>
    <row r="196">
      <c r="G196" s="77" t="str">
        <f>IFERROR(__xludf.DUMMYFUNCTION("""COMPUTED_VALUE"""),"https://www.facebook.com/politiken/posts/10158114226018306")</f>
        <v>https://www.facebook.com/politiken/posts/10158114226018306</v>
      </c>
    </row>
    <row r="197">
      <c r="G197" s="77" t="str">
        <f>IFERROR(__xludf.DUMMYFUNCTION("""COMPUTED_VALUE"""),"https://www.facebook.com/politiken/posts/10158114226018307")</f>
        <v>https://www.facebook.com/politiken/posts/10158114226018307</v>
      </c>
    </row>
    <row r="198">
      <c r="G198" s="77" t="str">
        <f>IFERROR(__xludf.DUMMYFUNCTION("""COMPUTED_VALUE"""),"https://www.facebook.com/politiken/posts/10158114226018308")</f>
        <v>https://www.facebook.com/politiken/posts/10158114226018308</v>
      </c>
    </row>
    <row r="199">
      <c r="G199" s="77" t="str">
        <f>IFERROR(__xludf.DUMMYFUNCTION("""COMPUTED_VALUE"""),"https://www.facebook.com/politiken/posts/10158114226018309")</f>
        <v>https://www.facebook.com/politiken/posts/10158114226018309</v>
      </c>
    </row>
    <row r="200">
      <c r="G200" s="77" t="str">
        <f>IFERROR(__xludf.DUMMYFUNCTION("""COMPUTED_VALUE"""),"https://www.facebook.com/politiken/posts/10158114226018310")</f>
        <v>https://www.facebook.com/politiken/posts/10158114226018310</v>
      </c>
    </row>
    <row r="201">
      <c r="G201" s="77" t="str">
        <f>IFERROR(__xludf.DUMMYFUNCTION("""COMPUTED_VALUE"""),"https://www.facebook.com/politiken/posts/10158114226018311")</f>
        <v>https://www.facebook.com/politiken/posts/10158114226018311</v>
      </c>
    </row>
    <row r="202">
      <c r="G202" s="77" t="str">
        <f>IFERROR(__xludf.DUMMYFUNCTION("""COMPUTED_VALUE"""),"https://www.facebook.com/politiken/posts/10158114226018312")</f>
        <v>https://www.facebook.com/politiken/posts/10158114226018312</v>
      </c>
    </row>
    <row r="203">
      <c r="G203" s="77" t="str">
        <f>IFERROR(__xludf.DUMMYFUNCTION("""COMPUTED_VALUE"""),"https://www.facebook.com/politiken/posts/10158114226018313")</f>
        <v>https://www.facebook.com/politiken/posts/10158114226018313</v>
      </c>
    </row>
    <row r="204">
      <c r="G204" s="77" t="str">
        <f>IFERROR(__xludf.DUMMYFUNCTION("""COMPUTED_VALUE"""),"https://www.facebook.com/politiken/posts/10158114226018314")</f>
        <v>https://www.facebook.com/politiken/posts/10158114226018314</v>
      </c>
    </row>
    <row r="205">
      <c r="G205" s="77" t="str">
        <f>IFERROR(__xludf.DUMMYFUNCTION("""COMPUTED_VALUE"""),"https://www.facebook.com/politiken/posts/10158114226018315")</f>
        <v>https://www.facebook.com/politiken/posts/10158114226018315</v>
      </c>
    </row>
    <row r="206">
      <c r="G206" s="77" t="str">
        <f>IFERROR(__xludf.DUMMYFUNCTION("""COMPUTED_VALUE"""),"https://www.facebook.com/politiken/posts/10158114226018316")</f>
        <v>https://www.facebook.com/politiken/posts/10158114226018316</v>
      </c>
    </row>
    <row r="207">
      <c r="G207" s="77" t="str">
        <f>IFERROR(__xludf.DUMMYFUNCTION("""COMPUTED_VALUE"""),"https://www.facebook.com/politiken/posts/10158114226018317")</f>
        <v>https://www.facebook.com/politiken/posts/10158114226018317</v>
      </c>
    </row>
    <row r="208">
      <c r="G208" s="77" t="str">
        <f>IFERROR(__xludf.DUMMYFUNCTION("""COMPUTED_VALUE"""),"https://www.facebook.com/politiken/posts/10158114226018318")</f>
        <v>https://www.facebook.com/politiken/posts/10158114226018318</v>
      </c>
    </row>
    <row r="209">
      <c r="G209" s="77" t="str">
        <f>IFERROR(__xludf.DUMMYFUNCTION("""COMPUTED_VALUE"""),"https://www.facebook.com/politiken/posts/10158114226018319")</f>
        <v>https://www.facebook.com/politiken/posts/10158114226018319</v>
      </c>
    </row>
    <row r="210">
      <c r="G210" s="77" t="str">
        <f>IFERROR(__xludf.DUMMYFUNCTION("""COMPUTED_VALUE"""),"https://www.facebook.com/politiken/posts/10158114226018320")</f>
        <v>https://www.facebook.com/politiken/posts/10158114226018320</v>
      </c>
    </row>
    <row r="211">
      <c r="G211" s="77" t="str">
        <f>IFERROR(__xludf.DUMMYFUNCTION("""COMPUTED_VALUE"""),"https://www.facebook.com/politiken/posts/10158114226018321")</f>
        <v>https://www.facebook.com/politiken/posts/10158114226018321</v>
      </c>
    </row>
    <row r="212">
      <c r="G212" s="77" t="str">
        <f>IFERROR(__xludf.DUMMYFUNCTION("""COMPUTED_VALUE"""),"https://www.facebook.com/politiken/posts/10158114226018322")</f>
        <v>https://www.facebook.com/politiken/posts/10158114226018322</v>
      </c>
    </row>
    <row r="213">
      <c r="G213" s="77" t="str">
        <f>IFERROR(__xludf.DUMMYFUNCTION("""COMPUTED_VALUE"""),"https://www.facebook.com/politiken/posts/10158114226018323")</f>
        <v>https://www.facebook.com/politiken/posts/10158114226018323</v>
      </c>
    </row>
    <row r="214">
      <c r="G214" s="77" t="str">
        <f>IFERROR(__xludf.DUMMYFUNCTION("""COMPUTED_VALUE"""),"https://www.facebook.com/politiken/posts/10158114226018324")</f>
        <v>https://www.facebook.com/politiken/posts/10158114226018324</v>
      </c>
    </row>
    <row r="215">
      <c r="G215" s="77" t="str">
        <f>IFERROR(__xludf.DUMMYFUNCTION("""COMPUTED_VALUE"""),"https://www.facebook.com/politiken/posts/10158114226018325")</f>
        <v>https://www.facebook.com/politiken/posts/10158114226018325</v>
      </c>
    </row>
    <row r="216">
      <c r="G216" s="77" t="str">
        <f>IFERROR(__xludf.DUMMYFUNCTION("""COMPUTED_VALUE"""),"https://www.facebook.com/politiken/posts/10158114226018326")</f>
        <v>https://www.facebook.com/politiken/posts/10158114226018326</v>
      </c>
    </row>
    <row r="217">
      <c r="G217" s="77" t="str">
        <f>IFERROR(__xludf.DUMMYFUNCTION("""COMPUTED_VALUE"""),"https://www.facebook.com/politiken/posts/10158192256253294")</f>
        <v>https://www.facebook.com/politiken/posts/10158192256253294</v>
      </c>
    </row>
    <row r="218">
      <c r="G218" s="77" t="str">
        <f>IFERROR(__xludf.DUMMYFUNCTION("""COMPUTED_VALUE"""),"https://www.facebook.com/politiken/posts/10158192256253295")</f>
        <v>https://www.facebook.com/politiken/posts/10158192256253295</v>
      </c>
    </row>
    <row r="219">
      <c r="G219" s="77" t="str">
        <f>IFERROR(__xludf.DUMMYFUNCTION("""COMPUTED_VALUE"""),"https://www.facebook.com/politiken/posts/10158192256253296")</f>
        <v>https://www.facebook.com/politiken/posts/10158192256253296</v>
      </c>
    </row>
    <row r="220">
      <c r="G220" s="77" t="str">
        <f>IFERROR(__xludf.DUMMYFUNCTION("""COMPUTED_VALUE"""),"https://www.facebook.com/politiken/posts/10158192256253297")</f>
        <v>https://www.facebook.com/politiken/posts/10158192256253297</v>
      </c>
    </row>
    <row r="221">
      <c r="G221" s="77" t="str">
        <f>IFERROR(__xludf.DUMMYFUNCTION("""COMPUTED_VALUE"""),"https://www.facebook.com/politiken/posts/10158192256253298")</f>
        <v>https://www.facebook.com/politiken/posts/10158192256253298</v>
      </c>
    </row>
    <row r="222">
      <c r="G222" s="77" t="str">
        <f>IFERROR(__xludf.DUMMYFUNCTION("""COMPUTED_VALUE"""),"https://www.facebook.com/politiken/posts/10158192256253299")</f>
        <v>https://www.facebook.com/politiken/posts/10158192256253299</v>
      </c>
    </row>
    <row r="223">
      <c r="G223" s="77" t="str">
        <f>IFERROR(__xludf.DUMMYFUNCTION("""COMPUTED_VALUE"""),"https://www.facebook.com/politiken/posts/10158192256253300")</f>
        <v>https://www.facebook.com/politiken/posts/10158192256253300</v>
      </c>
    </row>
    <row r="224">
      <c r="G224" s="77" t="str">
        <f>IFERROR(__xludf.DUMMYFUNCTION("""COMPUTED_VALUE"""),"https://www.facebook.com/politiken/posts/10158192256253301")</f>
        <v>https://www.facebook.com/politiken/posts/10158192256253301</v>
      </c>
    </row>
    <row r="225">
      <c r="G225" s="77" t="str">
        <f>IFERROR(__xludf.DUMMYFUNCTION("""COMPUTED_VALUE"""),"https://www.facebook.com/politiken/posts/10158192256253302")</f>
        <v>https://www.facebook.com/politiken/posts/10158192256253302</v>
      </c>
    </row>
    <row r="226">
      <c r="G226" s="77" t="str">
        <f>IFERROR(__xludf.DUMMYFUNCTION("""COMPUTED_VALUE"""),"https://www.facebook.com/politiken/posts/10158192256253303")</f>
        <v>https://www.facebook.com/politiken/posts/10158192256253303</v>
      </c>
    </row>
    <row r="227">
      <c r="G227" s="77" t="str">
        <f>IFERROR(__xludf.DUMMYFUNCTION("""COMPUTED_VALUE"""),"https://www.facebook.com/politiken/posts/10158192256253304")</f>
        <v>https://www.facebook.com/politiken/posts/10158192256253304</v>
      </c>
    </row>
    <row r="228">
      <c r="G228" s="77" t="str">
        <f>IFERROR(__xludf.DUMMYFUNCTION("""COMPUTED_VALUE"""),"https://www.facebook.com/politiken/posts/10158192256253305")</f>
        <v>https://www.facebook.com/politiken/posts/10158192256253305</v>
      </c>
    </row>
    <row r="229">
      <c r="G229" s="77" t="str">
        <f>IFERROR(__xludf.DUMMYFUNCTION("""COMPUTED_VALUE"""),"https://www.facebook.com/politiken/posts/10158192256253306")</f>
        <v>https://www.facebook.com/politiken/posts/10158192256253306</v>
      </c>
    </row>
    <row r="230">
      <c r="G230" s="77" t="str">
        <f>IFERROR(__xludf.DUMMYFUNCTION("""COMPUTED_VALUE"""),"https://www.facebook.com/politiken/posts/10158192256253307")</f>
        <v>https://www.facebook.com/politiken/posts/10158192256253307</v>
      </c>
    </row>
    <row r="231">
      <c r="G231" s="77" t="str">
        <f>IFERROR(__xludf.DUMMYFUNCTION("""COMPUTED_VALUE"""),"https://www.facebook.com/politiken/posts/10158192256253308")</f>
        <v>https://www.facebook.com/politiken/posts/10158192256253308</v>
      </c>
    </row>
    <row r="232">
      <c r="G232" s="77" t="str">
        <f>IFERROR(__xludf.DUMMYFUNCTION("""COMPUTED_VALUE"""),"https://www.facebook.com/politiken/posts/10158192256253309")</f>
        <v>https://www.facebook.com/politiken/posts/10158192256253309</v>
      </c>
    </row>
    <row r="233">
      <c r="G233" s="77" t="str">
        <f>IFERROR(__xludf.DUMMYFUNCTION("""COMPUTED_VALUE"""),"https://www.facebook.com/politiken/posts/10158192256253310")</f>
        <v>https://www.facebook.com/politiken/posts/10158192256253310</v>
      </c>
    </row>
    <row r="234">
      <c r="G234" s="77" t="str">
        <f>IFERROR(__xludf.DUMMYFUNCTION("""COMPUTED_VALUE"""),"https://www.facebook.com/politiken/posts/10158192256253311")</f>
        <v>https://www.facebook.com/politiken/posts/10158192256253311</v>
      </c>
    </row>
    <row r="235">
      <c r="G235" s="77" t="str">
        <f>IFERROR(__xludf.DUMMYFUNCTION("""COMPUTED_VALUE"""),"https://www.facebook.com/politiken/posts/10158192173758294")</f>
        <v>https://www.facebook.com/politiken/posts/10158192173758294</v>
      </c>
    </row>
    <row r="236">
      <c r="G236" s="77" t="str">
        <f>IFERROR(__xludf.DUMMYFUNCTION("""COMPUTED_VALUE"""),"https://www.facebook.com/politiken/posts/10158192173758295")</f>
        <v>https://www.facebook.com/politiken/posts/10158192173758295</v>
      </c>
    </row>
    <row r="237">
      <c r="G237" s="77" t="str">
        <f>IFERROR(__xludf.DUMMYFUNCTION("""COMPUTED_VALUE"""),"https://www.facebook.com/politiken/posts/10158192173758296")</f>
        <v>https://www.facebook.com/politiken/posts/10158192173758296</v>
      </c>
    </row>
    <row r="238">
      <c r="G238" s="77" t="str">
        <f>IFERROR(__xludf.DUMMYFUNCTION("""COMPUTED_VALUE"""),"https://www.facebook.com/politiken/posts/10158192173758297")</f>
        <v>https://www.facebook.com/politiken/posts/10158192173758297</v>
      </c>
    </row>
    <row r="239">
      <c r="G239" s="77" t="str">
        <f>IFERROR(__xludf.DUMMYFUNCTION("""COMPUTED_VALUE"""),"https://www.facebook.com/politiken/posts/10158192173758298")</f>
        <v>https://www.facebook.com/politiken/posts/10158192173758298</v>
      </c>
    </row>
    <row r="240">
      <c r="G240" s="77" t="str">
        <f>IFERROR(__xludf.DUMMYFUNCTION("""COMPUTED_VALUE"""),"https://www.facebook.com/politiken/posts/10158192173758299")</f>
        <v>https://www.facebook.com/politiken/posts/10158192173758299</v>
      </c>
    </row>
    <row r="241">
      <c r="G241" s="77" t="str">
        <f>IFERROR(__xludf.DUMMYFUNCTION("""COMPUTED_VALUE"""),"https://www.facebook.com/politiken/posts/10158192173758300")</f>
        <v>https://www.facebook.com/politiken/posts/10158192173758300</v>
      </c>
    </row>
    <row r="242">
      <c r="G242" s="77" t="str">
        <f>IFERROR(__xludf.DUMMYFUNCTION("""COMPUTED_VALUE"""),"https://www.facebook.com/politiken/posts/10158192173758301")</f>
        <v>https://www.facebook.com/politiken/posts/10158192173758301</v>
      </c>
    </row>
    <row r="243">
      <c r="G243" s="77" t="str">
        <f>IFERROR(__xludf.DUMMYFUNCTION("""COMPUTED_VALUE"""),"https://www.facebook.com/politiken/posts/10158192173758302")</f>
        <v>https://www.facebook.com/politiken/posts/10158192173758302</v>
      </c>
    </row>
    <row r="244">
      <c r="G244" s="77" t="str">
        <f>IFERROR(__xludf.DUMMYFUNCTION("""COMPUTED_VALUE"""),"https://www.facebook.com/politiken/posts/10158192173758303")</f>
        <v>https://www.facebook.com/politiken/posts/10158192173758303</v>
      </c>
    </row>
    <row r="245">
      <c r="G245" s="77" t="str">
        <f>IFERROR(__xludf.DUMMYFUNCTION("""COMPUTED_VALUE"""),"https://www.facebook.com/politiken/posts/10158192173758304")</f>
        <v>https://www.facebook.com/politiken/posts/10158192173758304</v>
      </c>
    </row>
    <row r="246">
      <c r="G246" s="77" t="str">
        <f>IFERROR(__xludf.DUMMYFUNCTION("""COMPUTED_VALUE"""),"https://www.facebook.com/politiken/posts/10158192173758305")</f>
        <v>https://www.facebook.com/politiken/posts/10158192173758305</v>
      </c>
    </row>
    <row r="247">
      <c r="G247" s="77" t="str">
        <f>IFERROR(__xludf.DUMMYFUNCTION("""COMPUTED_VALUE"""),"https://www.facebook.com/politiken/posts/10158192173758306")</f>
        <v>https://www.facebook.com/politiken/posts/10158192173758306</v>
      </c>
    </row>
    <row r="248">
      <c r="G248" s="77" t="str">
        <f>IFERROR(__xludf.DUMMYFUNCTION("""COMPUTED_VALUE"""),"https://www.facebook.com/politiken/posts/10158192173758307")</f>
        <v>https://www.facebook.com/politiken/posts/10158192173758307</v>
      </c>
    </row>
    <row r="249">
      <c r="G249" s="77" t="str">
        <f>IFERROR(__xludf.DUMMYFUNCTION("""COMPUTED_VALUE"""),"https://www.facebook.com/politiken/posts/10158192173758308")</f>
        <v>https://www.facebook.com/politiken/posts/10158192173758308</v>
      </c>
    </row>
    <row r="250">
      <c r="G250" s="77" t="str">
        <f>IFERROR(__xludf.DUMMYFUNCTION("""COMPUTED_VALUE"""),"https://www.facebook.com/politiken/posts/10158192173758309")</f>
        <v>https://www.facebook.com/politiken/posts/10158192173758309</v>
      </c>
    </row>
    <row r="251">
      <c r="G251" s="77" t="str">
        <f>IFERROR(__xludf.DUMMYFUNCTION("""COMPUTED_VALUE"""),"https://www.facebook.com/politiken/posts/10158192173758310")</f>
        <v>https://www.facebook.com/politiken/posts/10158192173758310</v>
      </c>
    </row>
    <row r="252">
      <c r="G252" s="77" t="str">
        <f>IFERROR(__xludf.DUMMYFUNCTION("""COMPUTED_VALUE"""),"https://www.facebook.com/politiken/posts/10158192173758311")</f>
        <v>https://www.facebook.com/politiken/posts/10158192173758311</v>
      </c>
    </row>
    <row r="253">
      <c r="G253" s="77" t="str">
        <f>IFERROR(__xludf.DUMMYFUNCTION("""COMPUTED_VALUE"""),"https://www.facebook.com/politiken/posts/10158192173758312")</f>
        <v>https://www.facebook.com/politiken/posts/10158192173758312</v>
      </c>
    </row>
    <row r="254">
      <c r="G254" s="77" t="str">
        <f>IFERROR(__xludf.DUMMYFUNCTION("""COMPUTED_VALUE"""),"https://www.facebook.com/politiken/posts/10158192173758313")</f>
        <v>https://www.facebook.com/politiken/posts/10158192173758313</v>
      </c>
    </row>
    <row r="255">
      <c r="G255" s="77" t="str">
        <f>IFERROR(__xludf.DUMMYFUNCTION("""COMPUTED_VALUE"""),"https://www.facebook.com/politiken/posts/10158192173758314")</f>
        <v>https://www.facebook.com/politiken/posts/10158192173758314</v>
      </c>
    </row>
    <row r="256">
      <c r="G256" s="77" t="str">
        <f>IFERROR(__xludf.DUMMYFUNCTION("""COMPUTED_VALUE"""),"https://www.facebook.com/politiken/posts/10158192173758315")</f>
        <v>https://www.facebook.com/politiken/posts/10158192173758315</v>
      </c>
    </row>
    <row r="257">
      <c r="G257" s="77" t="str">
        <f>IFERROR(__xludf.DUMMYFUNCTION("""COMPUTED_VALUE"""),"https://www.facebook.com/politiken/posts/10158192173758316")</f>
        <v>https://www.facebook.com/politiken/posts/10158192173758316</v>
      </c>
    </row>
    <row r="258">
      <c r="G258" s="77" t="str">
        <f>IFERROR(__xludf.DUMMYFUNCTION("""COMPUTED_VALUE"""),"https://www.facebook.com/politiken/posts/10158192173758317")</f>
        <v>https://www.facebook.com/politiken/posts/10158192173758317</v>
      </c>
    </row>
    <row r="259">
      <c r="G259" s="77" t="str">
        <f>IFERROR(__xludf.DUMMYFUNCTION("""COMPUTED_VALUE"""),"https://www.facebook.com/politiken/posts/10158192173758318")</f>
        <v>https://www.facebook.com/politiken/posts/10158192173758318</v>
      </c>
    </row>
    <row r="260">
      <c r="G260" s="77" t="str">
        <f>IFERROR(__xludf.DUMMYFUNCTION("""COMPUTED_VALUE"""),"https://www.facebook.com/politiken/posts/10158192173758319")</f>
        <v>https://www.facebook.com/politiken/posts/10158192173758319</v>
      </c>
    </row>
    <row r="261">
      <c r="G261" s="77" t="str">
        <f>IFERROR(__xludf.DUMMYFUNCTION("""COMPUTED_VALUE"""),"https://www.facebook.com/politiken/posts/10158192173758320")</f>
        <v>https://www.facebook.com/politiken/posts/10158192173758320</v>
      </c>
    </row>
    <row r="262">
      <c r="G262" s="77" t="str">
        <f>IFERROR(__xludf.DUMMYFUNCTION("""COMPUTED_VALUE"""),"https://www.facebook.com/politiken/posts/10158192173758321")</f>
        <v>https://www.facebook.com/politiken/posts/10158192173758321</v>
      </c>
    </row>
    <row r="263">
      <c r="G263" s="77" t="str">
        <f>IFERROR(__xludf.DUMMYFUNCTION("""COMPUTED_VALUE"""),"https://www.facebook.com/politiken/posts/10158192173758322")</f>
        <v>https://www.facebook.com/politiken/posts/10158192173758322</v>
      </c>
    </row>
    <row r="264">
      <c r="G264" s="77" t="str">
        <f>IFERROR(__xludf.DUMMYFUNCTION("""COMPUTED_VALUE"""),"https://www.facebook.com/politiken/posts/10158192173758323")</f>
        <v>https://www.facebook.com/politiken/posts/10158192173758323</v>
      </c>
    </row>
    <row r="265">
      <c r="G265" s="77" t="str">
        <f>IFERROR(__xludf.DUMMYFUNCTION("""COMPUTED_VALUE"""),"https://www.facebook.com/politiken/posts/10158192173758324")</f>
        <v>https://www.facebook.com/politiken/posts/10158192173758324</v>
      </c>
    </row>
    <row r="266">
      <c r="G266" s="77" t="str">
        <f>IFERROR(__xludf.DUMMYFUNCTION("""COMPUTED_VALUE"""),"https://www.facebook.com/politiken/posts/10158192173758325")</f>
        <v>https://www.facebook.com/politiken/posts/10158192173758325</v>
      </c>
    </row>
    <row r="267">
      <c r="G267" s="77" t="str">
        <f>IFERROR(__xludf.DUMMYFUNCTION("""COMPUTED_VALUE"""),"https://www.facebook.com/politiken/posts/10158192173758326")</f>
        <v>https://www.facebook.com/politiken/posts/10158192173758326</v>
      </c>
    </row>
    <row r="268">
      <c r="G268" s="77" t="str">
        <f>IFERROR(__xludf.DUMMYFUNCTION("""COMPUTED_VALUE"""),"https://www.facebook.com/politiken/posts/10158192173758327")</f>
        <v>https://www.facebook.com/politiken/posts/10158192173758327</v>
      </c>
    </row>
    <row r="269">
      <c r="G269" s="77" t="str">
        <f>IFERROR(__xludf.DUMMYFUNCTION("""COMPUTED_VALUE"""),"https://www.facebook.com/politiken/posts/10158192173758328")</f>
        <v>https://www.facebook.com/politiken/posts/10158192173758328</v>
      </c>
    </row>
    <row r="270">
      <c r="G270" s="77" t="str">
        <f>IFERROR(__xludf.DUMMYFUNCTION("""COMPUTED_VALUE"""),"https://www.facebook.com/politiken/posts/10158192173758329")</f>
        <v>https://www.facebook.com/politiken/posts/10158192173758329</v>
      </c>
    </row>
    <row r="271">
      <c r="G271" s="77" t="str">
        <f>IFERROR(__xludf.DUMMYFUNCTION("""COMPUTED_VALUE"""),"https://www.facebook.com/politiken/posts/10158192173758330")</f>
        <v>https://www.facebook.com/politiken/posts/10158192173758330</v>
      </c>
    </row>
    <row r="272">
      <c r="G272" s="77" t="str">
        <f>IFERROR(__xludf.DUMMYFUNCTION("""COMPUTED_VALUE"""),"https://www.facebook.com/politiken/posts/10158192173758331")</f>
        <v>https://www.facebook.com/politiken/posts/10158192173758331</v>
      </c>
    </row>
    <row r="273">
      <c r="G273" s="77" t="str">
        <f>IFERROR(__xludf.DUMMYFUNCTION("""COMPUTED_VALUE"""),"https://www.facebook.com/politiken/posts/10158192173758332")</f>
        <v>https://www.facebook.com/politiken/posts/10158192173758332</v>
      </c>
    </row>
    <row r="274">
      <c r="G274" s="77" t="str">
        <f>IFERROR(__xludf.DUMMYFUNCTION("""COMPUTED_VALUE"""),"https://www.facebook.com/politiken/posts/10158192173758333")</f>
        <v>https://www.facebook.com/politiken/posts/10158192173758333</v>
      </c>
    </row>
    <row r="275">
      <c r="G275" s="77" t="str">
        <f>IFERROR(__xludf.DUMMYFUNCTION("""COMPUTED_VALUE"""),"https://www.facebook.com/politiken/posts/10158192173758334")</f>
        <v>https://www.facebook.com/politiken/posts/10158192173758334</v>
      </c>
    </row>
    <row r="276">
      <c r="G276" s="77" t="str">
        <f>IFERROR(__xludf.DUMMYFUNCTION("""COMPUTED_VALUE"""),"https://www.facebook.com/politiken/posts/10158192173758335")</f>
        <v>https://www.facebook.com/politiken/posts/10158192173758335</v>
      </c>
    </row>
    <row r="277">
      <c r="G277" s="77" t="str">
        <f>IFERROR(__xludf.DUMMYFUNCTION("""COMPUTED_VALUE"""),"https://www.facebook.com/politiken/posts/10158192173758336")</f>
        <v>https://www.facebook.com/politiken/posts/10158192173758336</v>
      </c>
    </row>
    <row r="278">
      <c r="G278" s="77" t="str">
        <f>IFERROR(__xludf.DUMMYFUNCTION("""COMPUTED_VALUE"""),"https://www.facebook.com/politiken/posts/10158192173758337")</f>
        <v>https://www.facebook.com/politiken/posts/10158192173758337</v>
      </c>
    </row>
    <row r="279">
      <c r="G279" s="77" t="str">
        <f>IFERROR(__xludf.DUMMYFUNCTION("""COMPUTED_VALUE"""),"https://www.facebook.com/politiken/posts/10158192173758338")</f>
        <v>https://www.facebook.com/politiken/posts/10158192173758338</v>
      </c>
    </row>
    <row r="280">
      <c r="G280" s="77" t="str">
        <f>IFERROR(__xludf.DUMMYFUNCTION("""COMPUTED_VALUE"""),"https://www.facebook.com/politiken/posts/10158192173758339")</f>
        <v>https://www.facebook.com/politiken/posts/10158192173758339</v>
      </c>
    </row>
    <row r="281">
      <c r="G281" s="77" t="str">
        <f>IFERROR(__xludf.DUMMYFUNCTION("""COMPUTED_VALUE"""),"https://www.facebook.com/politiken/posts/10158192173758340")</f>
        <v>https://www.facebook.com/politiken/posts/10158192173758340</v>
      </c>
    </row>
    <row r="282">
      <c r="G282" s="77" t="str">
        <f>IFERROR(__xludf.DUMMYFUNCTION("""COMPUTED_VALUE"""),"https://www.facebook.com/politiken/posts/10158192173758341")</f>
        <v>https://www.facebook.com/politiken/posts/10158192173758341</v>
      </c>
    </row>
    <row r="283">
      <c r="G283" s="77" t="str">
        <f>IFERROR(__xludf.DUMMYFUNCTION("""COMPUTED_VALUE"""),"https://www.facebook.com/politiken/posts/10158192173758342")</f>
        <v>https://www.facebook.com/politiken/posts/10158192173758342</v>
      </c>
    </row>
    <row r="284">
      <c r="G284" s="77" t="str">
        <f>IFERROR(__xludf.DUMMYFUNCTION("""COMPUTED_VALUE"""),"https://www.facebook.com/politiken/posts/10158192173758343")</f>
        <v>https://www.facebook.com/politiken/posts/10158192173758343</v>
      </c>
    </row>
    <row r="285">
      <c r="G285" s="77" t="str">
        <f>IFERROR(__xludf.DUMMYFUNCTION("""COMPUTED_VALUE"""),"https://www.facebook.com/politiken/posts/10158192173758344")</f>
        <v>https://www.facebook.com/politiken/posts/10158192173758344</v>
      </c>
    </row>
    <row r="286">
      <c r="G286" s="77" t="str">
        <f>IFERROR(__xludf.DUMMYFUNCTION("""COMPUTED_VALUE"""),"https://www.facebook.com/politiken/posts/10158192173758345")</f>
        <v>https://www.facebook.com/politiken/posts/10158192173758345</v>
      </c>
    </row>
    <row r="287">
      <c r="G287" s="77" t="str">
        <f>IFERROR(__xludf.DUMMYFUNCTION("""COMPUTED_VALUE"""),"https://www.facebook.com/politiken/posts/10158192173758346")</f>
        <v>https://www.facebook.com/politiken/posts/10158192173758346</v>
      </c>
    </row>
    <row r="288">
      <c r="G288" s="77" t="str">
        <f>IFERROR(__xludf.DUMMYFUNCTION("""COMPUTED_VALUE"""),"https://www.facebook.com/politiken/posts/10158192173758347")</f>
        <v>https://www.facebook.com/politiken/posts/10158192173758347</v>
      </c>
    </row>
    <row r="289">
      <c r="G289" s="77" t="str">
        <f>IFERROR(__xludf.DUMMYFUNCTION("""COMPUTED_VALUE"""),"https://www.facebook.com/politiken/posts/10158192173758348")</f>
        <v>https://www.facebook.com/politiken/posts/10158192173758348</v>
      </c>
    </row>
    <row r="290">
      <c r="G290" s="77" t="str">
        <f>IFERROR(__xludf.DUMMYFUNCTION("""COMPUTED_VALUE"""),"https://www.facebook.com/politiken/posts/10158192173758349")</f>
        <v>https://www.facebook.com/politiken/posts/10158192173758349</v>
      </c>
    </row>
    <row r="291">
      <c r="G291" s="77" t="str">
        <f>IFERROR(__xludf.DUMMYFUNCTION("""COMPUTED_VALUE"""),"https://www.facebook.com/politiken/posts/10158192173758350")</f>
        <v>https://www.facebook.com/politiken/posts/10158192173758350</v>
      </c>
    </row>
    <row r="292">
      <c r="G292" s="77" t="str">
        <f>IFERROR(__xludf.DUMMYFUNCTION("""COMPUTED_VALUE"""),"https://www.facebook.com/politiken/posts/10158192173758351")</f>
        <v>https://www.facebook.com/politiken/posts/10158192173758351</v>
      </c>
    </row>
    <row r="293">
      <c r="G293" s="77" t="str">
        <f>IFERROR(__xludf.DUMMYFUNCTION("""COMPUTED_VALUE"""),"https://www.facebook.com/politiken/posts/10158192173758352")</f>
        <v>https://www.facebook.com/politiken/posts/10158192173758352</v>
      </c>
    </row>
    <row r="294">
      <c r="G294" s="77" t="str">
        <f>IFERROR(__xludf.DUMMYFUNCTION("""COMPUTED_VALUE"""),"https://www.facebook.com/politiken/posts/10158192173758353")</f>
        <v>https://www.facebook.com/politiken/posts/10158192173758353</v>
      </c>
    </row>
    <row r="295">
      <c r="G295" s="77" t="str">
        <f>IFERROR(__xludf.DUMMYFUNCTION("""COMPUTED_VALUE"""),"https://www.facebook.com/politiken/posts/10158192173758354")</f>
        <v>https://www.facebook.com/politiken/posts/10158192173758354</v>
      </c>
    </row>
    <row r="296">
      <c r="G296" s="77" t="str">
        <f>IFERROR(__xludf.DUMMYFUNCTION("""COMPUTED_VALUE"""),"https://www.facebook.com/politiken/posts/10158192173758355")</f>
        <v>https://www.facebook.com/politiken/posts/10158192173758355</v>
      </c>
    </row>
    <row r="297">
      <c r="G297" s="77" t="str">
        <f>IFERROR(__xludf.DUMMYFUNCTION("""COMPUTED_VALUE"""),"https://www.facebook.com/politiken/posts/10158192173758356")</f>
        <v>https://www.facebook.com/politiken/posts/10158192173758356</v>
      </c>
    </row>
    <row r="298">
      <c r="G298" s="77" t="str">
        <f>IFERROR(__xludf.DUMMYFUNCTION("""COMPUTED_VALUE"""),"https://www.facebook.com/politiken/posts/10158192173758357")</f>
        <v>https://www.facebook.com/politiken/posts/10158192173758357</v>
      </c>
    </row>
    <row r="299">
      <c r="G299" s="77" t="str">
        <f>IFERROR(__xludf.DUMMYFUNCTION("""COMPUTED_VALUE"""),"https://www.facebook.com/politiken/posts/10158192173758358")</f>
        <v>https://www.facebook.com/politiken/posts/10158192173758358</v>
      </c>
    </row>
    <row r="300">
      <c r="G300" s="77" t="str">
        <f>IFERROR(__xludf.DUMMYFUNCTION("""COMPUTED_VALUE"""),"https://www.facebook.com/politiken/posts/10158192173758359")</f>
        <v>https://www.facebook.com/politiken/posts/10158192173758359</v>
      </c>
    </row>
    <row r="301">
      <c r="G301" s="77" t="str">
        <f>IFERROR(__xludf.DUMMYFUNCTION("""COMPUTED_VALUE"""),"https://www.facebook.com/politiken/posts/10158192173758360")</f>
        <v>https://www.facebook.com/politiken/posts/10158192173758360</v>
      </c>
    </row>
    <row r="302">
      <c r="G302" s="77" t="str">
        <f>IFERROR(__xludf.DUMMYFUNCTION("""COMPUTED_VALUE"""),"https://www.facebook.com/politiken/posts/10158192173758361")</f>
        <v>https://www.facebook.com/politiken/posts/10158192173758361</v>
      </c>
    </row>
    <row r="303">
      <c r="G303" s="77" t="str">
        <f>IFERROR(__xludf.DUMMYFUNCTION("""COMPUTED_VALUE"""),"https://www.facebook.com/politiken/posts/10158192173758362")</f>
        <v>https://www.facebook.com/politiken/posts/10158192173758362</v>
      </c>
    </row>
    <row r="304">
      <c r="G304" s="77" t="str">
        <f>IFERROR(__xludf.DUMMYFUNCTION("""COMPUTED_VALUE"""),"https://www.facebook.com/politiken/posts/10158192173758363")</f>
        <v>https://www.facebook.com/politiken/posts/10158192173758363</v>
      </c>
    </row>
    <row r="305">
      <c r="G305" s="77" t="str">
        <f>IFERROR(__xludf.DUMMYFUNCTION("""COMPUTED_VALUE"""),"https://www.facebook.com/politiken/posts/10158192173758364")</f>
        <v>https://www.facebook.com/politiken/posts/10158192173758364</v>
      </c>
    </row>
    <row r="306">
      <c r="G306" s="77" t="str">
        <f>IFERROR(__xludf.DUMMYFUNCTION("""COMPUTED_VALUE"""),"https://www.facebook.com/politiken/posts/10158192173758365")</f>
        <v>https://www.facebook.com/politiken/posts/10158192173758365</v>
      </c>
    </row>
    <row r="307">
      <c r="G307" s="77" t="str">
        <f>IFERROR(__xludf.DUMMYFUNCTION("""COMPUTED_VALUE"""),"https://www.facebook.com/politiken/posts/10158192173758366")</f>
        <v>https://www.facebook.com/politiken/posts/10158192173758366</v>
      </c>
    </row>
    <row r="308">
      <c r="G308" s="77" t="str">
        <f>IFERROR(__xludf.DUMMYFUNCTION("""COMPUTED_VALUE"""),"https://www.facebook.com/politiken/posts/10158192173758367")</f>
        <v>https://www.facebook.com/politiken/posts/10158192173758367</v>
      </c>
    </row>
    <row r="309">
      <c r="G309" s="77" t="str">
        <f>IFERROR(__xludf.DUMMYFUNCTION("""COMPUTED_VALUE"""),"https://www.facebook.com/politiken/posts/10158192173758368")</f>
        <v>https://www.facebook.com/politiken/posts/10158192173758368</v>
      </c>
    </row>
    <row r="310">
      <c r="G310" s="77" t="str">
        <f>IFERROR(__xludf.DUMMYFUNCTION("""COMPUTED_VALUE"""),"https://www.facebook.com/politiken/posts/10158192173758369")</f>
        <v>https://www.facebook.com/politiken/posts/10158192173758369</v>
      </c>
    </row>
    <row r="311">
      <c r="G311" s="77" t="str">
        <f>IFERROR(__xludf.DUMMYFUNCTION("""COMPUTED_VALUE"""),"https://www.facebook.com/politiken/posts/10158192173758370")</f>
        <v>https://www.facebook.com/politiken/posts/10158192173758370</v>
      </c>
    </row>
    <row r="312">
      <c r="G312" s="77" t="str">
        <f>IFERROR(__xludf.DUMMYFUNCTION("""COMPUTED_VALUE"""),"https://www.facebook.com/politiken/posts/10158192173758371")</f>
        <v>https://www.facebook.com/politiken/posts/10158192173758371</v>
      </c>
    </row>
    <row r="313">
      <c r="G313" s="77" t="str">
        <f>IFERROR(__xludf.DUMMYFUNCTION("""COMPUTED_VALUE"""),"https://www.facebook.com/politiken/posts/10158192173758372")</f>
        <v>https://www.facebook.com/politiken/posts/10158192173758372</v>
      </c>
    </row>
    <row r="314">
      <c r="G314" s="77" t="str">
        <f>IFERROR(__xludf.DUMMYFUNCTION("""COMPUTED_VALUE"""),"https://www.facebook.com/politiken/posts/10158192173758373")</f>
        <v>https://www.facebook.com/politiken/posts/10158192173758373</v>
      </c>
    </row>
    <row r="315">
      <c r="G315" s="77" t="str">
        <f>IFERROR(__xludf.DUMMYFUNCTION("""COMPUTED_VALUE"""),"https://www.facebook.com/politiken/posts/10158192173758374")</f>
        <v>https://www.facebook.com/politiken/posts/10158192173758374</v>
      </c>
    </row>
    <row r="316">
      <c r="G316" s="77" t="str">
        <f>IFERROR(__xludf.DUMMYFUNCTION("""COMPUTED_VALUE"""),"https://www.facebook.com/politiken/posts/10158192173758375")</f>
        <v>https://www.facebook.com/politiken/posts/10158192173758375</v>
      </c>
    </row>
    <row r="317">
      <c r="G317" s="77" t="str">
        <f>IFERROR(__xludf.DUMMYFUNCTION("""COMPUTED_VALUE"""),"https://www.facebook.com/politiken/posts/10158192173758376")</f>
        <v>https://www.facebook.com/politiken/posts/10158192173758376</v>
      </c>
    </row>
    <row r="318">
      <c r="G318" s="77" t="str">
        <f>IFERROR(__xludf.DUMMYFUNCTION("""COMPUTED_VALUE"""),"https://www.facebook.com/politiken/posts/10158192173758377")</f>
        <v>https://www.facebook.com/politiken/posts/10158192173758377</v>
      </c>
    </row>
    <row r="319">
      <c r="G319" s="77" t="str">
        <f>IFERROR(__xludf.DUMMYFUNCTION("""COMPUTED_VALUE"""),"https://www.facebook.com/politiken/posts/10158192173758378")</f>
        <v>https://www.facebook.com/politiken/posts/10158192173758378</v>
      </c>
    </row>
    <row r="320">
      <c r="G320" s="77" t="str">
        <f>IFERROR(__xludf.DUMMYFUNCTION("""COMPUTED_VALUE"""),"https://www.facebook.com/politiken/posts/10158213064473294")</f>
        <v>https://www.facebook.com/politiken/posts/10158213064473294</v>
      </c>
    </row>
    <row r="321">
      <c r="G321" s="77" t="str">
        <f>IFERROR(__xludf.DUMMYFUNCTION("""COMPUTED_VALUE"""),"https://www.facebook.com/politiken/posts/10158213064473295")</f>
        <v>https://www.facebook.com/politiken/posts/10158213064473295</v>
      </c>
    </row>
    <row r="322">
      <c r="G322" s="77" t="str">
        <f>IFERROR(__xludf.DUMMYFUNCTION("""COMPUTED_VALUE"""),"https://www.facebook.com/politiken/posts/10158213064473296")</f>
        <v>https://www.facebook.com/politiken/posts/10158213064473296</v>
      </c>
    </row>
    <row r="323">
      <c r="G323" s="77" t="str">
        <f>IFERROR(__xludf.DUMMYFUNCTION("""COMPUTED_VALUE"""),"https://www.facebook.com/politiken/posts/10158213064473297")</f>
        <v>https://www.facebook.com/politiken/posts/10158213064473297</v>
      </c>
    </row>
    <row r="324">
      <c r="G324" s="77" t="str">
        <f>IFERROR(__xludf.DUMMYFUNCTION("""COMPUTED_VALUE"""),"https://www.facebook.com/politiken/posts/10158213064473298")</f>
        <v>https://www.facebook.com/politiken/posts/10158213064473298</v>
      </c>
    </row>
    <row r="325">
      <c r="G325" s="77" t="str">
        <f>IFERROR(__xludf.DUMMYFUNCTION("""COMPUTED_VALUE"""),"https://www.facebook.com/politiken/posts/10158213064473299")</f>
        <v>https://www.facebook.com/politiken/posts/10158213064473299</v>
      </c>
    </row>
    <row r="326">
      <c r="G326" s="77" t="str">
        <f>IFERROR(__xludf.DUMMYFUNCTION("""COMPUTED_VALUE"""),"https://www.facebook.com/politiken/posts/10158213064473300")</f>
        <v>https://www.facebook.com/politiken/posts/10158213064473300</v>
      </c>
    </row>
    <row r="327">
      <c r="G327" s="77" t="str">
        <f>IFERROR(__xludf.DUMMYFUNCTION("""COMPUTED_VALUE"""),"https://www.facebook.com/politiken/posts/10158213064473301")</f>
        <v>https://www.facebook.com/politiken/posts/10158213064473301</v>
      </c>
    </row>
    <row r="328">
      <c r="G328" s="77" t="str">
        <f>IFERROR(__xludf.DUMMYFUNCTION("""COMPUTED_VALUE"""),"https://www.facebook.com/politiken/posts/10158213064473302")</f>
        <v>https://www.facebook.com/politiken/posts/10158213064473302</v>
      </c>
    </row>
    <row r="329">
      <c r="G329" s="77" t="str">
        <f>IFERROR(__xludf.DUMMYFUNCTION("""COMPUTED_VALUE"""),"https://www.facebook.com/politiken/posts/10158213064473303")</f>
        <v>https://www.facebook.com/politiken/posts/10158213064473303</v>
      </c>
    </row>
    <row r="330">
      <c r="G330" s="77" t="str">
        <f>IFERROR(__xludf.DUMMYFUNCTION("""COMPUTED_VALUE"""),"https://www.facebook.com/politiken/posts/10158213064473304")</f>
        <v>https://www.facebook.com/politiken/posts/10158213064473304</v>
      </c>
    </row>
    <row r="331">
      <c r="G331" s="77" t="str">
        <f>IFERROR(__xludf.DUMMYFUNCTION("""COMPUTED_VALUE"""),"https://www.facebook.com/politiken/posts/10158213064473305")</f>
        <v>https://www.facebook.com/politiken/posts/10158213064473305</v>
      </c>
    </row>
    <row r="332">
      <c r="G332" s="77" t="str">
        <f>IFERROR(__xludf.DUMMYFUNCTION("""COMPUTED_VALUE"""),"https://www.facebook.com/politiken/posts/10158213064473306")</f>
        <v>https://www.facebook.com/politiken/posts/10158213064473306</v>
      </c>
    </row>
    <row r="333">
      <c r="G333" s="77" t="str">
        <f>IFERROR(__xludf.DUMMYFUNCTION("""COMPUTED_VALUE"""),"https://www.facebook.com/politiken/posts/10158213064473307")</f>
        <v>https://www.facebook.com/politiken/posts/10158213064473307</v>
      </c>
    </row>
    <row r="334">
      <c r="G334" s="77" t="str">
        <f>IFERROR(__xludf.DUMMYFUNCTION("""COMPUTED_VALUE"""),"https://www.facebook.com/politiken/posts/10158213064473308")</f>
        <v>https://www.facebook.com/politiken/posts/10158213064473308</v>
      </c>
    </row>
    <row r="335">
      <c r="G335" s="77" t="str">
        <f>IFERROR(__xludf.DUMMYFUNCTION("""COMPUTED_VALUE"""),"https://www.facebook.com/politiken/posts/10158213064473309")</f>
        <v>https://www.facebook.com/politiken/posts/10158213064473309</v>
      </c>
    </row>
    <row r="336">
      <c r="G336" s="77" t="str">
        <f>IFERROR(__xludf.DUMMYFUNCTION("""COMPUTED_VALUE"""),"https://www.facebook.com/politiken/posts/10158213064473310")</f>
        <v>https://www.facebook.com/politiken/posts/10158213064473310</v>
      </c>
    </row>
    <row r="337">
      <c r="G337" s="77" t="str">
        <f>IFERROR(__xludf.DUMMYFUNCTION("""COMPUTED_VALUE"""),"https://www.facebook.com/politiken/posts/10158213064473311")</f>
        <v>https://www.facebook.com/politiken/posts/10158213064473311</v>
      </c>
    </row>
    <row r="338">
      <c r="G338" s="77" t="str">
        <f>IFERROR(__xludf.DUMMYFUNCTION("""COMPUTED_VALUE"""),"https://www.facebook.com/politiken/posts/10158213064473312")</f>
        <v>https://www.facebook.com/politiken/posts/10158213064473312</v>
      </c>
    </row>
    <row r="339">
      <c r="G339" s="77" t="str">
        <f>IFERROR(__xludf.DUMMYFUNCTION("""COMPUTED_VALUE"""),"https://www.facebook.com/politiken/posts/10158213064473313")</f>
        <v>https://www.facebook.com/politiken/posts/10158213064473313</v>
      </c>
    </row>
    <row r="340">
      <c r="G340" s="77" t="str">
        <f>IFERROR(__xludf.DUMMYFUNCTION("""COMPUTED_VALUE"""),"https://www.facebook.com/politiken/posts/10158213064473314")</f>
        <v>https://www.facebook.com/politiken/posts/10158213064473314</v>
      </c>
    </row>
    <row r="341">
      <c r="G341" s="77" t="str">
        <f>IFERROR(__xludf.DUMMYFUNCTION("""COMPUTED_VALUE"""),"https://www.facebook.com/politiken/posts/10158213064473315")</f>
        <v>https://www.facebook.com/politiken/posts/10158213064473315</v>
      </c>
    </row>
    <row r="342">
      <c r="G342" s="77" t="str">
        <f>IFERROR(__xludf.DUMMYFUNCTION("""COMPUTED_VALUE"""),"https://www.facebook.com/politiken/posts/10158213064473316")</f>
        <v>https://www.facebook.com/politiken/posts/10158213064473316</v>
      </c>
    </row>
    <row r="343">
      <c r="G343" s="77" t="str">
        <f>IFERROR(__xludf.DUMMYFUNCTION("""COMPUTED_VALUE"""),"https://www.facebook.com/politiken/posts/10158213064473317")</f>
        <v>https://www.facebook.com/politiken/posts/10158213064473317</v>
      </c>
    </row>
    <row r="344">
      <c r="G344" s="77" t="str">
        <f>IFERROR(__xludf.DUMMYFUNCTION("""COMPUTED_VALUE"""),"https://www.facebook.com/politiken/posts/10158213064473318")</f>
        <v>https://www.facebook.com/politiken/posts/10158213064473318</v>
      </c>
    </row>
    <row r="345">
      <c r="G345" s="77" t="str">
        <f>IFERROR(__xludf.DUMMYFUNCTION("""COMPUTED_VALUE"""),"https://www.facebook.com/politiken/posts/10158213064473319")</f>
        <v>https://www.facebook.com/politiken/posts/10158213064473319</v>
      </c>
    </row>
    <row r="346">
      <c r="G346" s="77" t="str">
        <f>IFERROR(__xludf.DUMMYFUNCTION("""COMPUTED_VALUE"""),"https://www.facebook.com/politiken/posts/10158213064473320")</f>
        <v>https://www.facebook.com/politiken/posts/10158213064473320</v>
      </c>
    </row>
    <row r="347">
      <c r="G347" s="77" t="str">
        <f>IFERROR(__xludf.DUMMYFUNCTION("""COMPUTED_VALUE"""),"https://www.facebook.com/politiken/posts/10158213064473321")</f>
        <v>https://www.facebook.com/politiken/posts/10158213064473321</v>
      </c>
    </row>
    <row r="348">
      <c r="G348" s="77" t="str">
        <f>IFERROR(__xludf.DUMMYFUNCTION("""COMPUTED_VALUE"""),"https://www.facebook.com/politiken/posts/10158213064473322")</f>
        <v>https://www.facebook.com/politiken/posts/10158213064473322</v>
      </c>
    </row>
    <row r="349">
      <c r="G349" s="77" t="str">
        <f>IFERROR(__xludf.DUMMYFUNCTION("""COMPUTED_VALUE"""),"https://www.facebook.com/politiken/posts/10158213064473323")</f>
        <v>https://www.facebook.com/politiken/posts/10158213064473323</v>
      </c>
    </row>
    <row r="350">
      <c r="G350" s="77" t="str">
        <f>IFERROR(__xludf.DUMMYFUNCTION("""COMPUTED_VALUE"""),"https://www.facebook.com/politiken/posts/10158213064473324")</f>
        <v>https://www.facebook.com/politiken/posts/10158213064473324</v>
      </c>
    </row>
    <row r="351">
      <c r="G351" s="77" t="str">
        <f>IFERROR(__xludf.DUMMYFUNCTION("""COMPUTED_VALUE"""),"https://www.facebook.com/politiken/posts/10158213064473325")</f>
        <v>https://www.facebook.com/politiken/posts/10158213064473325</v>
      </c>
    </row>
    <row r="352">
      <c r="G352" s="77" t="str">
        <f>IFERROR(__xludf.DUMMYFUNCTION("""COMPUTED_VALUE"""),"https://www.facebook.com/politiken/posts/10158213064473326")</f>
        <v>https://www.facebook.com/politiken/posts/10158213064473326</v>
      </c>
    </row>
    <row r="353">
      <c r="G353" s="77" t="str">
        <f>IFERROR(__xludf.DUMMYFUNCTION("""COMPUTED_VALUE"""),"https://www.facebook.com/politiken/posts/10158213064473327")</f>
        <v>https://www.facebook.com/politiken/posts/10158213064473327</v>
      </c>
    </row>
    <row r="354">
      <c r="G354" s="77" t="str">
        <f>IFERROR(__xludf.DUMMYFUNCTION("""COMPUTED_VALUE"""),"https://www.facebook.com/politiken/posts/10158213064473328")</f>
        <v>https://www.facebook.com/politiken/posts/10158213064473328</v>
      </c>
    </row>
    <row r="355">
      <c r="G355" s="77" t="str">
        <f>IFERROR(__xludf.DUMMYFUNCTION("""COMPUTED_VALUE"""),"https://www.facebook.com/politiken/posts/10158213064473329")</f>
        <v>https://www.facebook.com/politiken/posts/10158213064473329</v>
      </c>
    </row>
    <row r="356">
      <c r="G356" s="77" t="str">
        <f>IFERROR(__xludf.DUMMYFUNCTION("""COMPUTED_VALUE"""),"https://www.facebook.com/politiken/posts/10158213064473330")</f>
        <v>https://www.facebook.com/politiken/posts/10158213064473330</v>
      </c>
    </row>
    <row r="357">
      <c r="G357" s="77" t="str">
        <f>IFERROR(__xludf.DUMMYFUNCTION("""COMPUTED_VALUE"""),"https://www.facebook.com/politiken/posts/10158213064473331")</f>
        <v>https://www.facebook.com/politiken/posts/10158213064473331</v>
      </c>
    </row>
    <row r="358">
      <c r="G358" s="77" t="str">
        <f>IFERROR(__xludf.DUMMYFUNCTION("""COMPUTED_VALUE"""),"https://www.facebook.com/politiken/posts/10158213064473332")</f>
        <v>https://www.facebook.com/politiken/posts/10158213064473332</v>
      </c>
    </row>
    <row r="359">
      <c r="G359" s="77" t="str">
        <f>IFERROR(__xludf.DUMMYFUNCTION("""COMPUTED_VALUE"""),"https://www.facebook.com/politiken/posts/10158213064473333")</f>
        <v>https://www.facebook.com/politiken/posts/10158213064473333</v>
      </c>
    </row>
    <row r="360">
      <c r="G360" s="77" t="str">
        <f>IFERROR(__xludf.DUMMYFUNCTION("""COMPUTED_VALUE"""),"https://www.facebook.com/politiken/posts/10158213064473334")</f>
        <v>https://www.facebook.com/politiken/posts/10158213064473334</v>
      </c>
    </row>
    <row r="361">
      <c r="G361" s="77" t="str">
        <f>IFERROR(__xludf.DUMMYFUNCTION("""COMPUTED_VALUE"""),"https://www.facebook.com/politiken/posts/10158213064473335")</f>
        <v>https://www.facebook.com/politiken/posts/10158213064473335</v>
      </c>
    </row>
    <row r="362">
      <c r="G362" s="77" t="str">
        <f>IFERROR(__xludf.DUMMYFUNCTION("""COMPUTED_VALUE"""),"https://www.facebook.com/politiken/posts/10158213064473336")</f>
        <v>https://www.facebook.com/politiken/posts/10158213064473336</v>
      </c>
    </row>
    <row r="363">
      <c r="G363" s="77" t="str">
        <f>IFERROR(__xludf.DUMMYFUNCTION("""COMPUTED_VALUE"""),"https://www.facebook.com/politiken/posts/10158213064473337")</f>
        <v>https://www.facebook.com/politiken/posts/10158213064473337</v>
      </c>
    </row>
    <row r="364">
      <c r="G364" s="77" t="str">
        <f>IFERROR(__xludf.DUMMYFUNCTION("""COMPUTED_VALUE"""),"https://www.facebook.com/politiken/posts/10158213064473338")</f>
        <v>https://www.facebook.com/politiken/posts/10158213064473338</v>
      </c>
    </row>
    <row r="365">
      <c r="G365" s="77" t="str">
        <f>IFERROR(__xludf.DUMMYFUNCTION("""COMPUTED_VALUE"""),"https://www.facebook.com/politiken/posts/10158213064473339")</f>
        <v>https://www.facebook.com/politiken/posts/10158213064473339</v>
      </c>
    </row>
    <row r="366">
      <c r="G366" s="77" t="str">
        <f>IFERROR(__xludf.DUMMYFUNCTION("""COMPUTED_VALUE"""),"https://www.facebook.com/politiken/posts/10158213064473340")</f>
        <v>https://www.facebook.com/politiken/posts/10158213064473340</v>
      </c>
    </row>
    <row r="367">
      <c r="G367" s="77" t="str">
        <f>IFERROR(__xludf.DUMMYFUNCTION("""COMPUTED_VALUE"""),"https://www.facebook.com/politiken/posts/10158213064473341")</f>
        <v>https://www.facebook.com/politiken/posts/10158213064473341</v>
      </c>
    </row>
    <row r="368">
      <c r="G368" s="77" t="str">
        <f>IFERROR(__xludf.DUMMYFUNCTION("""COMPUTED_VALUE"""),"https://www.facebook.com/politiken/posts/10158213064473342")</f>
        <v>https://www.facebook.com/politiken/posts/10158213064473342</v>
      </c>
    </row>
    <row r="369">
      <c r="G369" s="77" t="str">
        <f>IFERROR(__xludf.DUMMYFUNCTION("""COMPUTED_VALUE"""),"https://www.facebook.com/politiken/posts/10158213064473343")</f>
        <v>https://www.facebook.com/politiken/posts/10158213064473343</v>
      </c>
    </row>
    <row r="370">
      <c r="G370" s="77" t="str">
        <f>IFERROR(__xludf.DUMMYFUNCTION("""COMPUTED_VALUE"""),"https://www.facebook.com/politiken/posts/10158213064473344")</f>
        <v>https://www.facebook.com/politiken/posts/10158213064473344</v>
      </c>
    </row>
    <row r="371">
      <c r="G371" s="77" t="str">
        <f>IFERROR(__xludf.DUMMYFUNCTION("""COMPUTED_VALUE"""),"https://www.facebook.com/politiken/posts/10158213064473345")</f>
        <v>https://www.facebook.com/politiken/posts/10158213064473345</v>
      </c>
    </row>
    <row r="372">
      <c r="G372" s="77" t="str">
        <f>IFERROR(__xludf.DUMMYFUNCTION("""COMPUTED_VALUE"""),"https://www.facebook.com/politiken/posts/10158213064473346")</f>
        <v>https://www.facebook.com/politiken/posts/10158213064473346</v>
      </c>
    </row>
    <row r="373">
      <c r="G373" s="77" t="str">
        <f>IFERROR(__xludf.DUMMYFUNCTION("""COMPUTED_VALUE"""),"https://www.facebook.com/politiken/posts/10158213064473347")</f>
        <v>https://www.facebook.com/politiken/posts/10158213064473347</v>
      </c>
    </row>
    <row r="374">
      <c r="G374" s="77" t="str">
        <f>IFERROR(__xludf.DUMMYFUNCTION("""COMPUTED_VALUE"""),"https://www.facebook.com/politiken/posts/10158213064473348")</f>
        <v>https://www.facebook.com/politiken/posts/10158213064473348</v>
      </c>
    </row>
    <row r="375">
      <c r="G375" s="77" t="str">
        <f>IFERROR(__xludf.DUMMYFUNCTION("""COMPUTED_VALUE"""),"https://www.facebook.com/politiken/posts/10158213064473349")</f>
        <v>https://www.facebook.com/politiken/posts/10158213064473349</v>
      </c>
    </row>
    <row r="376">
      <c r="G376" s="77" t="str">
        <f>IFERROR(__xludf.DUMMYFUNCTION("""COMPUTED_VALUE"""),"https://www.facebook.com/politiken/posts/10158213064473350")</f>
        <v>https://www.facebook.com/politiken/posts/10158213064473350</v>
      </c>
    </row>
    <row r="377">
      <c r="G377" s="77" t="str">
        <f>IFERROR(__xludf.DUMMYFUNCTION("""COMPUTED_VALUE"""),"https://www.facebook.com/politiken/posts/10158213064473351")</f>
        <v>https://www.facebook.com/politiken/posts/10158213064473351</v>
      </c>
    </row>
    <row r="378">
      <c r="G378" s="77" t="str">
        <f>IFERROR(__xludf.DUMMYFUNCTION("""COMPUTED_VALUE"""),"https://www.facebook.com/politiken/posts/10158213064473352")</f>
        <v>https://www.facebook.com/politiken/posts/10158213064473352</v>
      </c>
    </row>
    <row r="379">
      <c r="G379" s="77" t="str">
        <f>IFERROR(__xludf.DUMMYFUNCTION("""COMPUTED_VALUE"""),"https://www.facebook.com/politiken/posts/10158213064473353")</f>
        <v>https://www.facebook.com/politiken/posts/10158213064473353</v>
      </c>
    </row>
    <row r="380">
      <c r="G380" s="77" t="str">
        <f>IFERROR(__xludf.DUMMYFUNCTION("""COMPUTED_VALUE"""),"https://www.facebook.com/politiken/posts/10158213064473354")</f>
        <v>https://www.facebook.com/politiken/posts/10158213064473354</v>
      </c>
    </row>
    <row r="381">
      <c r="G381" s="77" t="str">
        <f>IFERROR(__xludf.DUMMYFUNCTION("""COMPUTED_VALUE"""),"https://www.facebook.com/politiken/posts/10158213064473355")</f>
        <v>https://www.facebook.com/politiken/posts/10158213064473355</v>
      </c>
    </row>
    <row r="382">
      <c r="G382" s="77" t="str">
        <f>IFERROR(__xludf.DUMMYFUNCTION("""COMPUTED_VALUE"""),"https://www.facebook.com/politiken/posts/10158211737238294")</f>
        <v>https://www.facebook.com/politiken/posts/10158211737238294</v>
      </c>
    </row>
    <row r="383">
      <c r="G383" s="77" t="str">
        <f>IFERROR(__xludf.DUMMYFUNCTION("""COMPUTED_VALUE"""),"https://www.facebook.com/politiken/posts/10158211737238295")</f>
        <v>https://www.facebook.com/politiken/posts/10158211737238295</v>
      </c>
    </row>
    <row r="384">
      <c r="G384" s="77" t="str">
        <f>IFERROR(__xludf.DUMMYFUNCTION("""COMPUTED_VALUE"""),"https://www.facebook.com/politiken/posts/10158211737238296")</f>
        <v>https://www.facebook.com/politiken/posts/10158211737238296</v>
      </c>
    </row>
    <row r="385">
      <c r="G385" s="77" t="str">
        <f>IFERROR(__xludf.DUMMYFUNCTION("""COMPUTED_VALUE"""),"https://www.facebook.com/politiken/posts/10158211737238297")</f>
        <v>https://www.facebook.com/politiken/posts/10158211737238297</v>
      </c>
    </row>
    <row r="386">
      <c r="G386" s="77" t="str">
        <f>IFERROR(__xludf.DUMMYFUNCTION("""COMPUTED_VALUE"""),"https://www.facebook.com/politiken/posts/10158211737238298")</f>
        <v>https://www.facebook.com/politiken/posts/10158211737238298</v>
      </c>
    </row>
    <row r="387">
      <c r="G387" s="77" t="str">
        <f>IFERROR(__xludf.DUMMYFUNCTION("""COMPUTED_VALUE"""),"https://www.facebook.com/politiken/posts/10158211737238299")</f>
        <v>https://www.facebook.com/politiken/posts/10158211737238299</v>
      </c>
    </row>
    <row r="388">
      <c r="G388" s="77" t="str">
        <f>IFERROR(__xludf.DUMMYFUNCTION("""COMPUTED_VALUE"""),"https://www.facebook.com/politiken/posts/10158211737238300")</f>
        <v>https://www.facebook.com/politiken/posts/10158211737238300</v>
      </c>
    </row>
    <row r="389">
      <c r="G389" s="77" t="str">
        <f>IFERROR(__xludf.DUMMYFUNCTION("""COMPUTED_VALUE"""),"https://www.facebook.com/politiken/posts/10158211737238301")</f>
        <v>https://www.facebook.com/politiken/posts/10158211737238301</v>
      </c>
    </row>
    <row r="390">
      <c r="G390" s="77" t="str">
        <f>IFERROR(__xludf.DUMMYFUNCTION("""COMPUTED_VALUE"""),"https://www.facebook.com/politiken/posts/10158211737238302")</f>
        <v>https://www.facebook.com/politiken/posts/10158211737238302</v>
      </c>
    </row>
    <row r="391">
      <c r="G391" s="77" t="str">
        <f>IFERROR(__xludf.DUMMYFUNCTION("""COMPUTED_VALUE"""),"https://www.facebook.com/politiken/posts/10158211737238303")</f>
        <v>https://www.facebook.com/politiken/posts/10158211737238303</v>
      </c>
    </row>
    <row r="392">
      <c r="G392" s="77" t="str">
        <f>IFERROR(__xludf.DUMMYFUNCTION("""COMPUTED_VALUE"""),"https://www.facebook.com/politiken/posts/10158211737238304")</f>
        <v>https://www.facebook.com/politiken/posts/10158211737238304</v>
      </c>
    </row>
    <row r="393">
      <c r="G393" s="77" t="str">
        <f>IFERROR(__xludf.DUMMYFUNCTION("""COMPUTED_VALUE"""),"https://www.facebook.com/politiken/posts/10158211737238305")</f>
        <v>https://www.facebook.com/politiken/posts/10158211737238305</v>
      </c>
    </row>
    <row r="394">
      <c r="G394" s="77" t="str">
        <f>IFERROR(__xludf.DUMMYFUNCTION("""COMPUTED_VALUE"""),"https://www.facebook.com/politiken/posts/10158211737238306")</f>
        <v>https://www.facebook.com/politiken/posts/10158211737238306</v>
      </c>
    </row>
    <row r="395">
      <c r="G395" s="77" t="str">
        <f>IFERROR(__xludf.DUMMYFUNCTION("""COMPUTED_VALUE"""),"https://www.facebook.com/politiken/posts/10158211737238307")</f>
        <v>https://www.facebook.com/politiken/posts/10158211737238307</v>
      </c>
    </row>
    <row r="396">
      <c r="G396" s="77" t="str">
        <f>IFERROR(__xludf.DUMMYFUNCTION("""COMPUTED_VALUE"""),"https://www.facebook.com/politiken/posts/10158211737238308")</f>
        <v>https://www.facebook.com/politiken/posts/10158211737238308</v>
      </c>
    </row>
    <row r="397">
      <c r="G397" s="77" t="str">
        <f>IFERROR(__xludf.DUMMYFUNCTION("""COMPUTED_VALUE"""),"https://www.facebook.com/politiken/posts/10158211737238309")</f>
        <v>https://www.facebook.com/politiken/posts/10158211737238309</v>
      </c>
    </row>
    <row r="398">
      <c r="G398" s="77" t="str">
        <f>IFERROR(__xludf.DUMMYFUNCTION("""COMPUTED_VALUE"""),"https://www.facebook.com/politiken/posts/10158211737238310")</f>
        <v>https://www.facebook.com/politiken/posts/10158211737238310</v>
      </c>
    </row>
    <row r="399">
      <c r="G399" s="77" t="str">
        <f>IFERROR(__xludf.DUMMYFUNCTION("""COMPUTED_VALUE"""),"https://www.facebook.com/politiken/posts/10158211737238311")</f>
        <v>https://www.facebook.com/politiken/posts/10158211737238311</v>
      </c>
    </row>
    <row r="400">
      <c r="G400" s="77" t="str">
        <f>IFERROR(__xludf.DUMMYFUNCTION("""COMPUTED_VALUE"""),"https://www.facebook.com/politiken/posts/10158211737238312")</f>
        <v>https://www.facebook.com/politiken/posts/10158211737238312</v>
      </c>
    </row>
    <row r="401">
      <c r="G401" s="77" t="str">
        <f>IFERROR(__xludf.DUMMYFUNCTION("""COMPUTED_VALUE"""),"https://www.facebook.com/politiken/posts/10158211737238313")</f>
        <v>https://www.facebook.com/politiken/posts/10158211737238313</v>
      </c>
    </row>
    <row r="402">
      <c r="G402" s="77" t="str">
        <f>IFERROR(__xludf.DUMMYFUNCTION("""COMPUTED_VALUE"""),"https://www.facebook.com/politiken/posts/10158211737238314")</f>
        <v>https://www.facebook.com/politiken/posts/10158211737238314</v>
      </c>
    </row>
    <row r="403">
      <c r="G403" s="77" t="str">
        <f>IFERROR(__xludf.DUMMYFUNCTION("""COMPUTED_VALUE"""),"https://www.facebook.com/politiken/posts/10158211737238315")</f>
        <v>https://www.facebook.com/politiken/posts/10158211737238315</v>
      </c>
    </row>
    <row r="404">
      <c r="G404" s="77" t="str">
        <f>IFERROR(__xludf.DUMMYFUNCTION("""COMPUTED_VALUE"""),"https://www.facebook.com/politiken/posts/10158211737238316")</f>
        <v>https://www.facebook.com/politiken/posts/10158211737238316</v>
      </c>
    </row>
    <row r="405">
      <c r="G405" s="77" t="str">
        <f>IFERROR(__xludf.DUMMYFUNCTION("""COMPUTED_VALUE"""),"https://www.facebook.com/politiken/posts/10158211737238317")</f>
        <v>https://www.facebook.com/politiken/posts/10158211737238317</v>
      </c>
    </row>
    <row r="406">
      <c r="G406" s="77" t="str">
        <f>IFERROR(__xludf.DUMMYFUNCTION("""COMPUTED_VALUE"""),"https://www.facebook.com/politiken/posts/10158211737238318")</f>
        <v>https://www.facebook.com/politiken/posts/10158211737238318</v>
      </c>
    </row>
    <row r="407">
      <c r="G407" s="77" t="str">
        <f>IFERROR(__xludf.DUMMYFUNCTION("""COMPUTED_VALUE"""),"https://www.facebook.com/politiken/posts/10158211737238319")</f>
        <v>https://www.facebook.com/politiken/posts/10158211737238319</v>
      </c>
    </row>
    <row r="408">
      <c r="G408" s="77" t="str">
        <f>IFERROR(__xludf.DUMMYFUNCTION("""COMPUTED_VALUE"""),"https://www.facebook.com/politiken/posts/10158211737238320")</f>
        <v>https://www.facebook.com/politiken/posts/10158211737238320</v>
      </c>
    </row>
    <row r="409">
      <c r="G409" s="77" t="str">
        <f>IFERROR(__xludf.DUMMYFUNCTION("""COMPUTED_VALUE"""),"https://www.facebook.com/politiken/posts/10158211737238321")</f>
        <v>https://www.facebook.com/politiken/posts/10158211737238321</v>
      </c>
    </row>
    <row r="410">
      <c r="G410" s="77" t="str">
        <f>IFERROR(__xludf.DUMMYFUNCTION("""COMPUTED_VALUE"""),"https://www.facebook.com/politiken/posts/10158211737238322")</f>
        <v>https://www.facebook.com/politiken/posts/10158211737238322</v>
      </c>
    </row>
    <row r="411">
      <c r="G411" s="77" t="str">
        <f>IFERROR(__xludf.DUMMYFUNCTION("""COMPUTED_VALUE"""),"https://www.facebook.com/politiken/posts/10158211737238323")</f>
        <v>https://www.facebook.com/politiken/posts/10158211737238323</v>
      </c>
    </row>
    <row r="412">
      <c r="G412" s="77" t="str">
        <f>IFERROR(__xludf.DUMMYFUNCTION("""COMPUTED_VALUE"""),"https://www.facebook.com/politiken/posts/10158211737238324")</f>
        <v>https://www.facebook.com/politiken/posts/10158211737238324</v>
      </c>
    </row>
    <row r="413">
      <c r="G413" s="77" t="str">
        <f>IFERROR(__xludf.DUMMYFUNCTION("""COMPUTED_VALUE"""),"https://www.facebook.com/politiken/posts/10158211737238325")</f>
        <v>https://www.facebook.com/politiken/posts/10158211737238325</v>
      </c>
    </row>
    <row r="414">
      <c r="G414" s="77" t="str">
        <f>IFERROR(__xludf.DUMMYFUNCTION("""COMPUTED_VALUE"""),"https://www.facebook.com/politiken/posts/10158211737238326")</f>
        <v>https://www.facebook.com/politiken/posts/10158211737238326</v>
      </c>
    </row>
    <row r="415">
      <c r="G415" s="77" t="str">
        <f>IFERROR(__xludf.DUMMYFUNCTION("""COMPUTED_VALUE"""),"https://www.facebook.com/politiken/posts/10158211737238327")</f>
        <v>https://www.facebook.com/politiken/posts/10158211737238327</v>
      </c>
    </row>
    <row r="416">
      <c r="G416" s="77" t="str">
        <f>IFERROR(__xludf.DUMMYFUNCTION("""COMPUTED_VALUE"""),"https://www.facebook.com/politiken/posts/10158211737238328")</f>
        <v>https://www.facebook.com/politiken/posts/10158211737238328</v>
      </c>
    </row>
    <row r="417">
      <c r="G417" s="77" t="str">
        <f>IFERROR(__xludf.DUMMYFUNCTION("""COMPUTED_VALUE"""),"https://www.facebook.com/politiken/posts/10158211737238329")</f>
        <v>https://www.facebook.com/politiken/posts/10158211737238329</v>
      </c>
    </row>
    <row r="418">
      <c r="G418" s="77" t="str">
        <f>IFERROR(__xludf.DUMMYFUNCTION("""COMPUTED_VALUE"""),"https://www.facebook.com/politiken/posts/10158211737238330")</f>
        <v>https://www.facebook.com/politiken/posts/10158211737238330</v>
      </c>
    </row>
    <row r="419">
      <c r="G419" s="77" t="str">
        <f>IFERROR(__xludf.DUMMYFUNCTION("""COMPUTED_VALUE"""),"https://www.facebook.com/politiken/posts/10158211737238331")</f>
        <v>https://www.facebook.com/politiken/posts/10158211737238331</v>
      </c>
    </row>
    <row r="420">
      <c r="G420" s="77" t="str">
        <f>IFERROR(__xludf.DUMMYFUNCTION("""COMPUTED_VALUE"""),"https://www.facebook.com/politiken/posts/10158211737238332")</f>
        <v>https://www.facebook.com/politiken/posts/10158211737238332</v>
      </c>
    </row>
    <row r="421">
      <c r="G421" s="77" t="str">
        <f>IFERROR(__xludf.DUMMYFUNCTION("""COMPUTED_VALUE"""),"https://www.facebook.com/politiken/posts/10158211737238333")</f>
        <v>https://www.facebook.com/politiken/posts/10158211737238333</v>
      </c>
    </row>
    <row r="422">
      <c r="G422" s="77" t="str">
        <f>IFERROR(__xludf.DUMMYFUNCTION("""COMPUTED_VALUE"""),"https://www.facebook.com/politiken/posts/10158211737238334")</f>
        <v>https://www.facebook.com/politiken/posts/10158211737238334</v>
      </c>
    </row>
    <row r="423">
      <c r="G423" s="77" t="str">
        <f>IFERROR(__xludf.DUMMYFUNCTION("""COMPUTED_VALUE"""),"https://www.facebook.com/politiken/posts/10158211737238335")</f>
        <v>https://www.facebook.com/politiken/posts/10158211737238335</v>
      </c>
    </row>
    <row r="424">
      <c r="G424" s="77" t="str">
        <f>IFERROR(__xludf.DUMMYFUNCTION("""COMPUTED_VALUE"""),"https://www.facebook.com/politiken/posts/10158211737238336")</f>
        <v>https://www.facebook.com/politiken/posts/10158211737238336</v>
      </c>
    </row>
    <row r="425">
      <c r="G425" s="77" t="str">
        <f>IFERROR(__xludf.DUMMYFUNCTION("""COMPUTED_VALUE"""),"https://www.facebook.com/politiken/posts/10158211737238337")</f>
        <v>https://www.facebook.com/politiken/posts/10158211737238337</v>
      </c>
    </row>
    <row r="426">
      <c r="G426" s="77" t="str">
        <f>IFERROR(__xludf.DUMMYFUNCTION("""COMPUTED_VALUE"""),"https://www.facebook.com/politiken/posts/10158211737238338")</f>
        <v>https://www.facebook.com/politiken/posts/10158211737238338</v>
      </c>
    </row>
    <row r="427">
      <c r="G427" s="77" t="str">
        <f>IFERROR(__xludf.DUMMYFUNCTION("""COMPUTED_VALUE"""),"https://www.facebook.com/politiken/posts/10158211737238339")</f>
        <v>https://www.facebook.com/politiken/posts/10158211737238339</v>
      </c>
    </row>
    <row r="428">
      <c r="G428" s="77" t="str">
        <f>IFERROR(__xludf.DUMMYFUNCTION("""COMPUTED_VALUE"""),"https://www.facebook.com/politiken/posts/10158211737238340")</f>
        <v>https://www.facebook.com/politiken/posts/10158211737238340</v>
      </c>
    </row>
    <row r="429">
      <c r="G429" s="77" t="str">
        <f>IFERROR(__xludf.DUMMYFUNCTION("""COMPUTED_VALUE"""),"https://www.facebook.com/politiken/posts/10158211737238341")</f>
        <v>https://www.facebook.com/politiken/posts/10158211737238341</v>
      </c>
    </row>
    <row r="430">
      <c r="G430" s="77" t="str">
        <f>IFERROR(__xludf.DUMMYFUNCTION("""COMPUTED_VALUE"""),"https://www.facebook.com/politiken/posts/10158211737238342")</f>
        <v>https://www.facebook.com/politiken/posts/10158211737238342</v>
      </c>
    </row>
    <row r="431">
      <c r="G431" s="77" t="str">
        <f>IFERROR(__xludf.DUMMYFUNCTION("""COMPUTED_VALUE"""),"https://www.facebook.com/politiken/posts/10158211737238343")</f>
        <v>https://www.facebook.com/politiken/posts/10158211737238343</v>
      </c>
    </row>
    <row r="432">
      <c r="G432" s="77" t="str">
        <f>IFERROR(__xludf.DUMMYFUNCTION("""COMPUTED_VALUE"""),"https://www.facebook.com/politiken/posts/10158211737238344")</f>
        <v>https://www.facebook.com/politiken/posts/10158211737238344</v>
      </c>
    </row>
    <row r="433">
      <c r="G433" s="77" t="str">
        <f>IFERROR(__xludf.DUMMYFUNCTION("""COMPUTED_VALUE"""),"https://www.facebook.com/politiken/posts/10158211737238345")</f>
        <v>https://www.facebook.com/politiken/posts/10158211737238345</v>
      </c>
    </row>
    <row r="434">
      <c r="G434" s="77" t="str">
        <f>IFERROR(__xludf.DUMMYFUNCTION("""COMPUTED_VALUE"""),"https://www.facebook.com/politiken/posts/10158211737238346")</f>
        <v>https://www.facebook.com/politiken/posts/10158211737238346</v>
      </c>
    </row>
    <row r="435">
      <c r="G435" s="77" t="str">
        <f>IFERROR(__xludf.DUMMYFUNCTION("""COMPUTED_VALUE"""),"https://www.facebook.com/politiken/posts/10158211737238347")</f>
        <v>https://www.facebook.com/politiken/posts/10158211737238347</v>
      </c>
    </row>
    <row r="436">
      <c r="G436" s="77" t="str">
        <f>IFERROR(__xludf.DUMMYFUNCTION("""COMPUTED_VALUE"""),"https://www.facebook.com/politiken/posts/10158211737238348")</f>
        <v>https://www.facebook.com/politiken/posts/10158211737238348</v>
      </c>
    </row>
    <row r="437">
      <c r="G437" s="77" t="str">
        <f>IFERROR(__xludf.DUMMYFUNCTION("""COMPUTED_VALUE"""),"https://www.facebook.com/politiken/posts/10158211737238349")</f>
        <v>https://www.facebook.com/politiken/posts/10158211737238349</v>
      </c>
    </row>
    <row r="438">
      <c r="G438" s="77" t="str">
        <f>IFERROR(__xludf.DUMMYFUNCTION("""COMPUTED_VALUE"""),"https://www.facebook.com/politiken/posts/10158211737238350")</f>
        <v>https://www.facebook.com/politiken/posts/10158211737238350</v>
      </c>
    </row>
    <row r="439">
      <c r="G439" s="77" t="str">
        <f>IFERROR(__xludf.DUMMYFUNCTION("""COMPUTED_VALUE"""),"https://www.facebook.com/politiken/posts/10158211737238351")</f>
        <v>https://www.facebook.com/politiken/posts/10158211737238351</v>
      </c>
    </row>
    <row r="440">
      <c r="G440" s="77" t="str">
        <f>IFERROR(__xludf.DUMMYFUNCTION("""COMPUTED_VALUE"""),"https://www.facebook.com/politiken/posts/10158211737238352")</f>
        <v>https://www.facebook.com/politiken/posts/10158211737238352</v>
      </c>
    </row>
    <row r="441">
      <c r="G441" s="77" t="str">
        <f>IFERROR(__xludf.DUMMYFUNCTION("""COMPUTED_VALUE"""),"https://www.facebook.com/politiken/posts/10158211737238353")</f>
        <v>https://www.facebook.com/politiken/posts/10158211737238353</v>
      </c>
    </row>
    <row r="442">
      <c r="G442" s="77" t="str">
        <f>IFERROR(__xludf.DUMMYFUNCTION("""COMPUTED_VALUE"""),"https://www.facebook.com/politiken/posts/10158211737238354")</f>
        <v>https://www.facebook.com/politiken/posts/10158211737238354</v>
      </c>
    </row>
    <row r="443">
      <c r="G443" s="77" t="str">
        <f>IFERROR(__xludf.DUMMYFUNCTION("""COMPUTED_VALUE"""),"https://www.facebook.com/politiken/posts/10158211737238355")</f>
        <v>https://www.facebook.com/politiken/posts/10158211737238355</v>
      </c>
    </row>
    <row r="444">
      <c r="G444" s="77" t="str">
        <f>IFERROR(__xludf.DUMMYFUNCTION("""COMPUTED_VALUE"""),"https://www.facebook.com/politiken/posts/10158211737238356")</f>
        <v>https://www.facebook.com/politiken/posts/10158211737238356</v>
      </c>
    </row>
    <row r="445">
      <c r="G445" s="77" t="str">
        <f>IFERROR(__xludf.DUMMYFUNCTION("""COMPUTED_VALUE"""),"https://www.facebook.com/politiken/posts/10158211737238357")</f>
        <v>https://www.facebook.com/politiken/posts/10158211737238357</v>
      </c>
    </row>
    <row r="446">
      <c r="G446" s="77" t="str">
        <f>IFERROR(__xludf.DUMMYFUNCTION("""COMPUTED_VALUE"""),"https://www.facebook.com/politiken/posts/10158211737238358")</f>
        <v>https://www.facebook.com/politiken/posts/10158211737238358</v>
      </c>
    </row>
    <row r="447">
      <c r="G447" s="77" t="str">
        <f>IFERROR(__xludf.DUMMYFUNCTION("""COMPUTED_VALUE"""),"https://www.facebook.com/politiken/posts/10158211629148294")</f>
        <v>https://www.facebook.com/politiken/posts/10158211629148294</v>
      </c>
    </row>
    <row r="448">
      <c r="G448" s="77" t="str">
        <f>IFERROR(__xludf.DUMMYFUNCTION("""COMPUTED_VALUE"""),"https://www.facebook.com/politiken/posts/10158211629148295")</f>
        <v>https://www.facebook.com/politiken/posts/10158211629148295</v>
      </c>
    </row>
    <row r="449">
      <c r="G449" s="77" t="str">
        <f>IFERROR(__xludf.DUMMYFUNCTION("""COMPUTED_VALUE"""),"https://www.facebook.com/politiken/posts/10158211629148296")</f>
        <v>https://www.facebook.com/politiken/posts/10158211629148296</v>
      </c>
    </row>
    <row r="450">
      <c r="G450" s="77" t="str">
        <f>IFERROR(__xludf.DUMMYFUNCTION("""COMPUTED_VALUE"""),"https://www.facebook.com/politiken/posts/10158211629148297")</f>
        <v>https://www.facebook.com/politiken/posts/10158211629148297</v>
      </c>
    </row>
    <row r="451">
      <c r="G451" s="77" t="str">
        <f>IFERROR(__xludf.DUMMYFUNCTION("""COMPUTED_VALUE"""),"https://www.facebook.com/politiken/posts/10158211629148298")</f>
        <v>https://www.facebook.com/politiken/posts/10158211629148298</v>
      </c>
    </row>
    <row r="452">
      <c r="G452" s="77" t="str">
        <f>IFERROR(__xludf.DUMMYFUNCTION("""COMPUTED_VALUE"""),"https://www.facebook.com/politiken/posts/10158211629148299")</f>
        <v>https://www.facebook.com/politiken/posts/10158211629148299</v>
      </c>
    </row>
    <row r="453">
      <c r="G453" s="77" t="str">
        <f>IFERROR(__xludf.DUMMYFUNCTION("""COMPUTED_VALUE"""),"https://www.facebook.com/politiken/posts/10158211629148300")</f>
        <v>https://www.facebook.com/politiken/posts/10158211629148300</v>
      </c>
    </row>
    <row r="454">
      <c r="G454" s="77" t="str">
        <f>IFERROR(__xludf.DUMMYFUNCTION("""COMPUTED_VALUE"""),"https://www.facebook.com/politiken/posts/10158211629148301")</f>
        <v>https://www.facebook.com/politiken/posts/10158211629148301</v>
      </c>
    </row>
    <row r="455">
      <c r="G455" s="77" t="str">
        <f>IFERROR(__xludf.DUMMYFUNCTION("""COMPUTED_VALUE"""),"https://www.facebook.com/politiken/posts/10158211629148302")</f>
        <v>https://www.facebook.com/politiken/posts/10158211629148302</v>
      </c>
    </row>
    <row r="456">
      <c r="G456" s="77" t="str">
        <f>IFERROR(__xludf.DUMMYFUNCTION("""COMPUTED_VALUE"""),"https://www.facebook.com/politiken/posts/10158211629148303")</f>
        <v>https://www.facebook.com/politiken/posts/10158211629148303</v>
      </c>
    </row>
    <row r="457">
      <c r="G457" s="77" t="str">
        <f>IFERROR(__xludf.DUMMYFUNCTION("""COMPUTED_VALUE"""),"https://www.facebook.com/politiken/posts/10158211629148304")</f>
        <v>https://www.facebook.com/politiken/posts/10158211629148304</v>
      </c>
    </row>
    <row r="458">
      <c r="G458" s="77" t="str">
        <f>IFERROR(__xludf.DUMMYFUNCTION("""COMPUTED_VALUE"""),"https://www.facebook.com/politiken/posts/10158211629148305")</f>
        <v>https://www.facebook.com/politiken/posts/10158211629148305</v>
      </c>
    </row>
    <row r="459">
      <c r="G459" s="77" t="str">
        <f>IFERROR(__xludf.DUMMYFUNCTION("""COMPUTED_VALUE"""),"https://www.facebook.com/politiken/posts/10158211629148306")</f>
        <v>https://www.facebook.com/politiken/posts/10158211629148306</v>
      </c>
    </row>
    <row r="460">
      <c r="G460" s="77" t="str">
        <f>IFERROR(__xludf.DUMMYFUNCTION("""COMPUTED_VALUE"""),"https://www.facebook.com/politiken/posts/10158211629148307")</f>
        <v>https://www.facebook.com/politiken/posts/10158211629148307</v>
      </c>
    </row>
    <row r="461">
      <c r="G461" s="77" t="str">
        <f>IFERROR(__xludf.DUMMYFUNCTION("""COMPUTED_VALUE"""),"https://www.facebook.com/politiken/posts/10158211629148308")</f>
        <v>https://www.facebook.com/politiken/posts/10158211629148308</v>
      </c>
    </row>
    <row r="462">
      <c r="G462" s="77" t="str">
        <f>IFERROR(__xludf.DUMMYFUNCTION("""COMPUTED_VALUE"""),"https://www.facebook.com/politiken/posts/10158211629148309")</f>
        <v>https://www.facebook.com/politiken/posts/10158211629148309</v>
      </c>
    </row>
    <row r="463">
      <c r="G463" s="77" t="str">
        <f>IFERROR(__xludf.DUMMYFUNCTION("""COMPUTED_VALUE"""),"https://www.facebook.com/politiken/posts/10158211629148310")</f>
        <v>https://www.facebook.com/politiken/posts/10158211629148310</v>
      </c>
    </row>
    <row r="464">
      <c r="G464" s="77" t="str">
        <f>IFERROR(__xludf.DUMMYFUNCTION("""COMPUTED_VALUE"""),"https://www.facebook.com/politiken/posts/10158211629148311")</f>
        <v>https://www.facebook.com/politiken/posts/10158211629148311</v>
      </c>
    </row>
    <row r="465">
      <c r="G465" s="77" t="str">
        <f>IFERROR(__xludf.DUMMYFUNCTION("""COMPUTED_VALUE"""),"https://www.facebook.com/politiken/posts/10158211629148312")</f>
        <v>https://www.facebook.com/politiken/posts/10158211629148312</v>
      </c>
    </row>
    <row r="466">
      <c r="G466" s="77" t="str">
        <f>IFERROR(__xludf.DUMMYFUNCTION("""COMPUTED_VALUE"""),"https://www.facebook.com/politiken/posts/10158211629148313")</f>
        <v>https://www.facebook.com/politiken/posts/10158211629148313</v>
      </c>
    </row>
    <row r="467">
      <c r="G467" s="77" t="str">
        <f>IFERROR(__xludf.DUMMYFUNCTION("""COMPUTED_VALUE"""),"https://www.facebook.com/politiken/posts/10158211629148314")</f>
        <v>https://www.facebook.com/politiken/posts/10158211629148314</v>
      </c>
    </row>
    <row r="468">
      <c r="G468" s="77" t="str">
        <f>IFERROR(__xludf.DUMMYFUNCTION("""COMPUTED_VALUE"""),"https://www.facebook.com/politiken/posts/10158211629148315")</f>
        <v>https://www.facebook.com/politiken/posts/10158211629148315</v>
      </c>
    </row>
    <row r="469">
      <c r="G469" s="77" t="str">
        <f>IFERROR(__xludf.DUMMYFUNCTION("""COMPUTED_VALUE"""),"https://www.facebook.com/politiken/posts/10158211629148316")</f>
        <v>https://www.facebook.com/politiken/posts/10158211629148316</v>
      </c>
    </row>
    <row r="470">
      <c r="G470" s="77" t="str">
        <f>IFERROR(__xludf.DUMMYFUNCTION("""COMPUTED_VALUE"""),"https://www.facebook.com/politiken/posts/10158211629148317")</f>
        <v>https://www.facebook.com/politiken/posts/10158211629148317</v>
      </c>
    </row>
    <row r="471">
      <c r="G471" s="77" t="str">
        <f>IFERROR(__xludf.DUMMYFUNCTION("""COMPUTED_VALUE"""),"https://www.facebook.com/politiken/posts/10158211629148318")</f>
        <v>https://www.facebook.com/politiken/posts/10158211629148318</v>
      </c>
    </row>
    <row r="472">
      <c r="G472" s="77" t="str">
        <f>IFERROR(__xludf.DUMMYFUNCTION("""COMPUTED_VALUE"""),"https://www.facebook.com/politiken/posts/10158211629148319")</f>
        <v>https://www.facebook.com/politiken/posts/10158211629148319</v>
      </c>
    </row>
    <row r="473">
      <c r="G473" s="77" t="str">
        <f>IFERROR(__xludf.DUMMYFUNCTION("""COMPUTED_VALUE"""),"https://www.facebook.com/politiken/posts/10158211629148320")</f>
        <v>https://www.facebook.com/politiken/posts/10158211629148320</v>
      </c>
    </row>
    <row r="474">
      <c r="G474" s="77" t="str">
        <f>IFERROR(__xludf.DUMMYFUNCTION("""COMPUTED_VALUE"""),"https://www.facebook.com/politiken/posts/10158211629148321")</f>
        <v>https://www.facebook.com/politiken/posts/10158211629148321</v>
      </c>
    </row>
    <row r="475">
      <c r="G475" s="77" t="str">
        <f>IFERROR(__xludf.DUMMYFUNCTION("""COMPUTED_VALUE"""),"https://www.facebook.com/politiken/posts/10158211629148322")</f>
        <v>https://www.facebook.com/politiken/posts/10158211629148322</v>
      </c>
    </row>
    <row r="476">
      <c r="G476" s="77" t="str">
        <f>IFERROR(__xludf.DUMMYFUNCTION("""COMPUTED_VALUE"""),"https://www.facebook.com/politiken/posts/10158211629148323")</f>
        <v>https://www.facebook.com/politiken/posts/10158211629148323</v>
      </c>
    </row>
    <row r="477">
      <c r="G477" s="77" t="str">
        <f>IFERROR(__xludf.DUMMYFUNCTION("""COMPUTED_VALUE"""),"https://www.facebook.com/politiken/posts/10158211629148324")</f>
        <v>https://www.facebook.com/politiken/posts/10158211629148324</v>
      </c>
    </row>
    <row r="478">
      <c r="G478" s="77" t="str">
        <f>IFERROR(__xludf.DUMMYFUNCTION("""COMPUTED_VALUE"""),"https://www.facebook.com/politiken/posts/10158211629148325")</f>
        <v>https://www.facebook.com/politiken/posts/10158211629148325</v>
      </c>
    </row>
    <row r="479">
      <c r="G479" s="77" t="str">
        <f>IFERROR(__xludf.DUMMYFUNCTION("""COMPUTED_VALUE"""),"https://www.facebook.com/politiken/posts/10158211629148326")</f>
        <v>https://www.facebook.com/politiken/posts/10158211629148326</v>
      </c>
    </row>
    <row r="480">
      <c r="G480" s="77" t="str">
        <f>IFERROR(__xludf.DUMMYFUNCTION("""COMPUTED_VALUE"""),"https://www.facebook.com/politiken/posts/10158211339893294")</f>
        <v>https://www.facebook.com/politiken/posts/10158211339893294</v>
      </c>
    </row>
    <row r="481">
      <c r="G481" s="77" t="str">
        <f>IFERROR(__xludf.DUMMYFUNCTION("""COMPUTED_VALUE"""),"https://www.facebook.com/politiken/posts/10158211339893295")</f>
        <v>https://www.facebook.com/politiken/posts/10158211339893295</v>
      </c>
    </row>
    <row r="482">
      <c r="G482" s="77" t="str">
        <f>IFERROR(__xludf.DUMMYFUNCTION("""COMPUTED_VALUE"""),"https://www.facebook.com/politiken/posts/10158211339893296")</f>
        <v>https://www.facebook.com/politiken/posts/10158211339893296</v>
      </c>
    </row>
    <row r="483">
      <c r="G483" s="77" t="str">
        <f>IFERROR(__xludf.DUMMYFUNCTION("""COMPUTED_VALUE"""),"https://www.facebook.com/politiken/posts/10158211339893297")</f>
        <v>https://www.facebook.com/politiken/posts/10158211339893297</v>
      </c>
    </row>
    <row r="484">
      <c r="G484" s="77" t="str">
        <f>IFERROR(__xludf.DUMMYFUNCTION("""COMPUTED_VALUE"""),"https://www.facebook.com/politiken/posts/10158211339893298")</f>
        <v>https://www.facebook.com/politiken/posts/10158211339893298</v>
      </c>
    </row>
    <row r="485">
      <c r="G485" s="77" t="str">
        <f>IFERROR(__xludf.DUMMYFUNCTION("""COMPUTED_VALUE"""),"https://www.facebook.com/politiken/posts/10158211339893299")</f>
        <v>https://www.facebook.com/politiken/posts/10158211339893299</v>
      </c>
    </row>
    <row r="486">
      <c r="G486" s="77" t="str">
        <f>IFERROR(__xludf.DUMMYFUNCTION("""COMPUTED_VALUE"""),"https://www.facebook.com/politiken/posts/10158211339893300")</f>
        <v>https://www.facebook.com/politiken/posts/10158211339893300</v>
      </c>
    </row>
    <row r="487">
      <c r="G487" s="77" t="str">
        <f>IFERROR(__xludf.DUMMYFUNCTION("""COMPUTED_VALUE"""),"https://www.facebook.com/politiken/posts/10158211339893301")</f>
        <v>https://www.facebook.com/politiken/posts/10158211339893301</v>
      </c>
    </row>
    <row r="488">
      <c r="G488" s="77" t="str">
        <f>IFERROR(__xludf.DUMMYFUNCTION("""COMPUTED_VALUE"""),"https://www.facebook.com/politiken/posts/10158211339893302")</f>
        <v>https://www.facebook.com/politiken/posts/10158211339893302</v>
      </c>
    </row>
    <row r="489">
      <c r="G489" s="77" t="str">
        <f>IFERROR(__xludf.DUMMYFUNCTION("""COMPUTED_VALUE"""),"https://www.facebook.com/politiken/posts/10158211339893303")</f>
        <v>https://www.facebook.com/politiken/posts/10158211339893303</v>
      </c>
    </row>
    <row r="490">
      <c r="G490" s="77" t="str">
        <f>IFERROR(__xludf.DUMMYFUNCTION("""COMPUTED_VALUE"""),"https://www.facebook.com/politiken/posts/10158211339893304")</f>
        <v>https://www.facebook.com/politiken/posts/10158211339893304</v>
      </c>
    </row>
    <row r="491">
      <c r="G491" s="77" t="str">
        <f>IFERROR(__xludf.DUMMYFUNCTION("""COMPUTED_VALUE"""),"https://www.facebook.com/politiken/posts/10158211339893305")</f>
        <v>https://www.facebook.com/politiken/posts/10158211339893305</v>
      </c>
    </row>
    <row r="492">
      <c r="G492" s="77" t="str">
        <f>IFERROR(__xludf.DUMMYFUNCTION("""COMPUTED_VALUE"""),"https://www.facebook.com/politiken/posts/10158211339893306")</f>
        <v>https://www.facebook.com/politiken/posts/10158211339893306</v>
      </c>
    </row>
    <row r="493">
      <c r="G493" s="77" t="str">
        <f>IFERROR(__xludf.DUMMYFUNCTION("""COMPUTED_VALUE"""),"https://www.facebook.com/politiken/posts/10158211339893307")</f>
        <v>https://www.facebook.com/politiken/posts/10158211339893307</v>
      </c>
    </row>
    <row r="494">
      <c r="G494" s="77" t="str">
        <f>IFERROR(__xludf.DUMMYFUNCTION("""COMPUTED_VALUE"""),"https://www.facebook.com/politiken/posts/10158211339893308")</f>
        <v>https://www.facebook.com/politiken/posts/10158211339893308</v>
      </c>
    </row>
    <row r="495">
      <c r="G495" s="77" t="str">
        <f>IFERROR(__xludf.DUMMYFUNCTION("""COMPUTED_VALUE"""),"https://www.facebook.com/politiken/posts/10158211339893309")</f>
        <v>https://www.facebook.com/politiken/posts/10158211339893309</v>
      </c>
    </row>
    <row r="496">
      <c r="G496" s="77" t="str">
        <f>IFERROR(__xludf.DUMMYFUNCTION("""COMPUTED_VALUE"""),"https://www.facebook.com/politiken/posts/10158211339893310")</f>
        <v>https://www.facebook.com/politiken/posts/10158211339893310</v>
      </c>
    </row>
    <row r="497">
      <c r="G497" s="77" t="str">
        <f>IFERROR(__xludf.DUMMYFUNCTION("""COMPUTED_VALUE"""),"https://www.facebook.com/politiken/posts/10158211339893311")</f>
        <v>https://www.facebook.com/politiken/posts/10158211339893311</v>
      </c>
    </row>
    <row r="498">
      <c r="G498" s="77" t="str">
        <f>IFERROR(__xludf.DUMMYFUNCTION("""COMPUTED_VALUE"""),"https://www.facebook.com/politiken/posts/10158211339893312")</f>
        <v>https://www.facebook.com/politiken/posts/10158211339893312</v>
      </c>
    </row>
    <row r="499">
      <c r="G499" s="77" t="str">
        <f>IFERROR(__xludf.DUMMYFUNCTION("""COMPUTED_VALUE"""),"https://www.facebook.com/politiken/posts/10158211339893313")</f>
        <v>https://www.facebook.com/politiken/posts/10158211339893313</v>
      </c>
    </row>
    <row r="500">
      <c r="G500" s="77" t="str">
        <f>IFERROR(__xludf.DUMMYFUNCTION("""COMPUTED_VALUE"""),"https://www.facebook.com/politiken/posts/10158211339893314")</f>
        <v>https://www.facebook.com/politiken/posts/10158211339893314</v>
      </c>
    </row>
    <row r="501">
      <c r="G501" s="77" t="str">
        <f>IFERROR(__xludf.DUMMYFUNCTION("""COMPUTED_VALUE"""),"https://www.facebook.com/politiken/posts/10158211339893315")</f>
        <v>https://www.facebook.com/politiken/posts/10158211339893315</v>
      </c>
    </row>
    <row r="502">
      <c r="G502" s="77" t="str">
        <f>IFERROR(__xludf.DUMMYFUNCTION("""COMPUTED_VALUE"""),"https://www.facebook.com/politiken/posts/10158211339893316")</f>
        <v>https://www.facebook.com/politiken/posts/10158211339893316</v>
      </c>
    </row>
    <row r="503">
      <c r="G503" s="77" t="str">
        <f>IFERROR(__xludf.DUMMYFUNCTION("""COMPUTED_VALUE"""),"https://www.facebook.com/politiken/posts/10158211339893317")</f>
        <v>https://www.facebook.com/politiken/posts/10158211339893317</v>
      </c>
    </row>
    <row r="504">
      <c r="G504" s="77" t="str">
        <f>IFERROR(__xludf.DUMMYFUNCTION("""COMPUTED_VALUE"""),"https://www.facebook.com/politiken/posts/10158211339893318")</f>
        <v>https://www.facebook.com/politiken/posts/10158211339893318</v>
      </c>
    </row>
    <row r="505">
      <c r="G505" s="77" t="str">
        <f>IFERROR(__xludf.DUMMYFUNCTION("""COMPUTED_VALUE"""),"https://www.facebook.com/politiken/posts/10158211339893319")</f>
        <v>https://www.facebook.com/politiken/posts/10158211339893319</v>
      </c>
    </row>
    <row r="506">
      <c r="G506" s="77" t="str">
        <f>IFERROR(__xludf.DUMMYFUNCTION("""COMPUTED_VALUE"""),"https://www.facebook.com/politiken/posts/10158211339893320")</f>
        <v>https://www.facebook.com/politiken/posts/10158211339893320</v>
      </c>
    </row>
    <row r="507">
      <c r="G507" s="77" t="str">
        <f>IFERROR(__xludf.DUMMYFUNCTION("""COMPUTED_VALUE"""),"https://www.facebook.com/politiken/posts/10158211339893321")</f>
        <v>https://www.facebook.com/politiken/posts/10158211339893321</v>
      </c>
    </row>
    <row r="508">
      <c r="G508" s="77" t="str">
        <f>IFERROR(__xludf.DUMMYFUNCTION("""COMPUTED_VALUE"""),"https://www.facebook.com/politiken/posts/10158211339893322")</f>
        <v>https://www.facebook.com/politiken/posts/10158211339893322</v>
      </c>
    </row>
    <row r="509">
      <c r="G509" s="77" t="str">
        <f>IFERROR(__xludf.DUMMYFUNCTION("""COMPUTED_VALUE"""),"https://www.facebook.com/politiken/posts/10158211339893323")</f>
        <v>https://www.facebook.com/politiken/posts/10158211339893323</v>
      </c>
    </row>
    <row r="510">
      <c r="G510" s="77" t="str">
        <f>IFERROR(__xludf.DUMMYFUNCTION("""COMPUTED_VALUE"""),"https://www.facebook.com/politiken/posts/10158211339893324")</f>
        <v>https://www.facebook.com/politiken/posts/10158211339893324</v>
      </c>
    </row>
    <row r="511">
      <c r="G511" s="77" t="str">
        <f>IFERROR(__xludf.DUMMYFUNCTION("""COMPUTED_VALUE"""),"https://www.facebook.com/politiken/posts/10158211339893325")</f>
        <v>https://www.facebook.com/politiken/posts/10158211339893325</v>
      </c>
    </row>
    <row r="512">
      <c r="G512" s="77" t="str">
        <f>IFERROR(__xludf.DUMMYFUNCTION("""COMPUTED_VALUE"""),"https://www.facebook.com/politiken/posts/10158211339893326")</f>
        <v>https://www.facebook.com/politiken/posts/10158211339893326</v>
      </c>
    </row>
    <row r="513">
      <c r="G513" s="77" t="str">
        <f>IFERROR(__xludf.DUMMYFUNCTION("""COMPUTED_VALUE"""),"https://www.facebook.com/politiken/posts/10158211339893327")</f>
        <v>https://www.facebook.com/politiken/posts/10158211339893327</v>
      </c>
    </row>
    <row r="514">
      <c r="G514" s="77" t="str">
        <f>IFERROR(__xludf.DUMMYFUNCTION("""COMPUTED_VALUE"""),"https://www.facebook.com/politiken/posts/10158210594623294")</f>
        <v>https://www.facebook.com/politiken/posts/10158210594623294</v>
      </c>
    </row>
    <row r="515">
      <c r="G515" s="77" t="str">
        <f>IFERROR(__xludf.DUMMYFUNCTION("""COMPUTED_VALUE"""),"https://www.facebook.com/politiken/posts/10158210594623295")</f>
        <v>https://www.facebook.com/politiken/posts/10158210594623295</v>
      </c>
    </row>
    <row r="516">
      <c r="G516" s="77" t="str">
        <f>IFERROR(__xludf.DUMMYFUNCTION("""COMPUTED_VALUE"""),"https://www.facebook.com/politiken/posts/10158210594623296")</f>
        <v>https://www.facebook.com/politiken/posts/10158210594623296</v>
      </c>
    </row>
    <row r="517">
      <c r="G517" s="77" t="str">
        <f>IFERROR(__xludf.DUMMYFUNCTION("""COMPUTED_VALUE"""),"https://www.facebook.com/politiken/posts/10158210594623297")</f>
        <v>https://www.facebook.com/politiken/posts/10158210594623297</v>
      </c>
    </row>
    <row r="518">
      <c r="G518" s="77" t="str">
        <f>IFERROR(__xludf.DUMMYFUNCTION("""COMPUTED_VALUE"""),"https://www.facebook.com/politiken/posts/10158210594623298")</f>
        <v>https://www.facebook.com/politiken/posts/10158210594623298</v>
      </c>
    </row>
    <row r="519">
      <c r="G519" s="77" t="str">
        <f>IFERROR(__xludf.DUMMYFUNCTION("""COMPUTED_VALUE"""),"https://www.facebook.com/politiken/posts/10158210594623299")</f>
        <v>https://www.facebook.com/politiken/posts/10158210594623299</v>
      </c>
    </row>
    <row r="520">
      <c r="G520" s="77" t="str">
        <f>IFERROR(__xludf.DUMMYFUNCTION("""COMPUTED_VALUE"""),"https://www.facebook.com/politiken/posts/10158210594623300")</f>
        <v>https://www.facebook.com/politiken/posts/10158210594623300</v>
      </c>
    </row>
    <row r="521">
      <c r="G521" s="77" t="str">
        <f>IFERROR(__xludf.DUMMYFUNCTION("""COMPUTED_VALUE"""),"https://www.facebook.com/politiken/posts/10158210594623301")</f>
        <v>https://www.facebook.com/politiken/posts/10158210594623301</v>
      </c>
    </row>
    <row r="522">
      <c r="G522" s="77" t="str">
        <f>IFERROR(__xludf.DUMMYFUNCTION("""COMPUTED_VALUE"""),"https://www.facebook.com/politiken/posts/10158210594623302")</f>
        <v>https://www.facebook.com/politiken/posts/10158210594623302</v>
      </c>
    </row>
    <row r="523">
      <c r="G523" s="77" t="str">
        <f>IFERROR(__xludf.DUMMYFUNCTION("""COMPUTED_VALUE"""),"https://www.facebook.com/politiken/posts/10158210594623303")</f>
        <v>https://www.facebook.com/politiken/posts/10158210594623303</v>
      </c>
    </row>
    <row r="524">
      <c r="G524" s="77" t="str">
        <f>IFERROR(__xludf.DUMMYFUNCTION("""COMPUTED_VALUE"""),"https://www.facebook.com/politiken/posts/10158210594623304")</f>
        <v>https://www.facebook.com/politiken/posts/10158210594623304</v>
      </c>
    </row>
    <row r="525">
      <c r="G525" s="77" t="str">
        <f>IFERROR(__xludf.DUMMYFUNCTION("""COMPUTED_VALUE"""),"https://www.facebook.com/politiken/posts/10158210594623305")</f>
        <v>https://www.facebook.com/politiken/posts/10158210594623305</v>
      </c>
    </row>
    <row r="526">
      <c r="G526" s="77" t="str">
        <f>IFERROR(__xludf.DUMMYFUNCTION("""COMPUTED_VALUE"""),"https://www.facebook.com/politiken/posts/10158210594623306")</f>
        <v>https://www.facebook.com/politiken/posts/10158210594623306</v>
      </c>
    </row>
    <row r="527">
      <c r="G527" s="77" t="str">
        <f>IFERROR(__xludf.DUMMYFUNCTION("""COMPUTED_VALUE"""),"https://www.facebook.com/politiken/posts/10158210594623307")</f>
        <v>https://www.facebook.com/politiken/posts/10158210594623307</v>
      </c>
    </row>
    <row r="528">
      <c r="G528" s="77" t="str">
        <f>IFERROR(__xludf.DUMMYFUNCTION("""COMPUTED_VALUE"""),"https://www.facebook.com/politiken/posts/10158210594623308")</f>
        <v>https://www.facebook.com/politiken/posts/10158210594623308</v>
      </c>
    </row>
    <row r="529">
      <c r="G529" s="77" t="str">
        <f>IFERROR(__xludf.DUMMYFUNCTION("""COMPUTED_VALUE"""),"https://www.facebook.com/politiken/posts/10158210594623309")</f>
        <v>https://www.facebook.com/politiken/posts/10158210594623309</v>
      </c>
    </row>
    <row r="530">
      <c r="G530" s="77" t="str">
        <f>IFERROR(__xludf.DUMMYFUNCTION("""COMPUTED_VALUE"""),"https://www.facebook.com/politiken/posts/10158210594623310")</f>
        <v>https://www.facebook.com/politiken/posts/10158210594623310</v>
      </c>
    </row>
    <row r="531">
      <c r="G531" s="77" t="str">
        <f>IFERROR(__xludf.DUMMYFUNCTION("""COMPUTED_VALUE"""),"https://www.facebook.com/politiken/posts/10158210594623311")</f>
        <v>https://www.facebook.com/politiken/posts/10158210594623311</v>
      </c>
    </row>
    <row r="532">
      <c r="G532" s="77" t="str">
        <f>IFERROR(__xludf.DUMMYFUNCTION("""COMPUTED_VALUE"""),"https://www.facebook.com/politiken/posts/10158210594623312")</f>
        <v>https://www.facebook.com/politiken/posts/10158210594623312</v>
      </c>
    </row>
    <row r="533">
      <c r="G533" s="77" t="str">
        <f>IFERROR(__xludf.DUMMYFUNCTION("""COMPUTED_VALUE"""),"https://www.facebook.com/politiken/posts/10158210594623313")</f>
        <v>https://www.facebook.com/politiken/posts/10158210594623313</v>
      </c>
    </row>
    <row r="534">
      <c r="G534" s="77" t="str">
        <f>IFERROR(__xludf.DUMMYFUNCTION("""COMPUTED_VALUE"""),"https://www.facebook.com/politiken/posts/10158210594623314")</f>
        <v>https://www.facebook.com/politiken/posts/10158210594623314</v>
      </c>
    </row>
    <row r="535">
      <c r="G535" s="77" t="str">
        <f>IFERROR(__xludf.DUMMYFUNCTION("""COMPUTED_VALUE"""),"https://www.facebook.com/politiken/posts/10158210594623315")</f>
        <v>https://www.facebook.com/politiken/posts/10158210594623315</v>
      </c>
    </row>
    <row r="536">
      <c r="G536" s="77" t="str">
        <f>IFERROR(__xludf.DUMMYFUNCTION("""COMPUTED_VALUE"""),"https://www.facebook.com/politiken/posts/10158210594623316")</f>
        <v>https://www.facebook.com/politiken/posts/10158210594623316</v>
      </c>
    </row>
    <row r="537">
      <c r="G537" s="77" t="str">
        <f>IFERROR(__xludf.DUMMYFUNCTION("""COMPUTED_VALUE"""),"https://www.facebook.com/politiken/posts/10158210594623317")</f>
        <v>https://www.facebook.com/politiken/posts/10158210594623317</v>
      </c>
    </row>
    <row r="538">
      <c r="G538" s="77" t="str">
        <f>IFERROR(__xludf.DUMMYFUNCTION("""COMPUTED_VALUE"""),"https://www.facebook.com/politiken/posts/10158210594623318")</f>
        <v>https://www.facebook.com/politiken/posts/10158210594623318</v>
      </c>
    </row>
    <row r="539">
      <c r="G539" s="77" t="str">
        <f>IFERROR(__xludf.DUMMYFUNCTION("""COMPUTED_VALUE"""),"https://www.facebook.com/politiken/posts/10158210594623319")</f>
        <v>https://www.facebook.com/politiken/posts/10158210594623319</v>
      </c>
    </row>
    <row r="540">
      <c r="G540" s="77" t="str">
        <f>IFERROR(__xludf.DUMMYFUNCTION("""COMPUTED_VALUE"""),"https://www.facebook.com/politiken/posts/10158210594623320")</f>
        <v>https://www.facebook.com/politiken/posts/10158210594623320</v>
      </c>
    </row>
    <row r="541">
      <c r="G541" s="77" t="str">
        <f>IFERROR(__xludf.DUMMYFUNCTION("""COMPUTED_VALUE"""),"https://www.facebook.com/politiken/posts/10158210594623321")</f>
        <v>https://www.facebook.com/politiken/posts/10158210594623321</v>
      </c>
    </row>
    <row r="542">
      <c r="G542" s="77" t="str">
        <f>IFERROR(__xludf.DUMMYFUNCTION("""COMPUTED_VALUE"""),"https://www.facebook.com/politiken/posts/10158210594623322")</f>
        <v>https://www.facebook.com/politiken/posts/10158210594623322</v>
      </c>
    </row>
    <row r="543">
      <c r="G543" s="77" t="str">
        <f>IFERROR(__xludf.DUMMYFUNCTION("""COMPUTED_VALUE"""),"https://www.facebook.com/politiken/posts/10158210594623323")</f>
        <v>https://www.facebook.com/politiken/posts/10158210594623323</v>
      </c>
    </row>
    <row r="544">
      <c r="G544" s="77" t="str">
        <f>IFERROR(__xludf.DUMMYFUNCTION("""COMPUTED_VALUE"""),"https://www.facebook.com/politiken/posts/10158210594623324")</f>
        <v>https://www.facebook.com/politiken/posts/10158210594623324</v>
      </c>
    </row>
    <row r="545">
      <c r="G545" s="77" t="str">
        <f>IFERROR(__xludf.DUMMYFUNCTION("""COMPUTED_VALUE"""),"https://www.facebook.com/politiken/posts/10158210594623325")</f>
        <v>https://www.facebook.com/politiken/posts/10158210594623325</v>
      </c>
    </row>
    <row r="546">
      <c r="G546" s="77" t="str">
        <f>IFERROR(__xludf.DUMMYFUNCTION("""COMPUTED_VALUE"""),"https://www.facebook.com/ditbt/posts/2834645176562682")</f>
        <v>https://www.facebook.com/ditbt/posts/2834645176562682</v>
      </c>
    </row>
    <row r="547">
      <c r="G547" s="77" t="str">
        <f>IFERROR(__xludf.DUMMYFUNCTION("""COMPUTED_VALUE"""),"https://www.facebook.com/ditbt/posts/2834645176562683")</f>
        <v>https://www.facebook.com/ditbt/posts/2834645176562683</v>
      </c>
    </row>
    <row r="548">
      <c r="G548" s="77" t="str">
        <f>IFERROR(__xludf.DUMMYFUNCTION("""COMPUTED_VALUE"""),"https://www.facebook.com/ditbt/posts/2834645176562684")</f>
        <v>https://www.facebook.com/ditbt/posts/2834645176562684</v>
      </c>
    </row>
    <row r="549">
      <c r="G549" s="77" t="str">
        <f>IFERROR(__xludf.DUMMYFUNCTION("""COMPUTED_VALUE"""),"https://www.facebook.com/ditbt/posts/2834645176562685")</f>
        <v>https://www.facebook.com/ditbt/posts/2834645176562685</v>
      </c>
    </row>
    <row r="550">
      <c r="G550" s="77" t="str">
        <f>IFERROR(__xludf.DUMMYFUNCTION("""COMPUTED_VALUE"""),"https://www.facebook.com/ditbt/posts/2834645176562686")</f>
        <v>https://www.facebook.com/ditbt/posts/2834645176562686</v>
      </c>
    </row>
    <row r="551">
      <c r="G551" s="77" t="str">
        <f>IFERROR(__xludf.DUMMYFUNCTION("""COMPUTED_VALUE"""),"https://www.facebook.com/ditbt/posts/2834645176562687")</f>
        <v>https://www.facebook.com/ditbt/posts/2834645176562687</v>
      </c>
    </row>
    <row r="552">
      <c r="G552" s="77" t="str">
        <f>IFERROR(__xludf.DUMMYFUNCTION("""COMPUTED_VALUE"""),"https://www.facebook.com/ditbt/posts/2834645176562688")</f>
        <v>https://www.facebook.com/ditbt/posts/2834645176562688</v>
      </c>
    </row>
    <row r="553">
      <c r="G553" s="77" t="str">
        <f>IFERROR(__xludf.DUMMYFUNCTION("""COMPUTED_VALUE"""),"https://www.facebook.com/ditbt/posts/2834645176562689")</f>
        <v>https://www.facebook.com/ditbt/posts/2834645176562689</v>
      </c>
    </row>
    <row r="554">
      <c r="G554" s="77" t="str">
        <f>IFERROR(__xludf.DUMMYFUNCTION("""COMPUTED_VALUE"""),"https://www.facebook.com/ditbt/posts/2834645176562690")</f>
        <v>https://www.facebook.com/ditbt/posts/2834645176562690</v>
      </c>
    </row>
    <row r="555">
      <c r="G555" s="77" t="str">
        <f>IFERROR(__xludf.DUMMYFUNCTION("""COMPUTED_VALUE"""),"https://www.facebook.com/ditbt/posts/2834645176562691")</f>
        <v>https://www.facebook.com/ditbt/posts/2834645176562691</v>
      </c>
    </row>
    <row r="556">
      <c r="G556" s="77" t="str">
        <f>IFERROR(__xludf.DUMMYFUNCTION("""COMPUTED_VALUE"""),"https://www.facebook.com/ditbt/posts/2834645176562692")</f>
        <v>https://www.facebook.com/ditbt/posts/2834645176562692</v>
      </c>
    </row>
    <row r="557">
      <c r="G557" s="77" t="str">
        <f>IFERROR(__xludf.DUMMYFUNCTION("""COMPUTED_VALUE"""),"https://www.facebook.com/ditbt/posts/2834645176562693")</f>
        <v>https://www.facebook.com/ditbt/posts/2834645176562693</v>
      </c>
    </row>
    <row r="558">
      <c r="G558" s="77" t="str">
        <f>IFERROR(__xludf.DUMMYFUNCTION("""COMPUTED_VALUE"""),"https://www.facebook.com/ditbt/posts/2834645176562694")</f>
        <v>https://www.facebook.com/ditbt/posts/2834645176562694</v>
      </c>
    </row>
    <row r="559">
      <c r="G559" s="77" t="str">
        <f>IFERROR(__xludf.DUMMYFUNCTION("""COMPUTED_VALUE"""),"https://www.facebook.com/ditbt/posts/2834645176562695")</f>
        <v>https://www.facebook.com/ditbt/posts/2834645176562695</v>
      </c>
    </row>
    <row r="560">
      <c r="G560" s="77" t="str">
        <f>IFERROR(__xludf.DUMMYFUNCTION("""COMPUTED_VALUE"""),"https://www.facebook.com/ditbt/posts/2834645176562696")</f>
        <v>https://www.facebook.com/ditbt/posts/2834645176562696</v>
      </c>
    </row>
    <row r="561">
      <c r="G561" s="77" t="str">
        <f>IFERROR(__xludf.DUMMYFUNCTION("""COMPUTED_VALUE"""),"https://www.facebook.com/ditbt/posts/2834645176562697")</f>
        <v>https://www.facebook.com/ditbt/posts/2834645176562697</v>
      </c>
    </row>
    <row r="562">
      <c r="G562" s="77" t="str">
        <f>IFERROR(__xludf.DUMMYFUNCTION("""COMPUTED_VALUE"""),"https://www.facebook.com/ditbt/posts/2834645176562698")</f>
        <v>https://www.facebook.com/ditbt/posts/2834645176562698</v>
      </c>
    </row>
    <row r="563">
      <c r="G563" s="77" t="str">
        <f>IFERROR(__xludf.DUMMYFUNCTION("""COMPUTED_VALUE"""),"https://www.facebook.com/ditbt/posts/2834645176562699")</f>
        <v>https://www.facebook.com/ditbt/posts/2834645176562699</v>
      </c>
    </row>
    <row r="564">
      <c r="G564" s="77" t="str">
        <f>IFERROR(__xludf.DUMMYFUNCTION("""COMPUTED_VALUE"""),"https://www.facebook.com/ditbt/posts/2834645176562700")</f>
        <v>https://www.facebook.com/ditbt/posts/2834645176562700</v>
      </c>
    </row>
    <row r="565">
      <c r="G565" s="77" t="str">
        <f>IFERROR(__xludf.DUMMYFUNCTION("""COMPUTED_VALUE"""),"https://www.facebook.com/ditbt/posts/2834645176562701")</f>
        <v>https://www.facebook.com/ditbt/posts/2834645176562701</v>
      </c>
    </row>
    <row r="566">
      <c r="G566" s="77" t="str">
        <f>IFERROR(__xludf.DUMMYFUNCTION("""COMPUTED_VALUE"""),"https://www.facebook.com/ditbt/posts/2834645176562702")</f>
        <v>https://www.facebook.com/ditbt/posts/2834645176562702</v>
      </c>
    </row>
    <row r="567">
      <c r="G567" s="77" t="str">
        <f>IFERROR(__xludf.DUMMYFUNCTION("""COMPUTED_VALUE"""),"https://www.facebook.com/ditbt/posts/2834645176562703")</f>
        <v>https://www.facebook.com/ditbt/posts/2834645176562703</v>
      </c>
    </row>
    <row r="568">
      <c r="G568" s="77" t="str">
        <f>IFERROR(__xludf.DUMMYFUNCTION("""COMPUTED_VALUE"""),"https://www.facebook.com/ditbt/posts/2834645176562704")</f>
        <v>https://www.facebook.com/ditbt/posts/2834645176562704</v>
      </c>
    </row>
    <row r="569">
      <c r="G569" s="77" t="str">
        <f>IFERROR(__xludf.DUMMYFUNCTION("""COMPUTED_VALUE"""),"https://www.facebook.com/ditbt/posts/2834645176562705")</f>
        <v>https://www.facebook.com/ditbt/posts/2834645176562705</v>
      </c>
    </row>
    <row r="570">
      <c r="G570" s="77" t="str">
        <f>IFERROR(__xludf.DUMMYFUNCTION("""COMPUTED_VALUE"""),"https://www.facebook.com/ditbt/posts/2834645176562706")</f>
        <v>https://www.facebook.com/ditbt/posts/2834645176562706</v>
      </c>
    </row>
    <row r="571">
      <c r="G571" s="77" t="str">
        <f>IFERROR(__xludf.DUMMYFUNCTION("""COMPUTED_VALUE"""),"https://www.facebook.com/ditbt/posts/2834645176562707")</f>
        <v>https://www.facebook.com/ditbt/posts/2834645176562707</v>
      </c>
    </row>
    <row r="572">
      <c r="G572" s="77" t="str">
        <f>IFERROR(__xludf.DUMMYFUNCTION("""COMPUTED_VALUE"""),"https://www.facebook.com/ditbt/posts/2834645176562708")</f>
        <v>https://www.facebook.com/ditbt/posts/2834645176562708</v>
      </c>
    </row>
    <row r="573">
      <c r="G573" s="77" t="str">
        <f>IFERROR(__xludf.DUMMYFUNCTION("""COMPUTED_VALUE"""),"https://www.facebook.com/ditbt/posts/2834645176562709")</f>
        <v>https://www.facebook.com/ditbt/posts/2834645176562709</v>
      </c>
    </row>
    <row r="574">
      <c r="G574" s="77" t="str">
        <f>IFERROR(__xludf.DUMMYFUNCTION("""COMPUTED_VALUE"""),"https://www.facebook.com/ditbt/posts/2834645176562710")</f>
        <v>https://www.facebook.com/ditbt/posts/2834645176562710</v>
      </c>
    </row>
    <row r="575">
      <c r="G575" s="77" t="str">
        <f>IFERROR(__xludf.DUMMYFUNCTION("""COMPUTED_VALUE"""),"https://www.facebook.com/ditbt/posts/2834645176562711")</f>
        <v>https://www.facebook.com/ditbt/posts/2834645176562711</v>
      </c>
    </row>
    <row r="576">
      <c r="G576" s="77" t="str">
        <f>IFERROR(__xludf.DUMMYFUNCTION("""COMPUTED_VALUE"""),"https://www.facebook.com/ditbt/posts/2834645176562712")</f>
        <v>https://www.facebook.com/ditbt/posts/2834645176562712</v>
      </c>
    </row>
    <row r="577">
      <c r="G577" s="77" t="str">
        <f>IFERROR(__xludf.DUMMYFUNCTION("""COMPUTED_VALUE"""),"https://www.facebook.com/ditbt/posts/2834645176562713")</f>
        <v>https://www.facebook.com/ditbt/posts/2834645176562713</v>
      </c>
    </row>
    <row r="578">
      <c r="G578" s="77" t="str">
        <f>IFERROR(__xludf.DUMMYFUNCTION("""COMPUTED_VALUE"""),"https://www.facebook.com/ditbt/posts/2834645176562714")</f>
        <v>https://www.facebook.com/ditbt/posts/2834645176562714</v>
      </c>
    </row>
    <row r="579">
      <c r="G579" s="77" t="str">
        <f>IFERROR(__xludf.DUMMYFUNCTION("""COMPUTED_VALUE"""),"https://www.facebook.com/ditbt/posts/2834645176562715")</f>
        <v>https://www.facebook.com/ditbt/posts/2834645176562715</v>
      </c>
    </row>
    <row r="580">
      <c r="G580" s="77" t="str">
        <f>IFERROR(__xludf.DUMMYFUNCTION("""COMPUTED_VALUE"""),"https://www.facebook.com/ditbt/posts/2834645176562716")</f>
        <v>https://www.facebook.com/ditbt/posts/2834645176562716</v>
      </c>
    </row>
    <row r="581">
      <c r="G581" s="77" t="str">
        <f>IFERROR(__xludf.DUMMYFUNCTION("""COMPUTED_VALUE"""),"https://www.facebook.com/ditbt/posts/2834645176562717")</f>
        <v>https://www.facebook.com/ditbt/posts/2834645176562717</v>
      </c>
    </row>
    <row r="582">
      <c r="G582" s="77" t="str">
        <f>IFERROR(__xludf.DUMMYFUNCTION("""COMPUTED_VALUE"""),"https://www.facebook.com/ditbt/posts/2834645176562718")</f>
        <v>https://www.facebook.com/ditbt/posts/2834645176562718</v>
      </c>
    </row>
    <row r="583">
      <c r="G583" s="77" t="str">
        <f>IFERROR(__xludf.DUMMYFUNCTION("""COMPUTED_VALUE"""),"https://www.facebook.com/ditbt/posts/2834645176562719")</f>
        <v>https://www.facebook.com/ditbt/posts/2834645176562719</v>
      </c>
    </row>
    <row r="584">
      <c r="G584" s="77" t="str">
        <f>IFERROR(__xludf.DUMMYFUNCTION("""COMPUTED_VALUE"""),"https://www.facebook.com/ditbt/posts/2834645176562720")</f>
        <v>https://www.facebook.com/ditbt/posts/2834645176562720</v>
      </c>
    </row>
    <row r="585">
      <c r="G585" s="77" t="str">
        <f>IFERROR(__xludf.DUMMYFUNCTION("""COMPUTED_VALUE"""),"https://www.facebook.com/ditbt/posts/2834645176562721")</f>
        <v>https://www.facebook.com/ditbt/posts/2834645176562721</v>
      </c>
    </row>
    <row r="586">
      <c r="G586" s="77" t="str">
        <f>IFERROR(__xludf.DUMMYFUNCTION("""COMPUTED_VALUE"""),"https://www.facebook.com/ditbt/posts/2834645176562722")</f>
        <v>https://www.facebook.com/ditbt/posts/2834645176562722</v>
      </c>
    </row>
    <row r="587">
      <c r="G587" s="77" t="str">
        <f>IFERROR(__xludf.DUMMYFUNCTION("""COMPUTED_VALUE"""),"https://www.facebook.com/ditbt/posts/2834645176562723")</f>
        <v>https://www.facebook.com/ditbt/posts/2834645176562723</v>
      </c>
    </row>
    <row r="588">
      <c r="G588" s="77" t="str">
        <f>IFERROR(__xludf.DUMMYFUNCTION("""COMPUTED_VALUE"""),"https://www.facebook.com/ditbt/posts/2834645176562724")</f>
        <v>https://www.facebook.com/ditbt/posts/2834645176562724</v>
      </c>
    </row>
    <row r="589">
      <c r="G589" s="77" t="str">
        <f>IFERROR(__xludf.DUMMYFUNCTION("""COMPUTED_VALUE"""),"https://www.facebook.com/ditbt/posts/2834645176562725")</f>
        <v>https://www.facebook.com/ditbt/posts/2834645176562725</v>
      </c>
    </row>
    <row r="590">
      <c r="G590" s="77" t="str">
        <f>IFERROR(__xludf.DUMMYFUNCTION("""COMPUTED_VALUE"""),"https://www.facebook.com/ditbt/posts/2834645176562726")</f>
        <v>https://www.facebook.com/ditbt/posts/2834645176562726</v>
      </c>
    </row>
    <row r="591">
      <c r="G591" s="77" t="str">
        <f>IFERROR(__xludf.DUMMYFUNCTION("""COMPUTED_VALUE"""),"https://www.facebook.com/ditbt/posts/2834645176562727")</f>
        <v>https://www.facebook.com/ditbt/posts/2834645176562727</v>
      </c>
    </row>
    <row r="592">
      <c r="G592" s="77" t="str">
        <f>IFERROR(__xludf.DUMMYFUNCTION("""COMPUTED_VALUE"""),"https://www.facebook.com/ditbt/posts/2834645176562728")</f>
        <v>https://www.facebook.com/ditbt/posts/2834645176562728</v>
      </c>
    </row>
    <row r="593">
      <c r="G593" s="77" t="str">
        <f>IFERROR(__xludf.DUMMYFUNCTION("""COMPUTED_VALUE"""),"https://www.facebook.com/ditbt/posts/2834645176562729")</f>
        <v>https://www.facebook.com/ditbt/posts/2834645176562729</v>
      </c>
    </row>
    <row r="594">
      <c r="G594" s="77" t="str">
        <f>IFERROR(__xludf.DUMMYFUNCTION("""COMPUTED_VALUE"""),"https://www.facebook.com/ditbt/posts/2834645176562730")</f>
        <v>https://www.facebook.com/ditbt/posts/2834645176562730</v>
      </c>
    </row>
    <row r="595">
      <c r="G595" s="77" t="str">
        <f>IFERROR(__xludf.DUMMYFUNCTION("""COMPUTED_VALUE"""),"https://www.facebook.com/ditbt/posts/2834645176562731")</f>
        <v>https://www.facebook.com/ditbt/posts/2834645176562731</v>
      </c>
    </row>
    <row r="596">
      <c r="G596" s="77" t="str">
        <f>IFERROR(__xludf.DUMMYFUNCTION("""COMPUTED_VALUE"""),"https://www.facebook.com/ditbt/posts/2834645176562732")</f>
        <v>https://www.facebook.com/ditbt/posts/2834645176562732</v>
      </c>
    </row>
    <row r="597">
      <c r="G597" s="77" t="str">
        <f>IFERROR(__xludf.DUMMYFUNCTION("""COMPUTED_VALUE"""),"https://www.facebook.com/ditbt/posts/2834645176562733")</f>
        <v>https://www.facebook.com/ditbt/posts/2834645176562733</v>
      </c>
    </row>
    <row r="598">
      <c r="G598" s="77" t="str">
        <f>IFERROR(__xludf.DUMMYFUNCTION("""COMPUTED_VALUE"""),"https://www.facebook.com/ditbt/posts/2834645176562734")</f>
        <v>https://www.facebook.com/ditbt/posts/2834645176562734</v>
      </c>
    </row>
    <row r="599">
      <c r="G599" s="77" t="str">
        <f>IFERROR(__xludf.DUMMYFUNCTION("""COMPUTED_VALUE"""),"https://www.facebook.com/ditbt/posts/2834645176562735")</f>
        <v>https://www.facebook.com/ditbt/posts/2834645176562735</v>
      </c>
    </row>
    <row r="600">
      <c r="G600" s="77" t="str">
        <f>IFERROR(__xludf.DUMMYFUNCTION("""COMPUTED_VALUE"""),"https://www.facebook.com/ditbt/posts/2834645176562736")</f>
        <v>https://www.facebook.com/ditbt/posts/2834645176562736</v>
      </c>
    </row>
    <row r="601">
      <c r="G601" s="77" t="str">
        <f>IFERROR(__xludf.DUMMYFUNCTION("""COMPUTED_VALUE"""),"https://www.facebook.com/ditbt/posts/2834645176562737")</f>
        <v>https://www.facebook.com/ditbt/posts/2834645176562737</v>
      </c>
    </row>
    <row r="602">
      <c r="G602" s="77" t="str">
        <f>IFERROR(__xludf.DUMMYFUNCTION("""COMPUTED_VALUE"""),"https://www.facebook.com/ditbt/posts/2834645176562738")</f>
        <v>https://www.facebook.com/ditbt/posts/2834645176562738</v>
      </c>
    </row>
    <row r="603">
      <c r="G603" s="77" t="str">
        <f>IFERROR(__xludf.DUMMYFUNCTION("""COMPUTED_VALUE"""),"https://www.facebook.com/ditbt/posts/2834645176562739")</f>
        <v>https://www.facebook.com/ditbt/posts/2834645176562739</v>
      </c>
    </row>
    <row r="604">
      <c r="G604" s="77" t="str">
        <f>IFERROR(__xludf.DUMMYFUNCTION("""COMPUTED_VALUE"""),"https://www.facebook.com/ditbt/posts/2834645176562740")</f>
        <v>https://www.facebook.com/ditbt/posts/2834645176562740</v>
      </c>
    </row>
    <row r="605">
      <c r="G605" s="77" t="str">
        <f>IFERROR(__xludf.DUMMYFUNCTION("""COMPUTED_VALUE"""),"https://www.facebook.com/ditbt/posts/2834645176562741")</f>
        <v>https://www.facebook.com/ditbt/posts/2834645176562741</v>
      </c>
    </row>
    <row r="606">
      <c r="G606" s="77" t="str">
        <f>IFERROR(__xludf.DUMMYFUNCTION("""COMPUTED_VALUE"""),"https://www.facebook.com/ditbt/posts/2834645176562742")</f>
        <v>https://www.facebook.com/ditbt/posts/2834645176562742</v>
      </c>
    </row>
    <row r="607">
      <c r="G607" s="77" t="str">
        <f>IFERROR(__xludf.DUMMYFUNCTION("""COMPUTED_VALUE"""),"https://www.facebook.com/ditbt/posts/2834645176562743")</f>
        <v>https://www.facebook.com/ditbt/posts/2834645176562743</v>
      </c>
    </row>
    <row r="608">
      <c r="G608" s="77" t="str">
        <f>IFERROR(__xludf.DUMMYFUNCTION("""COMPUTED_VALUE"""),"https://www.facebook.com/ditbt/posts/2834645176562744")</f>
        <v>https://www.facebook.com/ditbt/posts/2834645176562744</v>
      </c>
    </row>
    <row r="609">
      <c r="G609" s="77" t="str">
        <f>IFERROR(__xludf.DUMMYFUNCTION("""COMPUTED_VALUE"""),"https://www.facebook.com/ditbt/posts/2834645176562745")</f>
        <v>https://www.facebook.com/ditbt/posts/2834645176562745</v>
      </c>
    </row>
    <row r="610">
      <c r="G610" s="77" t="str">
        <f>IFERROR(__xludf.DUMMYFUNCTION("""COMPUTED_VALUE"""),"https://www.facebook.com/ditbt/posts/2834645176562746")</f>
        <v>https://www.facebook.com/ditbt/posts/2834645176562746</v>
      </c>
    </row>
    <row r="611">
      <c r="G611" s="77" t="str">
        <f>IFERROR(__xludf.DUMMYFUNCTION("""COMPUTED_VALUE"""),"https://www.facebook.com/ditbt/posts/2834645176562747")</f>
        <v>https://www.facebook.com/ditbt/posts/2834645176562747</v>
      </c>
    </row>
    <row r="612">
      <c r="G612" s="77" t="str">
        <f>IFERROR(__xludf.DUMMYFUNCTION("""COMPUTED_VALUE"""),"https://www.facebook.com/ditbt/posts/2834645176562748")</f>
        <v>https://www.facebook.com/ditbt/posts/2834645176562748</v>
      </c>
    </row>
    <row r="613">
      <c r="G613" s="77" t="str">
        <f>IFERROR(__xludf.DUMMYFUNCTION("""COMPUTED_VALUE"""),"https://www.facebook.com/ditbt/posts/2834645176562749")</f>
        <v>https://www.facebook.com/ditbt/posts/2834645176562749</v>
      </c>
    </row>
    <row r="614">
      <c r="G614" s="77" t="str">
        <f>IFERROR(__xludf.DUMMYFUNCTION("""COMPUTED_VALUE"""),"https://www.facebook.com/ditbt/posts/2834645176562750")</f>
        <v>https://www.facebook.com/ditbt/posts/2834645176562750</v>
      </c>
    </row>
    <row r="615">
      <c r="G615" s="77" t="str">
        <f>IFERROR(__xludf.DUMMYFUNCTION("""COMPUTED_VALUE"""),"https://www.facebook.com/ditbt/posts/2834645176562751")</f>
        <v>https://www.facebook.com/ditbt/posts/2834645176562751</v>
      </c>
    </row>
    <row r="616">
      <c r="G616" s="77" t="str">
        <f>IFERROR(__xludf.DUMMYFUNCTION("""COMPUTED_VALUE"""),"https://www.facebook.com/ditbt/posts/2834645176562752")</f>
        <v>https://www.facebook.com/ditbt/posts/2834645176562752</v>
      </c>
    </row>
    <row r="617">
      <c r="G617" s="77" t="str">
        <f>IFERROR(__xludf.DUMMYFUNCTION("""COMPUTED_VALUE"""),"https://www.facebook.com/ditbt/posts/2834645176562753")</f>
        <v>https://www.facebook.com/ditbt/posts/2834645176562753</v>
      </c>
    </row>
    <row r="618">
      <c r="G618" s="77" t="str">
        <f>IFERROR(__xludf.DUMMYFUNCTION("""COMPUTED_VALUE"""),"https://www.facebook.com/ditbt/posts/2834645176562754")</f>
        <v>https://www.facebook.com/ditbt/posts/2834645176562754</v>
      </c>
    </row>
    <row r="619">
      <c r="G619" s="77" t="str">
        <f>IFERROR(__xludf.DUMMYFUNCTION("""COMPUTED_VALUE"""),"https://www.facebook.com/ditbt/posts/2834645176562755")</f>
        <v>https://www.facebook.com/ditbt/posts/2834645176562755</v>
      </c>
    </row>
    <row r="620">
      <c r="G620" s="77" t="str">
        <f>IFERROR(__xludf.DUMMYFUNCTION("""COMPUTED_VALUE"""),"https://www.facebook.com/ditbt/posts/2834645176562756")</f>
        <v>https://www.facebook.com/ditbt/posts/2834645176562756</v>
      </c>
    </row>
    <row r="621">
      <c r="G621" s="77" t="str">
        <f>IFERROR(__xludf.DUMMYFUNCTION("""COMPUTED_VALUE"""),"https://www.facebook.com/ditbt/posts/2834645176562757")</f>
        <v>https://www.facebook.com/ditbt/posts/2834645176562757</v>
      </c>
    </row>
    <row r="622">
      <c r="G622" s="77" t="str">
        <f>IFERROR(__xludf.DUMMYFUNCTION("""COMPUTED_VALUE"""),"https://www.facebook.com/ditbt/posts/2834645176562758")</f>
        <v>https://www.facebook.com/ditbt/posts/2834645176562758</v>
      </c>
    </row>
    <row r="623">
      <c r="G623" s="77" t="str">
        <f>IFERROR(__xludf.DUMMYFUNCTION("""COMPUTED_VALUE"""),"https://www.facebook.com/ditbt/posts/2834645176562759")</f>
        <v>https://www.facebook.com/ditbt/posts/2834645176562759</v>
      </c>
    </row>
    <row r="624">
      <c r="G624" s="77" t="str">
        <f>IFERROR(__xludf.DUMMYFUNCTION("""COMPUTED_VALUE"""),"https://www.facebook.com/ditbt/posts/2834645176562760")</f>
        <v>https://www.facebook.com/ditbt/posts/2834645176562760</v>
      </c>
    </row>
    <row r="625">
      <c r="G625" s="77" t="str">
        <f>IFERROR(__xludf.DUMMYFUNCTION("""COMPUTED_VALUE"""),"https://www.facebook.com/ditbt/posts/2834645176562761")</f>
        <v>https://www.facebook.com/ditbt/posts/2834645176562761</v>
      </c>
    </row>
    <row r="626">
      <c r="G626" s="77" t="str">
        <f>IFERROR(__xludf.DUMMYFUNCTION("""COMPUTED_VALUE"""),"https://www.facebook.com/ditbt/posts/2834645176562762")</f>
        <v>https://www.facebook.com/ditbt/posts/2834645176562762</v>
      </c>
    </row>
    <row r="627">
      <c r="G627" s="77" t="str">
        <f>IFERROR(__xludf.DUMMYFUNCTION("""COMPUTED_VALUE"""),"https://www.facebook.com/ditbt/posts/2834645176562763")</f>
        <v>https://www.facebook.com/ditbt/posts/2834645176562763</v>
      </c>
    </row>
    <row r="628">
      <c r="G628" s="77" t="str">
        <f>IFERROR(__xludf.DUMMYFUNCTION("""COMPUTED_VALUE"""),"https://www.facebook.com/ditbt/posts/2834645176562764")</f>
        <v>https://www.facebook.com/ditbt/posts/2834645176562764</v>
      </c>
    </row>
    <row r="629">
      <c r="G629" s="77" t="str">
        <f>IFERROR(__xludf.DUMMYFUNCTION("""COMPUTED_VALUE"""),"https://www.facebook.com/ditbt/posts/2834645176562765")</f>
        <v>https://www.facebook.com/ditbt/posts/2834645176562765</v>
      </c>
    </row>
    <row r="630">
      <c r="G630" s="77" t="str">
        <f>IFERROR(__xludf.DUMMYFUNCTION("""COMPUTED_VALUE"""),"https://www.facebook.com/ditbt/posts/2834645176562766")</f>
        <v>https://www.facebook.com/ditbt/posts/2834645176562766</v>
      </c>
    </row>
    <row r="631">
      <c r="G631" s="77" t="str">
        <f>IFERROR(__xludf.DUMMYFUNCTION("""COMPUTED_VALUE"""),"https://www.facebook.com/ditbt/posts/2834645176562767")</f>
        <v>https://www.facebook.com/ditbt/posts/2834645176562767</v>
      </c>
    </row>
    <row r="632">
      <c r="G632" s="77" t="str">
        <f>IFERROR(__xludf.DUMMYFUNCTION("""COMPUTED_VALUE"""),"https://www.facebook.com/ditbt/posts/2834645176562768")</f>
        <v>https://www.facebook.com/ditbt/posts/2834645176562768</v>
      </c>
    </row>
    <row r="633">
      <c r="G633" s="77" t="str">
        <f>IFERROR(__xludf.DUMMYFUNCTION("""COMPUTED_VALUE"""),"https://www.facebook.com/ditbt/posts/2834645176562769")</f>
        <v>https://www.facebook.com/ditbt/posts/2834645176562769</v>
      </c>
    </row>
    <row r="634">
      <c r="G634" s="77" t="str">
        <f>IFERROR(__xludf.DUMMYFUNCTION("""COMPUTED_VALUE"""),"https://www.facebook.com/ditbt/posts/2834645176562770")</f>
        <v>https://www.facebook.com/ditbt/posts/2834645176562770</v>
      </c>
    </row>
    <row r="635">
      <c r="G635" s="77" t="str">
        <f>IFERROR(__xludf.DUMMYFUNCTION("""COMPUTED_VALUE"""),"https://www.facebook.com/ditbt/posts/2834645176562771")</f>
        <v>https://www.facebook.com/ditbt/posts/2834645176562771</v>
      </c>
    </row>
    <row r="636">
      <c r="G636" s="77" t="str">
        <f>IFERROR(__xludf.DUMMYFUNCTION("""COMPUTED_VALUE"""),"https://www.facebook.com/ditbt/posts/2834645176562772")</f>
        <v>https://www.facebook.com/ditbt/posts/2834645176562772</v>
      </c>
    </row>
    <row r="637">
      <c r="G637" s="77" t="str">
        <f>IFERROR(__xludf.DUMMYFUNCTION("""COMPUTED_VALUE"""),"https://www.facebook.com/ditbt/posts/2834645176562773")</f>
        <v>https://www.facebook.com/ditbt/posts/2834645176562773</v>
      </c>
    </row>
    <row r="638">
      <c r="G638" s="77" t="str">
        <f>IFERROR(__xludf.DUMMYFUNCTION("""COMPUTED_VALUE"""),"https://www.facebook.com/ditbt/posts/2834645176562774")</f>
        <v>https://www.facebook.com/ditbt/posts/2834645176562774</v>
      </c>
    </row>
    <row r="639">
      <c r="G639" s="77" t="str">
        <f>IFERROR(__xludf.DUMMYFUNCTION("""COMPUTED_VALUE"""),"https://www.facebook.com/ditbt/posts/2834645176562775")</f>
        <v>https://www.facebook.com/ditbt/posts/2834645176562775</v>
      </c>
    </row>
    <row r="640">
      <c r="G640" s="77" t="str">
        <f>IFERROR(__xludf.DUMMYFUNCTION("""COMPUTED_VALUE"""),"https://www.facebook.com/ditbt/posts/2834645176562776")</f>
        <v>https://www.facebook.com/ditbt/posts/2834645176562776</v>
      </c>
    </row>
    <row r="641">
      <c r="G641" s="77" t="str">
        <f>IFERROR(__xludf.DUMMYFUNCTION("""COMPUTED_VALUE"""),"https://www.facebook.com/ditbt/posts/2834645176562777")</f>
        <v>https://www.facebook.com/ditbt/posts/2834645176562777</v>
      </c>
    </row>
    <row r="642">
      <c r="G642" s="77" t="str">
        <f>IFERROR(__xludf.DUMMYFUNCTION("""COMPUTED_VALUE"""),"https://www.facebook.com/ditbt/posts/2834645176562778")</f>
        <v>https://www.facebook.com/ditbt/posts/2834645176562778</v>
      </c>
    </row>
    <row r="643">
      <c r="G643" s="77" t="str">
        <f>IFERROR(__xludf.DUMMYFUNCTION("""COMPUTED_VALUE"""),"https://www.facebook.com/ditbt/posts/2834645176562779")</f>
        <v>https://www.facebook.com/ditbt/posts/2834645176562779</v>
      </c>
    </row>
    <row r="644">
      <c r="G644" s="77" t="str">
        <f>IFERROR(__xludf.DUMMYFUNCTION("""COMPUTED_VALUE"""),"https://www.facebook.com/ditbt/posts/2834645176562780")</f>
        <v>https://www.facebook.com/ditbt/posts/2834645176562780</v>
      </c>
    </row>
    <row r="645">
      <c r="G645" s="77" t="str">
        <f>IFERROR(__xludf.DUMMYFUNCTION("""COMPUTED_VALUE"""),"https://www.facebook.com/ditbt/posts/2834645176562781")</f>
        <v>https://www.facebook.com/ditbt/posts/2834645176562781</v>
      </c>
    </row>
    <row r="646">
      <c r="G646" s="77" t="str">
        <f>IFERROR(__xludf.DUMMYFUNCTION("""COMPUTED_VALUE"""),"https://www.facebook.com/ditbt/posts/2834645176562782")</f>
        <v>https://www.facebook.com/ditbt/posts/2834645176562782</v>
      </c>
    </row>
    <row r="647">
      <c r="G647" s="77" t="str">
        <f>IFERROR(__xludf.DUMMYFUNCTION("""COMPUTED_VALUE"""),"https://www.facebook.com/ditbt/posts/2834645176562783")</f>
        <v>https://www.facebook.com/ditbt/posts/2834645176562783</v>
      </c>
    </row>
    <row r="648">
      <c r="G648" s="77" t="str">
        <f>IFERROR(__xludf.DUMMYFUNCTION("""COMPUTED_VALUE"""),"https://www.facebook.com/ditbt/posts/2834645176562784")</f>
        <v>https://www.facebook.com/ditbt/posts/2834645176562784</v>
      </c>
    </row>
    <row r="649">
      <c r="G649" s="77" t="str">
        <f>IFERROR(__xludf.DUMMYFUNCTION("""COMPUTED_VALUE"""),"https://www.facebook.com/ditbt/posts/2834645176562785")</f>
        <v>https://www.facebook.com/ditbt/posts/2834645176562785</v>
      </c>
    </row>
    <row r="650">
      <c r="G650" s="77" t="str">
        <f>IFERROR(__xludf.DUMMYFUNCTION("""COMPUTED_VALUE"""),"https://www.facebook.com/ditbt/posts/2834645176562786")</f>
        <v>https://www.facebook.com/ditbt/posts/2834645176562786</v>
      </c>
    </row>
    <row r="651">
      <c r="G651" s="77" t="str">
        <f>IFERROR(__xludf.DUMMYFUNCTION("""COMPUTED_VALUE"""),"https://www.facebook.com/ditbt/posts/2834645176562787")</f>
        <v>https://www.facebook.com/ditbt/posts/2834645176562787</v>
      </c>
    </row>
    <row r="652">
      <c r="G652" s="77" t="str">
        <f>IFERROR(__xludf.DUMMYFUNCTION("""COMPUTED_VALUE"""),"https://www.facebook.com/ditbt/posts/2834645176562788")</f>
        <v>https://www.facebook.com/ditbt/posts/2834645176562788</v>
      </c>
    </row>
    <row r="653">
      <c r="G653" s="77" t="str">
        <f>IFERROR(__xludf.DUMMYFUNCTION("""COMPUTED_VALUE"""),"https://www.facebook.com/ditbt/posts/2834645176562789")</f>
        <v>https://www.facebook.com/ditbt/posts/2834645176562789</v>
      </c>
    </row>
    <row r="654">
      <c r="G654" s="77" t="str">
        <f>IFERROR(__xludf.DUMMYFUNCTION("""COMPUTED_VALUE"""),"https://www.facebook.com/ditbt/posts/2834645176562790")</f>
        <v>https://www.facebook.com/ditbt/posts/2834645176562790</v>
      </c>
    </row>
    <row r="655">
      <c r="G655" s="77" t="str">
        <f>IFERROR(__xludf.DUMMYFUNCTION("""COMPUTED_VALUE"""),"https://www.facebook.com/ditbt/posts/2834645176562791")</f>
        <v>https://www.facebook.com/ditbt/posts/2834645176562791</v>
      </c>
    </row>
    <row r="656">
      <c r="G656" s="77" t="str">
        <f>IFERROR(__xludf.DUMMYFUNCTION("""COMPUTED_VALUE"""),"https://www.facebook.com/ditbt/posts/2834645176562792")</f>
        <v>https://www.facebook.com/ditbt/posts/2834645176562792</v>
      </c>
    </row>
    <row r="657">
      <c r="G657" s="77" t="str">
        <f>IFERROR(__xludf.DUMMYFUNCTION("""COMPUTED_VALUE"""),"https://www.facebook.com/ditbt/posts/2834645176562793")</f>
        <v>https://www.facebook.com/ditbt/posts/2834645176562793</v>
      </c>
    </row>
    <row r="658">
      <c r="G658" s="77" t="str">
        <f>IFERROR(__xludf.DUMMYFUNCTION("""COMPUTED_VALUE"""),"https://www.facebook.com/ditbt/posts/2834645176562794")</f>
        <v>https://www.facebook.com/ditbt/posts/2834645176562794</v>
      </c>
    </row>
    <row r="659">
      <c r="G659" s="77" t="str">
        <f>IFERROR(__xludf.DUMMYFUNCTION("""COMPUTED_VALUE"""),"https://www.facebook.com/ditbt/posts/2834645176562795")</f>
        <v>https://www.facebook.com/ditbt/posts/2834645176562795</v>
      </c>
    </row>
    <row r="660">
      <c r="G660" s="77" t="str">
        <f>IFERROR(__xludf.DUMMYFUNCTION("""COMPUTED_VALUE"""),"https://www.facebook.com/ditbt/posts/2834645176562796")</f>
        <v>https://www.facebook.com/ditbt/posts/2834645176562796</v>
      </c>
    </row>
    <row r="661">
      <c r="G661" s="77" t="str">
        <f>IFERROR(__xludf.DUMMYFUNCTION("""COMPUTED_VALUE"""),"https://www.facebook.com/ditbt/posts/2834645176562797")</f>
        <v>https://www.facebook.com/ditbt/posts/2834645176562797</v>
      </c>
    </row>
    <row r="662">
      <c r="G662" s="77" t="str">
        <f>IFERROR(__xludf.DUMMYFUNCTION("""COMPUTED_VALUE"""),"https://www.facebook.com/ditbt/posts/2834645176562798")</f>
        <v>https://www.facebook.com/ditbt/posts/2834645176562798</v>
      </c>
    </row>
    <row r="663">
      <c r="G663" s="77" t="str">
        <f>IFERROR(__xludf.DUMMYFUNCTION("""COMPUTED_VALUE"""),"https://www.facebook.com/ditbt/posts/2834645176562799")</f>
        <v>https://www.facebook.com/ditbt/posts/2834645176562799</v>
      </c>
    </row>
    <row r="664">
      <c r="G664" s="77" t="str">
        <f>IFERROR(__xludf.DUMMYFUNCTION("""COMPUTED_VALUE"""),"https://www.facebook.com/ditbt/posts/2834645176562800")</f>
        <v>https://www.facebook.com/ditbt/posts/2834645176562800</v>
      </c>
    </row>
    <row r="665">
      <c r="G665" s="77" t="str">
        <f>IFERROR(__xludf.DUMMYFUNCTION("""COMPUTED_VALUE"""),"https://www.facebook.com/ditbt/posts/2834645176562801")</f>
        <v>https://www.facebook.com/ditbt/posts/2834645176562801</v>
      </c>
    </row>
    <row r="666">
      <c r="G666" s="77" t="str">
        <f>IFERROR(__xludf.DUMMYFUNCTION("""COMPUTED_VALUE"""),"https://www.facebook.com/ditbt/posts/2834645176562802")</f>
        <v>https://www.facebook.com/ditbt/posts/2834645176562802</v>
      </c>
    </row>
    <row r="667">
      <c r="G667" s="77" t="str">
        <f>IFERROR(__xludf.DUMMYFUNCTION("""COMPUTED_VALUE"""),"https://www.facebook.com/ditbt/posts/2834645176562803")</f>
        <v>https://www.facebook.com/ditbt/posts/2834645176562803</v>
      </c>
    </row>
    <row r="668">
      <c r="G668" s="77" t="str">
        <f>IFERROR(__xludf.DUMMYFUNCTION("""COMPUTED_VALUE"""),"https://www.facebook.com/ditbt/posts/2834645176562804")</f>
        <v>https://www.facebook.com/ditbt/posts/2834645176562804</v>
      </c>
    </row>
    <row r="669">
      <c r="G669" s="77" t="str">
        <f>IFERROR(__xludf.DUMMYFUNCTION("""COMPUTED_VALUE"""),"https://www.facebook.com/ditbt/posts/2834645176562805")</f>
        <v>https://www.facebook.com/ditbt/posts/2834645176562805</v>
      </c>
    </row>
    <row r="670">
      <c r="G670" s="77" t="str">
        <f>IFERROR(__xludf.DUMMYFUNCTION("""COMPUTED_VALUE"""),"https://www.facebook.com/ditbt/posts/2834645176562806")</f>
        <v>https://www.facebook.com/ditbt/posts/2834645176562806</v>
      </c>
    </row>
    <row r="671">
      <c r="G671" s="77" t="str">
        <f>IFERROR(__xludf.DUMMYFUNCTION("""COMPUTED_VALUE"""),"https://www.facebook.com/ditbt/posts/2834645176562807")</f>
        <v>https://www.facebook.com/ditbt/posts/2834645176562807</v>
      </c>
    </row>
    <row r="672">
      <c r="G672" s="77" t="str">
        <f>IFERROR(__xludf.DUMMYFUNCTION("""COMPUTED_VALUE"""),"https://www.facebook.com/ditbt/posts/2834645176562808")</f>
        <v>https://www.facebook.com/ditbt/posts/2834645176562808</v>
      </c>
    </row>
    <row r="673">
      <c r="G673" s="77" t="str">
        <f>IFERROR(__xludf.DUMMYFUNCTION("""COMPUTED_VALUE"""),"https://www.facebook.com/ditbt/posts/2834645176562809")</f>
        <v>https://www.facebook.com/ditbt/posts/2834645176562809</v>
      </c>
    </row>
    <row r="674">
      <c r="G674" s="77" t="str">
        <f>IFERROR(__xludf.DUMMYFUNCTION("""COMPUTED_VALUE"""),"https://www.facebook.com/ditbt/posts/2834645176562810")</f>
        <v>https://www.facebook.com/ditbt/posts/2834645176562810</v>
      </c>
    </row>
    <row r="675">
      <c r="G675" s="77" t="str">
        <f>IFERROR(__xludf.DUMMYFUNCTION("""COMPUTED_VALUE"""),"https://www.facebook.com/ditbt/posts/2834645176562811")</f>
        <v>https://www.facebook.com/ditbt/posts/2834645176562811</v>
      </c>
    </row>
    <row r="676">
      <c r="G676" s="77" t="str">
        <f>IFERROR(__xludf.DUMMYFUNCTION("""COMPUTED_VALUE"""),"https://www.facebook.com/ditbt/posts/2834645176562812")</f>
        <v>https://www.facebook.com/ditbt/posts/2834645176562812</v>
      </c>
    </row>
    <row r="677">
      <c r="G677" s="77" t="str">
        <f>IFERROR(__xludf.DUMMYFUNCTION("""COMPUTED_VALUE"""),"https://www.facebook.com/ditbt/posts/2834645176562813")</f>
        <v>https://www.facebook.com/ditbt/posts/2834645176562813</v>
      </c>
    </row>
    <row r="678">
      <c r="G678" s="77" t="str">
        <f>IFERROR(__xludf.DUMMYFUNCTION("""COMPUTED_VALUE"""),"https://www.facebook.com/ditbt/posts/2834645176562814")</f>
        <v>https://www.facebook.com/ditbt/posts/2834645176562814</v>
      </c>
    </row>
    <row r="679">
      <c r="G679" s="77" t="str">
        <f>IFERROR(__xludf.DUMMYFUNCTION("""COMPUTED_VALUE"""),"https://www.facebook.com/ditbt/posts/2834645176562815")</f>
        <v>https://www.facebook.com/ditbt/posts/2834645176562815</v>
      </c>
    </row>
    <row r="680">
      <c r="G680" s="77" t="str">
        <f>IFERROR(__xludf.DUMMYFUNCTION("""COMPUTED_VALUE"""),"https://www.facebook.com/ditbt/posts/2834645176562816")</f>
        <v>https://www.facebook.com/ditbt/posts/2834645176562816</v>
      </c>
    </row>
    <row r="681">
      <c r="G681" s="77" t="str">
        <f>IFERROR(__xludf.DUMMYFUNCTION("""COMPUTED_VALUE"""),"https://www.facebook.com/ditbt/posts/2834645176562817")</f>
        <v>https://www.facebook.com/ditbt/posts/2834645176562817</v>
      </c>
    </row>
    <row r="682">
      <c r="G682" s="77" t="str">
        <f>IFERROR(__xludf.DUMMYFUNCTION("""COMPUTED_VALUE"""),"https://www.facebook.com/ditbt/posts/2834645176562818")</f>
        <v>https://www.facebook.com/ditbt/posts/2834645176562818</v>
      </c>
    </row>
    <row r="683">
      <c r="G683" s="77" t="str">
        <f>IFERROR(__xludf.DUMMYFUNCTION("""COMPUTED_VALUE"""),"https://www.facebook.com/ditbt/posts/2834645176562819")</f>
        <v>https://www.facebook.com/ditbt/posts/2834645176562819</v>
      </c>
    </row>
    <row r="684">
      <c r="G684" s="77" t="str">
        <f>IFERROR(__xludf.DUMMYFUNCTION("""COMPUTED_VALUE"""),"https://www.facebook.com/ditbt/posts/2834645176562820")</f>
        <v>https://www.facebook.com/ditbt/posts/2834645176562820</v>
      </c>
    </row>
    <row r="685">
      <c r="G685" s="77" t="str">
        <f>IFERROR(__xludf.DUMMYFUNCTION("""COMPUTED_VALUE"""),"https://www.facebook.com/ditbt/posts/2834645176562821")</f>
        <v>https://www.facebook.com/ditbt/posts/2834645176562821</v>
      </c>
    </row>
    <row r="686">
      <c r="G686" s="77" t="str">
        <f>IFERROR(__xludf.DUMMYFUNCTION("""COMPUTED_VALUE"""),"https://www.facebook.com/ditbt/posts/2834645176562822")</f>
        <v>https://www.facebook.com/ditbt/posts/2834645176562822</v>
      </c>
    </row>
    <row r="687">
      <c r="G687" s="77" t="str">
        <f>IFERROR(__xludf.DUMMYFUNCTION("""COMPUTED_VALUE"""),"https://www.facebook.com/ditbt/posts/2834645176562823")</f>
        <v>https://www.facebook.com/ditbt/posts/2834645176562823</v>
      </c>
    </row>
    <row r="688">
      <c r="G688" s="77" t="str">
        <f>IFERROR(__xludf.DUMMYFUNCTION("""COMPUTED_VALUE"""),"https://www.facebook.com/ditbt/posts/2834645176562824")</f>
        <v>https://www.facebook.com/ditbt/posts/2834645176562824</v>
      </c>
    </row>
    <row r="689">
      <c r="G689" s="77" t="str">
        <f>IFERROR(__xludf.DUMMYFUNCTION("""COMPUTED_VALUE"""),"https://www.facebook.com/ditbt/posts/2834645176562825")</f>
        <v>https://www.facebook.com/ditbt/posts/2834645176562825</v>
      </c>
    </row>
    <row r="690">
      <c r="G690" s="77" t="str">
        <f>IFERROR(__xludf.DUMMYFUNCTION("""COMPUTED_VALUE"""),"https://www.facebook.com/ditbt/posts/2834645176562826")</f>
        <v>https://www.facebook.com/ditbt/posts/2834645176562826</v>
      </c>
    </row>
    <row r="691">
      <c r="G691" s="77" t="str">
        <f>IFERROR(__xludf.DUMMYFUNCTION("""COMPUTED_VALUE"""),"https://www.facebook.com/ditbt/posts/2834645176562827")</f>
        <v>https://www.facebook.com/ditbt/posts/2834645176562827</v>
      </c>
    </row>
    <row r="692">
      <c r="G692" s="77" t="str">
        <f>IFERROR(__xludf.DUMMYFUNCTION("""COMPUTED_VALUE"""),"https://www.facebook.com/ditbt/posts/2834645176562828")</f>
        <v>https://www.facebook.com/ditbt/posts/2834645176562828</v>
      </c>
    </row>
    <row r="693">
      <c r="G693" s="77" t="str">
        <f>IFERROR(__xludf.DUMMYFUNCTION("""COMPUTED_VALUE"""),"https://www.facebook.com/ditbt/posts/2834645176562829")</f>
        <v>https://www.facebook.com/ditbt/posts/2834645176562829</v>
      </c>
    </row>
    <row r="694">
      <c r="G694" s="77" t="str">
        <f>IFERROR(__xludf.DUMMYFUNCTION("""COMPUTED_VALUE"""),"https://www.facebook.com/ditbt/posts/2834645176562830")</f>
        <v>https://www.facebook.com/ditbt/posts/2834645176562830</v>
      </c>
    </row>
    <row r="695">
      <c r="G695" s="77" t="str">
        <f>IFERROR(__xludf.DUMMYFUNCTION("""COMPUTED_VALUE"""),"https://www.facebook.com/ditbt/posts/2834645176562831")</f>
        <v>https://www.facebook.com/ditbt/posts/2834645176562831</v>
      </c>
    </row>
    <row r="696">
      <c r="G696" s="77" t="str">
        <f>IFERROR(__xludf.DUMMYFUNCTION("""COMPUTED_VALUE"""),"https://www.facebook.com/ditbt/posts/2834645176562832")</f>
        <v>https://www.facebook.com/ditbt/posts/2834645176562832</v>
      </c>
    </row>
    <row r="697">
      <c r="G697" s="77" t="str">
        <f>IFERROR(__xludf.DUMMYFUNCTION("""COMPUTED_VALUE"""),"https://www.facebook.com/ditbt/posts/2834645176562833")</f>
        <v>https://www.facebook.com/ditbt/posts/2834645176562833</v>
      </c>
    </row>
    <row r="698">
      <c r="G698" s="77" t="str">
        <f>IFERROR(__xludf.DUMMYFUNCTION("""COMPUTED_VALUE"""),"https://www.facebook.com/ditbt/posts/2834645176562834")</f>
        <v>https://www.facebook.com/ditbt/posts/2834645176562834</v>
      </c>
    </row>
    <row r="699">
      <c r="G699" s="77" t="str">
        <f>IFERROR(__xludf.DUMMYFUNCTION("""COMPUTED_VALUE"""),"https://www.facebook.com/ditbt/posts/2834645176562835")</f>
        <v>https://www.facebook.com/ditbt/posts/2834645176562835</v>
      </c>
    </row>
    <row r="700">
      <c r="G700" s="77" t="str">
        <f>IFERROR(__xludf.DUMMYFUNCTION("""COMPUTED_VALUE"""),"https://www.facebook.com/ditbt/posts/2834645176562836")</f>
        <v>https://www.facebook.com/ditbt/posts/2834645176562836</v>
      </c>
    </row>
    <row r="701">
      <c r="G701" s="77" t="str">
        <f>IFERROR(__xludf.DUMMYFUNCTION("""COMPUTED_VALUE"""),"https://www.facebook.com/ditbt/posts/2834645176562837")</f>
        <v>https://www.facebook.com/ditbt/posts/2834645176562837</v>
      </c>
    </row>
    <row r="702">
      <c r="G702" s="77" t="str">
        <f>IFERROR(__xludf.DUMMYFUNCTION("""COMPUTED_VALUE"""),"https://www.facebook.com/ditbt/posts/2834645176562838")</f>
        <v>https://www.facebook.com/ditbt/posts/2834645176562838</v>
      </c>
    </row>
    <row r="703">
      <c r="G703" s="77" t="str">
        <f>IFERROR(__xludf.DUMMYFUNCTION("""COMPUTED_VALUE"""),"https://www.facebook.com/ditbt/posts/2834645176562839")</f>
        <v>https://www.facebook.com/ditbt/posts/2834645176562839</v>
      </c>
    </row>
    <row r="704">
      <c r="G704" s="77" t="str">
        <f>IFERROR(__xludf.DUMMYFUNCTION("""COMPUTED_VALUE"""),"https://www.facebook.com/ditbt/posts/2834645176562840")</f>
        <v>https://www.facebook.com/ditbt/posts/2834645176562840</v>
      </c>
    </row>
    <row r="705">
      <c r="G705" s="77" t="str">
        <f>IFERROR(__xludf.DUMMYFUNCTION("""COMPUTED_VALUE"""),"https://www.facebook.com/ditbt/posts/2834645176562841")</f>
        <v>https://www.facebook.com/ditbt/posts/2834645176562841</v>
      </c>
    </row>
    <row r="706">
      <c r="G706" s="77" t="str">
        <f>IFERROR(__xludf.DUMMYFUNCTION("""COMPUTED_VALUE"""),"https://www.facebook.com/ditbt/posts/2834645176562842")</f>
        <v>https://www.facebook.com/ditbt/posts/2834645176562842</v>
      </c>
    </row>
    <row r="707">
      <c r="G707" s="77" t="str">
        <f>IFERROR(__xludf.DUMMYFUNCTION("""COMPUTED_VALUE"""),"https://www.facebook.com/ditbt/posts/2834645176562843")</f>
        <v>https://www.facebook.com/ditbt/posts/2834645176562843</v>
      </c>
    </row>
    <row r="708">
      <c r="G708" s="77" t="str">
        <f>IFERROR(__xludf.DUMMYFUNCTION("""COMPUTED_VALUE"""),"https://www.facebook.com/ditbt/posts/2834645176562844")</f>
        <v>https://www.facebook.com/ditbt/posts/2834645176562844</v>
      </c>
    </row>
    <row r="709">
      <c r="G709" s="77" t="str">
        <f>IFERROR(__xludf.DUMMYFUNCTION("""COMPUTED_VALUE"""),"https://www.facebook.com/ditbt/posts/2834645176562845")</f>
        <v>https://www.facebook.com/ditbt/posts/2834645176562845</v>
      </c>
    </row>
    <row r="710">
      <c r="G710" s="77" t="str">
        <f>IFERROR(__xludf.DUMMYFUNCTION("""COMPUTED_VALUE"""),"https://www.facebook.com/ditbt/posts/2834645176562846")</f>
        <v>https://www.facebook.com/ditbt/posts/2834645176562846</v>
      </c>
    </row>
    <row r="711">
      <c r="G711" s="77" t="str">
        <f>IFERROR(__xludf.DUMMYFUNCTION("""COMPUTED_VALUE"""),"https://www.facebook.com/ditbt/posts/2834645176562847")</f>
        <v>https://www.facebook.com/ditbt/posts/2834645176562847</v>
      </c>
    </row>
    <row r="712">
      <c r="G712" s="77" t="str">
        <f>IFERROR(__xludf.DUMMYFUNCTION("""COMPUTED_VALUE"""),"https://www.facebook.com/ditbt/posts/2834645176562848")</f>
        <v>https://www.facebook.com/ditbt/posts/2834645176562848</v>
      </c>
    </row>
    <row r="713">
      <c r="G713" s="77" t="str">
        <f>IFERROR(__xludf.DUMMYFUNCTION("""COMPUTED_VALUE"""),"https://www.facebook.com/ditbt/posts/2834645176562849")</f>
        <v>https://www.facebook.com/ditbt/posts/2834645176562849</v>
      </c>
    </row>
    <row r="714">
      <c r="G714" s="77" t="str">
        <f>IFERROR(__xludf.DUMMYFUNCTION("""COMPUTED_VALUE"""),"https://www.facebook.com/ditbt/posts/2834645176562850")</f>
        <v>https://www.facebook.com/ditbt/posts/2834645176562850</v>
      </c>
    </row>
    <row r="715">
      <c r="G715" s="77" t="str">
        <f>IFERROR(__xludf.DUMMYFUNCTION("""COMPUTED_VALUE"""),"https://www.facebook.com/ditbt/posts/2834645176562851")</f>
        <v>https://www.facebook.com/ditbt/posts/2834645176562851</v>
      </c>
    </row>
    <row r="716">
      <c r="G716" s="77" t="str">
        <f>IFERROR(__xludf.DUMMYFUNCTION("""COMPUTED_VALUE"""),"https://www.facebook.com/ditbt/posts/2834645176562852")</f>
        <v>https://www.facebook.com/ditbt/posts/2834645176562852</v>
      </c>
    </row>
    <row r="717">
      <c r="G717" s="77" t="str">
        <f>IFERROR(__xludf.DUMMYFUNCTION("""COMPUTED_VALUE"""),"https://www.facebook.com/ditbt/posts/2834645176562853")</f>
        <v>https://www.facebook.com/ditbt/posts/2834645176562853</v>
      </c>
    </row>
    <row r="718">
      <c r="G718" s="77" t="str">
        <f>IFERROR(__xludf.DUMMYFUNCTION("""COMPUTED_VALUE"""),"https://www.facebook.com/ditbt/posts/2834645176562854")</f>
        <v>https://www.facebook.com/ditbt/posts/2834645176562854</v>
      </c>
    </row>
    <row r="719">
      <c r="G719" s="77" t="str">
        <f>IFERROR(__xludf.DUMMYFUNCTION("""COMPUTED_VALUE"""),"https://www.facebook.com/ditbt/posts/2834645176562855")</f>
        <v>https://www.facebook.com/ditbt/posts/2834645176562855</v>
      </c>
    </row>
    <row r="720">
      <c r="G720" s="77" t="str">
        <f>IFERROR(__xludf.DUMMYFUNCTION("""COMPUTED_VALUE"""),"https://www.facebook.com/ditbt/posts/2834645176562856")</f>
        <v>https://www.facebook.com/ditbt/posts/2834645176562856</v>
      </c>
    </row>
    <row r="721">
      <c r="G721" s="77" t="str">
        <f>IFERROR(__xludf.DUMMYFUNCTION("""COMPUTED_VALUE"""),"https://www.facebook.com/ditbt/posts/2834645176562857")</f>
        <v>https://www.facebook.com/ditbt/posts/2834645176562857</v>
      </c>
    </row>
    <row r="722">
      <c r="G722" s="77" t="str">
        <f>IFERROR(__xludf.DUMMYFUNCTION("""COMPUTED_VALUE"""),"https://www.facebook.com/ditbt/posts/2834645176562858")</f>
        <v>https://www.facebook.com/ditbt/posts/2834645176562858</v>
      </c>
    </row>
    <row r="723">
      <c r="G723" s="77" t="str">
        <f>IFERROR(__xludf.DUMMYFUNCTION("""COMPUTED_VALUE"""),"https://www.facebook.com/ditbt/posts/2834645176562859")</f>
        <v>https://www.facebook.com/ditbt/posts/2834645176562859</v>
      </c>
    </row>
    <row r="724">
      <c r="G724" s="77" t="str">
        <f>IFERROR(__xludf.DUMMYFUNCTION("""COMPUTED_VALUE"""),"https://www.facebook.com/ditbt/posts/2834645176562860")</f>
        <v>https://www.facebook.com/ditbt/posts/2834645176562860</v>
      </c>
    </row>
    <row r="725">
      <c r="G725" s="77" t="str">
        <f>IFERROR(__xludf.DUMMYFUNCTION("""COMPUTED_VALUE"""),"https://www.facebook.com/ditbt/posts/2834645176562861")</f>
        <v>https://www.facebook.com/ditbt/posts/2834645176562861</v>
      </c>
    </row>
    <row r="726">
      <c r="G726" s="77" t="str">
        <f>IFERROR(__xludf.DUMMYFUNCTION("""COMPUTED_VALUE"""),"https://www.facebook.com/ditbt/posts/2834645176562862")</f>
        <v>https://www.facebook.com/ditbt/posts/2834645176562862</v>
      </c>
    </row>
    <row r="727">
      <c r="G727" s="77" t="str">
        <f>IFERROR(__xludf.DUMMYFUNCTION("""COMPUTED_VALUE"""),"https://www.facebook.com/ditbt/posts/2834645176562863")</f>
        <v>https://www.facebook.com/ditbt/posts/2834645176562863</v>
      </c>
    </row>
    <row r="728">
      <c r="G728" s="77" t="str">
        <f>IFERROR(__xludf.DUMMYFUNCTION("""COMPUTED_VALUE"""),"https://www.facebook.com/ditbt/posts/2834645176562864")</f>
        <v>https://www.facebook.com/ditbt/posts/2834645176562864</v>
      </c>
    </row>
    <row r="729">
      <c r="G729" s="77" t="str">
        <f>IFERROR(__xludf.DUMMYFUNCTION("""COMPUTED_VALUE"""),"https://www.facebook.com/ditbt/posts/2834645176562865")</f>
        <v>https://www.facebook.com/ditbt/posts/2834645176562865</v>
      </c>
    </row>
    <row r="730">
      <c r="G730" s="77" t="str">
        <f>IFERROR(__xludf.DUMMYFUNCTION("""COMPUTED_VALUE"""),"https://www.facebook.com/ditbt/posts/2834645176562866")</f>
        <v>https://www.facebook.com/ditbt/posts/2834645176562866</v>
      </c>
    </row>
    <row r="731">
      <c r="G731" s="77" t="str">
        <f>IFERROR(__xludf.DUMMYFUNCTION("""COMPUTED_VALUE"""),"https://www.facebook.com/ditbt/posts/2834645176562867")</f>
        <v>https://www.facebook.com/ditbt/posts/2834645176562867</v>
      </c>
    </row>
    <row r="732">
      <c r="G732" s="77" t="str">
        <f>IFERROR(__xludf.DUMMYFUNCTION("""COMPUTED_VALUE"""),"https://www.facebook.com/ditbt/posts/2834645176562868")</f>
        <v>https://www.facebook.com/ditbt/posts/2834645176562868</v>
      </c>
    </row>
    <row r="733">
      <c r="G733" s="77" t="str">
        <f>IFERROR(__xludf.DUMMYFUNCTION("""COMPUTED_VALUE"""),"https://www.facebook.com/ditbt/posts/2834645176562869")</f>
        <v>https://www.facebook.com/ditbt/posts/2834645176562869</v>
      </c>
    </row>
    <row r="734">
      <c r="G734" s="77" t="str">
        <f>IFERROR(__xludf.DUMMYFUNCTION("""COMPUTED_VALUE"""),"https://www.facebook.com/ditbt/posts/2834645176562870")</f>
        <v>https://www.facebook.com/ditbt/posts/2834645176562870</v>
      </c>
    </row>
    <row r="735">
      <c r="G735" s="77" t="str">
        <f>IFERROR(__xludf.DUMMYFUNCTION("""COMPUTED_VALUE"""),"https://www.facebook.com/ditbt/posts/2834645176562871")</f>
        <v>https://www.facebook.com/ditbt/posts/2834645176562871</v>
      </c>
    </row>
    <row r="736">
      <c r="G736" s="77" t="str">
        <f>IFERROR(__xludf.DUMMYFUNCTION("""COMPUTED_VALUE"""),"https://www.facebook.com/ditbt/posts/2834645176562872")</f>
        <v>https://www.facebook.com/ditbt/posts/2834645176562872</v>
      </c>
    </row>
    <row r="737">
      <c r="G737" s="77" t="str">
        <f>IFERROR(__xludf.DUMMYFUNCTION("""COMPUTED_VALUE"""),"https://www.facebook.com/ditbt/posts/2834645176562873")</f>
        <v>https://www.facebook.com/ditbt/posts/2834645176562873</v>
      </c>
    </row>
    <row r="738">
      <c r="G738" s="77" t="str">
        <f>IFERROR(__xludf.DUMMYFUNCTION("""COMPUTED_VALUE"""),"https://www.facebook.com/ditbt/posts/2834645176562874")</f>
        <v>https://www.facebook.com/ditbt/posts/2834645176562874</v>
      </c>
    </row>
    <row r="739">
      <c r="G739" s="77" t="str">
        <f>IFERROR(__xludf.DUMMYFUNCTION("""COMPUTED_VALUE"""),"https://www.facebook.com/ditbt/posts/2834645176562875")</f>
        <v>https://www.facebook.com/ditbt/posts/2834645176562875</v>
      </c>
    </row>
    <row r="740">
      <c r="G740" s="77" t="str">
        <f>IFERROR(__xludf.DUMMYFUNCTION("""COMPUTED_VALUE"""),"https://www.facebook.com/ditbt/posts/2834645176562876")</f>
        <v>https://www.facebook.com/ditbt/posts/2834645176562876</v>
      </c>
    </row>
    <row r="741">
      <c r="G741" s="77" t="str">
        <f>IFERROR(__xludf.DUMMYFUNCTION("""COMPUTED_VALUE"""),"https://www.facebook.com/ditbt/posts/2834645176562877")</f>
        <v>https://www.facebook.com/ditbt/posts/2834645176562877</v>
      </c>
    </row>
    <row r="742">
      <c r="G742" s="77" t="str">
        <f>IFERROR(__xludf.DUMMYFUNCTION("""COMPUTED_VALUE"""),"https://www.facebook.com/ditbt/posts/2834645176562878")</f>
        <v>https://www.facebook.com/ditbt/posts/2834645176562878</v>
      </c>
    </row>
    <row r="743">
      <c r="G743" s="77" t="str">
        <f>IFERROR(__xludf.DUMMYFUNCTION("""COMPUTED_VALUE"""),"https://www.facebook.com/ditbt/posts/2834645176562879")</f>
        <v>https://www.facebook.com/ditbt/posts/2834645176562879</v>
      </c>
    </row>
    <row r="744">
      <c r="G744" s="77" t="str">
        <f>IFERROR(__xludf.DUMMYFUNCTION("""COMPUTED_VALUE"""),"https://www.facebook.com/ditbt/posts/2834645176562880")</f>
        <v>https://www.facebook.com/ditbt/posts/2834645176562880</v>
      </c>
    </row>
    <row r="745">
      <c r="G745" s="77" t="str">
        <f>IFERROR(__xludf.DUMMYFUNCTION("""COMPUTED_VALUE"""),"https://www.facebook.com/ditbt/posts/2834645176562881")</f>
        <v>https://www.facebook.com/ditbt/posts/2834645176562881</v>
      </c>
    </row>
    <row r="746">
      <c r="G746" s="77" t="str">
        <f>IFERROR(__xludf.DUMMYFUNCTION("""COMPUTED_VALUE"""),"https://www.facebook.com/ditbt/posts/2834645176562882")</f>
        <v>https://www.facebook.com/ditbt/posts/2834645176562882</v>
      </c>
    </row>
    <row r="747">
      <c r="G747" s="77" t="str">
        <f>IFERROR(__xludf.DUMMYFUNCTION("""COMPUTED_VALUE"""),"https://www.facebook.com/ditbt/posts/2834645176562883")</f>
        <v>https://www.facebook.com/ditbt/posts/2834645176562883</v>
      </c>
    </row>
    <row r="748">
      <c r="G748" s="77" t="str">
        <f>IFERROR(__xludf.DUMMYFUNCTION("""COMPUTED_VALUE"""),"https://www.facebook.com/ditbt/posts/2834645176562884")</f>
        <v>https://www.facebook.com/ditbt/posts/2834645176562884</v>
      </c>
    </row>
    <row r="749">
      <c r="G749" s="77" t="str">
        <f>IFERROR(__xludf.DUMMYFUNCTION("""COMPUTED_VALUE"""),"https://www.facebook.com/ditbt/posts/2834645176562885")</f>
        <v>https://www.facebook.com/ditbt/posts/2834645176562885</v>
      </c>
    </row>
    <row r="750">
      <c r="G750" s="77" t="str">
        <f>IFERROR(__xludf.DUMMYFUNCTION("""COMPUTED_VALUE"""),"https://www.facebook.com/ditbt/posts/2834645176562886")</f>
        <v>https://www.facebook.com/ditbt/posts/2834645176562886</v>
      </c>
    </row>
    <row r="751">
      <c r="G751" s="77" t="str">
        <f>IFERROR(__xludf.DUMMYFUNCTION("""COMPUTED_VALUE"""),"https://www.facebook.com/ditbt/posts/2834645176562887")</f>
        <v>https://www.facebook.com/ditbt/posts/2834645176562887</v>
      </c>
    </row>
    <row r="752">
      <c r="G752" s="77" t="str">
        <f>IFERROR(__xludf.DUMMYFUNCTION("""COMPUTED_VALUE"""),"https://www.facebook.com/ditbt/posts/2834645176562888")</f>
        <v>https://www.facebook.com/ditbt/posts/2834645176562888</v>
      </c>
    </row>
    <row r="753">
      <c r="G753" s="77" t="str">
        <f>IFERROR(__xludf.DUMMYFUNCTION("""COMPUTED_VALUE"""),"https://www.facebook.com/ditbt/posts/2834645176562889")</f>
        <v>https://www.facebook.com/ditbt/posts/2834645176562889</v>
      </c>
    </row>
    <row r="754">
      <c r="G754" s="77" t="str">
        <f>IFERROR(__xludf.DUMMYFUNCTION("""COMPUTED_VALUE"""),"https://www.facebook.com/ditbt/posts/2834645176562890")</f>
        <v>https://www.facebook.com/ditbt/posts/2834645176562890</v>
      </c>
    </row>
    <row r="755">
      <c r="G755" s="77" t="str">
        <f>IFERROR(__xludf.DUMMYFUNCTION("""COMPUTED_VALUE"""),"https://www.facebook.com/ditbt/posts/2834645176562891")</f>
        <v>https://www.facebook.com/ditbt/posts/2834645176562891</v>
      </c>
    </row>
    <row r="756">
      <c r="G756" s="77" t="str">
        <f>IFERROR(__xludf.DUMMYFUNCTION("""COMPUTED_VALUE"""),"https://www.facebook.com/ditbt/posts/2834645176562892")</f>
        <v>https://www.facebook.com/ditbt/posts/2834645176562892</v>
      </c>
    </row>
    <row r="757">
      <c r="G757" s="77" t="str">
        <f>IFERROR(__xludf.DUMMYFUNCTION("""COMPUTED_VALUE"""),"https://www.facebook.com/ditbt/posts/2834645176562893")</f>
        <v>https://www.facebook.com/ditbt/posts/2834645176562893</v>
      </c>
    </row>
    <row r="758">
      <c r="G758" s="77" t="str">
        <f>IFERROR(__xludf.DUMMYFUNCTION("""COMPUTED_VALUE"""),"https://www.facebook.com/ditbt/posts/2834645176562894")</f>
        <v>https://www.facebook.com/ditbt/posts/2834645176562894</v>
      </c>
    </row>
    <row r="759">
      <c r="G759" s="77" t="str">
        <f>IFERROR(__xludf.DUMMYFUNCTION("""COMPUTED_VALUE"""),"https://www.facebook.com/ditbt/posts/2834645176562895")</f>
        <v>https://www.facebook.com/ditbt/posts/2834645176562895</v>
      </c>
    </row>
    <row r="760">
      <c r="G760" s="77" t="str">
        <f>IFERROR(__xludf.DUMMYFUNCTION("""COMPUTED_VALUE"""),"https://www.facebook.com/ditbt/posts/2834645176562896")</f>
        <v>https://www.facebook.com/ditbt/posts/2834645176562896</v>
      </c>
    </row>
    <row r="761">
      <c r="G761" s="77" t="str">
        <f>IFERROR(__xludf.DUMMYFUNCTION("""COMPUTED_VALUE"""),"https://www.facebook.com/ditbt/posts/2834645176562897")</f>
        <v>https://www.facebook.com/ditbt/posts/2834645176562897</v>
      </c>
    </row>
    <row r="762">
      <c r="G762" s="77" t="str">
        <f>IFERROR(__xludf.DUMMYFUNCTION("""COMPUTED_VALUE"""),"https://www.facebook.com/ditbt/posts/2834645176562898")</f>
        <v>https://www.facebook.com/ditbt/posts/2834645176562898</v>
      </c>
    </row>
    <row r="763">
      <c r="G763" s="77" t="str">
        <f>IFERROR(__xludf.DUMMYFUNCTION("""COMPUTED_VALUE"""),"https://www.facebook.com/ditbt/posts/2834645176562899")</f>
        <v>https://www.facebook.com/ditbt/posts/2834645176562899</v>
      </c>
    </row>
    <row r="764">
      <c r="G764" s="77" t="str">
        <f>IFERROR(__xludf.DUMMYFUNCTION("""COMPUTED_VALUE"""),"https://www.facebook.com/ditbt/posts/2834645176562900")</f>
        <v>https://www.facebook.com/ditbt/posts/2834645176562900</v>
      </c>
    </row>
    <row r="765">
      <c r="G765" s="77" t="str">
        <f>IFERROR(__xludf.DUMMYFUNCTION("""COMPUTED_VALUE"""),"https://www.facebook.com/ditbt/posts/2834645176562901")</f>
        <v>https://www.facebook.com/ditbt/posts/2834645176562901</v>
      </c>
    </row>
    <row r="766">
      <c r="G766" s="77" t="str">
        <f>IFERROR(__xludf.DUMMYFUNCTION("""COMPUTED_VALUE"""),"https://www.facebook.com/ditbt/posts/2834645176562902")</f>
        <v>https://www.facebook.com/ditbt/posts/2834645176562902</v>
      </c>
    </row>
    <row r="767">
      <c r="G767" s="77" t="str">
        <f>IFERROR(__xludf.DUMMYFUNCTION("""COMPUTED_VALUE"""),"https://www.facebook.com/ditbt/posts/2834645176562903")</f>
        <v>https://www.facebook.com/ditbt/posts/2834645176562903</v>
      </c>
    </row>
    <row r="768">
      <c r="G768" s="77" t="str">
        <f>IFERROR(__xludf.DUMMYFUNCTION("""COMPUTED_VALUE"""),"https://www.facebook.com/ditbt/posts/2834645176562904")</f>
        <v>https://www.facebook.com/ditbt/posts/2834645176562904</v>
      </c>
    </row>
    <row r="769">
      <c r="G769" s="77" t="str">
        <f>IFERROR(__xludf.DUMMYFUNCTION("""COMPUTED_VALUE"""),"https://www.facebook.com/ditbt/posts/2834645176562905")</f>
        <v>https://www.facebook.com/ditbt/posts/2834645176562905</v>
      </c>
    </row>
    <row r="770">
      <c r="G770" s="77" t="str">
        <f>IFERROR(__xludf.DUMMYFUNCTION("""COMPUTED_VALUE"""),"https://www.facebook.com/ditbt/posts/2834645176562906")</f>
        <v>https://www.facebook.com/ditbt/posts/2834645176562906</v>
      </c>
    </row>
    <row r="771">
      <c r="G771" s="77" t="str">
        <f>IFERROR(__xludf.DUMMYFUNCTION("""COMPUTED_VALUE"""),"https://www.facebook.com/ditbt/posts/2834645176562907")</f>
        <v>https://www.facebook.com/ditbt/posts/2834645176562907</v>
      </c>
    </row>
    <row r="772">
      <c r="G772" s="77" t="str">
        <f>IFERROR(__xludf.DUMMYFUNCTION("""COMPUTED_VALUE"""),"https://www.facebook.com/ditbt/posts/2834645176562908")</f>
        <v>https://www.facebook.com/ditbt/posts/2834645176562908</v>
      </c>
    </row>
    <row r="773">
      <c r="G773" s="77" t="str">
        <f>IFERROR(__xludf.DUMMYFUNCTION("""COMPUTED_VALUE"""),"https://www.facebook.com/ditbt/posts/2834645176562909")</f>
        <v>https://www.facebook.com/ditbt/posts/2834645176562909</v>
      </c>
    </row>
    <row r="774">
      <c r="G774" s="77" t="str">
        <f>IFERROR(__xludf.DUMMYFUNCTION("""COMPUTED_VALUE"""),"https://www.facebook.com/ditbt/posts/2834645176562910")</f>
        <v>https://www.facebook.com/ditbt/posts/2834645176562910</v>
      </c>
    </row>
    <row r="775">
      <c r="G775" s="77" t="str">
        <f>IFERROR(__xludf.DUMMYFUNCTION("""COMPUTED_VALUE"""),"https://www.facebook.com/ditbt/posts/2834645176562911")</f>
        <v>https://www.facebook.com/ditbt/posts/2834645176562911</v>
      </c>
    </row>
    <row r="776">
      <c r="G776" s="77" t="str">
        <f>IFERROR(__xludf.DUMMYFUNCTION("""COMPUTED_VALUE"""),"https://www.facebook.com/ditbt/posts/2834645176562912")</f>
        <v>https://www.facebook.com/ditbt/posts/2834645176562912</v>
      </c>
    </row>
    <row r="777">
      <c r="G777" s="77" t="str">
        <f>IFERROR(__xludf.DUMMYFUNCTION("""COMPUTED_VALUE"""),"https://www.facebook.com/ditbt/posts/2834645176562913")</f>
        <v>https://www.facebook.com/ditbt/posts/2834645176562913</v>
      </c>
    </row>
    <row r="778">
      <c r="G778" s="77" t="str">
        <f>IFERROR(__xludf.DUMMYFUNCTION("""COMPUTED_VALUE"""),"https://www.facebook.com/ditbt/posts/2834645176562914")</f>
        <v>https://www.facebook.com/ditbt/posts/2834645176562914</v>
      </c>
    </row>
    <row r="779">
      <c r="G779" s="77" t="str">
        <f>IFERROR(__xludf.DUMMYFUNCTION("""COMPUTED_VALUE"""),"https://www.facebook.com/ditbt/posts/2834645176562915")</f>
        <v>https://www.facebook.com/ditbt/posts/2834645176562915</v>
      </c>
    </row>
    <row r="780">
      <c r="G780" s="77" t="str">
        <f>IFERROR(__xludf.DUMMYFUNCTION("""COMPUTED_VALUE"""),"https://www.facebook.com/ditbt/posts/2834645176562916")</f>
        <v>https://www.facebook.com/ditbt/posts/2834645176562916</v>
      </c>
    </row>
    <row r="781">
      <c r="G781" s="77" t="str">
        <f>IFERROR(__xludf.DUMMYFUNCTION("""COMPUTED_VALUE"""),"https://www.facebook.com/ditbt/posts/2834645176562917")</f>
        <v>https://www.facebook.com/ditbt/posts/2834645176562917</v>
      </c>
    </row>
    <row r="782">
      <c r="G782" s="77" t="str">
        <f>IFERROR(__xludf.DUMMYFUNCTION("""COMPUTED_VALUE"""),"https://www.facebook.com/ditbt/posts/2834645176562918")</f>
        <v>https://www.facebook.com/ditbt/posts/2834645176562918</v>
      </c>
    </row>
    <row r="783">
      <c r="G783" s="77" t="str">
        <f>IFERROR(__xludf.DUMMYFUNCTION("""COMPUTED_VALUE"""),"https://www.facebook.com/ditbt/posts/2834645176562919")</f>
        <v>https://www.facebook.com/ditbt/posts/2834645176562919</v>
      </c>
    </row>
    <row r="784">
      <c r="G784" s="77" t="str">
        <f>IFERROR(__xludf.DUMMYFUNCTION("""COMPUTED_VALUE"""),"https://www.facebook.com/ditbt/posts/2834645176562920")</f>
        <v>https://www.facebook.com/ditbt/posts/2834645176562920</v>
      </c>
    </row>
    <row r="785">
      <c r="G785" s="77" t="str">
        <f>IFERROR(__xludf.DUMMYFUNCTION("""COMPUTED_VALUE"""),"https://www.facebook.com/ditbt/posts/2834645176562921")</f>
        <v>https://www.facebook.com/ditbt/posts/2834645176562921</v>
      </c>
    </row>
    <row r="786">
      <c r="G786" s="77" t="str">
        <f>IFERROR(__xludf.DUMMYFUNCTION("""COMPUTED_VALUE"""),"https://www.facebook.com/ditbt/posts/2834645176562922")</f>
        <v>https://www.facebook.com/ditbt/posts/2834645176562922</v>
      </c>
    </row>
    <row r="787">
      <c r="G787" s="77" t="str">
        <f>IFERROR(__xludf.DUMMYFUNCTION("""COMPUTED_VALUE"""),"https://www.facebook.com/ditbt/posts/2834645176562923")</f>
        <v>https://www.facebook.com/ditbt/posts/2834645176562923</v>
      </c>
    </row>
    <row r="788">
      <c r="G788" s="77" t="str">
        <f>IFERROR(__xludf.DUMMYFUNCTION("""COMPUTED_VALUE"""),"https://www.facebook.com/ditbt/posts/2834645176562924")</f>
        <v>https://www.facebook.com/ditbt/posts/2834645176562924</v>
      </c>
    </row>
    <row r="789">
      <c r="G789" s="77" t="str">
        <f>IFERROR(__xludf.DUMMYFUNCTION("""COMPUTED_VALUE"""),"https://www.facebook.com/ditbt/posts/2834645176562925")</f>
        <v>https://www.facebook.com/ditbt/posts/2834645176562925</v>
      </c>
    </row>
    <row r="790">
      <c r="G790" s="77" t="str">
        <f>IFERROR(__xludf.DUMMYFUNCTION("""COMPUTED_VALUE"""),"https://www.facebook.com/ditbt/posts/2834645176562926")</f>
        <v>https://www.facebook.com/ditbt/posts/2834645176562926</v>
      </c>
    </row>
    <row r="791">
      <c r="G791" s="77" t="str">
        <f>IFERROR(__xludf.DUMMYFUNCTION("""COMPUTED_VALUE"""),"https://www.facebook.com/ditbt/posts/2834645176562927")</f>
        <v>https://www.facebook.com/ditbt/posts/2834645176562927</v>
      </c>
    </row>
    <row r="792">
      <c r="G792" s="77" t="str">
        <f>IFERROR(__xludf.DUMMYFUNCTION("""COMPUTED_VALUE"""),"https://www.facebook.com/ditbt/posts/2834645176562928")</f>
        <v>https://www.facebook.com/ditbt/posts/2834645176562928</v>
      </c>
    </row>
    <row r="793">
      <c r="G793" s="77" t="str">
        <f>IFERROR(__xludf.DUMMYFUNCTION("""COMPUTED_VALUE"""),"https://www.facebook.com/ditbt/posts/2834645176562929")</f>
        <v>https://www.facebook.com/ditbt/posts/2834645176562929</v>
      </c>
    </row>
    <row r="794">
      <c r="G794" s="77" t="str">
        <f>IFERROR(__xludf.DUMMYFUNCTION("""COMPUTED_VALUE"""),"https://www.facebook.com/ditbt/posts/2834645176562930")</f>
        <v>https://www.facebook.com/ditbt/posts/2834645176562930</v>
      </c>
    </row>
    <row r="795">
      <c r="G795" s="77" t="str">
        <f>IFERROR(__xludf.DUMMYFUNCTION("""COMPUTED_VALUE"""),"https://www.facebook.com/ditbt/posts/2834645176562931")</f>
        <v>https://www.facebook.com/ditbt/posts/2834645176562931</v>
      </c>
    </row>
    <row r="796">
      <c r="G796" s="77" t="str">
        <f>IFERROR(__xludf.DUMMYFUNCTION("""COMPUTED_VALUE"""),"https://www.facebook.com/ditbt/posts/2834645176562932")</f>
        <v>https://www.facebook.com/ditbt/posts/2834645176562932</v>
      </c>
    </row>
    <row r="797">
      <c r="G797" s="77" t="str">
        <f>IFERROR(__xludf.DUMMYFUNCTION("""COMPUTED_VALUE"""),"https://www.facebook.com/ditbt/posts/2834645176562933")</f>
        <v>https://www.facebook.com/ditbt/posts/2834645176562933</v>
      </c>
    </row>
    <row r="798">
      <c r="G798" s="77" t="str">
        <f>IFERROR(__xludf.DUMMYFUNCTION("""COMPUTED_VALUE"""),"https://www.facebook.com/ditbt/posts/2834645176562934")</f>
        <v>https://www.facebook.com/ditbt/posts/2834645176562934</v>
      </c>
    </row>
    <row r="799">
      <c r="G799" s="77" t="str">
        <f>IFERROR(__xludf.DUMMYFUNCTION("""COMPUTED_VALUE"""),"https://www.facebook.com/ditbt/posts/2834645176562935")</f>
        <v>https://www.facebook.com/ditbt/posts/2834645176562935</v>
      </c>
    </row>
    <row r="800">
      <c r="G800" s="77" t="str">
        <f>IFERROR(__xludf.DUMMYFUNCTION("""COMPUTED_VALUE"""),"https://www.facebook.com/ditbt/posts/2834645176562936")</f>
        <v>https://www.facebook.com/ditbt/posts/2834645176562936</v>
      </c>
    </row>
    <row r="801">
      <c r="G801" s="77" t="str">
        <f>IFERROR(__xludf.DUMMYFUNCTION("""COMPUTED_VALUE"""),"https://www.facebook.com/ditbt/posts/2834645176562937")</f>
        <v>https://www.facebook.com/ditbt/posts/2834645176562937</v>
      </c>
    </row>
    <row r="802">
      <c r="G802" s="77" t="str">
        <f>IFERROR(__xludf.DUMMYFUNCTION("""COMPUTED_VALUE"""),"https://www.facebook.com/ditbt/posts/2834645176562938")</f>
        <v>https://www.facebook.com/ditbt/posts/2834645176562938</v>
      </c>
    </row>
    <row r="803">
      <c r="G803" s="77" t="str">
        <f>IFERROR(__xludf.DUMMYFUNCTION("""COMPUTED_VALUE"""),"https://www.facebook.com/ditbt/posts/2834645176562939")</f>
        <v>https://www.facebook.com/ditbt/posts/2834645176562939</v>
      </c>
    </row>
    <row r="804">
      <c r="G804" s="77" t="str">
        <f>IFERROR(__xludf.DUMMYFUNCTION("""COMPUTED_VALUE"""),"https://www.facebook.com/ditbt/posts/2834645176562940")</f>
        <v>https://www.facebook.com/ditbt/posts/2834645176562940</v>
      </c>
    </row>
    <row r="805">
      <c r="G805" s="77" t="str">
        <f>IFERROR(__xludf.DUMMYFUNCTION("""COMPUTED_VALUE"""),"https://www.facebook.com/ditbt/posts/2834645176562941")</f>
        <v>https://www.facebook.com/ditbt/posts/2834645176562941</v>
      </c>
    </row>
    <row r="806">
      <c r="G806" s="77" t="str">
        <f>IFERROR(__xludf.DUMMYFUNCTION("""COMPUTED_VALUE"""),"https://www.facebook.com/ditbt/posts/2834645176562942")</f>
        <v>https://www.facebook.com/ditbt/posts/2834645176562942</v>
      </c>
    </row>
    <row r="807">
      <c r="G807" s="77" t="str">
        <f>IFERROR(__xludf.DUMMYFUNCTION("""COMPUTED_VALUE"""),"https://www.facebook.com/ditbt/posts/2834645176562943")</f>
        <v>https://www.facebook.com/ditbt/posts/2834645176562943</v>
      </c>
    </row>
    <row r="808">
      <c r="G808" s="77" t="str">
        <f>IFERROR(__xludf.DUMMYFUNCTION("""COMPUTED_VALUE"""),"https://www.facebook.com/ditbt/posts/2834645176562944")</f>
        <v>https://www.facebook.com/ditbt/posts/2834645176562944</v>
      </c>
    </row>
    <row r="809">
      <c r="G809" s="77" t="str">
        <f>IFERROR(__xludf.DUMMYFUNCTION("""COMPUTED_VALUE"""),"https://www.facebook.com/ditbt/posts/2834645176562945")</f>
        <v>https://www.facebook.com/ditbt/posts/2834645176562945</v>
      </c>
    </row>
    <row r="810">
      <c r="G810" s="77" t="str">
        <f>IFERROR(__xludf.DUMMYFUNCTION("""COMPUTED_VALUE"""),"https://www.facebook.com/ditbt/posts/2834645176562946")</f>
        <v>https://www.facebook.com/ditbt/posts/2834645176562946</v>
      </c>
    </row>
    <row r="811">
      <c r="G811" s="77" t="str">
        <f>IFERROR(__xludf.DUMMYFUNCTION("""COMPUTED_VALUE"""),"https://www.facebook.com/ditbt/posts/2834645176562947")</f>
        <v>https://www.facebook.com/ditbt/posts/2834645176562947</v>
      </c>
    </row>
    <row r="812">
      <c r="G812" s="77" t="str">
        <f>IFERROR(__xludf.DUMMYFUNCTION("""COMPUTED_VALUE"""),"https://www.facebook.com/ditbt/posts/2834645176562948")</f>
        <v>https://www.facebook.com/ditbt/posts/2834645176562948</v>
      </c>
    </row>
    <row r="813">
      <c r="G813" s="77" t="str">
        <f>IFERROR(__xludf.DUMMYFUNCTION("""COMPUTED_VALUE"""),"https://www.facebook.com/ditbt/posts/2834645176562949")</f>
        <v>https://www.facebook.com/ditbt/posts/2834645176562949</v>
      </c>
    </row>
    <row r="814">
      <c r="G814" s="77" t="str">
        <f>IFERROR(__xludf.DUMMYFUNCTION("""COMPUTED_VALUE"""),"https://www.facebook.com/ditbt/posts/2834645176562950")</f>
        <v>https://www.facebook.com/ditbt/posts/2834645176562950</v>
      </c>
    </row>
    <row r="815">
      <c r="G815" s="77" t="str">
        <f>IFERROR(__xludf.DUMMYFUNCTION("""COMPUTED_VALUE"""),"https://www.facebook.com/ditbt/posts/2834645176562951")</f>
        <v>https://www.facebook.com/ditbt/posts/2834645176562951</v>
      </c>
    </row>
    <row r="816">
      <c r="G816" s="77" t="str">
        <f>IFERROR(__xludf.DUMMYFUNCTION("""COMPUTED_VALUE"""),"https://www.facebook.com/ditbt/posts/2834645176562952")</f>
        <v>https://www.facebook.com/ditbt/posts/2834645176562952</v>
      </c>
    </row>
    <row r="817">
      <c r="G817" s="77" t="str">
        <f>IFERROR(__xludf.DUMMYFUNCTION("""COMPUTED_VALUE"""),"https://www.facebook.com/ditbt/posts/2834645176562953")</f>
        <v>https://www.facebook.com/ditbt/posts/2834645176562953</v>
      </c>
    </row>
    <row r="818">
      <c r="G818" s="77" t="str">
        <f>IFERROR(__xludf.DUMMYFUNCTION("""COMPUTED_VALUE"""),"https://www.facebook.com/ditbt/posts/2834645176562954")</f>
        <v>https://www.facebook.com/ditbt/posts/2834645176562954</v>
      </c>
    </row>
    <row r="819">
      <c r="G819" s="77" t="str">
        <f>IFERROR(__xludf.DUMMYFUNCTION("""COMPUTED_VALUE"""),"https://www.facebook.com/ditbt/posts/2834645176562955")</f>
        <v>https://www.facebook.com/ditbt/posts/2834645176562955</v>
      </c>
    </row>
    <row r="820">
      <c r="G820" s="77" t="str">
        <f>IFERROR(__xludf.DUMMYFUNCTION("""COMPUTED_VALUE"""),"https://www.facebook.com/ditbt/posts/2834645176562956")</f>
        <v>https://www.facebook.com/ditbt/posts/2834645176562956</v>
      </c>
    </row>
    <row r="821">
      <c r="G821" s="77" t="str">
        <f>IFERROR(__xludf.DUMMYFUNCTION("""COMPUTED_VALUE"""),"https://www.facebook.com/ditbt/posts/2834645176562957")</f>
        <v>https://www.facebook.com/ditbt/posts/2834645176562957</v>
      </c>
    </row>
    <row r="822">
      <c r="G822" s="77" t="str">
        <f>IFERROR(__xludf.DUMMYFUNCTION("""COMPUTED_VALUE"""),"https://www.facebook.com/ditbt/posts/2834645176562958")</f>
        <v>https://www.facebook.com/ditbt/posts/2834645176562958</v>
      </c>
    </row>
    <row r="823">
      <c r="G823" s="77" t="str">
        <f>IFERROR(__xludf.DUMMYFUNCTION("""COMPUTED_VALUE"""),"https://www.facebook.com/ditbt/posts/2834645176562959")</f>
        <v>https://www.facebook.com/ditbt/posts/2834645176562959</v>
      </c>
    </row>
    <row r="824">
      <c r="G824" s="77" t="str">
        <f>IFERROR(__xludf.DUMMYFUNCTION("""COMPUTED_VALUE"""),"https://www.facebook.com/ditbt/posts/2834645176562960")</f>
        <v>https://www.facebook.com/ditbt/posts/2834645176562960</v>
      </c>
    </row>
    <row r="825">
      <c r="G825" s="77" t="str">
        <f>IFERROR(__xludf.DUMMYFUNCTION("""COMPUTED_VALUE"""),"https://www.facebook.com/ditbt/posts/2834645176562961")</f>
        <v>https://www.facebook.com/ditbt/posts/2834645176562961</v>
      </c>
    </row>
    <row r="826">
      <c r="G826" s="77" t="str">
        <f>IFERROR(__xludf.DUMMYFUNCTION("""COMPUTED_VALUE"""),"https://www.facebook.com/ditbt/posts/2834645176562962")</f>
        <v>https://www.facebook.com/ditbt/posts/2834645176562962</v>
      </c>
    </row>
    <row r="827">
      <c r="G827" s="77" t="str">
        <f>IFERROR(__xludf.DUMMYFUNCTION("""COMPUTED_VALUE"""),"https://www.facebook.com/ditbt/posts/2834645176562963")</f>
        <v>https://www.facebook.com/ditbt/posts/2834645176562963</v>
      </c>
    </row>
    <row r="828">
      <c r="G828" s="77" t="str">
        <f>IFERROR(__xludf.DUMMYFUNCTION("""COMPUTED_VALUE"""),"https://www.facebook.com/ditbt/posts/2834645176562964")</f>
        <v>https://www.facebook.com/ditbt/posts/2834645176562964</v>
      </c>
    </row>
    <row r="829">
      <c r="G829" s="77" t="str">
        <f>IFERROR(__xludf.DUMMYFUNCTION("""COMPUTED_VALUE"""),"https://www.facebook.com/ditbt/posts/2834645176562965")</f>
        <v>https://www.facebook.com/ditbt/posts/2834645176562965</v>
      </c>
    </row>
    <row r="830">
      <c r="G830" s="77" t="str">
        <f>IFERROR(__xludf.DUMMYFUNCTION("""COMPUTED_VALUE"""),"https://www.facebook.com/ditbt/posts/2834645176562966")</f>
        <v>https://www.facebook.com/ditbt/posts/2834645176562966</v>
      </c>
    </row>
    <row r="831">
      <c r="G831" s="77" t="str">
        <f>IFERROR(__xludf.DUMMYFUNCTION("""COMPUTED_VALUE"""),"https://www.facebook.com/ditbt/posts/2834645176562967")</f>
        <v>https://www.facebook.com/ditbt/posts/2834645176562967</v>
      </c>
    </row>
    <row r="832">
      <c r="G832" s="77" t="str">
        <f>IFERROR(__xludf.DUMMYFUNCTION("""COMPUTED_VALUE"""),"https://www.facebook.com/ditbt/posts/2834645176562968")</f>
        <v>https://www.facebook.com/ditbt/posts/2834645176562968</v>
      </c>
    </row>
    <row r="833">
      <c r="G833" s="77" t="str">
        <f>IFERROR(__xludf.DUMMYFUNCTION("""COMPUTED_VALUE"""),"https://www.facebook.com/ditbt/posts/2834645176562969")</f>
        <v>https://www.facebook.com/ditbt/posts/2834645176562969</v>
      </c>
    </row>
    <row r="834">
      <c r="G834" s="77" t="str">
        <f>IFERROR(__xludf.DUMMYFUNCTION("""COMPUTED_VALUE"""),"https://www.facebook.com/ditbt/posts/2834645176562970")</f>
        <v>https://www.facebook.com/ditbt/posts/2834645176562970</v>
      </c>
    </row>
    <row r="835">
      <c r="G835" s="77" t="str">
        <f>IFERROR(__xludf.DUMMYFUNCTION("""COMPUTED_VALUE"""),"https://www.facebook.com/ditbt/posts/2834645176562971")</f>
        <v>https://www.facebook.com/ditbt/posts/2834645176562971</v>
      </c>
    </row>
    <row r="836">
      <c r="G836" s="77" t="str">
        <f>IFERROR(__xludf.DUMMYFUNCTION("""COMPUTED_VALUE"""),"https://www.facebook.com/ditbt/posts/2834645176562972")</f>
        <v>https://www.facebook.com/ditbt/posts/2834645176562972</v>
      </c>
    </row>
    <row r="837">
      <c r="G837" s="77" t="str">
        <f>IFERROR(__xludf.DUMMYFUNCTION("""COMPUTED_VALUE"""),"https://www.facebook.com/ditbt/posts/2834645176562973")</f>
        <v>https://www.facebook.com/ditbt/posts/2834645176562973</v>
      </c>
    </row>
    <row r="838">
      <c r="G838" s="77" t="str">
        <f>IFERROR(__xludf.DUMMYFUNCTION("""COMPUTED_VALUE"""),"https://www.facebook.com/ditbt/posts/2834645176562974")</f>
        <v>https://www.facebook.com/ditbt/posts/2834645176562974</v>
      </c>
    </row>
    <row r="839">
      <c r="G839" s="77" t="str">
        <f>IFERROR(__xludf.DUMMYFUNCTION("""COMPUTED_VALUE"""),"https://www.facebook.com/ditbt/posts/2834645176562975")</f>
        <v>https://www.facebook.com/ditbt/posts/2834645176562975</v>
      </c>
    </row>
    <row r="840">
      <c r="G840" s="77" t="str">
        <f>IFERROR(__xludf.DUMMYFUNCTION("""COMPUTED_VALUE"""),"https://www.facebook.com/ditbt/posts/2834645176562976")</f>
        <v>https://www.facebook.com/ditbt/posts/2834645176562976</v>
      </c>
    </row>
    <row r="841">
      <c r="G841" s="77" t="str">
        <f>IFERROR(__xludf.DUMMYFUNCTION("""COMPUTED_VALUE"""),"https://www.facebook.com/ditbt/posts/2834645176562977")</f>
        <v>https://www.facebook.com/ditbt/posts/2834645176562977</v>
      </c>
    </row>
    <row r="842">
      <c r="G842" s="77" t="str">
        <f>IFERROR(__xludf.DUMMYFUNCTION("""COMPUTED_VALUE"""),"https://www.facebook.com/ditbt/posts/2834645176562978")</f>
        <v>https://www.facebook.com/ditbt/posts/2834645176562978</v>
      </c>
    </row>
    <row r="843">
      <c r="G843" s="77" t="str">
        <f>IFERROR(__xludf.DUMMYFUNCTION("""COMPUTED_VALUE"""),"https://www.facebook.com/ditbt/posts/2834645176562979")</f>
        <v>https://www.facebook.com/ditbt/posts/2834645176562979</v>
      </c>
    </row>
    <row r="844">
      <c r="G844" s="77" t="str">
        <f>IFERROR(__xludf.DUMMYFUNCTION("""COMPUTED_VALUE"""),"https://www.facebook.com/ditbt/posts/2834645176562980")</f>
        <v>https://www.facebook.com/ditbt/posts/2834645176562980</v>
      </c>
    </row>
    <row r="845">
      <c r="G845" s="77" t="str">
        <f>IFERROR(__xludf.DUMMYFUNCTION("""COMPUTED_VALUE"""),"https://www.facebook.com/ditbt/posts/2834645176562981")</f>
        <v>https://www.facebook.com/ditbt/posts/2834645176562981</v>
      </c>
    </row>
    <row r="846">
      <c r="G846" s="77" t="str">
        <f>IFERROR(__xludf.DUMMYFUNCTION("""COMPUTED_VALUE"""),"https://www.facebook.com/ditbt/posts/2834645176562982")</f>
        <v>https://www.facebook.com/ditbt/posts/2834645176562982</v>
      </c>
    </row>
    <row r="847">
      <c r="G847" s="77" t="str">
        <f>IFERROR(__xludf.DUMMYFUNCTION("""COMPUTED_VALUE"""),"https://www.facebook.com/ditbt/posts/2834645176562983")</f>
        <v>https://www.facebook.com/ditbt/posts/2834645176562983</v>
      </c>
    </row>
    <row r="848">
      <c r="G848" s="77" t="str">
        <f>IFERROR(__xludf.DUMMYFUNCTION("""COMPUTED_VALUE"""),"https://www.facebook.com/ditbt/posts/2834645176562984")</f>
        <v>https://www.facebook.com/ditbt/posts/2834645176562984</v>
      </c>
    </row>
    <row r="849">
      <c r="G849" s="77" t="str">
        <f>IFERROR(__xludf.DUMMYFUNCTION("""COMPUTED_VALUE"""),"https://www.facebook.com/ditbt/posts/2834645176562985")</f>
        <v>https://www.facebook.com/ditbt/posts/2834645176562985</v>
      </c>
    </row>
    <row r="850">
      <c r="G850" s="77" t="str">
        <f>IFERROR(__xludf.DUMMYFUNCTION("""COMPUTED_VALUE"""),"https://www.facebook.com/ditbt/posts/2834645176562986")</f>
        <v>https://www.facebook.com/ditbt/posts/2834645176562986</v>
      </c>
    </row>
    <row r="851">
      <c r="G851" s="77" t="str">
        <f>IFERROR(__xludf.DUMMYFUNCTION("""COMPUTED_VALUE"""),"https://www.facebook.com/ditbt/posts/2834645176562987")</f>
        <v>https://www.facebook.com/ditbt/posts/2834645176562987</v>
      </c>
    </row>
    <row r="852">
      <c r="G852" s="77" t="str">
        <f>IFERROR(__xludf.DUMMYFUNCTION("""COMPUTED_VALUE"""),"https://www.facebook.com/ditbt/posts/2834645176562988")</f>
        <v>https://www.facebook.com/ditbt/posts/2834645176562988</v>
      </c>
    </row>
    <row r="853">
      <c r="G853" s="77" t="str">
        <f>IFERROR(__xludf.DUMMYFUNCTION("""COMPUTED_VALUE"""),"https://www.facebook.com/ditbt/posts/2834645176562989")</f>
        <v>https://www.facebook.com/ditbt/posts/2834645176562989</v>
      </c>
    </row>
    <row r="854">
      <c r="G854" s="77" t="str">
        <f>IFERROR(__xludf.DUMMYFUNCTION("""COMPUTED_VALUE"""),"https://www.facebook.com/ditbt/posts/2834645176562990")</f>
        <v>https://www.facebook.com/ditbt/posts/2834645176562990</v>
      </c>
    </row>
    <row r="855">
      <c r="G855" s="77" t="str">
        <f>IFERROR(__xludf.DUMMYFUNCTION("""COMPUTED_VALUE"""),"https://www.facebook.com/ditbt/posts/2834645176562991")</f>
        <v>https://www.facebook.com/ditbt/posts/2834645176562991</v>
      </c>
    </row>
    <row r="856">
      <c r="G856" s="77" t="str">
        <f>IFERROR(__xludf.DUMMYFUNCTION("""COMPUTED_VALUE"""),"https://www.facebook.com/ditbt/posts/2834645176562992")</f>
        <v>https://www.facebook.com/ditbt/posts/2834645176562992</v>
      </c>
    </row>
    <row r="857">
      <c r="G857" s="77" t="str">
        <f>IFERROR(__xludf.DUMMYFUNCTION("""COMPUTED_VALUE"""),"https://www.facebook.com/ditbt/posts/2834645176562993")</f>
        <v>https://www.facebook.com/ditbt/posts/2834645176562993</v>
      </c>
    </row>
    <row r="858">
      <c r="G858" s="77" t="str">
        <f>IFERROR(__xludf.DUMMYFUNCTION("""COMPUTED_VALUE"""),"https://www.facebook.com/ditbt/posts/2834645176562994")</f>
        <v>https://www.facebook.com/ditbt/posts/2834645176562994</v>
      </c>
    </row>
    <row r="859">
      <c r="G859" s="77" t="str">
        <f>IFERROR(__xludf.DUMMYFUNCTION("""COMPUTED_VALUE"""),"https://www.facebook.com/ditbt/posts/2834645176562995")</f>
        <v>https://www.facebook.com/ditbt/posts/2834645176562995</v>
      </c>
    </row>
    <row r="860">
      <c r="G860" s="77" t="str">
        <f>IFERROR(__xludf.DUMMYFUNCTION("""COMPUTED_VALUE"""),"https://www.facebook.com/ditbt/posts/2834645176562996")</f>
        <v>https://www.facebook.com/ditbt/posts/2834645176562996</v>
      </c>
    </row>
    <row r="861">
      <c r="G861" s="77" t="str">
        <f>IFERROR(__xludf.DUMMYFUNCTION("""COMPUTED_VALUE"""),"https://www.facebook.com/ditbt/posts/2834645176562997")</f>
        <v>https://www.facebook.com/ditbt/posts/2834645176562997</v>
      </c>
    </row>
    <row r="862">
      <c r="G862" s="77" t="str">
        <f>IFERROR(__xludf.DUMMYFUNCTION("""COMPUTED_VALUE"""),"https://www.facebook.com/ditbt/posts/2834645176562998")</f>
        <v>https://www.facebook.com/ditbt/posts/2834645176562998</v>
      </c>
    </row>
    <row r="863">
      <c r="G863" s="77" t="str">
        <f>IFERROR(__xludf.DUMMYFUNCTION("""COMPUTED_VALUE"""),"https://www.facebook.com/ditbt/posts/2834645176562999")</f>
        <v>https://www.facebook.com/ditbt/posts/2834645176562999</v>
      </c>
    </row>
    <row r="864">
      <c r="G864" s="77" t="str">
        <f>IFERROR(__xludf.DUMMYFUNCTION("""COMPUTED_VALUE"""),"https://www.facebook.com/ditbt/posts/2834645176563000")</f>
        <v>https://www.facebook.com/ditbt/posts/2834645176563000</v>
      </c>
    </row>
    <row r="865">
      <c r="G865" s="77" t="str">
        <f>IFERROR(__xludf.DUMMYFUNCTION("""COMPUTED_VALUE"""),"https://www.facebook.com/ditbt/posts/2834645176563001")</f>
        <v>https://www.facebook.com/ditbt/posts/2834645176563001</v>
      </c>
    </row>
    <row r="866">
      <c r="G866" s="77" t="str">
        <f>IFERROR(__xludf.DUMMYFUNCTION("""COMPUTED_VALUE"""),"https://www.facebook.com/ditbt/posts/2834645176563002")</f>
        <v>https://www.facebook.com/ditbt/posts/2834645176563002</v>
      </c>
    </row>
    <row r="867">
      <c r="G867" s="77" t="str">
        <f>IFERROR(__xludf.DUMMYFUNCTION("""COMPUTED_VALUE"""),"https://www.facebook.com/ditbt/posts/2834645176563003")</f>
        <v>https://www.facebook.com/ditbt/posts/2834645176563003</v>
      </c>
    </row>
    <row r="868">
      <c r="G868" s="77" t="str">
        <f>IFERROR(__xludf.DUMMYFUNCTION("""COMPUTED_VALUE"""),"https://www.facebook.com/ditbt/posts/2834645176563004")</f>
        <v>https://www.facebook.com/ditbt/posts/2834645176563004</v>
      </c>
    </row>
    <row r="869">
      <c r="G869" s="77" t="str">
        <f>IFERROR(__xludf.DUMMYFUNCTION("""COMPUTED_VALUE"""),"https://www.facebook.com/ditbt/posts/2834645176563005")</f>
        <v>https://www.facebook.com/ditbt/posts/2834645176563005</v>
      </c>
    </row>
    <row r="870">
      <c r="G870" s="77" t="str">
        <f>IFERROR(__xludf.DUMMYFUNCTION("""COMPUTED_VALUE"""),"https://www.facebook.com/ditbt/posts/2834645176563006")</f>
        <v>https://www.facebook.com/ditbt/posts/2834645176563006</v>
      </c>
    </row>
    <row r="871">
      <c r="G871" s="77" t="str">
        <f>IFERROR(__xludf.DUMMYFUNCTION("""COMPUTED_VALUE"""),"https://www.facebook.com/ditbt/posts/2834645176563007")</f>
        <v>https://www.facebook.com/ditbt/posts/2834645176563007</v>
      </c>
    </row>
    <row r="872">
      <c r="G872" s="77" t="str">
        <f>IFERROR(__xludf.DUMMYFUNCTION("""COMPUTED_VALUE"""),"https://www.facebook.com/ditbt/posts/2834645176563008")</f>
        <v>https://www.facebook.com/ditbt/posts/2834645176563008</v>
      </c>
    </row>
    <row r="873">
      <c r="G873" s="77" t="str">
        <f>IFERROR(__xludf.DUMMYFUNCTION("""COMPUTED_VALUE"""),"https://www.facebook.com/ditbt/posts/2834645176563009")</f>
        <v>https://www.facebook.com/ditbt/posts/2834645176563009</v>
      </c>
    </row>
    <row r="874">
      <c r="G874" s="77" t="str">
        <f>IFERROR(__xludf.DUMMYFUNCTION("""COMPUTED_VALUE"""),"https://www.facebook.com/ditbt/posts/2834645176563010")</f>
        <v>https://www.facebook.com/ditbt/posts/2834645176563010</v>
      </c>
    </row>
    <row r="875">
      <c r="G875" s="77" t="str">
        <f>IFERROR(__xludf.DUMMYFUNCTION("""COMPUTED_VALUE"""),"https://www.facebook.com/ditbt/posts/2834645176563011")</f>
        <v>https://www.facebook.com/ditbt/posts/2834645176563011</v>
      </c>
    </row>
    <row r="876">
      <c r="G876" s="77" t="str">
        <f>IFERROR(__xludf.DUMMYFUNCTION("""COMPUTED_VALUE"""),"https://www.facebook.com/ditbt/posts/2834645176563012")</f>
        <v>https://www.facebook.com/ditbt/posts/2834645176563012</v>
      </c>
    </row>
    <row r="877">
      <c r="G877" s="77" t="str">
        <f>IFERROR(__xludf.DUMMYFUNCTION("""COMPUTED_VALUE"""),"https://www.facebook.com/ditbt/posts/2834645176563013")</f>
        <v>https://www.facebook.com/ditbt/posts/2834645176563013</v>
      </c>
    </row>
    <row r="878">
      <c r="G878" s="77" t="str">
        <f>IFERROR(__xludf.DUMMYFUNCTION("""COMPUTED_VALUE"""),"https://www.facebook.com/ditbt/posts/2834645176563014")</f>
        <v>https://www.facebook.com/ditbt/posts/2834645176563014</v>
      </c>
    </row>
    <row r="879">
      <c r="G879" s="77" t="str">
        <f>IFERROR(__xludf.DUMMYFUNCTION("""COMPUTED_VALUE"""),"https://www.facebook.com/ditbt/posts/2834645176563015")</f>
        <v>https://www.facebook.com/ditbt/posts/2834645176563015</v>
      </c>
    </row>
    <row r="880">
      <c r="G880" s="77" t="str">
        <f>IFERROR(__xludf.DUMMYFUNCTION("""COMPUTED_VALUE"""),"https://www.facebook.com/ditbt/posts/2834645176563016")</f>
        <v>https://www.facebook.com/ditbt/posts/2834645176563016</v>
      </c>
    </row>
    <row r="881">
      <c r="G881" s="77" t="str">
        <f>IFERROR(__xludf.DUMMYFUNCTION("""COMPUTED_VALUE"""),"https://www.facebook.com/ditbt/posts/2834645176563017")</f>
        <v>https://www.facebook.com/ditbt/posts/2834645176563017</v>
      </c>
    </row>
    <row r="882">
      <c r="G882" s="77" t="str">
        <f>IFERROR(__xludf.DUMMYFUNCTION("""COMPUTED_VALUE"""),"https://www.facebook.com/ditbt/posts/2834645176563018")</f>
        <v>https://www.facebook.com/ditbt/posts/2834645176563018</v>
      </c>
    </row>
    <row r="883">
      <c r="G883" s="77" t="str">
        <f>IFERROR(__xludf.DUMMYFUNCTION("""COMPUTED_VALUE"""),"https://www.facebook.com/ditbt/posts/2834645176563019")</f>
        <v>https://www.facebook.com/ditbt/posts/2834645176563019</v>
      </c>
    </row>
    <row r="884">
      <c r="G884" s="77" t="str">
        <f>IFERROR(__xludf.DUMMYFUNCTION("""COMPUTED_VALUE"""),"https://www.facebook.com/ditbt/posts/2834645176563020")</f>
        <v>https://www.facebook.com/ditbt/posts/2834645176563020</v>
      </c>
    </row>
    <row r="885">
      <c r="G885" s="77" t="str">
        <f>IFERROR(__xludf.DUMMYFUNCTION("""COMPUTED_VALUE"""),"https://www.facebook.com/ditbt/posts/2834645176563021")</f>
        <v>https://www.facebook.com/ditbt/posts/2834645176563021</v>
      </c>
    </row>
    <row r="886">
      <c r="G886" s="77" t="str">
        <f>IFERROR(__xludf.DUMMYFUNCTION("""COMPUTED_VALUE"""),"https://www.facebook.com/ditbt/posts/2834645176563022")</f>
        <v>https://www.facebook.com/ditbt/posts/2834645176563022</v>
      </c>
    </row>
    <row r="887">
      <c r="G887" s="77" t="str">
        <f>IFERROR(__xludf.DUMMYFUNCTION("""COMPUTED_VALUE"""),"https://www.facebook.com/ditbt/posts/2834645176563023")</f>
        <v>https://www.facebook.com/ditbt/posts/2834645176563023</v>
      </c>
    </row>
    <row r="888">
      <c r="G888" s="77" t="str">
        <f>IFERROR(__xludf.DUMMYFUNCTION("""COMPUTED_VALUE"""),"https://www.facebook.com/ditbt/posts/2834645176563024")</f>
        <v>https://www.facebook.com/ditbt/posts/2834645176563024</v>
      </c>
    </row>
    <row r="889">
      <c r="G889" s="77" t="str">
        <f>IFERROR(__xludf.DUMMYFUNCTION("""COMPUTED_VALUE"""),"https://www.facebook.com/ditbt/posts/2834645176563025")</f>
        <v>https://www.facebook.com/ditbt/posts/2834645176563025</v>
      </c>
    </row>
    <row r="890">
      <c r="G890" s="77" t="str">
        <f>IFERROR(__xludf.DUMMYFUNCTION("""COMPUTED_VALUE"""),"https://www.facebook.com/ditbt/posts/2834645176563026")</f>
        <v>https://www.facebook.com/ditbt/posts/2834645176563026</v>
      </c>
    </row>
    <row r="891">
      <c r="G891" s="77" t="str">
        <f>IFERROR(__xludf.DUMMYFUNCTION("""COMPUTED_VALUE"""),"https://www.facebook.com/ditbt/posts/2834645176563027")</f>
        <v>https://www.facebook.com/ditbt/posts/2834645176563027</v>
      </c>
    </row>
    <row r="892">
      <c r="G892" s="77" t="str">
        <f>IFERROR(__xludf.DUMMYFUNCTION("""COMPUTED_VALUE"""),"https://www.facebook.com/ditbt/posts/2834645176563028")</f>
        <v>https://www.facebook.com/ditbt/posts/2834645176563028</v>
      </c>
    </row>
    <row r="893">
      <c r="G893" s="77" t="str">
        <f>IFERROR(__xludf.DUMMYFUNCTION("""COMPUTED_VALUE"""),"https://www.facebook.com/ditbt/posts/2834645176563029")</f>
        <v>https://www.facebook.com/ditbt/posts/2834645176563029</v>
      </c>
    </row>
    <row r="894">
      <c r="G894" s="77" t="str">
        <f>IFERROR(__xludf.DUMMYFUNCTION("""COMPUTED_VALUE"""),"https://www.facebook.com/ditbt/posts/2834645176563030")</f>
        <v>https://www.facebook.com/ditbt/posts/2834645176563030</v>
      </c>
    </row>
    <row r="895">
      <c r="G895" s="77" t="str">
        <f>IFERROR(__xludf.DUMMYFUNCTION("""COMPUTED_VALUE"""),"https://www.facebook.com/ditbt/posts/2834645176563031")</f>
        <v>https://www.facebook.com/ditbt/posts/2834645176563031</v>
      </c>
    </row>
    <row r="896">
      <c r="G896" s="77" t="str">
        <f>IFERROR(__xludf.DUMMYFUNCTION("""COMPUTED_VALUE"""),"https://www.facebook.com/ditbt/posts/2834645176563032")</f>
        <v>https://www.facebook.com/ditbt/posts/2834645176563032</v>
      </c>
    </row>
    <row r="897">
      <c r="G897" s="77" t="str">
        <f>IFERROR(__xludf.DUMMYFUNCTION("""COMPUTED_VALUE"""),"https://www.facebook.com/ditbt/posts/2834645176563033")</f>
        <v>https://www.facebook.com/ditbt/posts/2834645176563033</v>
      </c>
    </row>
    <row r="898">
      <c r="G898" s="77" t="str">
        <f>IFERROR(__xludf.DUMMYFUNCTION("""COMPUTED_VALUE"""),"https://www.facebook.com/ditbt/posts/2834645176563034")</f>
        <v>https://www.facebook.com/ditbt/posts/2834645176563034</v>
      </c>
    </row>
    <row r="899">
      <c r="G899" s="77" t="str">
        <f>IFERROR(__xludf.DUMMYFUNCTION("""COMPUTED_VALUE"""),"https://www.facebook.com/ditbt/posts/2834645176563035")</f>
        <v>https://www.facebook.com/ditbt/posts/2834645176563035</v>
      </c>
    </row>
    <row r="900">
      <c r="G900" s="77" t="str">
        <f>IFERROR(__xludf.DUMMYFUNCTION("""COMPUTED_VALUE"""),"https://www.facebook.com/ditbt/posts/2834645176563036")</f>
        <v>https://www.facebook.com/ditbt/posts/2834645176563036</v>
      </c>
    </row>
    <row r="901">
      <c r="G901" s="77" t="str">
        <f>IFERROR(__xludf.DUMMYFUNCTION("""COMPUTED_VALUE"""),"https://www.facebook.com/ditbt/posts/2834645176563037")</f>
        <v>https://www.facebook.com/ditbt/posts/2834645176563037</v>
      </c>
    </row>
    <row r="902">
      <c r="G902" s="77" t="str">
        <f>IFERROR(__xludf.DUMMYFUNCTION("""COMPUTED_VALUE"""),"https://www.facebook.com/ditbt/posts/2834645176563038")</f>
        <v>https://www.facebook.com/ditbt/posts/2834645176563038</v>
      </c>
    </row>
    <row r="903">
      <c r="G903" s="77" t="str">
        <f>IFERROR(__xludf.DUMMYFUNCTION("""COMPUTED_VALUE"""),"https://www.facebook.com/ditbt/posts/2834645176563039")</f>
        <v>https://www.facebook.com/ditbt/posts/2834645176563039</v>
      </c>
    </row>
    <row r="904">
      <c r="G904" s="77" t="str">
        <f>IFERROR(__xludf.DUMMYFUNCTION("""COMPUTED_VALUE"""),"https://www.facebook.com/ditbt/posts/2834645176563040")</f>
        <v>https://www.facebook.com/ditbt/posts/2834645176563040</v>
      </c>
    </row>
    <row r="905">
      <c r="G905" s="77" t="str">
        <f>IFERROR(__xludf.DUMMYFUNCTION("""COMPUTED_VALUE"""),"https://www.facebook.com/ditbt/posts/2834645176563041")</f>
        <v>https://www.facebook.com/ditbt/posts/2834645176563041</v>
      </c>
    </row>
    <row r="906">
      <c r="G906" s="77" t="str">
        <f>IFERROR(__xludf.DUMMYFUNCTION("""COMPUTED_VALUE"""),"https://www.facebook.com/ditbt/posts/2834645176563042")</f>
        <v>https://www.facebook.com/ditbt/posts/2834645176563042</v>
      </c>
    </row>
    <row r="907">
      <c r="G907" s="77" t="str">
        <f>IFERROR(__xludf.DUMMYFUNCTION("""COMPUTED_VALUE"""),"https://www.facebook.com/ditbt/posts/2834645176563043")</f>
        <v>https://www.facebook.com/ditbt/posts/2834645176563043</v>
      </c>
    </row>
    <row r="908">
      <c r="G908" s="77" t="str">
        <f>IFERROR(__xludf.DUMMYFUNCTION("""COMPUTED_VALUE"""),"https://www.facebook.com/ditbt/posts/2834645176563044")</f>
        <v>https://www.facebook.com/ditbt/posts/2834645176563044</v>
      </c>
    </row>
    <row r="909">
      <c r="G909" s="77" t="str">
        <f>IFERROR(__xludf.DUMMYFUNCTION("""COMPUTED_VALUE"""),"https://www.facebook.com/ditbt/posts/2834645176563045")</f>
        <v>https://www.facebook.com/ditbt/posts/2834645176563045</v>
      </c>
    </row>
    <row r="910">
      <c r="G910" s="77" t="str">
        <f>IFERROR(__xludf.DUMMYFUNCTION("""COMPUTED_VALUE"""),"https://www.facebook.com/ditbt/posts/2834645176563046")</f>
        <v>https://www.facebook.com/ditbt/posts/2834645176563046</v>
      </c>
    </row>
    <row r="911">
      <c r="G911" s="77" t="str">
        <f>IFERROR(__xludf.DUMMYFUNCTION("""COMPUTED_VALUE"""),"https://www.facebook.com/ditbt/posts/2834645176563047")</f>
        <v>https://www.facebook.com/ditbt/posts/2834645176563047</v>
      </c>
    </row>
    <row r="912">
      <c r="G912" s="77" t="str">
        <f>IFERROR(__xludf.DUMMYFUNCTION("""COMPUTED_VALUE"""),"https://www.facebook.com/ditbt/posts/2834645176563048")</f>
        <v>https://www.facebook.com/ditbt/posts/2834645176563048</v>
      </c>
    </row>
    <row r="913">
      <c r="G913" s="77" t="str">
        <f>IFERROR(__xludf.DUMMYFUNCTION("""COMPUTED_VALUE"""),"https://www.facebook.com/ditbt/posts/2834645176563049")</f>
        <v>https://www.facebook.com/ditbt/posts/2834645176563049</v>
      </c>
    </row>
    <row r="914">
      <c r="G914" s="77" t="str">
        <f>IFERROR(__xludf.DUMMYFUNCTION("""COMPUTED_VALUE"""),"https://www.facebook.com/ditbt/posts/2834645176563050")</f>
        <v>https://www.facebook.com/ditbt/posts/2834645176563050</v>
      </c>
    </row>
    <row r="915">
      <c r="G915" s="77" t="str">
        <f>IFERROR(__xludf.DUMMYFUNCTION("""COMPUTED_VALUE"""),"https://www.facebook.com/ditbt/posts/2834645176563051")</f>
        <v>https://www.facebook.com/ditbt/posts/2834645176563051</v>
      </c>
    </row>
    <row r="916">
      <c r="G916" s="77" t="str">
        <f>IFERROR(__xludf.DUMMYFUNCTION("""COMPUTED_VALUE"""),"https://www.facebook.com/ditbt/posts/2834645176563052")</f>
        <v>https://www.facebook.com/ditbt/posts/2834645176563052</v>
      </c>
    </row>
    <row r="917">
      <c r="G917" s="77" t="str">
        <f>IFERROR(__xludf.DUMMYFUNCTION("""COMPUTED_VALUE"""),"https://www.facebook.com/ditbt/posts/2834645176563053")</f>
        <v>https://www.facebook.com/ditbt/posts/2834645176563053</v>
      </c>
    </row>
    <row r="918">
      <c r="G918" s="77" t="str">
        <f>IFERROR(__xludf.DUMMYFUNCTION("""COMPUTED_VALUE"""),"https://www.facebook.com/ditbt/posts/2834645176563054")</f>
        <v>https://www.facebook.com/ditbt/posts/2834645176563054</v>
      </c>
    </row>
    <row r="919">
      <c r="G919" s="77" t="str">
        <f>IFERROR(__xludf.DUMMYFUNCTION("""COMPUTED_VALUE"""),"https://www.facebook.com/ditbt/posts/2834645176563055")</f>
        <v>https://www.facebook.com/ditbt/posts/2834645176563055</v>
      </c>
    </row>
    <row r="920">
      <c r="G920" s="77" t="str">
        <f>IFERROR(__xludf.DUMMYFUNCTION("""COMPUTED_VALUE"""),"https://www.facebook.com/ditbt/posts/2834645176563056")</f>
        <v>https://www.facebook.com/ditbt/posts/2834645176563056</v>
      </c>
    </row>
    <row r="921">
      <c r="G921" s="77" t="str">
        <f>IFERROR(__xludf.DUMMYFUNCTION("""COMPUTED_VALUE"""),"https://www.facebook.com/ditbt/posts/2834645176563057")</f>
        <v>https://www.facebook.com/ditbt/posts/2834645176563057</v>
      </c>
    </row>
    <row r="922">
      <c r="G922" s="77" t="str">
        <f>IFERROR(__xludf.DUMMYFUNCTION("""COMPUTED_VALUE"""),"https://www.facebook.com/ditbt/posts/2834645176563058")</f>
        <v>https://www.facebook.com/ditbt/posts/2834645176563058</v>
      </c>
    </row>
    <row r="923">
      <c r="G923" s="77" t="str">
        <f>IFERROR(__xludf.DUMMYFUNCTION("""COMPUTED_VALUE"""),"https://www.facebook.com/ditbt/posts/2834645176563059")</f>
        <v>https://www.facebook.com/ditbt/posts/2834645176563059</v>
      </c>
    </row>
    <row r="924">
      <c r="G924" s="77" t="str">
        <f>IFERROR(__xludf.DUMMYFUNCTION("""COMPUTED_VALUE"""),"https://www.facebook.com/ditbt/posts/2834645176563060")</f>
        <v>https://www.facebook.com/ditbt/posts/2834645176563060</v>
      </c>
    </row>
    <row r="925">
      <c r="G925" s="77" t="str">
        <f>IFERROR(__xludf.DUMMYFUNCTION("""COMPUTED_VALUE"""),"https://www.facebook.com/ditbt/posts/2834645176563061")</f>
        <v>https://www.facebook.com/ditbt/posts/2834645176563061</v>
      </c>
    </row>
    <row r="926">
      <c r="G926" s="77" t="str">
        <f>IFERROR(__xludf.DUMMYFUNCTION("""COMPUTED_VALUE"""),"https://www.facebook.com/ditbt/posts/2834645176563062")</f>
        <v>https://www.facebook.com/ditbt/posts/2834645176563062</v>
      </c>
    </row>
    <row r="927">
      <c r="G927" s="77" t="str">
        <f>IFERROR(__xludf.DUMMYFUNCTION("""COMPUTED_VALUE"""),"https://www.facebook.com/ditbt/posts/2834645176563063")</f>
        <v>https://www.facebook.com/ditbt/posts/2834645176563063</v>
      </c>
    </row>
    <row r="928">
      <c r="G928" s="77" t="str">
        <f>IFERROR(__xludf.DUMMYFUNCTION("""COMPUTED_VALUE"""),"https://www.facebook.com/ditbt/posts/2834645176563064")</f>
        <v>https://www.facebook.com/ditbt/posts/2834645176563064</v>
      </c>
    </row>
    <row r="929">
      <c r="G929" s="77" t="str">
        <f>IFERROR(__xludf.DUMMYFUNCTION("""COMPUTED_VALUE"""),"https://www.facebook.com/ditbt/posts/2834645176563065")</f>
        <v>https://www.facebook.com/ditbt/posts/2834645176563065</v>
      </c>
    </row>
    <row r="930">
      <c r="G930" s="77" t="str">
        <f>IFERROR(__xludf.DUMMYFUNCTION("""COMPUTED_VALUE"""),"https://www.facebook.com/ditbt/posts/2834645176563066")</f>
        <v>https://www.facebook.com/ditbt/posts/2834645176563066</v>
      </c>
    </row>
    <row r="931">
      <c r="G931" s="77" t="str">
        <f>IFERROR(__xludf.DUMMYFUNCTION("""COMPUTED_VALUE"""),"https://www.facebook.com/ditbt/posts/2834645176563067")</f>
        <v>https://www.facebook.com/ditbt/posts/2834645176563067</v>
      </c>
    </row>
    <row r="932">
      <c r="G932" s="77" t="str">
        <f>IFERROR(__xludf.DUMMYFUNCTION("""COMPUTED_VALUE"""),"https://www.facebook.com/ditbt/posts/2834645176563068")</f>
        <v>https://www.facebook.com/ditbt/posts/2834645176563068</v>
      </c>
    </row>
    <row r="933">
      <c r="G933" s="77" t="str">
        <f>IFERROR(__xludf.DUMMYFUNCTION("""COMPUTED_VALUE"""),"https://www.facebook.com/ditbt/posts/2834645176563069")</f>
        <v>https://www.facebook.com/ditbt/posts/2834645176563069</v>
      </c>
    </row>
    <row r="934">
      <c r="G934" s="77" t="str">
        <f>IFERROR(__xludf.DUMMYFUNCTION("""COMPUTED_VALUE"""),"https://www.facebook.com/ditbt/posts/2834645176563070")</f>
        <v>https://www.facebook.com/ditbt/posts/2834645176563070</v>
      </c>
    </row>
    <row r="935">
      <c r="G935" s="77" t="str">
        <f>IFERROR(__xludf.DUMMYFUNCTION("""COMPUTED_VALUE"""),"https://www.facebook.com/ditbt/posts/2834645176563071")</f>
        <v>https://www.facebook.com/ditbt/posts/2834645176563071</v>
      </c>
    </row>
    <row r="936">
      <c r="G936" s="77" t="str">
        <f>IFERROR(__xludf.DUMMYFUNCTION("""COMPUTED_VALUE"""),"https://www.facebook.com/ditbt/posts/2834645176563072")</f>
        <v>https://www.facebook.com/ditbt/posts/2834645176563072</v>
      </c>
    </row>
    <row r="937">
      <c r="G937" s="77" t="str">
        <f>IFERROR(__xludf.DUMMYFUNCTION("""COMPUTED_VALUE"""),"https://www.facebook.com/ditbt/posts/2834645176563073")</f>
        <v>https://www.facebook.com/ditbt/posts/2834645176563073</v>
      </c>
    </row>
    <row r="938">
      <c r="G938" s="77" t="str">
        <f>IFERROR(__xludf.DUMMYFUNCTION("""COMPUTED_VALUE"""),"https://www.facebook.com/ditbt/posts/2834645176563074")</f>
        <v>https://www.facebook.com/ditbt/posts/2834645176563074</v>
      </c>
    </row>
    <row r="939">
      <c r="G939" s="77" t="str">
        <f>IFERROR(__xludf.DUMMYFUNCTION("""COMPUTED_VALUE"""),"https://www.facebook.com/ditbt/posts/2834645176563075")</f>
        <v>https://www.facebook.com/ditbt/posts/2834645176563075</v>
      </c>
    </row>
    <row r="940">
      <c r="G940" s="77" t="str">
        <f>IFERROR(__xludf.DUMMYFUNCTION("""COMPUTED_VALUE"""),"https://www.facebook.com/ditbt/posts/2834645176563076")</f>
        <v>https://www.facebook.com/ditbt/posts/2834645176563076</v>
      </c>
    </row>
    <row r="941">
      <c r="G941" s="77" t="str">
        <f>IFERROR(__xludf.DUMMYFUNCTION("""COMPUTED_VALUE"""),"https://www.facebook.com/ditbt/posts/2834645176563077")</f>
        <v>https://www.facebook.com/ditbt/posts/2834645176563077</v>
      </c>
    </row>
    <row r="942">
      <c r="G942" s="77" t="str">
        <f>IFERROR(__xludf.DUMMYFUNCTION("""COMPUTED_VALUE"""),"https://www.facebook.com/ditbt/posts/2834645176563078")</f>
        <v>https://www.facebook.com/ditbt/posts/2834645176563078</v>
      </c>
    </row>
    <row r="943">
      <c r="G943" s="77" t="str">
        <f>IFERROR(__xludf.DUMMYFUNCTION("""COMPUTED_VALUE"""),"https://www.facebook.com/ditbt/posts/2834645176563079")</f>
        <v>https://www.facebook.com/ditbt/posts/2834645176563079</v>
      </c>
    </row>
    <row r="944">
      <c r="G944" s="77" t="str">
        <f>IFERROR(__xludf.DUMMYFUNCTION("""COMPUTED_VALUE"""),"https://www.facebook.com/ditbt/posts/2834645176563080")</f>
        <v>https://www.facebook.com/ditbt/posts/2834645176563080</v>
      </c>
    </row>
    <row r="945">
      <c r="G945" s="77" t="str">
        <f>IFERROR(__xludf.DUMMYFUNCTION("""COMPUTED_VALUE"""),"https://www.facebook.com/ditbt/posts/2834645176563081")</f>
        <v>https://www.facebook.com/ditbt/posts/2834645176563081</v>
      </c>
    </row>
    <row r="946">
      <c r="G946" s="77" t="str">
        <f>IFERROR(__xludf.DUMMYFUNCTION("""COMPUTED_VALUE"""),"https://www.facebook.com/ditbt/posts/2834645176563082")</f>
        <v>https://www.facebook.com/ditbt/posts/2834645176563082</v>
      </c>
    </row>
    <row r="947">
      <c r="G947" s="77" t="str">
        <f>IFERROR(__xludf.DUMMYFUNCTION("""COMPUTED_VALUE"""),"https://www.facebook.com/ditbt/posts/2834645176563083")</f>
        <v>https://www.facebook.com/ditbt/posts/2834645176563083</v>
      </c>
    </row>
    <row r="948">
      <c r="G948" s="77" t="str">
        <f>IFERROR(__xludf.DUMMYFUNCTION("""COMPUTED_VALUE"""),"https://www.facebook.com/ditbt/posts/2834645176563084")</f>
        <v>https://www.facebook.com/ditbt/posts/2834645176563084</v>
      </c>
    </row>
    <row r="949">
      <c r="G949" s="77" t="str">
        <f>IFERROR(__xludf.DUMMYFUNCTION("""COMPUTED_VALUE"""),"https://www.facebook.com/ditbt/posts/2834645176563085")</f>
        <v>https://www.facebook.com/ditbt/posts/2834645176563085</v>
      </c>
    </row>
    <row r="950">
      <c r="G950" s="77" t="str">
        <f>IFERROR(__xludf.DUMMYFUNCTION("""COMPUTED_VALUE"""),"https://www.facebook.com/ditbt/posts/2834645176563086")</f>
        <v>https://www.facebook.com/ditbt/posts/2834645176563086</v>
      </c>
    </row>
    <row r="951">
      <c r="G951" s="77" t="str">
        <f>IFERROR(__xludf.DUMMYFUNCTION("""COMPUTED_VALUE"""),"https://www.facebook.com/ditbt/posts/2834645176563087")</f>
        <v>https://www.facebook.com/ditbt/posts/2834645176563087</v>
      </c>
    </row>
    <row r="952">
      <c r="G952" s="77" t="str">
        <f>IFERROR(__xludf.DUMMYFUNCTION("""COMPUTED_VALUE"""),"https://www.facebook.com/ditbt/posts/2834645176563088")</f>
        <v>https://www.facebook.com/ditbt/posts/2834645176563088</v>
      </c>
    </row>
    <row r="953">
      <c r="G953" s="77" t="str">
        <f>IFERROR(__xludf.DUMMYFUNCTION("""COMPUTED_VALUE"""),"https://www.facebook.com/ditbt/posts/2834645176563089")</f>
        <v>https://www.facebook.com/ditbt/posts/2834645176563089</v>
      </c>
    </row>
    <row r="954">
      <c r="G954" s="77" t="str">
        <f>IFERROR(__xludf.DUMMYFUNCTION("""COMPUTED_VALUE"""),"https://www.facebook.com/ditbt/posts/2834645176563090")</f>
        <v>https://www.facebook.com/ditbt/posts/2834645176563090</v>
      </c>
    </row>
    <row r="955">
      <c r="G955" s="77" t="str">
        <f>IFERROR(__xludf.DUMMYFUNCTION("""COMPUTED_VALUE"""),"https://www.facebook.com/ditbt/posts/2834645176563091")</f>
        <v>https://www.facebook.com/ditbt/posts/2834645176563091</v>
      </c>
    </row>
    <row r="956">
      <c r="G956" s="77" t="str">
        <f>IFERROR(__xludf.DUMMYFUNCTION("""COMPUTED_VALUE"""),"https://www.facebook.com/ditbt/posts/2834645176563092")</f>
        <v>https://www.facebook.com/ditbt/posts/2834645176563092</v>
      </c>
    </row>
    <row r="957">
      <c r="G957" s="77" t="str">
        <f>IFERROR(__xludf.DUMMYFUNCTION("""COMPUTED_VALUE"""),"https://www.facebook.com/ditbt/posts/2834645176563093")</f>
        <v>https://www.facebook.com/ditbt/posts/2834645176563093</v>
      </c>
    </row>
    <row r="958">
      <c r="G958" s="77" t="str">
        <f>IFERROR(__xludf.DUMMYFUNCTION("""COMPUTED_VALUE"""),"https://www.facebook.com/ditbt/posts/2834645176563094")</f>
        <v>https://www.facebook.com/ditbt/posts/2834645176563094</v>
      </c>
    </row>
    <row r="959">
      <c r="G959" s="77" t="str">
        <f>IFERROR(__xludf.DUMMYFUNCTION("""COMPUTED_VALUE"""),"https://www.facebook.com/ditbt/posts/2834645176563095")</f>
        <v>https://www.facebook.com/ditbt/posts/2834645176563095</v>
      </c>
    </row>
    <row r="960">
      <c r="G960" s="77" t="str">
        <f>IFERROR(__xludf.DUMMYFUNCTION("""COMPUTED_VALUE"""),"https://www.facebook.com/ditbt/posts/2834645176563096")</f>
        <v>https://www.facebook.com/ditbt/posts/2834645176563096</v>
      </c>
    </row>
    <row r="961">
      <c r="G961" s="77" t="str">
        <f>IFERROR(__xludf.DUMMYFUNCTION("""COMPUTED_VALUE"""),"https://www.facebook.com/ditbt/posts/2834645176563097")</f>
        <v>https://www.facebook.com/ditbt/posts/2834645176563097</v>
      </c>
    </row>
    <row r="962">
      <c r="G962" s="77" t="str">
        <f>IFERROR(__xludf.DUMMYFUNCTION("""COMPUTED_VALUE"""),"https://www.facebook.com/ditbt/posts/2834645176563098")</f>
        <v>https://www.facebook.com/ditbt/posts/2834645176563098</v>
      </c>
    </row>
    <row r="963">
      <c r="G963" s="77" t="str">
        <f>IFERROR(__xludf.DUMMYFUNCTION("""COMPUTED_VALUE"""),"https://www.facebook.com/ditbt/posts/2834645176563099")</f>
        <v>https://www.facebook.com/ditbt/posts/2834645176563099</v>
      </c>
    </row>
    <row r="964">
      <c r="G964" s="77" t="str">
        <f>IFERROR(__xludf.DUMMYFUNCTION("""COMPUTED_VALUE"""),"https://www.facebook.com/ditbt/posts/2834645176563100")</f>
        <v>https://www.facebook.com/ditbt/posts/2834645176563100</v>
      </c>
    </row>
    <row r="965">
      <c r="G965" s="77" t="str">
        <f>IFERROR(__xludf.DUMMYFUNCTION("""COMPUTED_VALUE"""),"https://www.facebook.com/ditbt/posts/2834645176563101")</f>
        <v>https://www.facebook.com/ditbt/posts/2834645176563101</v>
      </c>
    </row>
    <row r="966">
      <c r="G966" s="77" t="str">
        <f>IFERROR(__xludf.DUMMYFUNCTION("""COMPUTED_VALUE"""),"https://www.facebook.com/ditbt/posts/2834645176563102")</f>
        <v>https://www.facebook.com/ditbt/posts/2834645176563102</v>
      </c>
    </row>
    <row r="967">
      <c r="G967" s="77" t="str">
        <f>IFERROR(__xludf.DUMMYFUNCTION("""COMPUTED_VALUE"""),"https://www.facebook.com/ditbt/posts/2834645176563103")</f>
        <v>https://www.facebook.com/ditbt/posts/2834645176563103</v>
      </c>
    </row>
    <row r="968">
      <c r="G968" s="77" t="str">
        <f>IFERROR(__xludf.DUMMYFUNCTION("""COMPUTED_VALUE"""),"https://www.facebook.com/ditbt/posts/2834645176563104")</f>
        <v>https://www.facebook.com/ditbt/posts/2834645176563104</v>
      </c>
    </row>
    <row r="969">
      <c r="G969" s="77" t="str">
        <f>IFERROR(__xludf.DUMMYFUNCTION("""COMPUTED_VALUE"""),"https://www.facebook.com/ditbt/posts/2834645176563105")</f>
        <v>https://www.facebook.com/ditbt/posts/2834645176563105</v>
      </c>
    </row>
    <row r="970">
      <c r="G970" s="77" t="str">
        <f>IFERROR(__xludf.DUMMYFUNCTION("""COMPUTED_VALUE"""),"https://www.facebook.com/ditbt/posts/2834645176563106")</f>
        <v>https://www.facebook.com/ditbt/posts/2834645176563106</v>
      </c>
    </row>
    <row r="971">
      <c r="G971" s="77" t="str">
        <f>IFERROR(__xludf.DUMMYFUNCTION("""COMPUTED_VALUE"""),"https://www.facebook.com/ditbt/posts/2834645176563107")</f>
        <v>https://www.facebook.com/ditbt/posts/2834645176563107</v>
      </c>
    </row>
    <row r="972">
      <c r="G972" s="77" t="str">
        <f>IFERROR(__xludf.DUMMYFUNCTION("""COMPUTED_VALUE"""),"https://www.facebook.com/ditbt/posts/2834645176563108")</f>
        <v>https://www.facebook.com/ditbt/posts/2834645176563108</v>
      </c>
    </row>
    <row r="973">
      <c r="G973" s="77" t="str">
        <f>IFERROR(__xludf.DUMMYFUNCTION("""COMPUTED_VALUE"""),"https://www.facebook.com/ditbt/posts/2834645176563109")</f>
        <v>https://www.facebook.com/ditbt/posts/2834645176563109</v>
      </c>
    </row>
    <row r="974">
      <c r="G974" s="77" t="str">
        <f>IFERROR(__xludf.DUMMYFUNCTION("""COMPUTED_VALUE"""),"https://www.facebook.com/ditbt/posts/2834645176563110")</f>
        <v>https://www.facebook.com/ditbt/posts/2834645176563110</v>
      </c>
    </row>
    <row r="975">
      <c r="G975" s="77" t="str">
        <f>IFERROR(__xludf.DUMMYFUNCTION("""COMPUTED_VALUE"""),"https://www.facebook.com/ditbt/posts/2834645176563111")</f>
        <v>https://www.facebook.com/ditbt/posts/2834645176563111</v>
      </c>
    </row>
    <row r="976">
      <c r="G976" s="77" t="str">
        <f>IFERROR(__xludf.DUMMYFUNCTION("""COMPUTED_VALUE"""),"https://www.facebook.com/ditbt/posts/2834645176563112")</f>
        <v>https://www.facebook.com/ditbt/posts/2834645176563112</v>
      </c>
    </row>
    <row r="977">
      <c r="G977" s="77" t="str">
        <f>IFERROR(__xludf.DUMMYFUNCTION("""COMPUTED_VALUE"""),"https://www.facebook.com/ditbt/posts/2834645176563113")</f>
        <v>https://www.facebook.com/ditbt/posts/2834645176563113</v>
      </c>
    </row>
    <row r="978">
      <c r="G978" s="77" t="str">
        <f>IFERROR(__xludf.DUMMYFUNCTION("""COMPUTED_VALUE"""),"https://www.facebook.com/ditbt/posts/2834645176563114")</f>
        <v>https://www.facebook.com/ditbt/posts/2834645176563114</v>
      </c>
    </row>
    <row r="979">
      <c r="G979" s="77" t="str">
        <f>IFERROR(__xludf.DUMMYFUNCTION("""COMPUTED_VALUE"""),"https://www.facebook.com/ditbt/posts/2834645176563115")</f>
        <v>https://www.facebook.com/ditbt/posts/2834645176563115</v>
      </c>
    </row>
    <row r="980">
      <c r="G980" s="77" t="str">
        <f>IFERROR(__xludf.DUMMYFUNCTION("""COMPUTED_VALUE"""),"https://www.facebook.com/ditbt/posts/2834645176563116")</f>
        <v>https://www.facebook.com/ditbt/posts/2834645176563116</v>
      </c>
    </row>
    <row r="981">
      <c r="G981" s="77" t="str">
        <f>IFERROR(__xludf.DUMMYFUNCTION("""COMPUTED_VALUE"""),"https://www.facebook.com/ditbt/posts/2834645176563117")</f>
        <v>https://www.facebook.com/ditbt/posts/2834645176563117</v>
      </c>
    </row>
    <row r="982">
      <c r="G982" s="77" t="str">
        <f>IFERROR(__xludf.DUMMYFUNCTION("""COMPUTED_VALUE"""),"https://www.facebook.com/ditbt/posts/2834645176563118")</f>
        <v>https://www.facebook.com/ditbt/posts/2834645176563118</v>
      </c>
    </row>
    <row r="983">
      <c r="G983" s="77" t="str">
        <f>IFERROR(__xludf.DUMMYFUNCTION("""COMPUTED_VALUE"""),"https://www.facebook.com/ditbt/posts/2834645176563119")</f>
        <v>https://www.facebook.com/ditbt/posts/2834645176563119</v>
      </c>
    </row>
    <row r="984">
      <c r="G984" s="77" t="str">
        <f>IFERROR(__xludf.DUMMYFUNCTION("""COMPUTED_VALUE"""),"https://www.facebook.com/ditbt/posts/2834645176563120")</f>
        <v>https://www.facebook.com/ditbt/posts/2834645176563120</v>
      </c>
    </row>
    <row r="985">
      <c r="G985" s="77" t="str">
        <f>IFERROR(__xludf.DUMMYFUNCTION("""COMPUTED_VALUE"""),"https://www.facebook.com/ditbt/posts/2834645176563121")</f>
        <v>https://www.facebook.com/ditbt/posts/2834645176563121</v>
      </c>
    </row>
    <row r="986">
      <c r="G986" s="77" t="str">
        <f>IFERROR(__xludf.DUMMYFUNCTION("""COMPUTED_VALUE"""),"https://www.facebook.com/ditbt/posts/2834645176563122")</f>
        <v>https://www.facebook.com/ditbt/posts/2834645176563122</v>
      </c>
    </row>
    <row r="987">
      <c r="G987" s="77" t="str">
        <f>IFERROR(__xludf.DUMMYFUNCTION("""COMPUTED_VALUE"""),"https://www.facebook.com/ditbt/posts/2834645176563123")</f>
        <v>https://www.facebook.com/ditbt/posts/2834645176563123</v>
      </c>
    </row>
    <row r="988">
      <c r="G988" s="77" t="str">
        <f>IFERROR(__xludf.DUMMYFUNCTION("""COMPUTED_VALUE"""),"https://www.facebook.com/ditbt/posts/2834645176563124")</f>
        <v>https://www.facebook.com/ditbt/posts/2834645176563124</v>
      </c>
    </row>
    <row r="989">
      <c r="G989" s="77" t="str">
        <f>IFERROR(__xludf.DUMMYFUNCTION("""COMPUTED_VALUE"""),"https://www.facebook.com/ditbt/posts/2834645176563125")</f>
        <v>https://www.facebook.com/ditbt/posts/2834645176563125</v>
      </c>
    </row>
    <row r="990">
      <c r="G990" s="77" t="str">
        <f>IFERROR(__xludf.DUMMYFUNCTION("""COMPUTED_VALUE"""),"https://www.facebook.com/ditbt/posts/2834645176563126")</f>
        <v>https://www.facebook.com/ditbt/posts/2834645176563126</v>
      </c>
    </row>
    <row r="991">
      <c r="G991" s="77" t="str">
        <f>IFERROR(__xludf.DUMMYFUNCTION("""COMPUTED_VALUE"""),"https://www.facebook.com/ditbt/posts/2834645176563127")</f>
        <v>https://www.facebook.com/ditbt/posts/2834645176563127</v>
      </c>
    </row>
    <row r="992">
      <c r="G992" s="77" t="str">
        <f>IFERROR(__xludf.DUMMYFUNCTION("""COMPUTED_VALUE"""),"https://www.facebook.com/ditbt/posts/2834645176563128")</f>
        <v>https://www.facebook.com/ditbt/posts/2834645176563128</v>
      </c>
    </row>
    <row r="993">
      <c r="G993" s="77" t="str">
        <f>IFERROR(__xludf.DUMMYFUNCTION("""COMPUTED_VALUE"""),"https://www.facebook.com/ditbt/posts/2834645176563129")</f>
        <v>https://www.facebook.com/ditbt/posts/2834645176563129</v>
      </c>
    </row>
    <row r="994">
      <c r="G994" s="77" t="str">
        <f>IFERROR(__xludf.DUMMYFUNCTION("""COMPUTED_VALUE"""),"https://www.facebook.com/ditbt/posts/2834645176563130")</f>
        <v>https://www.facebook.com/ditbt/posts/2834645176563130</v>
      </c>
    </row>
    <row r="995">
      <c r="G995" s="77" t="str">
        <f>IFERROR(__xludf.DUMMYFUNCTION("""COMPUTED_VALUE"""),"https://www.facebook.com/ditbt/posts/2834645176563131")</f>
        <v>https://www.facebook.com/ditbt/posts/2834645176563131</v>
      </c>
    </row>
    <row r="996">
      <c r="G996" s="77" t="str">
        <f>IFERROR(__xludf.DUMMYFUNCTION("""COMPUTED_VALUE"""),"https://www.facebook.com/ditbt/posts/2834645176563132")</f>
        <v>https://www.facebook.com/ditbt/posts/2834645176563132</v>
      </c>
    </row>
    <row r="997">
      <c r="G997" s="77" t="str">
        <f>IFERROR(__xludf.DUMMYFUNCTION("""COMPUTED_VALUE"""),"https://www.facebook.com/ditbt/posts/2834645176563133")</f>
        <v>https://www.facebook.com/ditbt/posts/2834645176563133</v>
      </c>
    </row>
    <row r="998">
      <c r="G998" s="77" t="str">
        <f>IFERROR(__xludf.DUMMYFUNCTION("""COMPUTED_VALUE"""),"https://www.facebook.com/ditbt/posts/2834645176563134")</f>
        <v>https://www.facebook.com/ditbt/posts/2834645176563134</v>
      </c>
    </row>
    <row r="999">
      <c r="G999" s="77" t="str">
        <f>IFERROR(__xludf.DUMMYFUNCTION("""COMPUTED_VALUE"""),"https://www.facebook.com/ditbt/posts/2834645176563135")</f>
        <v>https://www.facebook.com/ditbt/posts/2834645176563135</v>
      </c>
    </row>
    <row r="1000">
      <c r="G1000" s="77" t="str">
        <f>IFERROR(__xludf.DUMMYFUNCTION("""COMPUTED_VALUE"""),"https://www.facebook.com/ditbt/posts/2834645176563136")</f>
        <v>https://www.facebook.com/ditbt/posts/2834645176563136</v>
      </c>
    </row>
    <row r="1001">
      <c r="G1001" s="77" t="str">
        <f>IFERROR(__xludf.DUMMYFUNCTION("""COMPUTED_VALUE"""),"https://www.facebook.com/ditbt/posts/2834645176563137")</f>
        <v>https://www.facebook.com/ditbt/posts/2834645176563137</v>
      </c>
    </row>
    <row r="1002">
      <c r="G1002" s="77" t="str">
        <f>IFERROR(__xludf.DUMMYFUNCTION("""COMPUTED_VALUE"""),"https://www.facebook.com/ditbt/posts/2834645176563138")</f>
        <v>https://www.facebook.com/ditbt/posts/2834645176563138</v>
      </c>
    </row>
    <row r="1003">
      <c r="G1003" s="77" t="str">
        <f>IFERROR(__xludf.DUMMYFUNCTION("""COMPUTED_VALUE"""),"https://www.facebook.com/ditbt/posts/2834645176563139")</f>
        <v>https://www.facebook.com/ditbt/posts/2834645176563139</v>
      </c>
    </row>
    <row r="1004">
      <c r="G1004" s="77" t="str">
        <f>IFERROR(__xludf.DUMMYFUNCTION("""COMPUTED_VALUE"""),"https://www.facebook.com/ditbt/posts/2834645176563140")</f>
        <v>https://www.facebook.com/ditbt/posts/2834645176563140</v>
      </c>
    </row>
    <row r="1005">
      <c r="G1005" s="77" t="str">
        <f>IFERROR(__xludf.DUMMYFUNCTION("""COMPUTED_VALUE"""),"https://www.facebook.com/ditbt/posts/2834645176563141")</f>
        <v>https://www.facebook.com/ditbt/posts/2834645176563141</v>
      </c>
    </row>
    <row r="1006">
      <c r="G1006" s="77" t="str">
        <f>IFERROR(__xludf.DUMMYFUNCTION("""COMPUTED_VALUE"""),"https://www.facebook.com/ditbt/posts/2834645176563142")</f>
        <v>https://www.facebook.com/ditbt/posts/2834645176563142</v>
      </c>
    </row>
    <row r="1007">
      <c r="G1007" s="77" t="str">
        <f>IFERROR(__xludf.DUMMYFUNCTION("""COMPUTED_VALUE"""),"https://www.facebook.com/ditbt/posts/2834645176563143")</f>
        <v>https://www.facebook.com/ditbt/posts/2834645176563143</v>
      </c>
    </row>
    <row r="1008">
      <c r="G1008" s="77" t="str">
        <f>IFERROR(__xludf.DUMMYFUNCTION("""COMPUTED_VALUE"""),"https://www.facebook.com/ditbt/posts/2834645176563144")</f>
        <v>https://www.facebook.com/ditbt/posts/2834645176563144</v>
      </c>
    </row>
    <row r="1009">
      <c r="G1009" s="77" t="str">
        <f>IFERROR(__xludf.DUMMYFUNCTION("""COMPUTED_VALUE"""),"https://www.facebook.com/ditbt/posts/2834645176563145")</f>
        <v>https://www.facebook.com/ditbt/posts/2834645176563145</v>
      </c>
    </row>
    <row r="1010">
      <c r="G1010" s="77" t="str">
        <f>IFERROR(__xludf.DUMMYFUNCTION("""COMPUTED_VALUE"""),"https://www.facebook.com/ditbt/posts/2834645176563146")</f>
        <v>https://www.facebook.com/ditbt/posts/2834645176563146</v>
      </c>
    </row>
    <row r="1011">
      <c r="G1011" s="77" t="str">
        <f>IFERROR(__xludf.DUMMYFUNCTION("""COMPUTED_VALUE"""),"https://www.facebook.com/ditbt/posts/2834645176563147")</f>
        <v>https://www.facebook.com/ditbt/posts/2834645176563147</v>
      </c>
    </row>
    <row r="1012">
      <c r="G1012" s="77" t="str">
        <f>IFERROR(__xludf.DUMMYFUNCTION("""COMPUTED_VALUE"""),"https://www.facebook.com/ditbt/posts/2834645176563148")</f>
        <v>https://www.facebook.com/ditbt/posts/2834645176563148</v>
      </c>
    </row>
    <row r="1013">
      <c r="G1013" s="77" t="str">
        <f>IFERROR(__xludf.DUMMYFUNCTION("""COMPUTED_VALUE"""),"https://www.facebook.com/ditbt/posts/2834645176563149")</f>
        <v>https://www.facebook.com/ditbt/posts/2834645176563149</v>
      </c>
    </row>
    <row r="1014">
      <c r="G1014" s="77" t="str">
        <f>IFERROR(__xludf.DUMMYFUNCTION("""COMPUTED_VALUE"""),"https://www.facebook.com/ditbt/posts/2834645176563150")</f>
        <v>https://www.facebook.com/ditbt/posts/2834645176563150</v>
      </c>
    </row>
    <row r="1015">
      <c r="G1015" s="77" t="str">
        <f>IFERROR(__xludf.DUMMYFUNCTION("""COMPUTED_VALUE"""),"https://www.facebook.com/ditbt/posts/2834645176563151")</f>
        <v>https://www.facebook.com/ditbt/posts/2834645176563151</v>
      </c>
    </row>
    <row r="1016">
      <c r="G1016" s="77" t="str">
        <f>IFERROR(__xludf.DUMMYFUNCTION("""COMPUTED_VALUE"""),"https://www.facebook.com/ditbt/posts/2834645176563152")</f>
        <v>https://www.facebook.com/ditbt/posts/2834645176563152</v>
      </c>
    </row>
    <row r="1017">
      <c r="G1017" s="77" t="str">
        <f>IFERROR(__xludf.DUMMYFUNCTION("""COMPUTED_VALUE"""),"https://www.facebook.com/ditbt/posts/2834645176563153")</f>
        <v>https://www.facebook.com/ditbt/posts/2834645176563153</v>
      </c>
    </row>
    <row r="1018">
      <c r="G1018" s="77" t="str">
        <f>IFERROR(__xludf.DUMMYFUNCTION("""COMPUTED_VALUE"""),"https://www.facebook.com/ditbt/posts/2834645176563154")</f>
        <v>https://www.facebook.com/ditbt/posts/2834645176563154</v>
      </c>
    </row>
    <row r="1019">
      <c r="G1019" s="77" t="str">
        <f>IFERROR(__xludf.DUMMYFUNCTION("""COMPUTED_VALUE"""),"https://www.facebook.com/ditbt/posts/2834645176563155")</f>
        <v>https://www.facebook.com/ditbt/posts/2834645176563155</v>
      </c>
    </row>
    <row r="1020">
      <c r="G1020" s="77" t="str">
        <f>IFERROR(__xludf.DUMMYFUNCTION("""COMPUTED_VALUE"""),"https://www.facebook.com/ditbt/posts/2834645176563156")</f>
        <v>https://www.facebook.com/ditbt/posts/2834645176563156</v>
      </c>
    </row>
    <row r="1021">
      <c r="G1021" s="77" t="str">
        <f>IFERROR(__xludf.DUMMYFUNCTION("""COMPUTED_VALUE"""),"https://www.facebook.com/ditbt/posts/2834645176563157")</f>
        <v>https://www.facebook.com/ditbt/posts/2834645176563157</v>
      </c>
    </row>
    <row r="1022">
      <c r="G1022" s="77" t="str">
        <f>IFERROR(__xludf.DUMMYFUNCTION("""COMPUTED_VALUE"""),"https://www.facebook.com/ditbt/posts/2834645176563158")</f>
        <v>https://www.facebook.com/ditbt/posts/2834645176563158</v>
      </c>
    </row>
    <row r="1023">
      <c r="G1023" s="77" t="str">
        <f>IFERROR(__xludf.DUMMYFUNCTION("""COMPUTED_VALUE"""),"https://www.facebook.com/ditbt/posts/2834645176563159")</f>
        <v>https://www.facebook.com/ditbt/posts/2834645176563159</v>
      </c>
    </row>
    <row r="1024">
      <c r="G1024" s="77" t="str">
        <f>IFERROR(__xludf.DUMMYFUNCTION("""COMPUTED_VALUE"""),"https://www.facebook.com/ditbt/posts/2834645176563160")</f>
        <v>https://www.facebook.com/ditbt/posts/2834645176563160</v>
      </c>
    </row>
    <row r="1025">
      <c r="G1025" s="77" t="str">
        <f>IFERROR(__xludf.DUMMYFUNCTION("""COMPUTED_VALUE"""),"https://www.facebook.com/ditbt/posts/2834645176563161")</f>
        <v>https://www.facebook.com/ditbt/posts/2834645176563161</v>
      </c>
    </row>
    <row r="1026">
      <c r="G1026" s="77" t="str">
        <f>IFERROR(__xludf.DUMMYFUNCTION("""COMPUTED_VALUE"""),"https://www.facebook.com/ditbt/posts/2834645176563162")</f>
        <v>https://www.facebook.com/ditbt/posts/2834645176563162</v>
      </c>
    </row>
    <row r="1027">
      <c r="G1027" s="77" t="str">
        <f>IFERROR(__xludf.DUMMYFUNCTION("""COMPUTED_VALUE"""),"https://www.facebook.com/ditbt/posts/2834645176563163")</f>
        <v>https://www.facebook.com/ditbt/posts/2834645176563163</v>
      </c>
    </row>
    <row r="1028">
      <c r="G1028" s="77" t="str">
        <f>IFERROR(__xludf.DUMMYFUNCTION("""COMPUTED_VALUE"""),"https://www.facebook.com/ditbt/posts/2834645176563164")</f>
        <v>https://www.facebook.com/ditbt/posts/2834645176563164</v>
      </c>
    </row>
    <row r="1029">
      <c r="G1029" s="77" t="str">
        <f>IFERROR(__xludf.DUMMYFUNCTION("""COMPUTED_VALUE"""),"https://www.facebook.com/ditbt/posts/2834645176563165")</f>
        <v>https://www.facebook.com/ditbt/posts/2834645176563165</v>
      </c>
    </row>
    <row r="1030">
      <c r="G1030" s="77" t="str">
        <f>IFERROR(__xludf.DUMMYFUNCTION("""COMPUTED_VALUE"""),"https://www.facebook.com/ditbt/posts/2834645176563166")</f>
        <v>https://www.facebook.com/ditbt/posts/2834645176563166</v>
      </c>
    </row>
    <row r="1031">
      <c r="G1031" s="77" t="str">
        <f>IFERROR(__xludf.DUMMYFUNCTION("""COMPUTED_VALUE"""),"https://www.facebook.com/ditbt/posts/2834645176563167")</f>
        <v>https://www.facebook.com/ditbt/posts/2834645176563167</v>
      </c>
    </row>
    <row r="1032">
      <c r="G1032" s="77" t="str">
        <f>IFERROR(__xludf.DUMMYFUNCTION("""COMPUTED_VALUE"""),"https://www.facebook.com/ditbt/posts/2834645176563168")</f>
        <v>https://www.facebook.com/ditbt/posts/2834645176563168</v>
      </c>
    </row>
    <row r="1033">
      <c r="G1033" s="77" t="str">
        <f>IFERROR(__xludf.DUMMYFUNCTION("""COMPUTED_VALUE"""),"https://www.facebook.com/ditbt/posts/2834645176563169")</f>
        <v>https://www.facebook.com/ditbt/posts/2834645176563169</v>
      </c>
    </row>
    <row r="1034">
      <c r="G1034" s="77" t="str">
        <f>IFERROR(__xludf.DUMMYFUNCTION("""COMPUTED_VALUE"""),"https://www.facebook.com/ditbt/posts/2834645176563170")</f>
        <v>https://www.facebook.com/ditbt/posts/2834645176563170</v>
      </c>
    </row>
    <row r="1035">
      <c r="G1035" s="77" t="str">
        <f>IFERROR(__xludf.DUMMYFUNCTION("""COMPUTED_VALUE"""),"https://www.facebook.com/ditbt/posts/2834645176563171")</f>
        <v>https://www.facebook.com/ditbt/posts/2834645176563171</v>
      </c>
    </row>
    <row r="1036">
      <c r="G1036" s="77" t="str">
        <f>IFERROR(__xludf.DUMMYFUNCTION("""COMPUTED_VALUE"""),"https://www.facebook.com/ditbt/posts/2834645176563172")</f>
        <v>https://www.facebook.com/ditbt/posts/2834645176563172</v>
      </c>
    </row>
    <row r="1037">
      <c r="G1037" s="77" t="str">
        <f>IFERROR(__xludf.DUMMYFUNCTION("""COMPUTED_VALUE"""),"https://www.facebook.com/ditbt/posts/2834645176563173")</f>
        <v>https://www.facebook.com/ditbt/posts/2834645176563173</v>
      </c>
    </row>
    <row r="1038">
      <c r="G1038" s="77" t="str">
        <f>IFERROR(__xludf.DUMMYFUNCTION("""COMPUTED_VALUE"""),"https://www.facebook.com/ditbt/posts/2834645176563174")</f>
        <v>https://www.facebook.com/ditbt/posts/2834645176563174</v>
      </c>
    </row>
    <row r="1039">
      <c r="G1039" s="77" t="str">
        <f>IFERROR(__xludf.DUMMYFUNCTION("""COMPUTED_VALUE"""),"https://www.facebook.com/ditbt/posts/2834645176563175")</f>
        <v>https://www.facebook.com/ditbt/posts/2834645176563175</v>
      </c>
    </row>
    <row r="1040">
      <c r="G1040" s="77" t="str">
        <f>IFERROR(__xludf.DUMMYFUNCTION("""COMPUTED_VALUE"""),"https://www.facebook.com/ditbt/posts/2834645176563176")</f>
        <v>https://www.facebook.com/ditbt/posts/2834645176563176</v>
      </c>
    </row>
    <row r="1041">
      <c r="G1041" s="77" t="str">
        <f>IFERROR(__xludf.DUMMYFUNCTION("""COMPUTED_VALUE"""),"https://www.facebook.com/ditbt/posts/2834645176563177")</f>
        <v>https://www.facebook.com/ditbt/posts/2834645176563177</v>
      </c>
    </row>
    <row r="1042">
      <c r="G1042" s="77" t="str">
        <f>IFERROR(__xludf.DUMMYFUNCTION("""COMPUTED_VALUE"""),"https://www.facebook.com/ditbt/posts/2834645176563178")</f>
        <v>https://www.facebook.com/ditbt/posts/2834645176563178</v>
      </c>
    </row>
    <row r="1043">
      <c r="G1043" s="77" t="str">
        <f>IFERROR(__xludf.DUMMYFUNCTION("""COMPUTED_VALUE"""),"https://www.facebook.com/ditbt/posts/2834645176563179")</f>
        <v>https://www.facebook.com/ditbt/posts/2834645176563179</v>
      </c>
    </row>
    <row r="1044">
      <c r="G1044" s="77" t="str">
        <f>IFERROR(__xludf.DUMMYFUNCTION("""COMPUTED_VALUE"""),"https://www.facebook.com/ditbt/posts/2834645176563180")</f>
        <v>https://www.facebook.com/ditbt/posts/2834645176563180</v>
      </c>
    </row>
    <row r="1045">
      <c r="G1045" s="77" t="str">
        <f>IFERROR(__xludf.DUMMYFUNCTION("""COMPUTED_VALUE"""),"https://www.facebook.com/ditbt/posts/2834645176563181")</f>
        <v>https://www.facebook.com/ditbt/posts/2834645176563181</v>
      </c>
    </row>
    <row r="1046">
      <c r="G1046" s="77" t="str">
        <f>IFERROR(__xludf.DUMMYFUNCTION("""COMPUTED_VALUE"""),"https://www.facebook.com/ditbt/posts/2834645176563182")</f>
        <v>https://www.facebook.com/ditbt/posts/2834645176563182</v>
      </c>
    </row>
    <row r="1047">
      <c r="G1047" s="77" t="str">
        <f>IFERROR(__xludf.DUMMYFUNCTION("""COMPUTED_VALUE"""),"https://www.facebook.com/ditbt/posts/2834645176563183")</f>
        <v>https://www.facebook.com/ditbt/posts/2834645176563183</v>
      </c>
    </row>
    <row r="1048">
      <c r="G1048" s="77" t="str">
        <f>IFERROR(__xludf.DUMMYFUNCTION("""COMPUTED_VALUE"""),"https://www.facebook.com/ditbt/posts/2834645176563184")</f>
        <v>https://www.facebook.com/ditbt/posts/2834645176563184</v>
      </c>
    </row>
    <row r="1049">
      <c r="G1049" s="77" t="str">
        <f>IFERROR(__xludf.DUMMYFUNCTION("""COMPUTED_VALUE"""),"https://www.facebook.com/ditbt/posts/2834645176563185")</f>
        <v>https://www.facebook.com/ditbt/posts/2834645176563185</v>
      </c>
    </row>
    <row r="1050">
      <c r="G1050" s="77" t="str">
        <f>IFERROR(__xludf.DUMMYFUNCTION("""COMPUTED_VALUE"""),"https://www.facebook.com/ditbt/posts/2834645176563186")</f>
        <v>https://www.facebook.com/ditbt/posts/2834645176563186</v>
      </c>
    </row>
    <row r="1051">
      <c r="G1051" s="77" t="str">
        <f>IFERROR(__xludf.DUMMYFUNCTION("""COMPUTED_VALUE"""),"https://www.facebook.com/ditbt/posts/2834645176563187")</f>
        <v>https://www.facebook.com/ditbt/posts/2834645176563187</v>
      </c>
    </row>
    <row r="1052">
      <c r="G1052" s="77" t="str">
        <f>IFERROR(__xludf.DUMMYFUNCTION("""COMPUTED_VALUE"""),"https://www.facebook.com/ditbt/posts/2834645176563188")</f>
        <v>https://www.facebook.com/ditbt/posts/2834645176563188</v>
      </c>
    </row>
    <row r="1053">
      <c r="G1053" s="77" t="str">
        <f>IFERROR(__xludf.DUMMYFUNCTION("""COMPUTED_VALUE"""),"https://www.facebook.com/ditbt/posts/2834645176563189")</f>
        <v>https://www.facebook.com/ditbt/posts/2834645176563189</v>
      </c>
    </row>
    <row r="1054">
      <c r="G1054" s="77" t="str">
        <f>IFERROR(__xludf.DUMMYFUNCTION("""COMPUTED_VALUE"""),"https://www.facebook.com/ditbt/posts/2834645176563190")</f>
        <v>https://www.facebook.com/ditbt/posts/2834645176563190</v>
      </c>
    </row>
    <row r="1055">
      <c r="G1055" s="77" t="str">
        <f>IFERROR(__xludf.DUMMYFUNCTION("""COMPUTED_VALUE"""),"https://www.facebook.com/ditbt/posts/2834645176563191")</f>
        <v>https://www.facebook.com/ditbt/posts/2834645176563191</v>
      </c>
    </row>
    <row r="1056">
      <c r="G1056" s="77" t="str">
        <f>IFERROR(__xludf.DUMMYFUNCTION("""COMPUTED_VALUE"""),"https://www.facebook.com/ditbt/posts/2834645176563192")</f>
        <v>https://www.facebook.com/ditbt/posts/2834645176563192</v>
      </c>
    </row>
    <row r="1057">
      <c r="G1057" s="77" t="str">
        <f>IFERROR(__xludf.DUMMYFUNCTION("""COMPUTED_VALUE"""),"https://www.facebook.com/ditbt/posts/2834645176563193")</f>
        <v>https://www.facebook.com/ditbt/posts/2834645176563193</v>
      </c>
    </row>
    <row r="1058">
      <c r="G1058" s="77" t="str">
        <f>IFERROR(__xludf.DUMMYFUNCTION("""COMPUTED_VALUE"""),"https://www.facebook.com/ditbt/posts/2834645176563194")</f>
        <v>https://www.facebook.com/ditbt/posts/2834645176563194</v>
      </c>
    </row>
    <row r="1059">
      <c r="G1059" s="77" t="str">
        <f>IFERROR(__xludf.DUMMYFUNCTION("""COMPUTED_VALUE"""),"https://www.facebook.com/ditbt/posts/2834645176563195")</f>
        <v>https://www.facebook.com/ditbt/posts/2834645176563195</v>
      </c>
    </row>
    <row r="1060">
      <c r="G1060" s="77" t="str">
        <f>IFERROR(__xludf.DUMMYFUNCTION("""COMPUTED_VALUE"""),"https://www.facebook.com/ditbt/posts/2834645176563196")</f>
        <v>https://www.facebook.com/ditbt/posts/2834645176563196</v>
      </c>
    </row>
    <row r="1061">
      <c r="G1061" s="77" t="str">
        <f>IFERROR(__xludf.DUMMYFUNCTION("""COMPUTED_VALUE"""),"https://www.facebook.com/ditbt/posts/2834645176563197")</f>
        <v>https://www.facebook.com/ditbt/posts/2834645176563197</v>
      </c>
    </row>
    <row r="1062">
      <c r="G1062" s="77" t="str">
        <f>IFERROR(__xludf.DUMMYFUNCTION("""COMPUTED_VALUE"""),"https://www.facebook.com/ditbt/posts/2834645176563198")</f>
        <v>https://www.facebook.com/ditbt/posts/2834645176563198</v>
      </c>
    </row>
    <row r="1063">
      <c r="G1063" s="77" t="str">
        <f>IFERROR(__xludf.DUMMYFUNCTION("""COMPUTED_VALUE"""),"https://www.facebook.com/ditbt/posts/2834645176563199")</f>
        <v>https://www.facebook.com/ditbt/posts/2834645176563199</v>
      </c>
    </row>
    <row r="1064">
      <c r="G1064" s="77" t="str">
        <f>IFERROR(__xludf.DUMMYFUNCTION("""COMPUTED_VALUE"""),"https://www.facebook.com/ditbt/posts/2834645176563200")</f>
        <v>https://www.facebook.com/ditbt/posts/2834645176563200</v>
      </c>
    </row>
    <row r="1065">
      <c r="G1065" s="77" t="str">
        <f>IFERROR(__xludf.DUMMYFUNCTION("""COMPUTED_VALUE"""),"https://www.facebook.com/ditbt/posts/2834645176563201")</f>
        <v>https://www.facebook.com/ditbt/posts/2834645176563201</v>
      </c>
    </row>
    <row r="1066">
      <c r="G1066" s="77" t="str">
        <f>IFERROR(__xludf.DUMMYFUNCTION("""COMPUTED_VALUE"""),"https://www.facebook.com/ditbt/posts/2834645176563202")</f>
        <v>https://www.facebook.com/ditbt/posts/2834645176563202</v>
      </c>
    </row>
    <row r="1067">
      <c r="G1067" s="77" t="str">
        <f>IFERROR(__xludf.DUMMYFUNCTION("""COMPUTED_VALUE"""),"https://www.facebook.com/ditbt/posts/2834645176563203")</f>
        <v>https://www.facebook.com/ditbt/posts/2834645176563203</v>
      </c>
    </row>
    <row r="1068">
      <c r="G1068" s="77" t="str">
        <f>IFERROR(__xludf.DUMMYFUNCTION("""COMPUTED_VALUE"""),"https://www.facebook.com/ditbt/posts/2834645176563204")</f>
        <v>https://www.facebook.com/ditbt/posts/2834645176563204</v>
      </c>
    </row>
    <row r="1069">
      <c r="G1069" s="77" t="str">
        <f>IFERROR(__xludf.DUMMYFUNCTION("""COMPUTED_VALUE"""),"https://www.facebook.com/ditbt/posts/2834645176563205")</f>
        <v>https://www.facebook.com/ditbt/posts/2834645176563205</v>
      </c>
    </row>
    <row r="1070">
      <c r="G1070" s="77" t="str">
        <f>IFERROR(__xludf.DUMMYFUNCTION("""COMPUTED_VALUE"""),"https://www.facebook.com/ditbt/posts/2834645176563206")</f>
        <v>https://www.facebook.com/ditbt/posts/2834645176563206</v>
      </c>
    </row>
    <row r="1071">
      <c r="G1071" s="77" t="str">
        <f>IFERROR(__xludf.DUMMYFUNCTION("""COMPUTED_VALUE"""),"https://www.facebook.com/ditbt/posts/2834645176563207")</f>
        <v>https://www.facebook.com/ditbt/posts/2834645176563207</v>
      </c>
    </row>
    <row r="1072">
      <c r="G1072" s="77" t="str">
        <f>IFERROR(__xludf.DUMMYFUNCTION("""COMPUTED_VALUE"""),"https://www.facebook.com/ditbt/posts/2834645176563208")</f>
        <v>https://www.facebook.com/ditbt/posts/2834645176563208</v>
      </c>
    </row>
    <row r="1073">
      <c r="G1073" s="77" t="str">
        <f>IFERROR(__xludf.DUMMYFUNCTION("""COMPUTED_VALUE"""),"https://www.facebook.com/ditbt/posts/2834645176563209")</f>
        <v>https://www.facebook.com/ditbt/posts/2834645176563209</v>
      </c>
    </row>
    <row r="1074">
      <c r="G1074" s="77" t="str">
        <f>IFERROR(__xludf.DUMMYFUNCTION("""COMPUTED_VALUE"""),"https://www.facebook.com/ditbt/posts/2834645176563210")</f>
        <v>https://www.facebook.com/ditbt/posts/2834645176563210</v>
      </c>
    </row>
    <row r="1075">
      <c r="G1075" s="77" t="str">
        <f>IFERROR(__xludf.DUMMYFUNCTION("""COMPUTED_VALUE"""),"https://www.facebook.com/ditbt/posts/2834645176563211")</f>
        <v>https://www.facebook.com/ditbt/posts/2834645176563211</v>
      </c>
    </row>
    <row r="1076">
      <c r="G1076" s="77" t="str">
        <f>IFERROR(__xludf.DUMMYFUNCTION("""COMPUTED_VALUE"""),"https://www.facebook.com/ditbt/posts/2834645176563212")</f>
        <v>https://www.facebook.com/ditbt/posts/2834645176563212</v>
      </c>
    </row>
    <row r="1077">
      <c r="G1077" s="77" t="str">
        <f>IFERROR(__xludf.DUMMYFUNCTION("""COMPUTED_VALUE"""),"https://www.facebook.com/ditbt/posts/2834645176563213")</f>
        <v>https://www.facebook.com/ditbt/posts/2834645176563213</v>
      </c>
    </row>
    <row r="1078">
      <c r="G1078" s="77" t="str">
        <f>IFERROR(__xludf.DUMMYFUNCTION("""COMPUTED_VALUE"""),"https://www.facebook.com/ditbt/posts/2834645176563214")</f>
        <v>https://www.facebook.com/ditbt/posts/2834645176563214</v>
      </c>
    </row>
    <row r="1079">
      <c r="G1079" s="77" t="str">
        <f>IFERROR(__xludf.DUMMYFUNCTION("""COMPUTED_VALUE"""),"https://www.facebook.com/ditbt/posts/2834645176563215")</f>
        <v>https://www.facebook.com/ditbt/posts/2834645176563215</v>
      </c>
    </row>
    <row r="1080">
      <c r="G1080" s="77" t="str">
        <f>IFERROR(__xludf.DUMMYFUNCTION("""COMPUTED_VALUE"""),"https://www.facebook.com/ditbt/posts/2834645176563216")</f>
        <v>https://www.facebook.com/ditbt/posts/2834645176563216</v>
      </c>
    </row>
    <row r="1081">
      <c r="G1081" s="77" t="str">
        <f>IFERROR(__xludf.DUMMYFUNCTION("""COMPUTED_VALUE"""),"https://www.facebook.com/ditbt/posts/2834645176563217")</f>
        <v>https://www.facebook.com/ditbt/posts/2834645176563217</v>
      </c>
    </row>
    <row r="1082">
      <c r="G1082" s="77" t="str">
        <f>IFERROR(__xludf.DUMMYFUNCTION("""COMPUTED_VALUE"""),"https://www.facebook.com/ditbt/posts/2834645176563218")</f>
        <v>https://www.facebook.com/ditbt/posts/2834645176563218</v>
      </c>
    </row>
    <row r="1083">
      <c r="G1083" s="77" t="str">
        <f>IFERROR(__xludf.DUMMYFUNCTION("""COMPUTED_VALUE"""),"https://www.facebook.com/ditbt/posts/2834645176563219")</f>
        <v>https://www.facebook.com/ditbt/posts/2834645176563219</v>
      </c>
    </row>
    <row r="1084">
      <c r="G1084" s="77" t="str">
        <f>IFERROR(__xludf.DUMMYFUNCTION("""COMPUTED_VALUE"""),"https://www.facebook.com/ditbt/posts/2834645176563220")</f>
        <v>https://www.facebook.com/ditbt/posts/2834645176563220</v>
      </c>
    </row>
    <row r="1085">
      <c r="G1085" s="77" t="str">
        <f>IFERROR(__xludf.DUMMYFUNCTION("""COMPUTED_VALUE"""),"https://www.facebook.com/ditbt/posts/2834645176563221")</f>
        <v>https://www.facebook.com/ditbt/posts/2834645176563221</v>
      </c>
    </row>
    <row r="1086">
      <c r="G1086" s="77" t="str">
        <f>IFERROR(__xludf.DUMMYFUNCTION("""COMPUTED_VALUE"""),"https://www.facebook.com/ditbt/posts/2834645176563222")</f>
        <v>https://www.facebook.com/ditbt/posts/2834645176563222</v>
      </c>
    </row>
    <row r="1087">
      <c r="G1087" s="77" t="str">
        <f>IFERROR(__xludf.DUMMYFUNCTION("""COMPUTED_VALUE"""),"https://www.facebook.com/ditbt/posts/2834645176563223")</f>
        <v>https://www.facebook.com/ditbt/posts/2834645176563223</v>
      </c>
    </row>
    <row r="1088">
      <c r="G1088" s="77" t="str">
        <f>IFERROR(__xludf.DUMMYFUNCTION("""COMPUTED_VALUE"""),"https://www.facebook.com/ditbt/posts/2834645176563224")</f>
        <v>https://www.facebook.com/ditbt/posts/2834645176563224</v>
      </c>
    </row>
    <row r="1089">
      <c r="G1089" s="77" t="str">
        <f>IFERROR(__xludf.DUMMYFUNCTION("""COMPUTED_VALUE"""),"https://www.facebook.com/ditbt/posts/2834645176563225")</f>
        <v>https://www.facebook.com/ditbt/posts/2834645176563225</v>
      </c>
    </row>
    <row r="1090">
      <c r="G1090" s="77" t="str">
        <f>IFERROR(__xludf.DUMMYFUNCTION("""COMPUTED_VALUE"""),"https://www.facebook.com/ditbt/posts/2834645176563226")</f>
        <v>https://www.facebook.com/ditbt/posts/2834645176563226</v>
      </c>
    </row>
    <row r="1091">
      <c r="G1091" s="77" t="str">
        <f>IFERROR(__xludf.DUMMYFUNCTION("""COMPUTED_VALUE"""),"https://www.facebook.com/ditbt/posts/2834645176563227")</f>
        <v>https://www.facebook.com/ditbt/posts/2834645176563227</v>
      </c>
    </row>
    <row r="1092">
      <c r="G1092" s="77" t="str">
        <f>IFERROR(__xludf.DUMMYFUNCTION("""COMPUTED_VALUE"""),"https://www.facebook.com/ditbt/posts/2834645176563228")</f>
        <v>https://www.facebook.com/ditbt/posts/2834645176563228</v>
      </c>
    </row>
    <row r="1093">
      <c r="G1093" s="77" t="str">
        <f>IFERROR(__xludf.DUMMYFUNCTION("""COMPUTED_VALUE"""),"https://www.facebook.com/ditbt/posts/2834645176563229")</f>
        <v>https://www.facebook.com/ditbt/posts/2834645176563229</v>
      </c>
    </row>
    <row r="1094">
      <c r="G1094" s="77" t="str">
        <f>IFERROR(__xludf.DUMMYFUNCTION("""COMPUTED_VALUE"""),"https://www.facebook.com/ditbt/posts/2834645176563230")</f>
        <v>https://www.facebook.com/ditbt/posts/2834645176563230</v>
      </c>
    </row>
    <row r="1095">
      <c r="G1095" s="77" t="str">
        <f>IFERROR(__xludf.DUMMYFUNCTION("""COMPUTED_VALUE"""),"https://www.facebook.com/ditbt/posts/2834645176563231")</f>
        <v>https://www.facebook.com/ditbt/posts/2834645176563231</v>
      </c>
    </row>
    <row r="1096">
      <c r="G1096" s="77" t="str">
        <f>IFERROR(__xludf.DUMMYFUNCTION("""COMPUTED_VALUE"""),"https://www.facebook.com/ditbt/posts/2834645176563232")</f>
        <v>https://www.facebook.com/ditbt/posts/2834645176563232</v>
      </c>
    </row>
    <row r="1097">
      <c r="G1097" s="77" t="str">
        <f>IFERROR(__xludf.DUMMYFUNCTION("""COMPUTED_VALUE"""),"https://www.facebook.com/ditbt/posts/2834645176563233")</f>
        <v>https://www.facebook.com/ditbt/posts/2834645176563233</v>
      </c>
    </row>
    <row r="1098">
      <c r="G1098" s="77" t="str">
        <f>IFERROR(__xludf.DUMMYFUNCTION("""COMPUTED_VALUE"""),"https://www.facebook.com/ditbt/posts/2834645176563234")</f>
        <v>https://www.facebook.com/ditbt/posts/2834645176563234</v>
      </c>
    </row>
    <row r="1099">
      <c r="G1099" s="77" t="str">
        <f>IFERROR(__xludf.DUMMYFUNCTION("""COMPUTED_VALUE"""),"https://www.facebook.com/ditbt/posts/2834645176563235")</f>
        <v>https://www.facebook.com/ditbt/posts/2834645176563235</v>
      </c>
    </row>
    <row r="1100">
      <c r="G1100" s="77" t="str">
        <f>IFERROR(__xludf.DUMMYFUNCTION("""COMPUTED_VALUE"""),"https://www.facebook.com/ditbt/posts/2834645176563236")</f>
        <v>https://www.facebook.com/ditbt/posts/2834645176563236</v>
      </c>
    </row>
    <row r="1101">
      <c r="G1101" s="77" t="str">
        <f>IFERROR(__xludf.DUMMYFUNCTION("""COMPUTED_VALUE"""),"https://www.facebook.com/ditbt/posts/2834645176563237")</f>
        <v>https://www.facebook.com/ditbt/posts/2834645176563237</v>
      </c>
    </row>
    <row r="1102">
      <c r="G1102" s="77" t="str">
        <f>IFERROR(__xludf.DUMMYFUNCTION("""COMPUTED_VALUE"""),"https://www.facebook.com/ditbt/posts/2834645176563238")</f>
        <v>https://www.facebook.com/ditbt/posts/2834645176563238</v>
      </c>
    </row>
    <row r="1103">
      <c r="G1103" s="77" t="str">
        <f>IFERROR(__xludf.DUMMYFUNCTION("""COMPUTED_VALUE"""),"https://www.facebook.com/ditbt/posts/2834645176563239")</f>
        <v>https://www.facebook.com/ditbt/posts/2834645176563239</v>
      </c>
    </row>
    <row r="1104">
      <c r="G1104" s="77" t="str">
        <f>IFERROR(__xludf.DUMMYFUNCTION("""COMPUTED_VALUE"""),"https://www.facebook.com/ditbt/posts/2834645176563240")</f>
        <v>https://www.facebook.com/ditbt/posts/2834645176563240</v>
      </c>
    </row>
    <row r="1105">
      <c r="G1105" s="77" t="str">
        <f>IFERROR(__xludf.DUMMYFUNCTION("""COMPUTED_VALUE"""),"https://www.facebook.com/ditbt/posts/2834645176563241")</f>
        <v>https://www.facebook.com/ditbt/posts/2834645176563241</v>
      </c>
    </row>
    <row r="1106">
      <c r="G1106" s="77" t="str">
        <f>IFERROR(__xludf.DUMMYFUNCTION("""COMPUTED_VALUE"""),"https://www.facebook.com/ditbt/posts/2834645176563242")</f>
        <v>https://www.facebook.com/ditbt/posts/2834645176563242</v>
      </c>
    </row>
    <row r="1107">
      <c r="G1107" s="77" t="str">
        <f>IFERROR(__xludf.DUMMYFUNCTION("""COMPUTED_VALUE"""),"https://www.facebook.com/ditbt/posts/2834645176563243")</f>
        <v>https://www.facebook.com/ditbt/posts/2834645176563243</v>
      </c>
    </row>
    <row r="1108">
      <c r="G1108" s="77" t="str">
        <f>IFERROR(__xludf.DUMMYFUNCTION("""COMPUTED_VALUE"""),"https://www.facebook.com/ditbt/posts/2834645176563244")</f>
        <v>https://www.facebook.com/ditbt/posts/2834645176563244</v>
      </c>
    </row>
    <row r="1109">
      <c r="G1109" s="77" t="str">
        <f>IFERROR(__xludf.DUMMYFUNCTION("""COMPUTED_VALUE"""),"https://www.facebook.com/ditbt/posts/2834645176563245")</f>
        <v>https://www.facebook.com/ditbt/posts/2834645176563245</v>
      </c>
    </row>
    <row r="1110">
      <c r="G1110" s="77" t="str">
        <f>IFERROR(__xludf.DUMMYFUNCTION("""COMPUTED_VALUE"""),"https://www.facebook.com/ditbt/posts/2834645176563246")</f>
        <v>https://www.facebook.com/ditbt/posts/2834645176563246</v>
      </c>
    </row>
    <row r="1111">
      <c r="G1111" s="77" t="str">
        <f>IFERROR(__xludf.DUMMYFUNCTION("""COMPUTED_VALUE"""),"https://www.facebook.com/ditbt/posts/2834645176563247")</f>
        <v>https://www.facebook.com/ditbt/posts/2834645176563247</v>
      </c>
    </row>
    <row r="1112">
      <c r="G1112" s="77" t="str">
        <f>IFERROR(__xludf.DUMMYFUNCTION("""COMPUTED_VALUE"""),"https://www.facebook.com/ditbt/posts/2834645176563248")</f>
        <v>https://www.facebook.com/ditbt/posts/2834645176563248</v>
      </c>
    </row>
    <row r="1113">
      <c r="G1113" s="77" t="str">
        <f>IFERROR(__xludf.DUMMYFUNCTION("""COMPUTED_VALUE"""),"https://www.facebook.com/ditbt/posts/2834645176563249")</f>
        <v>https://www.facebook.com/ditbt/posts/2834645176563249</v>
      </c>
    </row>
    <row r="1114">
      <c r="G1114" s="77" t="str">
        <f>IFERROR(__xludf.DUMMYFUNCTION("""COMPUTED_VALUE"""),"https://www.facebook.com/ditbt/posts/2834645176563250")</f>
        <v>https://www.facebook.com/ditbt/posts/2834645176563250</v>
      </c>
    </row>
    <row r="1115">
      <c r="G1115" s="77" t="str">
        <f>IFERROR(__xludf.DUMMYFUNCTION("""COMPUTED_VALUE"""),"https://www.facebook.com/ditbt/posts/2834645176563251")</f>
        <v>https://www.facebook.com/ditbt/posts/2834645176563251</v>
      </c>
    </row>
    <row r="1116">
      <c r="G1116" s="77" t="str">
        <f>IFERROR(__xludf.DUMMYFUNCTION("""COMPUTED_VALUE"""),"https://www.facebook.com/ditbt/posts/2834645176563252")</f>
        <v>https://www.facebook.com/ditbt/posts/2834645176563252</v>
      </c>
    </row>
    <row r="1117">
      <c r="G1117" s="77" t="str">
        <f>IFERROR(__xludf.DUMMYFUNCTION("""COMPUTED_VALUE"""),"https://www.facebook.com/ditbt/posts/2834645176563253")</f>
        <v>https://www.facebook.com/ditbt/posts/2834645176563253</v>
      </c>
    </row>
    <row r="1118">
      <c r="G1118" s="77" t="str">
        <f>IFERROR(__xludf.DUMMYFUNCTION("""COMPUTED_VALUE"""),"https://www.facebook.com/ditbt/posts/2834645176563254")</f>
        <v>https://www.facebook.com/ditbt/posts/2834645176563254</v>
      </c>
    </row>
    <row r="1119">
      <c r="G1119" s="77" t="str">
        <f>IFERROR(__xludf.DUMMYFUNCTION("""COMPUTED_VALUE"""),"https://www.facebook.com/ditbt/posts/2834645176563255")</f>
        <v>https://www.facebook.com/ditbt/posts/2834645176563255</v>
      </c>
    </row>
    <row r="1120">
      <c r="G1120" s="77" t="str">
        <f>IFERROR(__xludf.DUMMYFUNCTION("""COMPUTED_VALUE"""),"https://www.facebook.com/ditbt/posts/2834645176563256")</f>
        <v>https://www.facebook.com/ditbt/posts/2834645176563256</v>
      </c>
    </row>
    <row r="1121">
      <c r="G1121" s="77" t="str">
        <f>IFERROR(__xludf.DUMMYFUNCTION("""COMPUTED_VALUE"""),"https://www.facebook.com/ditbt/posts/2834645176563257")</f>
        <v>https://www.facebook.com/ditbt/posts/2834645176563257</v>
      </c>
    </row>
    <row r="1122">
      <c r="G1122" s="77" t="str">
        <f>IFERROR(__xludf.DUMMYFUNCTION("""COMPUTED_VALUE"""),"https://www.facebook.com/ditbt/posts/2834645176563258")</f>
        <v>https://www.facebook.com/ditbt/posts/2834645176563258</v>
      </c>
    </row>
    <row r="1123">
      <c r="G1123" s="77" t="str">
        <f>IFERROR(__xludf.DUMMYFUNCTION("""COMPUTED_VALUE"""),"https://www.facebook.com/ditbt/posts/2834645176563259")</f>
        <v>https://www.facebook.com/ditbt/posts/2834645176563259</v>
      </c>
    </row>
    <row r="1124">
      <c r="G1124" s="77" t="str">
        <f>IFERROR(__xludf.DUMMYFUNCTION("""COMPUTED_VALUE"""),"https://www.facebook.com/ditbt/posts/2834645176563260")</f>
        <v>https://www.facebook.com/ditbt/posts/2834645176563260</v>
      </c>
    </row>
    <row r="1125">
      <c r="G1125" s="77" t="str">
        <f>IFERROR(__xludf.DUMMYFUNCTION("""COMPUTED_VALUE"""),"https://www.facebook.com/ditbt/posts/2834645176563261")</f>
        <v>https://www.facebook.com/ditbt/posts/2834645176563261</v>
      </c>
    </row>
    <row r="1126">
      <c r="G1126" s="77" t="str">
        <f>IFERROR(__xludf.DUMMYFUNCTION("""COMPUTED_VALUE"""),"https://www.facebook.com/ditbt/posts/2834645176563262")</f>
        <v>https://www.facebook.com/ditbt/posts/2834645176563262</v>
      </c>
    </row>
    <row r="1127">
      <c r="G1127" s="77" t="str">
        <f>IFERROR(__xludf.DUMMYFUNCTION("""COMPUTED_VALUE"""),"https://www.facebook.com/ditbt/posts/2834645176563263")</f>
        <v>https://www.facebook.com/ditbt/posts/2834645176563263</v>
      </c>
    </row>
    <row r="1128">
      <c r="G1128" s="77" t="str">
        <f>IFERROR(__xludf.DUMMYFUNCTION("""COMPUTED_VALUE"""),"https://www.facebook.com/ditbt/posts/2834645176563264")</f>
        <v>https://www.facebook.com/ditbt/posts/2834645176563264</v>
      </c>
    </row>
    <row r="1129">
      <c r="G1129" s="77" t="str">
        <f>IFERROR(__xludf.DUMMYFUNCTION("""COMPUTED_VALUE"""),"https://www.facebook.com/ditbt/posts/2834645176563265")</f>
        <v>https://www.facebook.com/ditbt/posts/2834645176563265</v>
      </c>
    </row>
    <row r="1130">
      <c r="G1130" s="77" t="str">
        <f>IFERROR(__xludf.DUMMYFUNCTION("""COMPUTED_VALUE"""),"https://www.facebook.com/ditbt/posts/2834645176563266")</f>
        <v>https://www.facebook.com/ditbt/posts/2834645176563266</v>
      </c>
    </row>
    <row r="1131">
      <c r="G1131" s="77" t="str">
        <f>IFERROR(__xludf.DUMMYFUNCTION("""COMPUTED_VALUE"""),"https://www.facebook.com/ditbt/posts/2834645176563267")</f>
        <v>https://www.facebook.com/ditbt/posts/2834645176563267</v>
      </c>
    </row>
    <row r="1132">
      <c r="G1132" s="77" t="str">
        <f>IFERROR(__xludf.DUMMYFUNCTION("""COMPUTED_VALUE"""),"https://www.facebook.com/ditbt/posts/2834645176563268")</f>
        <v>https://www.facebook.com/ditbt/posts/2834645176563268</v>
      </c>
    </row>
    <row r="1133">
      <c r="G1133" s="77" t="str">
        <f>IFERROR(__xludf.DUMMYFUNCTION("""COMPUTED_VALUE"""),"https://www.facebook.com/ditbt/posts/2834645176563269")</f>
        <v>https://www.facebook.com/ditbt/posts/2834645176563269</v>
      </c>
    </row>
    <row r="1134">
      <c r="G1134" s="77" t="str">
        <f>IFERROR(__xludf.DUMMYFUNCTION("""COMPUTED_VALUE"""),"https://www.facebook.com/ditbt/posts/2834645176563270")</f>
        <v>https://www.facebook.com/ditbt/posts/2834645176563270</v>
      </c>
    </row>
    <row r="1135">
      <c r="G1135" s="77" t="str">
        <f>IFERROR(__xludf.DUMMYFUNCTION("""COMPUTED_VALUE"""),"https://www.facebook.com/ditbt/posts/2834645176563271")</f>
        <v>https://www.facebook.com/ditbt/posts/2834645176563271</v>
      </c>
    </row>
    <row r="1136">
      <c r="G1136" s="77" t="str">
        <f>IFERROR(__xludf.DUMMYFUNCTION("""COMPUTED_VALUE"""),"https://www.facebook.com/ditbt/posts/2834645176563272")</f>
        <v>https://www.facebook.com/ditbt/posts/2834645176563272</v>
      </c>
    </row>
    <row r="1137">
      <c r="G1137" s="77" t="str">
        <f>IFERROR(__xludf.DUMMYFUNCTION("""COMPUTED_VALUE"""),"https://www.facebook.com/ditbt/posts/2834645176563273")</f>
        <v>https://www.facebook.com/ditbt/posts/2834645176563273</v>
      </c>
    </row>
    <row r="1138">
      <c r="G1138" s="77" t="str">
        <f>IFERROR(__xludf.DUMMYFUNCTION("""COMPUTED_VALUE"""),"https://www.facebook.com/ditbt/posts/2834645176563274")</f>
        <v>https://www.facebook.com/ditbt/posts/2834645176563274</v>
      </c>
    </row>
    <row r="1139">
      <c r="G1139" s="77" t="str">
        <f>IFERROR(__xludf.DUMMYFUNCTION("""COMPUTED_VALUE"""),"https://www.facebook.com/ditbt/posts/2834645176563275")</f>
        <v>https://www.facebook.com/ditbt/posts/2834645176563275</v>
      </c>
    </row>
    <row r="1140">
      <c r="G1140" s="77" t="str">
        <f>IFERROR(__xludf.DUMMYFUNCTION("""COMPUTED_VALUE"""),"https://www.facebook.com/ditbt/posts/2834645176563276")</f>
        <v>https://www.facebook.com/ditbt/posts/2834645176563276</v>
      </c>
    </row>
    <row r="1141">
      <c r="G1141" s="77" t="str">
        <f>IFERROR(__xludf.DUMMYFUNCTION("""COMPUTED_VALUE"""),"https://www.facebook.com/ditbt/posts/2834645176563277")</f>
        <v>https://www.facebook.com/ditbt/posts/2834645176563277</v>
      </c>
    </row>
    <row r="1142">
      <c r="G1142" s="77" t="str">
        <f>IFERROR(__xludf.DUMMYFUNCTION("""COMPUTED_VALUE"""),"https://www.facebook.com/ditbt/posts/2834645176563278")</f>
        <v>https://www.facebook.com/ditbt/posts/2834645176563278</v>
      </c>
    </row>
    <row r="1143">
      <c r="G1143" s="77" t="str">
        <f>IFERROR(__xludf.DUMMYFUNCTION("""COMPUTED_VALUE"""),"https://www.facebook.com/ditbt/posts/2834645176563279")</f>
        <v>https://www.facebook.com/ditbt/posts/2834645176563279</v>
      </c>
    </row>
    <row r="1144">
      <c r="G1144" s="77" t="str">
        <f>IFERROR(__xludf.DUMMYFUNCTION("""COMPUTED_VALUE"""),"https://www.facebook.com/ditbt/posts/2834645176563280")</f>
        <v>https://www.facebook.com/ditbt/posts/2834645176563280</v>
      </c>
    </row>
    <row r="1145">
      <c r="G1145" s="77" t="str">
        <f>IFERROR(__xludf.DUMMYFUNCTION("""COMPUTED_VALUE"""),"https://www.facebook.com/ditbt/posts/2834645176563281")</f>
        <v>https://www.facebook.com/ditbt/posts/2834645176563281</v>
      </c>
    </row>
    <row r="1146">
      <c r="G1146" s="77" t="str">
        <f>IFERROR(__xludf.DUMMYFUNCTION("""COMPUTED_VALUE"""),"https://www.facebook.com/ditbt/posts/2834645176563282")</f>
        <v>https://www.facebook.com/ditbt/posts/2834645176563282</v>
      </c>
    </row>
    <row r="1147">
      <c r="G1147" s="77" t="str">
        <f>IFERROR(__xludf.DUMMYFUNCTION("""COMPUTED_VALUE"""),"https://www.facebook.com/ditbt/posts/2834645176563283")</f>
        <v>https://www.facebook.com/ditbt/posts/2834645176563283</v>
      </c>
    </row>
    <row r="1148">
      <c r="G1148" s="77" t="str">
        <f>IFERROR(__xludf.DUMMYFUNCTION("""COMPUTED_VALUE"""),"https://www.facebook.com/ditbt/posts/2834645176563284")</f>
        <v>https://www.facebook.com/ditbt/posts/2834645176563284</v>
      </c>
    </row>
    <row r="1149">
      <c r="G1149" s="77" t="str">
        <f>IFERROR(__xludf.DUMMYFUNCTION("""COMPUTED_VALUE"""),"https://www.facebook.com/ditbt/posts/2834645176563285")</f>
        <v>https://www.facebook.com/ditbt/posts/2834645176563285</v>
      </c>
    </row>
    <row r="1150">
      <c r="G1150" s="77" t="str">
        <f>IFERROR(__xludf.DUMMYFUNCTION("""COMPUTED_VALUE"""),"https://www.facebook.com/ditbt/posts/2834645176563286")</f>
        <v>https://www.facebook.com/ditbt/posts/2834645176563286</v>
      </c>
    </row>
    <row r="1151">
      <c r="G1151" s="77" t="str">
        <f>IFERROR(__xludf.DUMMYFUNCTION("""COMPUTED_VALUE"""),"https://www.facebook.com/ditbt/posts/2834645176563287")</f>
        <v>https://www.facebook.com/ditbt/posts/2834645176563287</v>
      </c>
    </row>
    <row r="1152">
      <c r="G1152" s="77" t="str">
        <f>IFERROR(__xludf.DUMMYFUNCTION("""COMPUTED_VALUE"""),"https://www.facebook.com/ditbt/posts/2834645176563288")</f>
        <v>https://www.facebook.com/ditbt/posts/2834645176563288</v>
      </c>
    </row>
    <row r="1153">
      <c r="G1153" s="77" t="str">
        <f>IFERROR(__xludf.DUMMYFUNCTION("""COMPUTED_VALUE"""),"https://www.facebook.com/ditbt/posts/2834645176563289")</f>
        <v>https://www.facebook.com/ditbt/posts/2834645176563289</v>
      </c>
    </row>
    <row r="1154">
      <c r="G1154" s="77" t="str">
        <f>IFERROR(__xludf.DUMMYFUNCTION("""COMPUTED_VALUE"""),"https://www.facebook.com/ditbt/posts/2834645176563290")</f>
        <v>https://www.facebook.com/ditbt/posts/2834645176563290</v>
      </c>
    </row>
    <row r="1155">
      <c r="G1155" s="77" t="str">
        <f>IFERROR(__xludf.DUMMYFUNCTION("""COMPUTED_VALUE"""),"https://www.facebook.com/ditbt/posts/2834645176563291")</f>
        <v>https://www.facebook.com/ditbt/posts/2834645176563291</v>
      </c>
    </row>
    <row r="1156">
      <c r="G1156" s="77" t="str">
        <f>IFERROR(__xludf.DUMMYFUNCTION("""COMPUTED_VALUE"""),"https://www.facebook.com/ditbt/posts/2834645176563292")</f>
        <v>https://www.facebook.com/ditbt/posts/2834645176563292</v>
      </c>
    </row>
    <row r="1157">
      <c r="G1157" s="77" t="str">
        <f>IFERROR(__xludf.DUMMYFUNCTION("""COMPUTED_VALUE"""),"https://www.facebook.com/ditbt/posts/2834645176563293")</f>
        <v>https://www.facebook.com/ditbt/posts/2834645176563293</v>
      </c>
    </row>
    <row r="1158">
      <c r="G1158" s="77" t="str">
        <f>IFERROR(__xludf.DUMMYFUNCTION("""COMPUTED_VALUE"""),"https://www.facebook.com/ditbt/posts/2834645176563294")</f>
        <v>https://www.facebook.com/ditbt/posts/2834645176563294</v>
      </c>
    </row>
    <row r="1159">
      <c r="G1159" s="77" t="str">
        <f>IFERROR(__xludf.DUMMYFUNCTION("""COMPUTED_VALUE"""),"https://www.facebook.com/ditbt/posts/2834645176563295")</f>
        <v>https://www.facebook.com/ditbt/posts/2834645176563295</v>
      </c>
    </row>
    <row r="1160">
      <c r="G1160" s="77" t="str">
        <f>IFERROR(__xludf.DUMMYFUNCTION("""COMPUTED_VALUE"""),"https://www.facebook.com/ditbt/posts/2834645176563296")</f>
        <v>https://www.facebook.com/ditbt/posts/2834645176563296</v>
      </c>
    </row>
    <row r="1161">
      <c r="G1161" s="77" t="str">
        <f>IFERROR(__xludf.DUMMYFUNCTION("""COMPUTED_VALUE"""),"https://www.facebook.com/ditbt/posts/2834645176563297")</f>
        <v>https://www.facebook.com/ditbt/posts/2834645176563297</v>
      </c>
    </row>
    <row r="1162">
      <c r="G1162" s="77" t="str">
        <f>IFERROR(__xludf.DUMMYFUNCTION("""COMPUTED_VALUE"""),"https://www.facebook.com/ditbt/posts/2834645176563298")</f>
        <v>https://www.facebook.com/ditbt/posts/2834645176563298</v>
      </c>
    </row>
    <row r="1163">
      <c r="G1163" s="77" t="str">
        <f>IFERROR(__xludf.DUMMYFUNCTION("""COMPUTED_VALUE"""),"https://www.facebook.com/ditbt/posts/2834645176563299")</f>
        <v>https://www.facebook.com/ditbt/posts/2834645176563299</v>
      </c>
    </row>
    <row r="1164">
      <c r="G1164" s="77" t="str">
        <f>IFERROR(__xludf.DUMMYFUNCTION("""COMPUTED_VALUE"""),"https://www.facebook.com/ditbt/posts/2834645176563300")</f>
        <v>https://www.facebook.com/ditbt/posts/2834645176563300</v>
      </c>
    </row>
    <row r="1165">
      <c r="G1165" s="77" t="str">
        <f>IFERROR(__xludf.DUMMYFUNCTION("""COMPUTED_VALUE"""),"https://www.facebook.com/ditbt/posts/2834645176563301")</f>
        <v>https://www.facebook.com/ditbt/posts/2834645176563301</v>
      </c>
    </row>
    <row r="1166">
      <c r="G1166" s="77" t="str">
        <f>IFERROR(__xludf.DUMMYFUNCTION("""COMPUTED_VALUE"""),"https://www.facebook.com/ditbt/posts/2834645176563302")</f>
        <v>https://www.facebook.com/ditbt/posts/2834645176563302</v>
      </c>
    </row>
    <row r="1167">
      <c r="G1167" s="77" t="str">
        <f>IFERROR(__xludf.DUMMYFUNCTION("""COMPUTED_VALUE"""),"https://www.facebook.com/ditbt/posts/2834645176563303")</f>
        <v>https://www.facebook.com/ditbt/posts/2834645176563303</v>
      </c>
    </row>
    <row r="1168">
      <c r="G1168" s="77" t="str">
        <f>IFERROR(__xludf.DUMMYFUNCTION("""COMPUTED_VALUE"""),"https://www.facebook.com/ditbt/posts/2834645176563304")</f>
        <v>https://www.facebook.com/ditbt/posts/2834645176563304</v>
      </c>
    </row>
    <row r="1169">
      <c r="G1169" s="77" t="str">
        <f>IFERROR(__xludf.DUMMYFUNCTION("""COMPUTED_VALUE"""),"https://www.facebook.com/ditbt/posts/2834645176563305")</f>
        <v>https://www.facebook.com/ditbt/posts/2834645176563305</v>
      </c>
    </row>
    <row r="1170">
      <c r="G1170" s="77" t="str">
        <f>IFERROR(__xludf.DUMMYFUNCTION("""COMPUTED_VALUE"""),"https://www.facebook.com/ditbt/posts/2834645176563306")</f>
        <v>https://www.facebook.com/ditbt/posts/2834645176563306</v>
      </c>
    </row>
    <row r="1171">
      <c r="G1171" s="77" t="str">
        <f>IFERROR(__xludf.DUMMYFUNCTION("""COMPUTED_VALUE"""),"https://www.facebook.com/ditbt/posts/2834645176563307")</f>
        <v>https://www.facebook.com/ditbt/posts/2834645176563307</v>
      </c>
    </row>
    <row r="1172">
      <c r="G1172" s="77" t="str">
        <f>IFERROR(__xludf.DUMMYFUNCTION("""COMPUTED_VALUE"""),"https://www.facebook.com/ditbt/posts/2834645176563308")</f>
        <v>https://www.facebook.com/ditbt/posts/2834645176563308</v>
      </c>
    </row>
    <row r="1173">
      <c r="G1173" s="77" t="str">
        <f>IFERROR(__xludf.DUMMYFUNCTION("""COMPUTED_VALUE"""),"https://www.facebook.com/ditbt/posts/2834645176563309")</f>
        <v>https://www.facebook.com/ditbt/posts/2834645176563309</v>
      </c>
    </row>
    <row r="1174">
      <c r="G1174" s="77" t="str">
        <f>IFERROR(__xludf.DUMMYFUNCTION("""COMPUTED_VALUE"""),"https://www.facebook.com/ditbt/posts/2834645176563310")</f>
        <v>https://www.facebook.com/ditbt/posts/2834645176563310</v>
      </c>
    </row>
    <row r="1175">
      <c r="G1175" s="77" t="str">
        <f>IFERROR(__xludf.DUMMYFUNCTION("""COMPUTED_VALUE"""),"https://www.facebook.com/ditbt/posts/2834645176563311")</f>
        <v>https://www.facebook.com/ditbt/posts/2834645176563311</v>
      </c>
    </row>
    <row r="1176">
      <c r="G1176" s="77" t="str">
        <f>IFERROR(__xludf.DUMMYFUNCTION("""COMPUTED_VALUE"""),"https://www.facebook.com/ditbt/posts/2834645176563312")</f>
        <v>https://www.facebook.com/ditbt/posts/2834645176563312</v>
      </c>
    </row>
    <row r="1177">
      <c r="G1177" s="77" t="str">
        <f>IFERROR(__xludf.DUMMYFUNCTION("""COMPUTED_VALUE"""),"https://www.facebook.com/ditbt/posts/2834645176563313")</f>
        <v>https://www.facebook.com/ditbt/posts/2834645176563313</v>
      </c>
    </row>
    <row r="1178">
      <c r="G1178" s="77" t="str">
        <f>IFERROR(__xludf.DUMMYFUNCTION("""COMPUTED_VALUE"""),"https://www.facebook.com/ditbt/posts/2834645176563314")</f>
        <v>https://www.facebook.com/ditbt/posts/2834645176563314</v>
      </c>
    </row>
    <row r="1179">
      <c r="G1179" s="77" t="str">
        <f>IFERROR(__xludf.DUMMYFUNCTION("""COMPUTED_VALUE"""),"https://www.facebook.com/ditbt/posts/2834645176563315")</f>
        <v>https://www.facebook.com/ditbt/posts/2834645176563315</v>
      </c>
    </row>
    <row r="1180">
      <c r="G1180" s="77" t="str">
        <f>IFERROR(__xludf.DUMMYFUNCTION("""COMPUTED_VALUE"""),"https://www.facebook.com/ditbt/posts/2834645176563316")</f>
        <v>https://www.facebook.com/ditbt/posts/2834645176563316</v>
      </c>
    </row>
    <row r="1181">
      <c r="G1181" s="77" t="str">
        <f>IFERROR(__xludf.DUMMYFUNCTION("""COMPUTED_VALUE"""),"https://www.facebook.com/ditbt/posts/2834645176563317")</f>
        <v>https://www.facebook.com/ditbt/posts/2834645176563317</v>
      </c>
    </row>
    <row r="1182">
      <c r="G1182" s="77" t="str">
        <f>IFERROR(__xludf.DUMMYFUNCTION("""COMPUTED_VALUE"""),"https://www.facebook.com/ditbt/posts/2834645176563318")</f>
        <v>https://www.facebook.com/ditbt/posts/2834645176563318</v>
      </c>
    </row>
    <row r="1183">
      <c r="G1183" s="77" t="str">
        <f>IFERROR(__xludf.DUMMYFUNCTION("""COMPUTED_VALUE"""),"https://www.facebook.com/ditbt/posts/2834645176563319")</f>
        <v>https://www.facebook.com/ditbt/posts/2834645176563319</v>
      </c>
    </row>
    <row r="1184">
      <c r="G1184" s="77" t="str">
        <f>IFERROR(__xludf.DUMMYFUNCTION("""COMPUTED_VALUE"""),"https://www.facebook.com/ditbt/posts/2834645176563320")</f>
        <v>https://www.facebook.com/ditbt/posts/2834645176563320</v>
      </c>
    </row>
    <row r="1185">
      <c r="G1185" s="77" t="str">
        <f>IFERROR(__xludf.DUMMYFUNCTION("""COMPUTED_VALUE"""),"https://www.facebook.com/ditbt/posts/2834645176563321")</f>
        <v>https://www.facebook.com/ditbt/posts/2834645176563321</v>
      </c>
    </row>
    <row r="1186">
      <c r="G1186" s="77" t="str">
        <f>IFERROR(__xludf.DUMMYFUNCTION("""COMPUTED_VALUE"""),"https://www.facebook.com/ditbt/posts/2834645176563322")</f>
        <v>https://www.facebook.com/ditbt/posts/2834645176563322</v>
      </c>
    </row>
    <row r="1187">
      <c r="G1187" s="77" t="str">
        <f>IFERROR(__xludf.DUMMYFUNCTION("""COMPUTED_VALUE"""),"https://www.facebook.com/ditbt/posts/2834645176563323")</f>
        <v>https://www.facebook.com/ditbt/posts/2834645176563323</v>
      </c>
    </row>
    <row r="1188">
      <c r="G1188" s="77" t="str">
        <f>IFERROR(__xludf.DUMMYFUNCTION("""COMPUTED_VALUE"""),"https://www.facebook.com/ditbt/posts/2834645176563324")</f>
        <v>https://www.facebook.com/ditbt/posts/2834645176563324</v>
      </c>
    </row>
    <row r="1189">
      <c r="G1189" s="77" t="str">
        <f>IFERROR(__xludf.DUMMYFUNCTION("""COMPUTED_VALUE"""),"https://www.facebook.com/ditbt/posts/2834645176563325")</f>
        <v>https://www.facebook.com/ditbt/posts/2834645176563325</v>
      </c>
    </row>
    <row r="1190">
      <c r="G1190" s="77" t="str">
        <f>IFERROR(__xludf.DUMMYFUNCTION("""COMPUTED_VALUE"""),"https://www.facebook.com/ditbt/posts/2834645176563326")</f>
        <v>https://www.facebook.com/ditbt/posts/2834645176563326</v>
      </c>
    </row>
    <row r="1191">
      <c r="G1191" s="77" t="str">
        <f>IFERROR(__xludf.DUMMYFUNCTION("""COMPUTED_VALUE"""),"https://www.facebook.com/ditbt/posts/2834645176563327")</f>
        <v>https://www.facebook.com/ditbt/posts/2834645176563327</v>
      </c>
    </row>
    <row r="1192">
      <c r="G1192" s="77" t="str">
        <f>IFERROR(__xludf.DUMMYFUNCTION("""COMPUTED_VALUE"""),"https://www.facebook.com/ditbt/posts/2834645176563328")</f>
        <v>https://www.facebook.com/ditbt/posts/2834645176563328</v>
      </c>
    </row>
    <row r="1193">
      <c r="G1193" s="77" t="str">
        <f>IFERROR(__xludf.DUMMYFUNCTION("""COMPUTED_VALUE"""),"https://www.facebook.com/ditbt/posts/2834645176563329")</f>
        <v>https://www.facebook.com/ditbt/posts/2834645176563329</v>
      </c>
    </row>
    <row r="1194">
      <c r="G1194" s="77" t="str">
        <f>IFERROR(__xludf.DUMMYFUNCTION("""COMPUTED_VALUE"""),"https://www.facebook.com/ditbt/posts/2834645176563330")</f>
        <v>https://www.facebook.com/ditbt/posts/2834645176563330</v>
      </c>
    </row>
    <row r="1195">
      <c r="G1195" s="77" t="str">
        <f>IFERROR(__xludf.DUMMYFUNCTION("""COMPUTED_VALUE"""),"https://www.facebook.com/ditbt/posts/2834645176563331")</f>
        <v>https://www.facebook.com/ditbt/posts/2834645176563331</v>
      </c>
    </row>
    <row r="1196">
      <c r="G1196" s="77" t="str">
        <f>IFERROR(__xludf.DUMMYFUNCTION("""COMPUTED_VALUE"""),"https://www.facebook.com/ditbt/posts/2834645176563332")</f>
        <v>https://www.facebook.com/ditbt/posts/2834645176563332</v>
      </c>
    </row>
    <row r="1197">
      <c r="G1197" s="77" t="str">
        <f>IFERROR(__xludf.DUMMYFUNCTION("""COMPUTED_VALUE"""),"https://www.facebook.com/ditbt/posts/2834645176563333")</f>
        <v>https://www.facebook.com/ditbt/posts/2834645176563333</v>
      </c>
    </row>
    <row r="1198">
      <c r="G1198" s="77" t="str">
        <f>IFERROR(__xludf.DUMMYFUNCTION("""COMPUTED_VALUE"""),"https://www.facebook.com/ditbt/posts/2834645176563334")</f>
        <v>https://www.facebook.com/ditbt/posts/2834645176563334</v>
      </c>
    </row>
    <row r="1199">
      <c r="G1199" s="77" t="str">
        <f>IFERROR(__xludf.DUMMYFUNCTION("""COMPUTED_VALUE"""),"https://www.facebook.com/ditbt/posts/2834645176563335")</f>
        <v>https://www.facebook.com/ditbt/posts/2834645176563335</v>
      </c>
    </row>
    <row r="1200">
      <c r="G1200" s="77" t="str">
        <f>IFERROR(__xludf.DUMMYFUNCTION("""COMPUTED_VALUE"""),"https://www.facebook.com/ditbt/posts/2834645176563336")</f>
        <v>https://www.facebook.com/ditbt/posts/2834645176563336</v>
      </c>
    </row>
    <row r="1201">
      <c r="G1201" s="77" t="str">
        <f>IFERROR(__xludf.DUMMYFUNCTION("""COMPUTED_VALUE"""),"https://www.facebook.com/ditbt/posts/2834645176563337")</f>
        <v>https://www.facebook.com/ditbt/posts/2834645176563337</v>
      </c>
    </row>
    <row r="1202">
      <c r="G1202" s="77" t="str">
        <f>IFERROR(__xludf.DUMMYFUNCTION("""COMPUTED_VALUE"""),"https://www.facebook.com/ditbt/posts/2834645176563338")</f>
        <v>https://www.facebook.com/ditbt/posts/2834645176563338</v>
      </c>
    </row>
    <row r="1203">
      <c r="G1203" s="77" t="str">
        <f>IFERROR(__xludf.DUMMYFUNCTION("""COMPUTED_VALUE"""),"https://www.facebook.com/ditbt/posts/2834645176563339")</f>
        <v>https://www.facebook.com/ditbt/posts/2834645176563339</v>
      </c>
    </row>
    <row r="1204">
      <c r="G1204" s="77" t="str">
        <f>IFERROR(__xludf.DUMMYFUNCTION("""COMPUTED_VALUE"""),"https://www.facebook.com/ditbt/posts/2834645176563340")</f>
        <v>https://www.facebook.com/ditbt/posts/2834645176563340</v>
      </c>
    </row>
    <row r="1205">
      <c r="G1205" s="77" t="str">
        <f>IFERROR(__xludf.DUMMYFUNCTION("""COMPUTED_VALUE"""),"https://www.facebook.com/ditbt/posts/2834645176563341")</f>
        <v>https://www.facebook.com/ditbt/posts/2834645176563341</v>
      </c>
    </row>
    <row r="1206">
      <c r="G1206" s="77" t="str">
        <f>IFERROR(__xludf.DUMMYFUNCTION("""COMPUTED_VALUE"""),"https://www.facebook.com/ditbt/posts/2834645176563342")</f>
        <v>https://www.facebook.com/ditbt/posts/2834645176563342</v>
      </c>
    </row>
    <row r="1207">
      <c r="G1207" s="77" t="str">
        <f>IFERROR(__xludf.DUMMYFUNCTION("""COMPUTED_VALUE"""),"https://www.facebook.com/ditbt/posts/2834645176563343")</f>
        <v>https://www.facebook.com/ditbt/posts/2834645176563343</v>
      </c>
    </row>
    <row r="1208">
      <c r="G1208" s="77" t="str">
        <f>IFERROR(__xludf.DUMMYFUNCTION("""COMPUTED_VALUE"""),"https://www.facebook.com/ditbt/posts/2834645176563344")</f>
        <v>https://www.facebook.com/ditbt/posts/2834645176563344</v>
      </c>
    </row>
    <row r="1209">
      <c r="G1209" s="77" t="str">
        <f>IFERROR(__xludf.DUMMYFUNCTION("""COMPUTED_VALUE"""),"https://www.facebook.com/ditbt/posts/2834645176563345")</f>
        <v>https://www.facebook.com/ditbt/posts/2834645176563345</v>
      </c>
    </row>
    <row r="1210">
      <c r="G1210" s="77" t="str">
        <f>IFERROR(__xludf.DUMMYFUNCTION("""COMPUTED_VALUE"""),"https://www.facebook.com/ditbt/posts/2834645176563346")</f>
        <v>https://www.facebook.com/ditbt/posts/2834645176563346</v>
      </c>
    </row>
    <row r="1211">
      <c r="G1211" s="77" t="str">
        <f>IFERROR(__xludf.DUMMYFUNCTION("""COMPUTED_VALUE"""),"https://www.facebook.com/ditbt/posts/2834645176563347")</f>
        <v>https://www.facebook.com/ditbt/posts/2834645176563347</v>
      </c>
    </row>
    <row r="1212">
      <c r="G1212" s="77" t="str">
        <f>IFERROR(__xludf.DUMMYFUNCTION("""COMPUTED_VALUE"""),"https://www.facebook.com/ditbt/posts/2834645176563348")</f>
        <v>https://www.facebook.com/ditbt/posts/2834645176563348</v>
      </c>
    </row>
    <row r="1213">
      <c r="G1213" s="77" t="str">
        <f>IFERROR(__xludf.DUMMYFUNCTION("""COMPUTED_VALUE"""),"https://www.facebook.com/ditbt/posts/2834645176563349")</f>
        <v>https://www.facebook.com/ditbt/posts/2834645176563349</v>
      </c>
    </row>
    <row r="1214">
      <c r="G1214" s="77" t="str">
        <f>IFERROR(__xludf.DUMMYFUNCTION("""COMPUTED_VALUE"""),"https://www.facebook.com/ditbt/posts/2834645176563350")</f>
        <v>https://www.facebook.com/ditbt/posts/2834645176563350</v>
      </c>
    </row>
    <row r="1215">
      <c r="G1215" s="77" t="str">
        <f>IFERROR(__xludf.DUMMYFUNCTION("""COMPUTED_VALUE"""),"https://www.facebook.com/ditbt/posts/2834645176563351")</f>
        <v>https://www.facebook.com/ditbt/posts/2834645176563351</v>
      </c>
    </row>
    <row r="1216">
      <c r="G1216" s="77" t="str">
        <f>IFERROR(__xludf.DUMMYFUNCTION("""COMPUTED_VALUE"""),"https://www.facebook.com/ditbt/posts/2834645176563352")</f>
        <v>https://www.facebook.com/ditbt/posts/2834645176563352</v>
      </c>
    </row>
    <row r="1217">
      <c r="G1217" s="77" t="str">
        <f>IFERROR(__xludf.DUMMYFUNCTION("""COMPUTED_VALUE"""),"https://www.facebook.com/ditbt/posts/2834645176563353")</f>
        <v>https://www.facebook.com/ditbt/posts/2834645176563353</v>
      </c>
    </row>
    <row r="1218">
      <c r="G1218" s="77" t="str">
        <f>IFERROR(__xludf.DUMMYFUNCTION("""COMPUTED_VALUE"""),"https://www.facebook.com/ditbt/posts/2834645176563354")</f>
        <v>https://www.facebook.com/ditbt/posts/2834645176563354</v>
      </c>
    </row>
    <row r="1219">
      <c r="G1219" s="77" t="str">
        <f>IFERROR(__xludf.DUMMYFUNCTION("""COMPUTED_VALUE"""),"https://www.facebook.com/ditbt/posts/2834645176563355")</f>
        <v>https://www.facebook.com/ditbt/posts/2834645176563355</v>
      </c>
    </row>
    <row r="1220">
      <c r="G1220" s="77" t="str">
        <f>IFERROR(__xludf.DUMMYFUNCTION("""COMPUTED_VALUE"""),"https://www.facebook.com/ditbt/posts/2834645176563356")</f>
        <v>https://www.facebook.com/ditbt/posts/2834645176563356</v>
      </c>
    </row>
    <row r="1221">
      <c r="G1221" s="77" t="str">
        <f>IFERROR(__xludf.DUMMYFUNCTION("""COMPUTED_VALUE"""),"https://www.facebook.com/ditbt/posts/2834645176563357")</f>
        <v>https://www.facebook.com/ditbt/posts/2834645176563357</v>
      </c>
    </row>
    <row r="1222">
      <c r="G1222" s="77" t="str">
        <f>IFERROR(__xludf.DUMMYFUNCTION("""COMPUTED_VALUE"""),"https://www.facebook.com/ditbt/posts/2834645176563358")</f>
        <v>https://www.facebook.com/ditbt/posts/2834645176563358</v>
      </c>
    </row>
    <row r="1223">
      <c r="G1223" s="77" t="str">
        <f>IFERROR(__xludf.DUMMYFUNCTION("""COMPUTED_VALUE"""),"https://www.facebook.com/ditbt/posts/2834645176563359")</f>
        <v>https://www.facebook.com/ditbt/posts/2834645176563359</v>
      </c>
    </row>
    <row r="1224">
      <c r="G1224" s="77" t="str">
        <f>IFERROR(__xludf.DUMMYFUNCTION("""COMPUTED_VALUE"""),"https://www.facebook.com/ditbt/posts/2834645176563360")</f>
        <v>https://www.facebook.com/ditbt/posts/2834645176563360</v>
      </c>
    </row>
    <row r="1225">
      <c r="G1225" s="77" t="str">
        <f>IFERROR(__xludf.DUMMYFUNCTION("""COMPUTED_VALUE"""),"https://www.facebook.com/ditbt/posts/2834645176563361")</f>
        <v>https://www.facebook.com/ditbt/posts/2834645176563361</v>
      </c>
    </row>
    <row r="1226">
      <c r="G1226" s="77" t="str">
        <f>IFERROR(__xludf.DUMMYFUNCTION("""COMPUTED_VALUE"""),"https://www.facebook.com/ditbt/posts/2834645176563362")</f>
        <v>https://www.facebook.com/ditbt/posts/2834645176563362</v>
      </c>
    </row>
    <row r="1227">
      <c r="G1227" s="77" t="str">
        <f>IFERROR(__xludf.DUMMYFUNCTION("""COMPUTED_VALUE"""),"https://www.facebook.com/ditbt/posts/2834645176563363")</f>
        <v>https://www.facebook.com/ditbt/posts/2834645176563363</v>
      </c>
    </row>
    <row r="1228">
      <c r="G1228" s="77" t="str">
        <f>IFERROR(__xludf.DUMMYFUNCTION("""COMPUTED_VALUE"""),"https://www.facebook.com/ditbt/posts/2834645176563364")</f>
        <v>https://www.facebook.com/ditbt/posts/2834645176563364</v>
      </c>
    </row>
    <row r="1229">
      <c r="G1229" s="77" t="str">
        <f>IFERROR(__xludf.DUMMYFUNCTION("""COMPUTED_VALUE"""),"https://www.facebook.com/ditbt/posts/2834645176563365")</f>
        <v>https://www.facebook.com/ditbt/posts/2834645176563365</v>
      </c>
    </row>
    <row r="1230">
      <c r="G1230" s="77" t="str">
        <f>IFERROR(__xludf.DUMMYFUNCTION("""COMPUTED_VALUE"""),"https://www.facebook.com/ditbt/posts/2834645176563366")</f>
        <v>https://www.facebook.com/ditbt/posts/2834645176563366</v>
      </c>
    </row>
    <row r="1231">
      <c r="G1231" s="77" t="str">
        <f>IFERROR(__xludf.DUMMYFUNCTION("""COMPUTED_VALUE"""),"https://www.facebook.com/ditbt/posts/2834645176563367")</f>
        <v>https://www.facebook.com/ditbt/posts/2834645176563367</v>
      </c>
    </row>
    <row r="1232">
      <c r="G1232" s="77" t="str">
        <f>IFERROR(__xludf.DUMMYFUNCTION("""COMPUTED_VALUE"""),"https://www.facebook.com/ditbt/posts/2834645176563368")</f>
        <v>https://www.facebook.com/ditbt/posts/2834645176563368</v>
      </c>
    </row>
    <row r="1233">
      <c r="G1233" s="77" t="str">
        <f>IFERROR(__xludf.DUMMYFUNCTION("""COMPUTED_VALUE"""),"https://www.facebook.com/ditbt/posts/2834645176563369")</f>
        <v>https://www.facebook.com/ditbt/posts/2834645176563369</v>
      </c>
    </row>
    <row r="1234">
      <c r="G1234" s="77" t="str">
        <f>IFERROR(__xludf.DUMMYFUNCTION("""COMPUTED_VALUE"""),"https://www.facebook.com/ditbt/posts/2834645176563370")</f>
        <v>https://www.facebook.com/ditbt/posts/2834645176563370</v>
      </c>
    </row>
    <row r="1235">
      <c r="G1235" s="77" t="str">
        <f>IFERROR(__xludf.DUMMYFUNCTION("""COMPUTED_VALUE"""),"https://www.facebook.com/ditbt/posts/2834645176563371")</f>
        <v>https://www.facebook.com/ditbt/posts/2834645176563371</v>
      </c>
    </row>
    <row r="1236">
      <c r="G1236" s="77" t="str">
        <f>IFERROR(__xludf.DUMMYFUNCTION("""COMPUTED_VALUE"""),"https://www.facebook.com/ditbt/posts/2834645176563372")</f>
        <v>https://www.facebook.com/ditbt/posts/2834645176563372</v>
      </c>
    </row>
    <row r="1237">
      <c r="G1237" s="77" t="str">
        <f>IFERROR(__xludf.DUMMYFUNCTION("""COMPUTED_VALUE"""),"https://www.facebook.com/ditbt/posts/2834645176563373")</f>
        <v>https://www.facebook.com/ditbt/posts/2834645176563373</v>
      </c>
    </row>
    <row r="1238">
      <c r="G1238" s="77" t="str">
        <f>IFERROR(__xludf.DUMMYFUNCTION("""COMPUTED_VALUE"""),"https://www.facebook.com/ditbt/posts/2834645176563374")</f>
        <v>https://www.facebook.com/ditbt/posts/2834645176563374</v>
      </c>
    </row>
    <row r="1239">
      <c r="G1239" s="77" t="str">
        <f>IFERROR(__xludf.DUMMYFUNCTION("""COMPUTED_VALUE"""),"https://www.facebook.com/ditbt/posts/2834645176563375")</f>
        <v>https://www.facebook.com/ditbt/posts/2834645176563375</v>
      </c>
    </row>
    <row r="1240">
      <c r="G1240" s="77" t="str">
        <f>IFERROR(__xludf.DUMMYFUNCTION("""COMPUTED_VALUE"""),"https://www.facebook.com/ditbt/posts/2834645176563376")</f>
        <v>https://www.facebook.com/ditbt/posts/2834645176563376</v>
      </c>
    </row>
    <row r="1241">
      <c r="G1241" s="77" t="str">
        <f>IFERROR(__xludf.DUMMYFUNCTION("""COMPUTED_VALUE"""),"https://www.facebook.com/ditbt/posts/2834645176563377")</f>
        <v>https://www.facebook.com/ditbt/posts/2834645176563377</v>
      </c>
    </row>
    <row r="1242">
      <c r="G1242" s="77" t="str">
        <f>IFERROR(__xludf.DUMMYFUNCTION("""COMPUTED_VALUE"""),"https://www.facebook.com/ditbt/posts/2834645176563378")</f>
        <v>https://www.facebook.com/ditbt/posts/2834645176563378</v>
      </c>
    </row>
    <row r="1243">
      <c r="G1243" s="77" t="str">
        <f>IFERROR(__xludf.DUMMYFUNCTION("""COMPUTED_VALUE"""),"https://www.facebook.com/ditbt/posts/2834645176563379")</f>
        <v>https://www.facebook.com/ditbt/posts/2834645176563379</v>
      </c>
    </row>
    <row r="1244">
      <c r="G1244" s="77" t="str">
        <f>IFERROR(__xludf.DUMMYFUNCTION("""COMPUTED_VALUE"""),"https://www.facebook.com/ditbt/posts/2834645176563380")</f>
        <v>https://www.facebook.com/ditbt/posts/2834645176563380</v>
      </c>
    </row>
    <row r="1245">
      <c r="G1245" s="77" t="str">
        <f>IFERROR(__xludf.DUMMYFUNCTION("""COMPUTED_VALUE"""),"https://www.facebook.com/ditbt/posts/2834645176563381")</f>
        <v>https://www.facebook.com/ditbt/posts/2834645176563381</v>
      </c>
    </row>
    <row r="1246">
      <c r="G1246" s="77" t="str">
        <f>IFERROR(__xludf.DUMMYFUNCTION("""COMPUTED_VALUE"""),"https://www.facebook.com/ditbt/posts/2834645176563382")</f>
        <v>https://www.facebook.com/ditbt/posts/2834645176563382</v>
      </c>
    </row>
    <row r="1247">
      <c r="G1247" s="77" t="str">
        <f>IFERROR(__xludf.DUMMYFUNCTION("""COMPUTED_VALUE"""),"https://www.facebook.com/ditbt/posts/2834645176563383")</f>
        <v>https://www.facebook.com/ditbt/posts/2834645176563383</v>
      </c>
    </row>
    <row r="1248">
      <c r="G1248" s="77" t="str">
        <f>IFERROR(__xludf.DUMMYFUNCTION("""COMPUTED_VALUE"""),"https://www.facebook.com/ditbt/posts/2834645176563384")</f>
        <v>https://www.facebook.com/ditbt/posts/2834645176563384</v>
      </c>
    </row>
    <row r="1249">
      <c r="G1249" s="77" t="str">
        <f>IFERROR(__xludf.DUMMYFUNCTION("""COMPUTED_VALUE"""),"https://www.facebook.com/ditbt/posts/2834645176563385")</f>
        <v>https://www.facebook.com/ditbt/posts/2834645176563385</v>
      </c>
    </row>
    <row r="1250">
      <c r="G1250" s="77" t="str">
        <f>IFERROR(__xludf.DUMMYFUNCTION("""COMPUTED_VALUE"""),"https://www.facebook.com/ditbt/posts/2834645176563386")</f>
        <v>https://www.facebook.com/ditbt/posts/2834645176563386</v>
      </c>
    </row>
    <row r="1251">
      <c r="G1251" s="77" t="str">
        <f>IFERROR(__xludf.DUMMYFUNCTION("""COMPUTED_VALUE"""),"https://www.facebook.com/ditbt/posts/2834645176563387")</f>
        <v>https://www.facebook.com/ditbt/posts/2834645176563387</v>
      </c>
    </row>
    <row r="1252">
      <c r="G1252" s="77" t="str">
        <f>IFERROR(__xludf.DUMMYFUNCTION("""COMPUTED_VALUE"""),"https://www.facebook.com/ditbt/posts/2834645176563388")</f>
        <v>https://www.facebook.com/ditbt/posts/2834645176563388</v>
      </c>
    </row>
    <row r="1253">
      <c r="G1253" s="77" t="str">
        <f>IFERROR(__xludf.DUMMYFUNCTION("""COMPUTED_VALUE"""),"https://www.facebook.com/ditbt/posts/2834645176563389")</f>
        <v>https://www.facebook.com/ditbt/posts/2834645176563389</v>
      </c>
    </row>
    <row r="1254">
      <c r="G1254" s="77" t="str">
        <f>IFERROR(__xludf.DUMMYFUNCTION("""COMPUTED_VALUE"""),"https://www.facebook.com/ditbt/posts/2834645176563390")</f>
        <v>https://www.facebook.com/ditbt/posts/2834645176563390</v>
      </c>
    </row>
    <row r="1255">
      <c r="G1255" s="77" t="str">
        <f>IFERROR(__xludf.DUMMYFUNCTION("""COMPUTED_VALUE"""),"https://www.facebook.com/ditbt/posts/2834645176563391")</f>
        <v>https://www.facebook.com/ditbt/posts/2834645176563391</v>
      </c>
    </row>
    <row r="1256">
      <c r="G1256" s="77" t="str">
        <f>IFERROR(__xludf.DUMMYFUNCTION("""COMPUTED_VALUE"""),"https://www.facebook.com/ditbt/posts/2834645176563392")</f>
        <v>https://www.facebook.com/ditbt/posts/2834645176563392</v>
      </c>
    </row>
    <row r="1257">
      <c r="G1257" s="77" t="str">
        <f>IFERROR(__xludf.DUMMYFUNCTION("""COMPUTED_VALUE"""),"https://www.facebook.com/ditbt/posts/2834645176563393")</f>
        <v>https://www.facebook.com/ditbt/posts/2834645176563393</v>
      </c>
    </row>
    <row r="1258">
      <c r="G1258" s="77" t="str">
        <f>IFERROR(__xludf.DUMMYFUNCTION("""COMPUTED_VALUE"""),"https://www.facebook.com/ditbt/posts/2834645176563394")</f>
        <v>https://www.facebook.com/ditbt/posts/2834645176563394</v>
      </c>
    </row>
    <row r="1259">
      <c r="G1259" s="77" t="str">
        <f>IFERROR(__xludf.DUMMYFUNCTION("""COMPUTED_VALUE"""),"https://www.facebook.com/ditbt/posts/2834645176563395")</f>
        <v>https://www.facebook.com/ditbt/posts/2834645176563395</v>
      </c>
    </row>
    <row r="1260">
      <c r="G1260" s="77" t="str">
        <f>IFERROR(__xludf.DUMMYFUNCTION("""COMPUTED_VALUE"""),"https://www.facebook.com/ditbt/posts/2834645176563396")</f>
        <v>https://www.facebook.com/ditbt/posts/2834645176563396</v>
      </c>
    </row>
    <row r="1261">
      <c r="G1261" s="77" t="str">
        <f>IFERROR(__xludf.DUMMYFUNCTION("""COMPUTED_VALUE"""),"https://www.facebook.com/ditbt/posts/2834645176563397")</f>
        <v>https://www.facebook.com/ditbt/posts/2834645176563397</v>
      </c>
    </row>
    <row r="1262">
      <c r="G1262" s="77" t="str">
        <f>IFERROR(__xludf.DUMMYFUNCTION("""COMPUTED_VALUE"""),"https://www.facebook.com/ditbt/posts/2834645176563398")</f>
        <v>https://www.facebook.com/ditbt/posts/2834645176563398</v>
      </c>
    </row>
    <row r="1263">
      <c r="G1263" s="77" t="str">
        <f>IFERROR(__xludf.DUMMYFUNCTION("""COMPUTED_VALUE"""),"https://www.facebook.com/ditbt/posts/2834645176563399")</f>
        <v>https://www.facebook.com/ditbt/posts/2834645176563399</v>
      </c>
    </row>
    <row r="1264">
      <c r="G1264" s="77" t="str">
        <f>IFERROR(__xludf.DUMMYFUNCTION("""COMPUTED_VALUE"""),"https://www.facebook.com/ditbt/posts/2834645176563400")</f>
        <v>https://www.facebook.com/ditbt/posts/2834645176563400</v>
      </c>
    </row>
    <row r="1265">
      <c r="G1265" s="77" t="str">
        <f>IFERROR(__xludf.DUMMYFUNCTION("""COMPUTED_VALUE"""),"https://www.facebook.com/ditbt/posts/2834645176563401")</f>
        <v>https://www.facebook.com/ditbt/posts/2834645176563401</v>
      </c>
    </row>
    <row r="1266">
      <c r="G1266" s="77" t="str">
        <f>IFERROR(__xludf.DUMMYFUNCTION("""COMPUTED_VALUE"""),"https://www.facebook.com/ditbt/posts/2834645176563402")</f>
        <v>https://www.facebook.com/ditbt/posts/2834645176563402</v>
      </c>
    </row>
    <row r="1267">
      <c r="G1267" s="77" t="str">
        <f>IFERROR(__xludf.DUMMYFUNCTION("""COMPUTED_VALUE"""),"https://www.facebook.com/ditbt/posts/2834645176563403")</f>
        <v>https://www.facebook.com/ditbt/posts/2834645176563403</v>
      </c>
    </row>
    <row r="1268">
      <c r="G1268" s="77" t="str">
        <f>IFERROR(__xludf.DUMMYFUNCTION("""COMPUTED_VALUE"""),"https://www.facebook.com/ditbt/posts/2834645176563404")</f>
        <v>https://www.facebook.com/ditbt/posts/2834645176563404</v>
      </c>
    </row>
    <row r="1269">
      <c r="G1269" s="77" t="str">
        <f>IFERROR(__xludf.DUMMYFUNCTION("""COMPUTED_VALUE"""),"https://www.facebook.com/ditbt/posts/2834645176563405")</f>
        <v>https://www.facebook.com/ditbt/posts/2834645176563405</v>
      </c>
    </row>
    <row r="1270">
      <c r="G1270" s="77" t="str">
        <f>IFERROR(__xludf.DUMMYFUNCTION("""COMPUTED_VALUE"""),"https://www.facebook.com/ditbt/posts/2834645176563406")</f>
        <v>https://www.facebook.com/ditbt/posts/2834645176563406</v>
      </c>
    </row>
    <row r="1271">
      <c r="G1271" s="77" t="str">
        <f>IFERROR(__xludf.DUMMYFUNCTION("""COMPUTED_VALUE"""),"https://www.facebook.com/ditbt/posts/2834645176563407")</f>
        <v>https://www.facebook.com/ditbt/posts/2834645176563407</v>
      </c>
    </row>
    <row r="1272">
      <c r="G1272" s="77" t="str">
        <f>IFERROR(__xludf.DUMMYFUNCTION("""COMPUTED_VALUE"""),"https://www.facebook.com/ditbt/posts/2834645176563408")</f>
        <v>https://www.facebook.com/ditbt/posts/2834645176563408</v>
      </c>
    </row>
    <row r="1273">
      <c r="G1273" s="77" t="str">
        <f>IFERROR(__xludf.DUMMYFUNCTION("""COMPUTED_VALUE"""),"https://www.facebook.com/ditbt/posts/2834645176563409")</f>
        <v>https://www.facebook.com/ditbt/posts/2834645176563409</v>
      </c>
    </row>
    <row r="1274">
      <c r="G1274" s="77" t="str">
        <f>IFERROR(__xludf.DUMMYFUNCTION("""COMPUTED_VALUE"""),"https://www.facebook.com/ditbt/posts/2834645176563410")</f>
        <v>https://www.facebook.com/ditbt/posts/2834645176563410</v>
      </c>
    </row>
    <row r="1275">
      <c r="G1275" s="77" t="str">
        <f>IFERROR(__xludf.DUMMYFUNCTION("""COMPUTED_VALUE"""),"https://www.facebook.com/ditbt/posts/2834645176563411")</f>
        <v>https://www.facebook.com/ditbt/posts/2834645176563411</v>
      </c>
    </row>
    <row r="1276">
      <c r="G1276" s="77" t="str">
        <f>IFERROR(__xludf.DUMMYFUNCTION("""COMPUTED_VALUE"""),"https://www.facebook.com/ditbt/posts/2834645176563412")</f>
        <v>https://www.facebook.com/ditbt/posts/2834645176563412</v>
      </c>
    </row>
    <row r="1277">
      <c r="G1277" s="77" t="str">
        <f>IFERROR(__xludf.DUMMYFUNCTION("""COMPUTED_VALUE"""),"https://www.facebook.com/ditbt/posts/2834645176563413")</f>
        <v>https://www.facebook.com/ditbt/posts/2834645176563413</v>
      </c>
    </row>
    <row r="1278">
      <c r="G1278" s="77" t="str">
        <f>IFERROR(__xludf.DUMMYFUNCTION("""COMPUTED_VALUE"""),"https://www.facebook.com/ditbt/posts/2834645176563414")</f>
        <v>https://www.facebook.com/ditbt/posts/2834645176563414</v>
      </c>
    </row>
    <row r="1279">
      <c r="G1279" s="77" t="str">
        <f>IFERROR(__xludf.DUMMYFUNCTION("""COMPUTED_VALUE"""),"https://www.facebook.com/ditbt/posts/2834645176563415")</f>
        <v>https://www.facebook.com/ditbt/posts/2834645176563415</v>
      </c>
    </row>
    <row r="1280">
      <c r="G1280" s="77" t="str">
        <f>IFERROR(__xludf.DUMMYFUNCTION("""COMPUTED_VALUE"""),"https://www.facebook.com/ditbt/posts/2834645176563416")</f>
        <v>https://www.facebook.com/ditbt/posts/2834645176563416</v>
      </c>
    </row>
    <row r="1281">
      <c r="G1281" s="77" t="str">
        <f>IFERROR(__xludf.DUMMYFUNCTION("""COMPUTED_VALUE"""),"https://www.facebook.com/ditbt/posts/2834645176563417")</f>
        <v>https://www.facebook.com/ditbt/posts/2834645176563417</v>
      </c>
    </row>
    <row r="1282">
      <c r="G1282" s="77" t="str">
        <f>IFERROR(__xludf.DUMMYFUNCTION("""COMPUTED_VALUE"""),"https://www.facebook.com/ditbt/posts/2834645176563418")</f>
        <v>https://www.facebook.com/ditbt/posts/2834645176563418</v>
      </c>
    </row>
    <row r="1283">
      <c r="G1283" s="77" t="str">
        <f>IFERROR(__xludf.DUMMYFUNCTION("""COMPUTED_VALUE"""),"https://www.facebook.com/ditbt/posts/2834645176563419")</f>
        <v>https://www.facebook.com/ditbt/posts/2834645176563419</v>
      </c>
    </row>
    <row r="1284">
      <c r="G1284" s="77" t="str">
        <f>IFERROR(__xludf.DUMMYFUNCTION("""COMPUTED_VALUE"""),"https://www.facebook.com/ditbt/posts/2834645176563420")</f>
        <v>https://www.facebook.com/ditbt/posts/2834645176563420</v>
      </c>
    </row>
    <row r="1285">
      <c r="G1285" s="77" t="str">
        <f>IFERROR(__xludf.DUMMYFUNCTION("""COMPUTED_VALUE"""),"https://www.facebook.com/ditbt/posts/2834645176563421")</f>
        <v>https://www.facebook.com/ditbt/posts/2834645176563421</v>
      </c>
    </row>
    <row r="1286">
      <c r="G1286" s="77" t="str">
        <f>IFERROR(__xludf.DUMMYFUNCTION("""COMPUTED_VALUE"""),"https://www.facebook.com/ditbt/posts/2834645176563422")</f>
        <v>https://www.facebook.com/ditbt/posts/2834645176563422</v>
      </c>
    </row>
    <row r="1287">
      <c r="G1287" s="77" t="str">
        <f>IFERROR(__xludf.DUMMYFUNCTION("""COMPUTED_VALUE"""),"https://www.facebook.com/ditbt/posts/2834645176563423")</f>
        <v>https://www.facebook.com/ditbt/posts/2834645176563423</v>
      </c>
    </row>
    <row r="1288">
      <c r="G1288" s="77" t="str">
        <f>IFERROR(__xludf.DUMMYFUNCTION("""COMPUTED_VALUE"""),"https://www.facebook.com/ditbt/posts/2834645176563424")</f>
        <v>https://www.facebook.com/ditbt/posts/2834645176563424</v>
      </c>
    </row>
    <row r="1289">
      <c r="G1289" s="77" t="str">
        <f>IFERROR(__xludf.DUMMYFUNCTION("""COMPUTED_VALUE"""),"https://www.facebook.com/ditbt/posts/2834645176563425")</f>
        <v>https://www.facebook.com/ditbt/posts/2834645176563425</v>
      </c>
    </row>
    <row r="1290">
      <c r="G1290" s="77" t="str">
        <f>IFERROR(__xludf.DUMMYFUNCTION("""COMPUTED_VALUE"""),"https://www.facebook.com/ditbt/posts/2834645176563426")</f>
        <v>https://www.facebook.com/ditbt/posts/2834645176563426</v>
      </c>
    </row>
    <row r="1291">
      <c r="G1291" s="77" t="str">
        <f>IFERROR(__xludf.DUMMYFUNCTION("""COMPUTED_VALUE"""),"https://www.facebook.com/ditbt/posts/2834645176563427")</f>
        <v>https://www.facebook.com/ditbt/posts/2834645176563427</v>
      </c>
    </row>
    <row r="1292">
      <c r="G1292" s="77" t="str">
        <f>IFERROR(__xludf.DUMMYFUNCTION("""COMPUTED_VALUE"""),"https://www.facebook.com/ditbt/posts/2834645176563428")</f>
        <v>https://www.facebook.com/ditbt/posts/2834645176563428</v>
      </c>
    </row>
    <row r="1293">
      <c r="G1293" s="77" t="str">
        <f>IFERROR(__xludf.DUMMYFUNCTION("""COMPUTED_VALUE"""),"https://www.facebook.com/ditbt/posts/2834645176563429")</f>
        <v>https://www.facebook.com/ditbt/posts/2834645176563429</v>
      </c>
    </row>
    <row r="1294">
      <c r="G1294" s="77" t="str">
        <f>IFERROR(__xludf.DUMMYFUNCTION("""COMPUTED_VALUE"""),"https://www.facebook.com/ditbt/posts/2834645176563430")</f>
        <v>https://www.facebook.com/ditbt/posts/2834645176563430</v>
      </c>
    </row>
    <row r="1295">
      <c r="G1295" s="77" t="str">
        <f>IFERROR(__xludf.DUMMYFUNCTION("""COMPUTED_VALUE"""),"https://www.facebook.com/ditbt/posts/2834645176563431")</f>
        <v>https://www.facebook.com/ditbt/posts/2834645176563431</v>
      </c>
    </row>
    <row r="1296">
      <c r="G1296" s="77" t="str">
        <f>IFERROR(__xludf.DUMMYFUNCTION("""COMPUTED_VALUE"""),"https://www.facebook.com/ditbt/posts/2834645176563432")</f>
        <v>https://www.facebook.com/ditbt/posts/2834645176563432</v>
      </c>
    </row>
    <row r="1297">
      <c r="G1297" s="77" t="str">
        <f>IFERROR(__xludf.DUMMYFUNCTION("""COMPUTED_VALUE"""),"https://www.facebook.com/ditbt/posts/2834645176563433")</f>
        <v>https://www.facebook.com/ditbt/posts/2834645176563433</v>
      </c>
    </row>
    <row r="1298">
      <c r="G1298" s="77" t="str">
        <f>IFERROR(__xludf.DUMMYFUNCTION("""COMPUTED_VALUE"""),"https://www.facebook.com/ditbt/posts/2834645176563434")</f>
        <v>https://www.facebook.com/ditbt/posts/2834645176563434</v>
      </c>
    </row>
    <row r="1299">
      <c r="G1299" s="77" t="str">
        <f>IFERROR(__xludf.DUMMYFUNCTION("""COMPUTED_VALUE"""),"https://www.facebook.com/ditbt/posts/2834645176563435")</f>
        <v>https://www.facebook.com/ditbt/posts/2834645176563435</v>
      </c>
    </row>
    <row r="1300">
      <c r="G1300" s="77" t="str">
        <f>IFERROR(__xludf.DUMMYFUNCTION("""COMPUTED_VALUE"""),"https://www.facebook.com/ditbt/posts/2834645176563436")</f>
        <v>https://www.facebook.com/ditbt/posts/2834645176563436</v>
      </c>
    </row>
    <row r="1301">
      <c r="G1301" s="77" t="str">
        <f>IFERROR(__xludf.DUMMYFUNCTION("""COMPUTED_VALUE"""),"https://www.facebook.com/ditbt/posts/2834645176563437")</f>
        <v>https://www.facebook.com/ditbt/posts/2834645176563437</v>
      </c>
    </row>
    <row r="1302">
      <c r="G1302" s="77" t="str">
        <f>IFERROR(__xludf.DUMMYFUNCTION("""COMPUTED_VALUE"""),"https://www.facebook.com/ditbt/posts/2834645176563438")</f>
        <v>https://www.facebook.com/ditbt/posts/2834645176563438</v>
      </c>
    </row>
    <row r="1303">
      <c r="G1303" s="77" t="str">
        <f>IFERROR(__xludf.DUMMYFUNCTION("""COMPUTED_VALUE"""),"https://www.facebook.com/ditbt/posts/2834645176563439")</f>
        <v>https://www.facebook.com/ditbt/posts/2834645176563439</v>
      </c>
    </row>
    <row r="1304">
      <c r="G1304" s="77" t="str">
        <f>IFERROR(__xludf.DUMMYFUNCTION("""COMPUTED_VALUE"""),"https://www.facebook.com/ditbt/posts/2834645176563440")</f>
        <v>https://www.facebook.com/ditbt/posts/2834645176563440</v>
      </c>
    </row>
    <row r="1305">
      <c r="G1305" s="77" t="str">
        <f>IFERROR(__xludf.DUMMYFUNCTION("""COMPUTED_VALUE"""),"https://www.facebook.com/ditbt/posts/2834645176563441")</f>
        <v>https://www.facebook.com/ditbt/posts/2834645176563441</v>
      </c>
    </row>
    <row r="1306">
      <c r="G1306" s="77" t="str">
        <f>IFERROR(__xludf.DUMMYFUNCTION("""COMPUTED_VALUE"""),"https://www.facebook.com/ditbt/posts/2834645176563442")</f>
        <v>https://www.facebook.com/ditbt/posts/2834645176563442</v>
      </c>
    </row>
    <row r="1307">
      <c r="G1307" s="77" t="str">
        <f>IFERROR(__xludf.DUMMYFUNCTION("""COMPUTED_VALUE"""),"https://www.facebook.com/ditbt/posts/2834645176563443")</f>
        <v>https://www.facebook.com/ditbt/posts/2834645176563443</v>
      </c>
    </row>
    <row r="1308">
      <c r="G1308" s="77" t="str">
        <f>IFERROR(__xludf.DUMMYFUNCTION("""COMPUTED_VALUE"""),"https://www.facebook.com/ditbt/posts/2834645176563444")</f>
        <v>https://www.facebook.com/ditbt/posts/2834645176563444</v>
      </c>
    </row>
    <row r="1309">
      <c r="G1309" s="77" t="str">
        <f>IFERROR(__xludf.DUMMYFUNCTION("""COMPUTED_VALUE"""),"https://www.facebook.com/ditbt/posts/2834645176563445")</f>
        <v>https://www.facebook.com/ditbt/posts/2834645176563445</v>
      </c>
    </row>
    <row r="1310">
      <c r="G1310" s="77" t="str">
        <f>IFERROR(__xludf.DUMMYFUNCTION("""COMPUTED_VALUE"""),"https://www.facebook.com/ditbt/posts/2834645176563446")</f>
        <v>https://www.facebook.com/ditbt/posts/2834645176563446</v>
      </c>
    </row>
    <row r="1311">
      <c r="G1311" s="77" t="str">
        <f>IFERROR(__xludf.DUMMYFUNCTION("""COMPUTED_VALUE"""),"https://www.facebook.com/ditbt/posts/2834645176563447")</f>
        <v>https://www.facebook.com/ditbt/posts/2834645176563447</v>
      </c>
    </row>
    <row r="1312">
      <c r="G1312" s="77" t="str">
        <f>IFERROR(__xludf.DUMMYFUNCTION("""COMPUTED_VALUE"""),"https://www.facebook.com/ditbt/posts/2834645176563448")</f>
        <v>https://www.facebook.com/ditbt/posts/2834645176563448</v>
      </c>
    </row>
    <row r="1313">
      <c r="G1313" s="77" t="str">
        <f>IFERROR(__xludf.DUMMYFUNCTION("""COMPUTED_VALUE"""),"https://www.facebook.com/ditbt/posts/2834645176563449")</f>
        <v>https://www.facebook.com/ditbt/posts/2834645176563449</v>
      </c>
    </row>
    <row r="1314">
      <c r="G1314" s="77" t="str">
        <f>IFERROR(__xludf.DUMMYFUNCTION("""COMPUTED_VALUE"""),"https://www.facebook.com/ditbt/posts/2834645176563450")</f>
        <v>https://www.facebook.com/ditbt/posts/2834645176563450</v>
      </c>
    </row>
    <row r="1315">
      <c r="G1315" s="77" t="str">
        <f>IFERROR(__xludf.DUMMYFUNCTION("""COMPUTED_VALUE"""),"https://www.facebook.com/ditbt/posts/2834645176563451")</f>
        <v>https://www.facebook.com/ditbt/posts/2834645176563451</v>
      </c>
    </row>
    <row r="1316">
      <c r="G1316" s="77" t="str">
        <f>IFERROR(__xludf.DUMMYFUNCTION("""COMPUTED_VALUE"""),"https://www.facebook.com/ditbt/posts/2834645176563452")</f>
        <v>https://www.facebook.com/ditbt/posts/2834645176563452</v>
      </c>
    </row>
    <row r="1317">
      <c r="G1317" s="77" t="str">
        <f>IFERROR(__xludf.DUMMYFUNCTION("""COMPUTED_VALUE"""),"https://www.facebook.com/ditbt/posts/2834645176563453")</f>
        <v>https://www.facebook.com/ditbt/posts/2834645176563453</v>
      </c>
    </row>
    <row r="1318">
      <c r="G1318" s="77" t="str">
        <f>IFERROR(__xludf.DUMMYFUNCTION("""COMPUTED_VALUE"""),"https://www.facebook.com/ditbt/posts/2834645176563454")</f>
        <v>https://www.facebook.com/ditbt/posts/2834645176563454</v>
      </c>
    </row>
    <row r="1319">
      <c r="G1319" s="77" t="str">
        <f>IFERROR(__xludf.DUMMYFUNCTION("""COMPUTED_VALUE"""),"https://www.facebook.com/ditbt/posts/2834645176563455")</f>
        <v>https://www.facebook.com/ditbt/posts/2834645176563455</v>
      </c>
    </row>
    <row r="1320">
      <c r="G1320" s="77" t="str">
        <f>IFERROR(__xludf.DUMMYFUNCTION("""COMPUTED_VALUE"""),"https://www.facebook.com/ditbt/posts/2834645176563456")</f>
        <v>https://www.facebook.com/ditbt/posts/2834645176563456</v>
      </c>
    </row>
    <row r="1321">
      <c r="G1321" s="77" t="str">
        <f>IFERROR(__xludf.DUMMYFUNCTION("""COMPUTED_VALUE"""),"https://www.facebook.com/ditbt/posts/2834645176563457")</f>
        <v>https://www.facebook.com/ditbt/posts/2834645176563457</v>
      </c>
    </row>
    <row r="1322">
      <c r="G1322" s="77" t="str">
        <f>IFERROR(__xludf.DUMMYFUNCTION("""COMPUTED_VALUE"""),"https://www.facebook.com/ditbt/posts/2834645176563458")</f>
        <v>https://www.facebook.com/ditbt/posts/2834645176563458</v>
      </c>
    </row>
    <row r="1323">
      <c r="G1323" s="77" t="str">
        <f>IFERROR(__xludf.DUMMYFUNCTION("""COMPUTED_VALUE"""),"https://www.facebook.com/ditbt/posts/2834645176563459")</f>
        <v>https://www.facebook.com/ditbt/posts/2834645176563459</v>
      </c>
    </row>
    <row r="1324">
      <c r="G1324" s="77" t="str">
        <f>IFERROR(__xludf.DUMMYFUNCTION("""COMPUTED_VALUE"""),"https://www.facebook.com/ditbt/posts/2834645176563460")</f>
        <v>https://www.facebook.com/ditbt/posts/2834645176563460</v>
      </c>
    </row>
    <row r="1325">
      <c r="G1325" s="77" t="str">
        <f>IFERROR(__xludf.DUMMYFUNCTION("""COMPUTED_VALUE"""),"https://www.facebook.com/ditbt/posts/2834645176563461")</f>
        <v>https://www.facebook.com/ditbt/posts/2834645176563461</v>
      </c>
    </row>
    <row r="1326">
      <c r="G1326" s="77" t="str">
        <f>IFERROR(__xludf.DUMMYFUNCTION("""COMPUTED_VALUE"""),"https://www.facebook.com/ditbt/posts/2834645176563462")</f>
        <v>https://www.facebook.com/ditbt/posts/2834645176563462</v>
      </c>
    </row>
    <row r="1327">
      <c r="G1327" s="77" t="str">
        <f>IFERROR(__xludf.DUMMYFUNCTION("""COMPUTED_VALUE"""),"https://www.facebook.com/ditbt/posts/2834645176563463")</f>
        <v>https://www.facebook.com/ditbt/posts/2834645176563463</v>
      </c>
    </row>
    <row r="1328">
      <c r="G1328" s="77" t="str">
        <f>IFERROR(__xludf.DUMMYFUNCTION("""COMPUTED_VALUE"""),"https://www.facebook.com/ditbt/posts/2834645176563464")</f>
        <v>https://www.facebook.com/ditbt/posts/2834645176563464</v>
      </c>
    </row>
    <row r="1329">
      <c r="G1329" s="77" t="str">
        <f>IFERROR(__xludf.DUMMYFUNCTION("""COMPUTED_VALUE"""),"https://www.facebook.com/ditbt/posts/2834645176563465")</f>
        <v>https://www.facebook.com/ditbt/posts/2834645176563465</v>
      </c>
    </row>
    <row r="1330">
      <c r="G1330" s="77" t="str">
        <f>IFERROR(__xludf.DUMMYFUNCTION("""COMPUTED_VALUE"""),"https://www.facebook.com/ditbt/posts/2834645176563466")</f>
        <v>https://www.facebook.com/ditbt/posts/2834645176563466</v>
      </c>
    </row>
    <row r="1331">
      <c r="G1331" s="77" t="str">
        <f>IFERROR(__xludf.DUMMYFUNCTION("""COMPUTED_VALUE"""),"https://www.facebook.com/ditbt/posts/2834645176563467")</f>
        <v>https://www.facebook.com/ditbt/posts/2834645176563467</v>
      </c>
    </row>
    <row r="1332">
      <c r="G1332" s="77" t="str">
        <f>IFERROR(__xludf.DUMMYFUNCTION("""COMPUTED_VALUE"""),"https://www.facebook.com/ditbt/posts/2834645176563468")</f>
        <v>https://www.facebook.com/ditbt/posts/2834645176563468</v>
      </c>
    </row>
    <row r="1333">
      <c r="G1333" s="77" t="str">
        <f>IFERROR(__xludf.DUMMYFUNCTION("""COMPUTED_VALUE"""),"https://www.facebook.com/ditbt/posts/2834645176563469")</f>
        <v>https://www.facebook.com/ditbt/posts/2834645176563469</v>
      </c>
    </row>
    <row r="1334">
      <c r="G1334" s="77" t="str">
        <f>IFERROR(__xludf.DUMMYFUNCTION("""COMPUTED_VALUE"""),"https://www.facebook.com/ditbt/posts/2834645176563470")</f>
        <v>https://www.facebook.com/ditbt/posts/2834645176563470</v>
      </c>
    </row>
    <row r="1335">
      <c r="G1335" s="77" t="str">
        <f>IFERROR(__xludf.DUMMYFUNCTION("""COMPUTED_VALUE"""),"https://www.facebook.com/ditbt/posts/2845769315450268")</f>
        <v>https://www.facebook.com/ditbt/posts/2845769315450268</v>
      </c>
    </row>
    <row r="1336">
      <c r="G1336" s="77" t="str">
        <f>IFERROR(__xludf.DUMMYFUNCTION("""COMPUTED_VALUE"""),"https://www.facebook.com/ditbt/posts/2845769315450269")</f>
        <v>https://www.facebook.com/ditbt/posts/2845769315450269</v>
      </c>
    </row>
    <row r="1337">
      <c r="G1337" s="77" t="str">
        <f>IFERROR(__xludf.DUMMYFUNCTION("""COMPUTED_VALUE"""),"https://www.facebook.com/ditbt/posts/2845769315450270")</f>
        <v>https://www.facebook.com/ditbt/posts/2845769315450270</v>
      </c>
    </row>
    <row r="1338">
      <c r="G1338" s="77" t="str">
        <f>IFERROR(__xludf.DUMMYFUNCTION("""COMPUTED_VALUE"""),"https://www.facebook.com/ditbt/posts/2845769315450271")</f>
        <v>https://www.facebook.com/ditbt/posts/2845769315450271</v>
      </c>
    </row>
    <row r="1339">
      <c r="G1339" s="77" t="str">
        <f>IFERROR(__xludf.DUMMYFUNCTION("""COMPUTED_VALUE"""),"https://www.facebook.com/ditbt/posts/2845769315450272")</f>
        <v>https://www.facebook.com/ditbt/posts/2845769315450272</v>
      </c>
    </row>
    <row r="1340">
      <c r="G1340" s="77" t="str">
        <f>IFERROR(__xludf.DUMMYFUNCTION("""COMPUTED_VALUE"""),"https://www.facebook.com/ditbt/posts/2845769315450273")</f>
        <v>https://www.facebook.com/ditbt/posts/2845769315450273</v>
      </c>
    </row>
    <row r="1341">
      <c r="G1341" s="77" t="str">
        <f>IFERROR(__xludf.DUMMYFUNCTION("""COMPUTED_VALUE"""),"https://www.facebook.com/ditbt/posts/2845769315450274")</f>
        <v>https://www.facebook.com/ditbt/posts/2845769315450274</v>
      </c>
    </row>
    <row r="1342">
      <c r="G1342" s="77" t="str">
        <f>IFERROR(__xludf.DUMMYFUNCTION("""COMPUTED_VALUE"""),"https://www.facebook.com/ditbt/posts/2845769315450275")</f>
        <v>https://www.facebook.com/ditbt/posts/2845769315450275</v>
      </c>
    </row>
    <row r="1343">
      <c r="G1343" s="77" t="str">
        <f>IFERROR(__xludf.DUMMYFUNCTION("""COMPUTED_VALUE"""),"https://www.facebook.com/ditbt/posts/2845769315450276")</f>
        <v>https://www.facebook.com/ditbt/posts/2845769315450276</v>
      </c>
    </row>
    <row r="1344">
      <c r="G1344" s="77" t="str">
        <f>IFERROR(__xludf.DUMMYFUNCTION("""COMPUTED_VALUE"""),"https://www.facebook.com/ditbt/posts/2845769315450277")</f>
        <v>https://www.facebook.com/ditbt/posts/2845769315450277</v>
      </c>
    </row>
    <row r="1345">
      <c r="G1345" s="77" t="str">
        <f>IFERROR(__xludf.DUMMYFUNCTION("""COMPUTED_VALUE"""),"https://www.facebook.com/ditbt/posts/2845769315450278")</f>
        <v>https://www.facebook.com/ditbt/posts/2845769315450278</v>
      </c>
    </row>
    <row r="1346">
      <c r="G1346" s="77" t="str">
        <f>IFERROR(__xludf.DUMMYFUNCTION("""COMPUTED_VALUE"""),"https://www.facebook.com/ditbt/posts/2845769315450279")</f>
        <v>https://www.facebook.com/ditbt/posts/2845769315450279</v>
      </c>
    </row>
    <row r="1347">
      <c r="G1347" s="77" t="str">
        <f>IFERROR(__xludf.DUMMYFUNCTION("""COMPUTED_VALUE"""),"https://www.facebook.com/ditbt/posts/2845769315450280")</f>
        <v>https://www.facebook.com/ditbt/posts/2845769315450280</v>
      </c>
    </row>
    <row r="1348">
      <c r="G1348" s="77" t="str">
        <f>IFERROR(__xludf.DUMMYFUNCTION("""COMPUTED_VALUE"""),"https://www.facebook.com/ditbt/posts/2845769315450281")</f>
        <v>https://www.facebook.com/ditbt/posts/2845769315450281</v>
      </c>
    </row>
    <row r="1349">
      <c r="G1349" s="77" t="str">
        <f>IFERROR(__xludf.DUMMYFUNCTION("""COMPUTED_VALUE"""),"https://www.facebook.com/ditbt/posts/2845769315450282")</f>
        <v>https://www.facebook.com/ditbt/posts/2845769315450282</v>
      </c>
    </row>
    <row r="1350">
      <c r="G1350" s="77" t="str">
        <f>IFERROR(__xludf.DUMMYFUNCTION("""COMPUTED_VALUE"""),"https://www.facebook.com/ditbt/posts/2845769315450283")</f>
        <v>https://www.facebook.com/ditbt/posts/2845769315450283</v>
      </c>
    </row>
    <row r="1351">
      <c r="G1351" s="77" t="str">
        <f>IFERROR(__xludf.DUMMYFUNCTION("""COMPUTED_VALUE"""),"https://www.facebook.com/ditbt/posts/2845769315450284")</f>
        <v>https://www.facebook.com/ditbt/posts/2845769315450284</v>
      </c>
    </row>
    <row r="1352">
      <c r="G1352" s="77" t="str">
        <f>IFERROR(__xludf.DUMMYFUNCTION("""COMPUTED_VALUE"""),"https://www.facebook.com/ditbt/posts/2845769315450285")</f>
        <v>https://www.facebook.com/ditbt/posts/2845769315450285</v>
      </c>
    </row>
    <row r="1353">
      <c r="G1353" s="77" t="str">
        <f>IFERROR(__xludf.DUMMYFUNCTION("""COMPUTED_VALUE"""),"https://www.facebook.com/ditbt/posts/2845769315450286")</f>
        <v>https://www.facebook.com/ditbt/posts/2845769315450286</v>
      </c>
    </row>
    <row r="1354">
      <c r="G1354" s="77" t="str">
        <f>IFERROR(__xludf.DUMMYFUNCTION("""COMPUTED_VALUE"""),"https://www.facebook.com/ditbt/posts/2845769315450287")</f>
        <v>https://www.facebook.com/ditbt/posts/2845769315450287</v>
      </c>
    </row>
    <row r="1355">
      <c r="G1355" s="77" t="str">
        <f>IFERROR(__xludf.DUMMYFUNCTION("""COMPUTED_VALUE"""),"https://www.facebook.com/ditbt/posts/2845769315450288")</f>
        <v>https://www.facebook.com/ditbt/posts/2845769315450288</v>
      </c>
    </row>
    <row r="1356">
      <c r="G1356" s="77" t="str">
        <f>IFERROR(__xludf.DUMMYFUNCTION("""COMPUTED_VALUE"""),"https://www.facebook.com/ditbt/posts/2845769315450289")</f>
        <v>https://www.facebook.com/ditbt/posts/2845769315450289</v>
      </c>
    </row>
    <row r="1357">
      <c r="G1357" s="77" t="str">
        <f>IFERROR(__xludf.DUMMYFUNCTION("""COMPUTED_VALUE"""),"https://www.facebook.com/ditbt/posts/2845769315450290")</f>
        <v>https://www.facebook.com/ditbt/posts/2845769315450290</v>
      </c>
    </row>
    <row r="1358">
      <c r="G1358" s="77" t="str">
        <f>IFERROR(__xludf.DUMMYFUNCTION("""COMPUTED_VALUE"""),"https://www.facebook.com/ditbt/posts/2845769315450291")</f>
        <v>https://www.facebook.com/ditbt/posts/2845769315450291</v>
      </c>
    </row>
    <row r="1359">
      <c r="G1359" s="77" t="str">
        <f>IFERROR(__xludf.DUMMYFUNCTION("""COMPUTED_VALUE"""),"https://www.facebook.com/ditbt/posts/2845769315450292")</f>
        <v>https://www.facebook.com/ditbt/posts/2845769315450292</v>
      </c>
    </row>
    <row r="1360">
      <c r="G1360" s="77" t="str">
        <f>IFERROR(__xludf.DUMMYFUNCTION("""COMPUTED_VALUE"""),"https://www.facebook.com/ditbt/posts/2845769315450293")</f>
        <v>https://www.facebook.com/ditbt/posts/2845769315450293</v>
      </c>
    </row>
    <row r="1361">
      <c r="G1361" s="77" t="str">
        <f>IFERROR(__xludf.DUMMYFUNCTION("""COMPUTED_VALUE"""),"https://www.facebook.com/ditbt/posts/2845769315450294")</f>
        <v>https://www.facebook.com/ditbt/posts/2845769315450294</v>
      </c>
    </row>
    <row r="1362">
      <c r="G1362" s="77" t="str">
        <f>IFERROR(__xludf.DUMMYFUNCTION("""COMPUTED_VALUE"""),"https://www.facebook.com/ditbt/posts/2845769315450295")</f>
        <v>https://www.facebook.com/ditbt/posts/2845769315450295</v>
      </c>
    </row>
    <row r="1363">
      <c r="G1363" s="77" t="str">
        <f>IFERROR(__xludf.DUMMYFUNCTION("""COMPUTED_VALUE"""),"https://www.facebook.com/ditbt/posts/2845769315450296")</f>
        <v>https://www.facebook.com/ditbt/posts/2845769315450296</v>
      </c>
    </row>
    <row r="1364">
      <c r="G1364" s="77" t="str">
        <f>IFERROR(__xludf.DUMMYFUNCTION("""COMPUTED_VALUE"""),"https://www.facebook.com/ditbt/posts/2845769315450297")</f>
        <v>https://www.facebook.com/ditbt/posts/2845769315450297</v>
      </c>
    </row>
    <row r="1365">
      <c r="G1365" s="77" t="str">
        <f>IFERROR(__xludf.DUMMYFUNCTION("""COMPUTED_VALUE"""),"https://www.facebook.com/ditbt/posts/2845769315450298")</f>
        <v>https://www.facebook.com/ditbt/posts/2845769315450298</v>
      </c>
    </row>
    <row r="1366">
      <c r="G1366" s="77" t="str">
        <f>IFERROR(__xludf.DUMMYFUNCTION("""COMPUTED_VALUE"""),"https://www.facebook.com/ditbt/posts/2845769315450299")</f>
        <v>https://www.facebook.com/ditbt/posts/2845769315450299</v>
      </c>
    </row>
    <row r="1367">
      <c r="G1367" s="77" t="str">
        <f>IFERROR(__xludf.DUMMYFUNCTION("""COMPUTED_VALUE"""),"https://www.facebook.com/ditbt/posts/2845769315450300")</f>
        <v>https://www.facebook.com/ditbt/posts/2845769315450300</v>
      </c>
    </row>
    <row r="1368">
      <c r="G1368" s="77" t="str">
        <f>IFERROR(__xludf.DUMMYFUNCTION("""COMPUTED_VALUE"""),"https://www.facebook.com/ditbt/posts/2845769315450301")</f>
        <v>https://www.facebook.com/ditbt/posts/2845769315450301</v>
      </c>
    </row>
    <row r="1369">
      <c r="G1369" s="77" t="str">
        <f>IFERROR(__xludf.DUMMYFUNCTION("""COMPUTED_VALUE"""),"https://www.facebook.com/ditbt/posts/2845769315450302")</f>
        <v>https://www.facebook.com/ditbt/posts/2845769315450302</v>
      </c>
    </row>
    <row r="1370">
      <c r="G1370" s="77" t="str">
        <f>IFERROR(__xludf.DUMMYFUNCTION("""COMPUTED_VALUE"""),"https://www.facebook.com/ditbt/posts/2845769315450303")</f>
        <v>https://www.facebook.com/ditbt/posts/2845769315450303</v>
      </c>
    </row>
    <row r="1371">
      <c r="G1371" s="77" t="str">
        <f>IFERROR(__xludf.DUMMYFUNCTION("""COMPUTED_VALUE"""),"https://www.facebook.com/ditbt/posts/2845769315450304")</f>
        <v>https://www.facebook.com/ditbt/posts/2845769315450304</v>
      </c>
    </row>
    <row r="1372">
      <c r="G1372" s="77" t="str">
        <f>IFERROR(__xludf.DUMMYFUNCTION("""COMPUTED_VALUE"""),"https://www.facebook.com/ditbt/posts/2845769315450305")</f>
        <v>https://www.facebook.com/ditbt/posts/2845769315450305</v>
      </c>
    </row>
    <row r="1373">
      <c r="G1373" s="77" t="str">
        <f>IFERROR(__xludf.DUMMYFUNCTION("""COMPUTED_VALUE"""),"https://www.facebook.com/ditbt/posts/2845769315450306")</f>
        <v>https://www.facebook.com/ditbt/posts/2845769315450306</v>
      </c>
    </row>
    <row r="1374">
      <c r="G1374" s="77" t="str">
        <f>IFERROR(__xludf.DUMMYFUNCTION("""COMPUTED_VALUE"""),"https://www.facebook.com/ditbt/posts/2845769315450307")</f>
        <v>https://www.facebook.com/ditbt/posts/2845769315450307</v>
      </c>
    </row>
    <row r="1375">
      <c r="G1375" s="77" t="str">
        <f>IFERROR(__xludf.DUMMYFUNCTION("""COMPUTED_VALUE"""),"https://www.facebook.com/ditbt/posts/2845769315450308")</f>
        <v>https://www.facebook.com/ditbt/posts/2845769315450308</v>
      </c>
    </row>
    <row r="1376">
      <c r="G1376" s="77" t="str">
        <f>IFERROR(__xludf.DUMMYFUNCTION("""COMPUTED_VALUE"""),"https://www.facebook.com/ditbt/posts/2845769315450309")</f>
        <v>https://www.facebook.com/ditbt/posts/2845769315450309</v>
      </c>
    </row>
    <row r="1377">
      <c r="G1377" s="77" t="str">
        <f>IFERROR(__xludf.DUMMYFUNCTION("""COMPUTED_VALUE"""),"https://www.facebook.com/ditbt/posts/2845769315450310")</f>
        <v>https://www.facebook.com/ditbt/posts/2845769315450310</v>
      </c>
    </row>
    <row r="1378">
      <c r="G1378" s="77" t="str">
        <f>IFERROR(__xludf.DUMMYFUNCTION("""COMPUTED_VALUE"""),"https://www.facebook.com/ditbt/posts/2845769315450311")</f>
        <v>https://www.facebook.com/ditbt/posts/2845769315450311</v>
      </c>
    </row>
    <row r="1379">
      <c r="G1379" s="77" t="str">
        <f>IFERROR(__xludf.DUMMYFUNCTION("""COMPUTED_VALUE"""),"https://www.facebook.com/ditbt/posts/2845769315450312")</f>
        <v>https://www.facebook.com/ditbt/posts/2845769315450312</v>
      </c>
    </row>
    <row r="1380">
      <c r="G1380" s="77" t="str">
        <f>IFERROR(__xludf.DUMMYFUNCTION("""COMPUTED_VALUE"""),"https://www.facebook.com/ditbt/posts/2845769315450313")</f>
        <v>https://www.facebook.com/ditbt/posts/2845769315450313</v>
      </c>
    </row>
    <row r="1381">
      <c r="G1381" s="77" t="str">
        <f>IFERROR(__xludf.DUMMYFUNCTION("""COMPUTED_VALUE"""),"https://www.facebook.com/ditbt/posts/2845769315450314")</f>
        <v>https://www.facebook.com/ditbt/posts/2845769315450314</v>
      </c>
    </row>
    <row r="1382">
      <c r="G1382" s="77" t="str">
        <f>IFERROR(__xludf.DUMMYFUNCTION("""COMPUTED_VALUE"""),"https://www.facebook.com/ditbt/posts/2845769315450315")</f>
        <v>https://www.facebook.com/ditbt/posts/2845769315450315</v>
      </c>
    </row>
    <row r="1383">
      <c r="G1383" s="77" t="str">
        <f>IFERROR(__xludf.DUMMYFUNCTION("""COMPUTED_VALUE"""),"https://www.facebook.com/ditbt/posts/2845769315450316")</f>
        <v>https://www.facebook.com/ditbt/posts/2845769315450316</v>
      </c>
    </row>
    <row r="1384">
      <c r="G1384" s="77" t="str">
        <f>IFERROR(__xludf.DUMMYFUNCTION("""COMPUTED_VALUE"""),"https://www.facebook.com/ditbt/posts/2845769315450317")</f>
        <v>https://www.facebook.com/ditbt/posts/2845769315450317</v>
      </c>
    </row>
    <row r="1385">
      <c r="G1385" s="77" t="str">
        <f>IFERROR(__xludf.DUMMYFUNCTION("""COMPUTED_VALUE"""),"https://www.facebook.com/ditbt/posts/2845769315450318")</f>
        <v>https://www.facebook.com/ditbt/posts/2845769315450318</v>
      </c>
    </row>
    <row r="1386">
      <c r="G1386" s="77" t="str">
        <f>IFERROR(__xludf.DUMMYFUNCTION("""COMPUTED_VALUE"""),"https://www.facebook.com/ditbt/posts/2845769315450319")</f>
        <v>https://www.facebook.com/ditbt/posts/2845769315450319</v>
      </c>
    </row>
    <row r="1387">
      <c r="G1387" s="77" t="str">
        <f>IFERROR(__xludf.DUMMYFUNCTION("""COMPUTED_VALUE"""),"https://www.facebook.com/ditbt/posts/2845769315450320")</f>
        <v>https://www.facebook.com/ditbt/posts/2845769315450320</v>
      </c>
    </row>
    <row r="1388">
      <c r="G1388" s="77" t="str">
        <f>IFERROR(__xludf.DUMMYFUNCTION("""COMPUTED_VALUE"""),"https://www.facebook.com/ditbt/posts/2845769315450321")</f>
        <v>https://www.facebook.com/ditbt/posts/2845769315450321</v>
      </c>
    </row>
    <row r="1389">
      <c r="G1389" s="77" t="str">
        <f>IFERROR(__xludf.DUMMYFUNCTION("""COMPUTED_VALUE"""),"https://www.facebook.com/ditbt/posts/2845769315450322")</f>
        <v>https://www.facebook.com/ditbt/posts/2845769315450322</v>
      </c>
    </row>
    <row r="1390">
      <c r="G1390" s="77" t="str">
        <f>IFERROR(__xludf.DUMMYFUNCTION("""COMPUTED_VALUE"""),"https://www.facebook.com/ditbt/posts/2845769315450323")</f>
        <v>https://www.facebook.com/ditbt/posts/2845769315450323</v>
      </c>
    </row>
    <row r="1391">
      <c r="G1391" s="77" t="str">
        <f>IFERROR(__xludf.DUMMYFUNCTION("""COMPUTED_VALUE"""),"https://www.facebook.com/ditbt/posts/2845769315450324")</f>
        <v>https://www.facebook.com/ditbt/posts/2845769315450324</v>
      </c>
    </row>
    <row r="1392">
      <c r="G1392" s="77" t="str">
        <f>IFERROR(__xludf.DUMMYFUNCTION("""COMPUTED_VALUE"""),"https://www.facebook.com/ditbt/posts/2845769315450325")</f>
        <v>https://www.facebook.com/ditbt/posts/2845769315450325</v>
      </c>
    </row>
    <row r="1393">
      <c r="G1393" s="77" t="str">
        <f>IFERROR(__xludf.DUMMYFUNCTION("""COMPUTED_VALUE"""),"https://www.facebook.com/ditbt/posts/2845769315450326")</f>
        <v>https://www.facebook.com/ditbt/posts/2845769315450326</v>
      </c>
    </row>
    <row r="1394">
      <c r="G1394" s="77" t="str">
        <f>IFERROR(__xludf.DUMMYFUNCTION("""COMPUTED_VALUE"""),"https://www.facebook.com/ditbt/posts/2845769315450327")</f>
        <v>https://www.facebook.com/ditbt/posts/2845769315450327</v>
      </c>
    </row>
    <row r="1395">
      <c r="G1395" s="77" t="str">
        <f>IFERROR(__xludf.DUMMYFUNCTION("""COMPUTED_VALUE"""),"https://www.facebook.com/ditbt/posts/2845769315450328")</f>
        <v>https://www.facebook.com/ditbt/posts/2845769315450328</v>
      </c>
    </row>
    <row r="1396">
      <c r="G1396" s="77" t="str">
        <f>IFERROR(__xludf.DUMMYFUNCTION("""COMPUTED_VALUE"""),"https://www.facebook.com/ditbt/posts/2845769315450329")</f>
        <v>https://www.facebook.com/ditbt/posts/2845769315450329</v>
      </c>
    </row>
    <row r="1397">
      <c r="G1397" s="77" t="str">
        <f>IFERROR(__xludf.DUMMYFUNCTION("""COMPUTED_VALUE"""),"https://www.facebook.com/ditbt/posts/2845769315450330")</f>
        <v>https://www.facebook.com/ditbt/posts/2845769315450330</v>
      </c>
    </row>
    <row r="1398">
      <c r="G1398" s="77" t="str">
        <f>IFERROR(__xludf.DUMMYFUNCTION("""COMPUTED_VALUE"""),"https://www.facebook.com/ditbt/posts/2845769315450331")</f>
        <v>https://www.facebook.com/ditbt/posts/2845769315450331</v>
      </c>
    </row>
    <row r="1399">
      <c r="G1399" s="77" t="str">
        <f>IFERROR(__xludf.DUMMYFUNCTION("""COMPUTED_VALUE"""),"https://www.facebook.com/ditbt/posts/2845769315450332")</f>
        <v>https://www.facebook.com/ditbt/posts/2845769315450332</v>
      </c>
    </row>
    <row r="1400">
      <c r="G1400" s="77" t="str">
        <f>IFERROR(__xludf.DUMMYFUNCTION("""COMPUTED_VALUE"""),"https://www.facebook.com/ditbt/posts/2845769315450333")</f>
        <v>https://www.facebook.com/ditbt/posts/2845769315450333</v>
      </c>
    </row>
    <row r="1401">
      <c r="G1401" s="77" t="str">
        <f>IFERROR(__xludf.DUMMYFUNCTION("""COMPUTED_VALUE"""),"https://www.facebook.com/ditbt/posts/2843805645646635")</f>
        <v>https://www.facebook.com/ditbt/posts/2843805645646635</v>
      </c>
    </row>
    <row r="1402">
      <c r="G1402" s="77" t="str">
        <f>IFERROR(__xludf.DUMMYFUNCTION("""COMPUTED_VALUE"""),"https://www.facebook.com/ditbt/posts/2843805645646636")</f>
        <v>https://www.facebook.com/ditbt/posts/2843805645646636</v>
      </c>
    </row>
    <row r="1403">
      <c r="G1403" s="77" t="str">
        <f>IFERROR(__xludf.DUMMYFUNCTION("""COMPUTED_VALUE"""),"https://www.facebook.com/ditbt/posts/2843805645646637")</f>
        <v>https://www.facebook.com/ditbt/posts/2843805645646637</v>
      </c>
    </row>
    <row r="1404">
      <c r="G1404" s="77" t="str">
        <f>IFERROR(__xludf.DUMMYFUNCTION("""COMPUTED_VALUE"""),"https://www.facebook.com/ditbt/posts/2843805645646638")</f>
        <v>https://www.facebook.com/ditbt/posts/2843805645646638</v>
      </c>
    </row>
    <row r="1405">
      <c r="G1405" s="77" t="str">
        <f>IFERROR(__xludf.DUMMYFUNCTION("""COMPUTED_VALUE"""),"https://www.facebook.com/ditbt/posts/2843805645646639")</f>
        <v>https://www.facebook.com/ditbt/posts/2843805645646639</v>
      </c>
    </row>
    <row r="1406">
      <c r="G1406" s="77" t="str">
        <f>IFERROR(__xludf.DUMMYFUNCTION("""COMPUTED_VALUE"""),"https://www.facebook.com/ditbt/posts/2843805645646640")</f>
        <v>https://www.facebook.com/ditbt/posts/2843805645646640</v>
      </c>
    </row>
    <row r="1407">
      <c r="G1407" s="77" t="str">
        <f>IFERROR(__xludf.DUMMYFUNCTION("""COMPUTED_VALUE"""),"https://www.facebook.com/ditbt/posts/2843805645646641")</f>
        <v>https://www.facebook.com/ditbt/posts/2843805645646641</v>
      </c>
    </row>
    <row r="1408">
      <c r="G1408" s="77" t="str">
        <f>IFERROR(__xludf.DUMMYFUNCTION("""COMPUTED_VALUE"""),"https://www.facebook.com/ditbt/posts/2843805645646642")</f>
        <v>https://www.facebook.com/ditbt/posts/2843805645646642</v>
      </c>
    </row>
    <row r="1409">
      <c r="G1409" s="77" t="str">
        <f>IFERROR(__xludf.DUMMYFUNCTION("""COMPUTED_VALUE"""),"https://www.facebook.com/ditbt/posts/2843805645646643")</f>
        <v>https://www.facebook.com/ditbt/posts/2843805645646643</v>
      </c>
    </row>
    <row r="1410">
      <c r="G1410" s="77" t="str">
        <f>IFERROR(__xludf.DUMMYFUNCTION("""COMPUTED_VALUE"""),"https://www.facebook.com/ditbt/posts/2843805645646644")</f>
        <v>https://www.facebook.com/ditbt/posts/2843805645646644</v>
      </c>
    </row>
    <row r="1411">
      <c r="G1411" s="77" t="str">
        <f>IFERROR(__xludf.DUMMYFUNCTION("""COMPUTED_VALUE"""),"https://www.facebook.com/ditbt/posts/2843805645646645")</f>
        <v>https://www.facebook.com/ditbt/posts/2843805645646645</v>
      </c>
    </row>
    <row r="1412">
      <c r="G1412" s="77" t="str">
        <f>IFERROR(__xludf.DUMMYFUNCTION("""COMPUTED_VALUE"""),"https://www.facebook.com/ditbt/posts/2843805645646646")</f>
        <v>https://www.facebook.com/ditbt/posts/2843805645646646</v>
      </c>
    </row>
    <row r="1413">
      <c r="G1413" s="77" t="str">
        <f>IFERROR(__xludf.DUMMYFUNCTION("""COMPUTED_VALUE"""),"https://www.facebook.com/ditbt/posts/2843805645646647")</f>
        <v>https://www.facebook.com/ditbt/posts/2843805645646647</v>
      </c>
    </row>
    <row r="1414">
      <c r="G1414" s="77" t="str">
        <f>IFERROR(__xludf.DUMMYFUNCTION("""COMPUTED_VALUE"""),"https://www.facebook.com/ditbt/posts/2843805645646648")</f>
        <v>https://www.facebook.com/ditbt/posts/2843805645646648</v>
      </c>
    </row>
    <row r="1415">
      <c r="G1415" s="77" t="str">
        <f>IFERROR(__xludf.DUMMYFUNCTION("""COMPUTED_VALUE"""),"https://www.facebook.com/ditbt/posts/2843805645646649")</f>
        <v>https://www.facebook.com/ditbt/posts/2843805645646649</v>
      </c>
    </row>
    <row r="1416">
      <c r="G1416" s="77" t="str">
        <f>IFERROR(__xludf.DUMMYFUNCTION("""COMPUTED_VALUE"""),"https://www.facebook.com/ditbt/posts/2843805645646650")</f>
        <v>https://www.facebook.com/ditbt/posts/2843805645646650</v>
      </c>
    </row>
    <row r="1417">
      <c r="G1417" s="77" t="str">
        <f>IFERROR(__xludf.DUMMYFUNCTION("""COMPUTED_VALUE"""),"https://www.facebook.com/ditbt/posts/2843805645646651")</f>
        <v>https://www.facebook.com/ditbt/posts/2843805645646651</v>
      </c>
    </row>
    <row r="1418">
      <c r="G1418" s="77" t="str">
        <f>IFERROR(__xludf.DUMMYFUNCTION("""COMPUTED_VALUE"""),"https://www.facebook.com/ditbt/posts/2843805645646652")</f>
        <v>https://www.facebook.com/ditbt/posts/2843805645646652</v>
      </c>
    </row>
    <row r="1419">
      <c r="G1419" s="77" t="str">
        <f>IFERROR(__xludf.DUMMYFUNCTION("""COMPUTED_VALUE"""),"https://www.facebook.com/ditbt/posts/2843805645646653")</f>
        <v>https://www.facebook.com/ditbt/posts/2843805645646653</v>
      </c>
    </row>
    <row r="1420">
      <c r="G1420" s="77" t="str">
        <f>IFERROR(__xludf.DUMMYFUNCTION("""COMPUTED_VALUE"""),"https://www.facebook.com/ditbt/posts/2843805645646654")</f>
        <v>https://www.facebook.com/ditbt/posts/2843805645646654</v>
      </c>
    </row>
    <row r="1421">
      <c r="G1421" s="77" t="str">
        <f>IFERROR(__xludf.DUMMYFUNCTION("""COMPUTED_VALUE"""),"https://www.facebook.com/ditbt/posts/2843805645646655")</f>
        <v>https://www.facebook.com/ditbt/posts/2843805645646655</v>
      </c>
    </row>
    <row r="1422">
      <c r="G1422" s="77" t="str">
        <f>IFERROR(__xludf.DUMMYFUNCTION("""COMPUTED_VALUE"""),"https://www.facebook.com/ditbt/posts/2843805645646656")</f>
        <v>https://www.facebook.com/ditbt/posts/2843805645646656</v>
      </c>
    </row>
    <row r="1423">
      <c r="G1423" s="77" t="str">
        <f>IFERROR(__xludf.DUMMYFUNCTION("""COMPUTED_VALUE"""),"https://www.facebook.com/ditbt/posts/2843805645646657")</f>
        <v>https://www.facebook.com/ditbt/posts/2843805645646657</v>
      </c>
    </row>
    <row r="1424">
      <c r="G1424" s="77" t="str">
        <f>IFERROR(__xludf.DUMMYFUNCTION("""COMPUTED_VALUE"""),"https://www.facebook.com/ditbt/posts/2843805645646658")</f>
        <v>https://www.facebook.com/ditbt/posts/2843805645646658</v>
      </c>
    </row>
    <row r="1425">
      <c r="G1425" s="77" t="str">
        <f>IFERROR(__xludf.DUMMYFUNCTION("""COMPUTED_VALUE"""),"https://www.facebook.com/ditbt/posts/2843805645646659")</f>
        <v>https://www.facebook.com/ditbt/posts/2843805645646659</v>
      </c>
    </row>
    <row r="1426">
      <c r="G1426" s="77" t="str">
        <f>IFERROR(__xludf.DUMMYFUNCTION("""COMPUTED_VALUE"""),"https://www.facebook.com/ditbt/posts/2843805645646660")</f>
        <v>https://www.facebook.com/ditbt/posts/2843805645646660</v>
      </c>
    </row>
    <row r="1427">
      <c r="G1427" s="77" t="str">
        <f>IFERROR(__xludf.DUMMYFUNCTION("""COMPUTED_VALUE"""),"https://www.facebook.com/ditbt/posts/2843805645646661")</f>
        <v>https://www.facebook.com/ditbt/posts/2843805645646661</v>
      </c>
    </row>
    <row r="1428">
      <c r="G1428" s="77" t="str">
        <f>IFERROR(__xludf.DUMMYFUNCTION("""COMPUTED_VALUE"""),"https://www.facebook.com/ditbt/posts/2843805645646662")</f>
        <v>https://www.facebook.com/ditbt/posts/2843805645646662</v>
      </c>
    </row>
    <row r="1429">
      <c r="G1429" s="77" t="str">
        <f>IFERROR(__xludf.DUMMYFUNCTION("""COMPUTED_VALUE"""),"https://www.facebook.com/ditbt/posts/2843805645646663")</f>
        <v>https://www.facebook.com/ditbt/posts/2843805645646663</v>
      </c>
    </row>
    <row r="1430">
      <c r="G1430" s="77" t="str">
        <f>IFERROR(__xludf.DUMMYFUNCTION("""COMPUTED_VALUE"""),"https://www.facebook.com/ditbt/posts/2843805645646664")</f>
        <v>https://www.facebook.com/ditbt/posts/2843805645646664</v>
      </c>
    </row>
    <row r="1431">
      <c r="G1431" s="77" t="str">
        <f>IFERROR(__xludf.DUMMYFUNCTION("""COMPUTED_VALUE"""),"https://www.facebook.com/ditbt/posts/2843805645646665")</f>
        <v>https://www.facebook.com/ditbt/posts/2843805645646665</v>
      </c>
    </row>
    <row r="1432">
      <c r="G1432" s="77" t="str">
        <f>IFERROR(__xludf.DUMMYFUNCTION("""COMPUTED_VALUE"""),"https://www.facebook.com/ditbt/posts/2843805645646666")</f>
        <v>https://www.facebook.com/ditbt/posts/2843805645646666</v>
      </c>
    </row>
    <row r="1433">
      <c r="G1433" s="77" t="str">
        <f>IFERROR(__xludf.DUMMYFUNCTION("""COMPUTED_VALUE"""),"https://www.facebook.com/ditbt/posts/2843805645646667")</f>
        <v>https://www.facebook.com/ditbt/posts/2843805645646667</v>
      </c>
    </row>
    <row r="1434">
      <c r="G1434" s="77" t="str">
        <f>IFERROR(__xludf.DUMMYFUNCTION("""COMPUTED_VALUE"""),"https://www.facebook.com/ditbt/posts/2843805645646668")</f>
        <v>https://www.facebook.com/ditbt/posts/2843805645646668</v>
      </c>
    </row>
    <row r="1435">
      <c r="G1435" s="77" t="str">
        <f>IFERROR(__xludf.DUMMYFUNCTION("""COMPUTED_VALUE"""),"https://www.facebook.com/ditbt/posts/2843805645646669")</f>
        <v>https://www.facebook.com/ditbt/posts/2843805645646669</v>
      </c>
    </row>
    <row r="1436">
      <c r="G1436" s="77" t="str">
        <f>IFERROR(__xludf.DUMMYFUNCTION("""COMPUTED_VALUE"""),"https://www.facebook.com/ditbt/posts/2843805645646670")</f>
        <v>https://www.facebook.com/ditbt/posts/2843805645646670</v>
      </c>
    </row>
    <row r="1437">
      <c r="G1437" s="77" t="str">
        <f>IFERROR(__xludf.DUMMYFUNCTION("""COMPUTED_VALUE"""),"https://www.facebook.com/ditbt/posts/2843805645646671")</f>
        <v>https://www.facebook.com/ditbt/posts/2843805645646671</v>
      </c>
    </row>
    <row r="1438">
      <c r="G1438" s="77" t="str">
        <f>IFERROR(__xludf.DUMMYFUNCTION("""COMPUTED_VALUE"""),"https://www.facebook.com/ditbt/posts/2843805645646672")</f>
        <v>https://www.facebook.com/ditbt/posts/2843805645646672</v>
      </c>
    </row>
    <row r="1439">
      <c r="G1439" s="77" t="str">
        <f>IFERROR(__xludf.DUMMYFUNCTION("""COMPUTED_VALUE"""),"https://www.facebook.com/ditbt/posts/2843805645646673")</f>
        <v>https://www.facebook.com/ditbt/posts/2843805645646673</v>
      </c>
    </row>
    <row r="1440">
      <c r="G1440" s="77" t="str">
        <f>IFERROR(__xludf.DUMMYFUNCTION("""COMPUTED_VALUE"""),"https://www.facebook.com/ditbt/posts/2843805645646674")</f>
        <v>https://www.facebook.com/ditbt/posts/2843805645646674</v>
      </c>
    </row>
    <row r="1441">
      <c r="G1441" s="77" t="str">
        <f>IFERROR(__xludf.DUMMYFUNCTION("""COMPUTED_VALUE"""),"https://www.facebook.com/ditbt/posts/2843805645646675")</f>
        <v>https://www.facebook.com/ditbt/posts/2843805645646675</v>
      </c>
    </row>
    <row r="1442">
      <c r="G1442" s="77" t="str">
        <f>IFERROR(__xludf.DUMMYFUNCTION("""COMPUTED_VALUE"""),"https://www.facebook.com/ditbt/posts/2843805645646676")</f>
        <v>https://www.facebook.com/ditbt/posts/2843805645646676</v>
      </c>
    </row>
    <row r="1443">
      <c r="G1443" s="77" t="str">
        <f>IFERROR(__xludf.DUMMYFUNCTION("""COMPUTED_VALUE"""),"https://www.facebook.com/ditbt/posts/2843805645646677")</f>
        <v>https://www.facebook.com/ditbt/posts/2843805645646677</v>
      </c>
    </row>
    <row r="1444">
      <c r="G1444" s="77" t="str">
        <f>IFERROR(__xludf.DUMMYFUNCTION("""COMPUTED_VALUE"""),"https://www.facebook.com/ditbt/posts/2843805645646678")</f>
        <v>https://www.facebook.com/ditbt/posts/2843805645646678</v>
      </c>
    </row>
    <row r="1445">
      <c r="G1445" s="77" t="str">
        <f>IFERROR(__xludf.DUMMYFUNCTION("""COMPUTED_VALUE"""),"https://www.facebook.com/ditbt/posts/2843805645646679")</f>
        <v>https://www.facebook.com/ditbt/posts/2843805645646679</v>
      </c>
    </row>
    <row r="1446">
      <c r="G1446" s="77" t="str">
        <f>IFERROR(__xludf.DUMMYFUNCTION("""COMPUTED_VALUE"""),"https://www.facebook.com/ditbt/posts/2843805645646680")</f>
        <v>https://www.facebook.com/ditbt/posts/2843805645646680</v>
      </c>
    </row>
    <row r="1447">
      <c r="G1447" s="77" t="str">
        <f>IFERROR(__xludf.DUMMYFUNCTION("""COMPUTED_VALUE"""),"https://www.facebook.com/ditbt/posts/2843805645646681")</f>
        <v>https://www.facebook.com/ditbt/posts/2843805645646681</v>
      </c>
    </row>
    <row r="1448">
      <c r="G1448" s="77" t="str">
        <f>IFERROR(__xludf.DUMMYFUNCTION("""COMPUTED_VALUE"""),"https://www.facebook.com/ditbt/posts/2843805645646682")</f>
        <v>https://www.facebook.com/ditbt/posts/2843805645646682</v>
      </c>
    </row>
    <row r="1449">
      <c r="G1449" s="77" t="str">
        <f>IFERROR(__xludf.DUMMYFUNCTION("""COMPUTED_VALUE"""),"https://www.facebook.com/ditbt/posts/2843805645646683")</f>
        <v>https://www.facebook.com/ditbt/posts/2843805645646683</v>
      </c>
    </row>
  </sheetData>
  <hyperlinks>
    <hyperlink r:id="rId1" ref="C2"/>
    <hyperlink r:id="rId2" ref="G2"/>
    <hyperlink r:id="rId3" ref="K2"/>
    <hyperlink r:id="rId4" ref="O2"/>
    <hyperlink r:id="rId5" ref="C3"/>
    <hyperlink r:id="rId6" ref="G3"/>
    <hyperlink r:id="rId7" ref="K3"/>
    <hyperlink r:id="rId8" ref="O3"/>
    <hyperlink r:id="rId9" ref="C4"/>
    <hyperlink r:id="rId10" ref="G4"/>
    <hyperlink r:id="rId11" ref="K4"/>
    <hyperlink r:id="rId12" ref="O4"/>
    <hyperlink r:id="rId13" ref="C5"/>
    <hyperlink r:id="rId14" ref="G5"/>
    <hyperlink r:id="rId15" ref="K5"/>
    <hyperlink r:id="rId16" ref="O5"/>
    <hyperlink r:id="rId17" ref="C6"/>
    <hyperlink r:id="rId18" ref="G6"/>
    <hyperlink r:id="rId19" ref="K6"/>
    <hyperlink r:id="rId20" ref="O6"/>
    <hyperlink r:id="rId21" ref="C7"/>
    <hyperlink r:id="rId22" ref="G7"/>
    <hyperlink r:id="rId23" ref="K7"/>
    <hyperlink r:id="rId24" ref="O7"/>
    <hyperlink r:id="rId25" ref="C8"/>
    <hyperlink r:id="rId26" ref="G8"/>
    <hyperlink r:id="rId27" ref="K8"/>
    <hyperlink r:id="rId28" ref="O8"/>
    <hyperlink r:id="rId29" ref="C9"/>
    <hyperlink r:id="rId30" ref="G9"/>
    <hyperlink r:id="rId31" ref="K9"/>
    <hyperlink r:id="rId32" ref="O9"/>
    <hyperlink r:id="rId33" ref="C10"/>
    <hyperlink r:id="rId34" ref="G10"/>
    <hyperlink r:id="rId35" ref="K10"/>
    <hyperlink r:id="rId36" ref="O10"/>
    <hyperlink r:id="rId37" ref="C11"/>
    <hyperlink r:id="rId38" ref="G11"/>
    <hyperlink r:id="rId39" ref="K11"/>
    <hyperlink r:id="rId40" ref="O11"/>
    <hyperlink r:id="rId41" ref="C12"/>
    <hyperlink r:id="rId42" ref="G12"/>
    <hyperlink r:id="rId43" ref="K12"/>
    <hyperlink r:id="rId44" ref="O12"/>
    <hyperlink r:id="rId45" ref="C13"/>
    <hyperlink r:id="rId46" ref="G13"/>
    <hyperlink r:id="rId47" ref="K13"/>
    <hyperlink r:id="rId48" ref="O13"/>
    <hyperlink r:id="rId49" ref="C14"/>
    <hyperlink r:id="rId50" ref="G14"/>
    <hyperlink r:id="rId51" ref="K14"/>
    <hyperlink r:id="rId52" ref="O14"/>
    <hyperlink r:id="rId53" ref="C15"/>
    <hyperlink r:id="rId54" ref="G15"/>
    <hyperlink r:id="rId55" ref="K15"/>
    <hyperlink r:id="rId56" ref="O15"/>
    <hyperlink r:id="rId57" ref="C16"/>
    <hyperlink r:id="rId58" ref="G16"/>
    <hyperlink r:id="rId59" ref="K16"/>
    <hyperlink r:id="rId60" ref="O16"/>
    <hyperlink r:id="rId61" ref="C17"/>
    <hyperlink r:id="rId62" ref="G17"/>
    <hyperlink r:id="rId63" ref="K17"/>
    <hyperlink r:id="rId64" ref="O17"/>
    <hyperlink r:id="rId65" ref="C18"/>
    <hyperlink r:id="rId66" ref="G18"/>
    <hyperlink r:id="rId67" ref="K18"/>
    <hyperlink r:id="rId68" ref="O18"/>
    <hyperlink r:id="rId69" ref="C19"/>
    <hyperlink r:id="rId70" ref="G19"/>
    <hyperlink r:id="rId71" ref="K19"/>
    <hyperlink r:id="rId72" ref="O19"/>
    <hyperlink r:id="rId73" ref="C20"/>
    <hyperlink r:id="rId74" ref="G20"/>
    <hyperlink r:id="rId75" ref="K20"/>
    <hyperlink r:id="rId76" ref="O20"/>
    <hyperlink r:id="rId77" ref="C21"/>
    <hyperlink r:id="rId78" ref="G21"/>
    <hyperlink r:id="rId79" ref="K21"/>
    <hyperlink r:id="rId80" ref="O21"/>
    <hyperlink r:id="rId81" ref="C22"/>
    <hyperlink r:id="rId82" ref="G22"/>
    <hyperlink r:id="rId83" ref="K22"/>
    <hyperlink r:id="rId84" ref="O22"/>
    <hyperlink r:id="rId85" ref="C23"/>
    <hyperlink r:id="rId86" ref="G23"/>
    <hyperlink r:id="rId87" ref="K23"/>
    <hyperlink r:id="rId88" ref="O23"/>
    <hyperlink r:id="rId89" ref="C24"/>
    <hyperlink r:id="rId90" ref="G24"/>
    <hyperlink r:id="rId91" ref="K24"/>
    <hyperlink r:id="rId92" ref="O24"/>
    <hyperlink r:id="rId93" ref="C25"/>
    <hyperlink r:id="rId94" ref="G25"/>
    <hyperlink r:id="rId95" ref="K25"/>
    <hyperlink r:id="rId96" ref="O25"/>
    <hyperlink r:id="rId97" ref="C26"/>
    <hyperlink r:id="rId98" ref="G26"/>
    <hyperlink r:id="rId99" ref="K26"/>
    <hyperlink r:id="rId100" ref="O26"/>
    <hyperlink r:id="rId101" ref="C27"/>
    <hyperlink r:id="rId102" ref="G27"/>
    <hyperlink r:id="rId103" ref="K27"/>
    <hyperlink r:id="rId104" ref="O27"/>
    <hyperlink r:id="rId105" ref="C28"/>
    <hyperlink r:id="rId106" ref="G28"/>
    <hyperlink r:id="rId107" ref="K28"/>
    <hyperlink r:id="rId108" ref="O28"/>
    <hyperlink r:id="rId109" ref="C29"/>
    <hyperlink r:id="rId110" ref="G29"/>
    <hyperlink r:id="rId111" ref="K29"/>
    <hyperlink r:id="rId112" ref="O29"/>
    <hyperlink r:id="rId113" ref="C30"/>
    <hyperlink r:id="rId114" ref="G30"/>
    <hyperlink r:id="rId115" ref="K30"/>
    <hyperlink r:id="rId116" ref="O30"/>
    <hyperlink r:id="rId117" ref="C31"/>
    <hyperlink r:id="rId118" ref="G31"/>
    <hyperlink r:id="rId119" ref="K31"/>
    <hyperlink r:id="rId120" ref="O31"/>
    <hyperlink r:id="rId121" ref="C32"/>
    <hyperlink r:id="rId122" ref="G32"/>
    <hyperlink r:id="rId123" ref="K32"/>
    <hyperlink r:id="rId124" ref="O32"/>
    <hyperlink r:id="rId125" ref="C33"/>
    <hyperlink r:id="rId126" ref="G33"/>
    <hyperlink r:id="rId127" ref="K33"/>
    <hyperlink r:id="rId128" ref="O33"/>
    <hyperlink r:id="rId129" ref="C34"/>
    <hyperlink r:id="rId130" ref="G34"/>
    <hyperlink r:id="rId131" ref="K34"/>
    <hyperlink r:id="rId132" ref="O34"/>
    <hyperlink r:id="rId133" ref="C35"/>
    <hyperlink r:id="rId134" ref="G35"/>
    <hyperlink r:id="rId135" ref="K35"/>
    <hyperlink r:id="rId136" ref="O35"/>
    <hyperlink r:id="rId137" ref="C36"/>
    <hyperlink r:id="rId138" ref="G36"/>
    <hyperlink r:id="rId139" ref="K36"/>
    <hyperlink r:id="rId140" ref="O36"/>
    <hyperlink r:id="rId141" ref="C37"/>
    <hyperlink r:id="rId142" ref="G37"/>
    <hyperlink r:id="rId143" ref="K37"/>
    <hyperlink r:id="rId144" ref="O37"/>
    <hyperlink r:id="rId145" ref="C38"/>
    <hyperlink r:id="rId146" ref="G38"/>
    <hyperlink r:id="rId147" ref="K38"/>
    <hyperlink r:id="rId148" ref="O38"/>
    <hyperlink r:id="rId149" ref="C39"/>
    <hyperlink r:id="rId150" ref="G39"/>
    <hyperlink r:id="rId151" ref="K39"/>
    <hyperlink r:id="rId152" ref="O39"/>
    <hyperlink r:id="rId153" ref="C40"/>
    <hyperlink r:id="rId154" ref="G40"/>
    <hyperlink r:id="rId155" ref="K40"/>
    <hyperlink r:id="rId156" ref="O40"/>
    <hyperlink r:id="rId157" ref="C41"/>
    <hyperlink r:id="rId158" ref="G41"/>
    <hyperlink r:id="rId159" ref="K41"/>
    <hyperlink r:id="rId160" ref="O41"/>
    <hyperlink r:id="rId161" ref="C42"/>
    <hyperlink r:id="rId162" ref="G42"/>
    <hyperlink r:id="rId163" ref="K42"/>
    <hyperlink r:id="rId164" ref="O42"/>
    <hyperlink r:id="rId165" ref="C43"/>
    <hyperlink r:id="rId166" ref="G43"/>
    <hyperlink r:id="rId167" ref="K43"/>
    <hyperlink r:id="rId168" ref="O43"/>
    <hyperlink r:id="rId169" ref="C44"/>
    <hyperlink r:id="rId170" ref="G44"/>
    <hyperlink r:id="rId171" ref="K44"/>
    <hyperlink r:id="rId172" ref="O44"/>
    <hyperlink r:id="rId173" ref="C45"/>
    <hyperlink r:id="rId174" ref="G45"/>
    <hyperlink r:id="rId175" ref="K45"/>
    <hyperlink r:id="rId176" ref="O45"/>
    <hyperlink r:id="rId177" ref="C46"/>
    <hyperlink r:id="rId178" ref="G46"/>
    <hyperlink r:id="rId179" ref="K46"/>
    <hyperlink r:id="rId180" ref="O46"/>
    <hyperlink r:id="rId181" ref="C47"/>
    <hyperlink r:id="rId182" ref="G47"/>
    <hyperlink r:id="rId183" ref="K47"/>
    <hyperlink r:id="rId184" ref="O47"/>
    <hyperlink r:id="rId185" ref="C48"/>
    <hyperlink r:id="rId186" ref="G48"/>
    <hyperlink r:id="rId187" ref="K48"/>
    <hyperlink r:id="rId188" ref="O48"/>
    <hyperlink r:id="rId189" ref="C49"/>
    <hyperlink r:id="rId190" ref="G49"/>
    <hyperlink r:id="rId191" ref="K49"/>
    <hyperlink r:id="rId192" ref="O49"/>
    <hyperlink r:id="rId193" ref="C50"/>
    <hyperlink r:id="rId194" ref="G50"/>
    <hyperlink r:id="rId195" ref="K50"/>
    <hyperlink r:id="rId196" ref="O50"/>
    <hyperlink r:id="rId197" ref="C51"/>
    <hyperlink r:id="rId198" ref="G51"/>
    <hyperlink r:id="rId199" ref="K51"/>
    <hyperlink r:id="rId200" ref="O51"/>
    <hyperlink r:id="rId201" ref="C52"/>
    <hyperlink r:id="rId202" ref="G52"/>
    <hyperlink r:id="rId203" ref="K52"/>
    <hyperlink r:id="rId204" ref="O52"/>
    <hyperlink r:id="rId205" ref="C53"/>
    <hyperlink r:id="rId206" ref="G53"/>
    <hyperlink r:id="rId207" ref="K53"/>
    <hyperlink r:id="rId208" ref="O53"/>
    <hyperlink r:id="rId209" ref="C54"/>
    <hyperlink r:id="rId210" ref="G54"/>
    <hyperlink r:id="rId211" ref="K54"/>
    <hyperlink r:id="rId212" ref="O54"/>
    <hyperlink r:id="rId213" ref="C55"/>
    <hyperlink r:id="rId214" ref="G55"/>
    <hyperlink r:id="rId215" ref="O55"/>
    <hyperlink r:id="rId216" ref="C56"/>
    <hyperlink r:id="rId217" ref="G56"/>
    <hyperlink r:id="rId218" ref="O56"/>
    <hyperlink r:id="rId219" ref="C57"/>
    <hyperlink r:id="rId220" ref="G57"/>
    <hyperlink r:id="rId221" ref="O57"/>
    <hyperlink r:id="rId222" ref="C58"/>
    <hyperlink r:id="rId223" ref="G58"/>
    <hyperlink r:id="rId224" ref="O58"/>
    <hyperlink r:id="rId225" ref="C59"/>
    <hyperlink r:id="rId226" ref="G59"/>
    <hyperlink r:id="rId227" ref="O59"/>
    <hyperlink r:id="rId228" ref="C60"/>
    <hyperlink r:id="rId229" ref="G60"/>
    <hyperlink r:id="rId230" ref="O60"/>
    <hyperlink r:id="rId231" ref="C61"/>
    <hyperlink r:id="rId232" ref="G61"/>
    <hyperlink r:id="rId233" ref="O61"/>
    <hyperlink r:id="rId234" ref="C62"/>
    <hyperlink r:id="rId235" ref="G62"/>
    <hyperlink r:id="rId236" ref="O62"/>
    <hyperlink r:id="rId237" ref="C63"/>
    <hyperlink r:id="rId238" ref="G63"/>
    <hyperlink r:id="rId239" ref="O63"/>
    <hyperlink r:id="rId240" ref="C64"/>
    <hyperlink r:id="rId241" ref="G64"/>
    <hyperlink r:id="rId242" ref="O64"/>
    <hyperlink r:id="rId243" ref="C65"/>
    <hyperlink r:id="rId244" ref="G65"/>
    <hyperlink r:id="rId245" ref="O65"/>
    <hyperlink r:id="rId246" ref="C66"/>
    <hyperlink r:id="rId247" ref="G66"/>
    <hyperlink r:id="rId248" ref="O66"/>
    <hyperlink r:id="rId249" ref="C67"/>
    <hyperlink r:id="rId250" ref="G67"/>
    <hyperlink r:id="rId251" ref="O67"/>
    <hyperlink r:id="rId252" ref="C68"/>
    <hyperlink r:id="rId253" ref="G68"/>
    <hyperlink r:id="rId254" ref="O68"/>
    <hyperlink r:id="rId255" ref="C69"/>
    <hyperlink r:id="rId256" ref="G69"/>
    <hyperlink r:id="rId257" ref="O69"/>
    <hyperlink r:id="rId258" ref="C70"/>
    <hyperlink r:id="rId259" ref="G70"/>
    <hyperlink r:id="rId260" ref="O70"/>
    <hyperlink r:id="rId261" ref="C71"/>
    <hyperlink r:id="rId262" ref="G71"/>
    <hyperlink r:id="rId263" ref="O71"/>
    <hyperlink r:id="rId264" ref="C72"/>
    <hyperlink r:id="rId265" ref="G72"/>
    <hyperlink r:id="rId266" ref="O72"/>
    <hyperlink r:id="rId267" ref="C73"/>
    <hyperlink r:id="rId268" ref="G73"/>
    <hyperlink r:id="rId269" ref="O73"/>
    <hyperlink r:id="rId270" ref="C74"/>
    <hyperlink r:id="rId271" ref="G74"/>
    <hyperlink r:id="rId272" ref="O74"/>
    <hyperlink r:id="rId273" ref="C75"/>
    <hyperlink r:id="rId274" ref="G75"/>
    <hyperlink r:id="rId275" ref="O75"/>
    <hyperlink r:id="rId276" ref="C76"/>
    <hyperlink r:id="rId277" ref="G76"/>
    <hyperlink r:id="rId278" ref="O76"/>
    <hyperlink r:id="rId279" ref="C77"/>
    <hyperlink r:id="rId280" ref="G77"/>
    <hyperlink r:id="rId281" ref="O77"/>
    <hyperlink r:id="rId282" ref="C78"/>
    <hyperlink r:id="rId283" ref="G78"/>
    <hyperlink r:id="rId284" ref="O78"/>
    <hyperlink r:id="rId285" ref="C79"/>
    <hyperlink r:id="rId286" ref="G79"/>
    <hyperlink r:id="rId287" ref="O79"/>
    <hyperlink r:id="rId288" ref="C80"/>
    <hyperlink r:id="rId289" ref="G80"/>
    <hyperlink r:id="rId290" ref="O80"/>
    <hyperlink r:id="rId291" ref="C81"/>
    <hyperlink r:id="rId292" ref="G81"/>
    <hyperlink r:id="rId293" ref="O81"/>
    <hyperlink r:id="rId294" ref="C82"/>
    <hyperlink r:id="rId295" ref="G82"/>
    <hyperlink r:id="rId296" ref="O82"/>
    <hyperlink r:id="rId297" ref="C83"/>
    <hyperlink r:id="rId298" ref="G83"/>
    <hyperlink r:id="rId299" ref="O83"/>
    <hyperlink r:id="rId300" ref="C84"/>
    <hyperlink r:id="rId301" ref="G84"/>
    <hyperlink r:id="rId302" ref="O84"/>
    <hyperlink r:id="rId303" ref="C85"/>
    <hyperlink r:id="rId304" ref="G85"/>
    <hyperlink r:id="rId305" ref="O85"/>
    <hyperlink r:id="rId306" ref="C86"/>
    <hyperlink r:id="rId307" ref="G86"/>
    <hyperlink r:id="rId308" ref="O86"/>
    <hyperlink r:id="rId309" ref="C87"/>
    <hyperlink r:id="rId310" ref="G87"/>
    <hyperlink r:id="rId311" ref="O87"/>
    <hyperlink r:id="rId312" ref="C88"/>
    <hyperlink r:id="rId313" ref="G88"/>
    <hyperlink r:id="rId314" ref="O88"/>
    <hyperlink r:id="rId315" ref="C89"/>
    <hyperlink r:id="rId316" ref="G89"/>
    <hyperlink r:id="rId317" ref="O89"/>
    <hyperlink r:id="rId318" ref="C90"/>
    <hyperlink r:id="rId319" ref="G90"/>
    <hyperlink r:id="rId320" ref="O90"/>
    <hyperlink r:id="rId321" ref="C91"/>
    <hyperlink r:id="rId322" ref="G91"/>
    <hyperlink r:id="rId323" ref="O91"/>
    <hyperlink r:id="rId324" ref="C92"/>
    <hyperlink r:id="rId325" ref="G92"/>
    <hyperlink r:id="rId326" ref="O92"/>
    <hyperlink r:id="rId327" ref="C93"/>
    <hyperlink r:id="rId328" ref="G93"/>
    <hyperlink r:id="rId329" ref="O93"/>
    <hyperlink r:id="rId330" ref="C94"/>
    <hyperlink r:id="rId331" ref="G94"/>
    <hyperlink r:id="rId332" ref="O94"/>
    <hyperlink r:id="rId333" ref="C95"/>
    <hyperlink r:id="rId334" ref="G95"/>
    <hyperlink r:id="rId335" ref="O95"/>
    <hyperlink r:id="rId336" ref="C96"/>
    <hyperlink r:id="rId337" ref="G96"/>
    <hyperlink r:id="rId338" ref="O96"/>
    <hyperlink r:id="rId339" ref="C97"/>
    <hyperlink r:id="rId340" ref="G97"/>
    <hyperlink r:id="rId341" ref="O97"/>
    <hyperlink r:id="rId342" ref="C98"/>
    <hyperlink r:id="rId343" ref="G98"/>
    <hyperlink r:id="rId344" ref="O98"/>
    <hyperlink r:id="rId345" ref="C99"/>
    <hyperlink r:id="rId346" ref="G99"/>
    <hyperlink r:id="rId347" ref="O99"/>
    <hyperlink r:id="rId348" ref="C100"/>
    <hyperlink r:id="rId349" ref="G100"/>
    <hyperlink r:id="rId350" ref="O100"/>
    <hyperlink r:id="rId351" ref="C101"/>
    <hyperlink r:id="rId352" ref="G101"/>
    <hyperlink r:id="rId353" ref="O101"/>
    <hyperlink r:id="rId354" ref="C102"/>
    <hyperlink r:id="rId355" ref="G102"/>
    <hyperlink r:id="rId356" ref="O102"/>
    <hyperlink r:id="rId357" ref="C103"/>
    <hyperlink r:id="rId358" ref="G103"/>
    <hyperlink r:id="rId359" ref="O103"/>
    <hyperlink r:id="rId360" ref="C104"/>
    <hyperlink r:id="rId361" ref="G104"/>
    <hyperlink r:id="rId362" ref="O104"/>
    <hyperlink r:id="rId363" ref="C105"/>
    <hyperlink r:id="rId364" ref="G105"/>
    <hyperlink r:id="rId365" ref="O105"/>
    <hyperlink r:id="rId366" ref="C106"/>
    <hyperlink r:id="rId367" ref="G106"/>
    <hyperlink r:id="rId368" ref="O106"/>
    <hyperlink r:id="rId369" ref="C107"/>
    <hyperlink r:id="rId370" ref="G107"/>
    <hyperlink r:id="rId371" ref="O107"/>
    <hyperlink r:id="rId372" ref="C108"/>
    <hyperlink r:id="rId373" ref="G108"/>
    <hyperlink r:id="rId374" ref="O108"/>
    <hyperlink r:id="rId375" ref="C109"/>
    <hyperlink r:id="rId376" ref="G109"/>
    <hyperlink r:id="rId377" ref="O109"/>
    <hyperlink r:id="rId378" ref="C110"/>
    <hyperlink r:id="rId379" ref="G110"/>
    <hyperlink r:id="rId380" ref="O110"/>
    <hyperlink r:id="rId381" ref="C111"/>
    <hyperlink r:id="rId382" ref="G111"/>
    <hyperlink r:id="rId383" ref="O111"/>
    <hyperlink r:id="rId384" ref="C112"/>
    <hyperlink r:id="rId385" ref="G112"/>
    <hyperlink r:id="rId386" ref="O112"/>
    <hyperlink r:id="rId387" ref="C113"/>
    <hyperlink r:id="rId388" ref="G113"/>
    <hyperlink r:id="rId389" ref="O113"/>
    <hyperlink r:id="rId390" ref="C114"/>
    <hyperlink r:id="rId391" ref="G114"/>
    <hyperlink r:id="rId392" ref="O114"/>
    <hyperlink r:id="rId393" ref="C115"/>
    <hyperlink r:id="rId394" ref="G115"/>
    <hyperlink r:id="rId395" ref="O115"/>
    <hyperlink r:id="rId396" ref="C116"/>
    <hyperlink r:id="rId397" ref="G116"/>
    <hyperlink r:id="rId398" ref="O116"/>
    <hyperlink r:id="rId399" ref="C117"/>
    <hyperlink r:id="rId400" ref="G117"/>
    <hyperlink r:id="rId401" ref="O117"/>
    <hyperlink r:id="rId402" ref="C118"/>
    <hyperlink r:id="rId403" ref="G118"/>
    <hyperlink r:id="rId404" ref="O118"/>
    <hyperlink r:id="rId405" ref="C119"/>
    <hyperlink r:id="rId406" ref="G119"/>
    <hyperlink r:id="rId407" ref="O119"/>
    <hyperlink r:id="rId408" ref="C120"/>
    <hyperlink r:id="rId409" ref="G120"/>
    <hyperlink r:id="rId410" ref="O120"/>
    <hyperlink r:id="rId411" ref="C121"/>
    <hyperlink r:id="rId412" ref="G121"/>
    <hyperlink r:id="rId413" ref="O121"/>
    <hyperlink r:id="rId414" ref="C122"/>
    <hyperlink r:id="rId415" ref="G122"/>
    <hyperlink r:id="rId416" ref="O122"/>
    <hyperlink r:id="rId417" ref="C123"/>
    <hyperlink r:id="rId418" ref="G123"/>
    <hyperlink r:id="rId419" ref="O123"/>
    <hyperlink r:id="rId420" ref="C124"/>
    <hyperlink r:id="rId421" ref="G124"/>
    <hyperlink r:id="rId422" ref="O124"/>
    <hyperlink r:id="rId423" ref="C125"/>
    <hyperlink r:id="rId424" ref="G125"/>
    <hyperlink r:id="rId425" ref="O125"/>
    <hyperlink r:id="rId426" ref="C126"/>
    <hyperlink r:id="rId427" ref="G126"/>
    <hyperlink r:id="rId428" ref="C127"/>
    <hyperlink r:id="rId429" ref="G127"/>
    <hyperlink r:id="rId430" ref="C128"/>
    <hyperlink r:id="rId431" ref="G128"/>
    <hyperlink r:id="rId432" ref="C129"/>
    <hyperlink r:id="rId433" ref="G129"/>
    <hyperlink r:id="rId434" ref="C130"/>
    <hyperlink r:id="rId435" ref="G130"/>
    <hyperlink r:id="rId436" ref="C131"/>
    <hyperlink r:id="rId437" ref="G131"/>
    <hyperlink r:id="rId438" ref="C132"/>
    <hyperlink r:id="rId439" ref="G132"/>
    <hyperlink r:id="rId440" ref="C133"/>
    <hyperlink r:id="rId441" ref="G133"/>
    <hyperlink r:id="rId442" ref="C134"/>
    <hyperlink r:id="rId443" ref="G134"/>
    <hyperlink r:id="rId444" ref="C135"/>
    <hyperlink r:id="rId445" ref="G135"/>
    <hyperlink r:id="rId446" ref="C136"/>
    <hyperlink r:id="rId447" ref="G136"/>
    <hyperlink r:id="rId448" ref="C137"/>
    <hyperlink r:id="rId449" ref="G137"/>
    <hyperlink r:id="rId450" ref="C138"/>
    <hyperlink r:id="rId451" ref="G138"/>
    <hyperlink r:id="rId452" ref="C139"/>
    <hyperlink r:id="rId453" ref="G139"/>
    <hyperlink r:id="rId454" ref="C140"/>
    <hyperlink r:id="rId455" ref="G140"/>
    <hyperlink r:id="rId456" ref="C141"/>
    <hyperlink r:id="rId457" ref="G141"/>
    <hyperlink r:id="rId458" ref="C142"/>
    <hyperlink r:id="rId459" ref="G142"/>
    <hyperlink r:id="rId460" ref="C143"/>
    <hyperlink r:id="rId461" ref="G143"/>
    <hyperlink r:id="rId462" ref="C144"/>
    <hyperlink r:id="rId463" ref="G144"/>
    <hyperlink r:id="rId464" ref="C145"/>
    <hyperlink r:id="rId465" ref="G145"/>
    <hyperlink r:id="rId466" ref="C146"/>
    <hyperlink r:id="rId467" ref="G146"/>
    <hyperlink r:id="rId468" ref="C147"/>
    <hyperlink r:id="rId469" ref="G147"/>
    <hyperlink r:id="rId470" ref="C148"/>
    <hyperlink r:id="rId471" ref="G148"/>
    <hyperlink r:id="rId472" ref="C149"/>
    <hyperlink r:id="rId473" ref="G149"/>
    <hyperlink r:id="rId474" ref="C150"/>
    <hyperlink r:id="rId475" ref="G150"/>
    <hyperlink r:id="rId476" ref="C151"/>
    <hyperlink r:id="rId477" ref="G151"/>
    <hyperlink r:id="rId478" ref="C152"/>
    <hyperlink r:id="rId479" ref="G152"/>
    <hyperlink r:id="rId480" ref="C153"/>
    <hyperlink r:id="rId481" ref="G153"/>
    <hyperlink r:id="rId482" ref="C154"/>
    <hyperlink r:id="rId483" ref="G154"/>
    <hyperlink r:id="rId484" ref="C155"/>
    <hyperlink r:id="rId485" ref="G155"/>
    <hyperlink r:id="rId486" ref="C156"/>
    <hyperlink r:id="rId487" ref="G156"/>
    <hyperlink r:id="rId488" ref="C157"/>
    <hyperlink r:id="rId489" ref="G157"/>
    <hyperlink r:id="rId490" ref="C158"/>
    <hyperlink r:id="rId491" ref="G158"/>
    <hyperlink r:id="rId492" ref="C159"/>
    <hyperlink r:id="rId493" ref="G159"/>
    <hyperlink r:id="rId494" ref="G160"/>
    <hyperlink r:id="rId495" ref="G161"/>
    <hyperlink r:id="rId496" ref="G162"/>
    <hyperlink r:id="rId497" ref="G163"/>
    <hyperlink r:id="rId498" ref="G164"/>
    <hyperlink r:id="rId499" ref="G165"/>
    <hyperlink r:id="rId500" ref="G166"/>
    <hyperlink r:id="rId501" ref="G167"/>
    <hyperlink r:id="rId502" ref="G168"/>
    <hyperlink r:id="rId503" ref="G169"/>
    <hyperlink r:id="rId504" ref="G170"/>
    <hyperlink r:id="rId505" ref="G171"/>
    <hyperlink r:id="rId506" ref="G172"/>
    <hyperlink r:id="rId507" ref="G173"/>
    <hyperlink r:id="rId508" ref="G174"/>
    <hyperlink r:id="rId509" ref="G175"/>
    <hyperlink r:id="rId510" ref="G176"/>
    <hyperlink r:id="rId511" ref="G177"/>
    <hyperlink r:id="rId512" ref="G178"/>
    <hyperlink r:id="rId513" ref="G179"/>
    <hyperlink r:id="rId514" ref="G180"/>
    <hyperlink r:id="rId515" ref="G181"/>
    <hyperlink r:id="rId516" ref="G182"/>
    <hyperlink r:id="rId517" ref="G183"/>
    <hyperlink r:id="rId518" ref="G184"/>
    <hyperlink r:id="rId519" ref="G185"/>
    <hyperlink r:id="rId520" ref="G186"/>
    <hyperlink r:id="rId521" ref="G187"/>
    <hyperlink r:id="rId522" ref="G188"/>
    <hyperlink r:id="rId523" ref="G189"/>
    <hyperlink r:id="rId524" ref="G190"/>
    <hyperlink r:id="rId525" ref="G191"/>
    <hyperlink r:id="rId526" ref="G192"/>
    <hyperlink r:id="rId527" ref="G193"/>
    <hyperlink r:id="rId528" ref="G194"/>
    <hyperlink r:id="rId529" ref="G195"/>
    <hyperlink r:id="rId530" ref="G196"/>
    <hyperlink r:id="rId531" ref="G197"/>
    <hyperlink r:id="rId532" ref="G198"/>
    <hyperlink r:id="rId533" ref="G199"/>
    <hyperlink r:id="rId534" ref="G200"/>
    <hyperlink r:id="rId535" ref="G201"/>
    <hyperlink r:id="rId536" ref="G202"/>
    <hyperlink r:id="rId537" ref="G203"/>
    <hyperlink r:id="rId538" ref="G204"/>
    <hyperlink r:id="rId539" ref="G205"/>
    <hyperlink r:id="rId540" ref="G206"/>
    <hyperlink r:id="rId541" ref="G207"/>
    <hyperlink r:id="rId542" ref="G208"/>
    <hyperlink r:id="rId543" ref="G209"/>
    <hyperlink r:id="rId544" ref="G210"/>
    <hyperlink r:id="rId545" ref="G211"/>
    <hyperlink r:id="rId546" ref="G212"/>
    <hyperlink r:id="rId547" ref="G213"/>
    <hyperlink r:id="rId548" ref="G214"/>
    <hyperlink r:id="rId549" ref="G215"/>
    <hyperlink r:id="rId550" ref="G216"/>
    <hyperlink r:id="rId551" ref="G217"/>
    <hyperlink r:id="rId552" ref="G218"/>
    <hyperlink r:id="rId553" ref="G219"/>
    <hyperlink r:id="rId554" ref="G220"/>
    <hyperlink r:id="rId555" ref="G221"/>
    <hyperlink r:id="rId556" ref="G222"/>
    <hyperlink r:id="rId557" ref="G223"/>
    <hyperlink r:id="rId558" ref="G224"/>
    <hyperlink r:id="rId559" ref="G225"/>
    <hyperlink r:id="rId560" ref="G226"/>
    <hyperlink r:id="rId561" ref="G227"/>
    <hyperlink r:id="rId562" ref="G228"/>
    <hyperlink r:id="rId563" ref="G229"/>
    <hyperlink r:id="rId564" ref="G230"/>
    <hyperlink r:id="rId565" ref="G231"/>
    <hyperlink r:id="rId566" ref="G232"/>
    <hyperlink r:id="rId567" ref="G233"/>
    <hyperlink r:id="rId568" ref="G234"/>
    <hyperlink r:id="rId569" ref="G235"/>
    <hyperlink r:id="rId570" ref="G236"/>
    <hyperlink r:id="rId571" ref="G237"/>
    <hyperlink r:id="rId572" ref="G238"/>
    <hyperlink r:id="rId573" ref="G239"/>
    <hyperlink r:id="rId574" ref="G240"/>
    <hyperlink r:id="rId575" ref="G241"/>
    <hyperlink r:id="rId576" ref="G242"/>
    <hyperlink r:id="rId577" ref="G243"/>
    <hyperlink r:id="rId578" ref="G244"/>
    <hyperlink r:id="rId579" ref="G245"/>
    <hyperlink r:id="rId580" ref="G246"/>
    <hyperlink r:id="rId581" ref="G247"/>
    <hyperlink r:id="rId582" ref="G248"/>
    <hyperlink r:id="rId583" ref="G249"/>
    <hyperlink r:id="rId584" ref="G250"/>
    <hyperlink r:id="rId585" ref="G251"/>
    <hyperlink r:id="rId586" ref="G252"/>
    <hyperlink r:id="rId587" ref="G253"/>
    <hyperlink r:id="rId588" ref="G254"/>
    <hyperlink r:id="rId589" ref="G255"/>
    <hyperlink r:id="rId590" ref="G256"/>
    <hyperlink r:id="rId591" ref="G257"/>
    <hyperlink r:id="rId592" ref="G258"/>
    <hyperlink r:id="rId593" ref="G259"/>
    <hyperlink r:id="rId594" ref="G260"/>
    <hyperlink r:id="rId595" ref="G261"/>
    <hyperlink r:id="rId596" ref="G262"/>
    <hyperlink r:id="rId597" ref="G263"/>
    <hyperlink r:id="rId598" ref="G264"/>
    <hyperlink r:id="rId599" ref="G265"/>
    <hyperlink r:id="rId600" ref="G266"/>
    <hyperlink r:id="rId601" ref="G267"/>
    <hyperlink r:id="rId602" ref="G268"/>
    <hyperlink r:id="rId603" ref="G269"/>
    <hyperlink r:id="rId604" ref="G270"/>
    <hyperlink r:id="rId605" ref="G271"/>
    <hyperlink r:id="rId606" ref="G272"/>
    <hyperlink r:id="rId607" ref="G273"/>
    <hyperlink r:id="rId608" ref="G274"/>
    <hyperlink r:id="rId609" ref="G275"/>
    <hyperlink r:id="rId610" ref="G276"/>
    <hyperlink r:id="rId611" ref="G277"/>
    <hyperlink r:id="rId612" ref="G278"/>
    <hyperlink r:id="rId613" ref="G279"/>
    <hyperlink r:id="rId614" ref="G280"/>
    <hyperlink r:id="rId615" ref="G281"/>
    <hyperlink r:id="rId616" ref="G282"/>
    <hyperlink r:id="rId617" ref="G283"/>
    <hyperlink r:id="rId618" ref="G284"/>
    <hyperlink r:id="rId619" ref="G285"/>
    <hyperlink r:id="rId620" ref="G286"/>
    <hyperlink r:id="rId621" ref="G287"/>
    <hyperlink r:id="rId622" ref="G288"/>
    <hyperlink r:id="rId623" ref="G289"/>
    <hyperlink r:id="rId624" ref="G290"/>
    <hyperlink r:id="rId625" ref="G291"/>
    <hyperlink r:id="rId626" ref="G292"/>
    <hyperlink r:id="rId627" ref="G293"/>
    <hyperlink r:id="rId628" ref="G294"/>
    <hyperlink r:id="rId629" ref="G295"/>
    <hyperlink r:id="rId630" ref="G296"/>
    <hyperlink r:id="rId631" ref="G297"/>
    <hyperlink r:id="rId632" ref="G298"/>
    <hyperlink r:id="rId633" ref="G299"/>
    <hyperlink r:id="rId634" ref="G300"/>
    <hyperlink r:id="rId635" ref="G301"/>
    <hyperlink r:id="rId636" ref="G302"/>
    <hyperlink r:id="rId637" ref="G303"/>
    <hyperlink r:id="rId638" ref="G304"/>
    <hyperlink r:id="rId639" ref="G305"/>
    <hyperlink r:id="rId640" ref="G306"/>
    <hyperlink r:id="rId641" ref="G307"/>
    <hyperlink r:id="rId642" ref="G308"/>
    <hyperlink r:id="rId643" ref="G309"/>
    <hyperlink r:id="rId644" ref="G310"/>
    <hyperlink r:id="rId645" ref="G311"/>
    <hyperlink r:id="rId646" ref="G312"/>
    <hyperlink r:id="rId647" ref="G313"/>
    <hyperlink r:id="rId648" ref="G314"/>
    <hyperlink r:id="rId649" ref="G315"/>
    <hyperlink r:id="rId650" ref="G316"/>
    <hyperlink r:id="rId651" ref="G317"/>
    <hyperlink r:id="rId652" ref="G318"/>
    <hyperlink r:id="rId653" ref="G319"/>
    <hyperlink r:id="rId654" ref="G320"/>
    <hyperlink r:id="rId655" ref="G321"/>
    <hyperlink r:id="rId656" ref="G322"/>
    <hyperlink r:id="rId657" ref="G323"/>
    <hyperlink r:id="rId658" ref="G324"/>
    <hyperlink r:id="rId659" ref="G325"/>
    <hyperlink r:id="rId660" ref="G326"/>
    <hyperlink r:id="rId661" ref="G327"/>
    <hyperlink r:id="rId662" ref="G328"/>
    <hyperlink r:id="rId663" ref="G329"/>
    <hyperlink r:id="rId664" ref="G330"/>
    <hyperlink r:id="rId665" ref="G331"/>
    <hyperlink r:id="rId666" ref="G332"/>
    <hyperlink r:id="rId667" ref="G333"/>
    <hyperlink r:id="rId668" ref="G334"/>
    <hyperlink r:id="rId669" ref="G335"/>
    <hyperlink r:id="rId670" ref="G336"/>
    <hyperlink r:id="rId671" ref="G337"/>
    <hyperlink r:id="rId672" ref="G338"/>
    <hyperlink r:id="rId673" ref="G339"/>
    <hyperlink r:id="rId674" ref="G340"/>
    <hyperlink r:id="rId675" ref="G341"/>
    <hyperlink r:id="rId676" ref="G342"/>
    <hyperlink r:id="rId677" ref="G343"/>
    <hyperlink r:id="rId678" ref="G344"/>
    <hyperlink r:id="rId679" ref="G345"/>
    <hyperlink r:id="rId680" ref="G346"/>
    <hyperlink r:id="rId681" ref="G347"/>
    <hyperlink r:id="rId682" ref="G348"/>
    <hyperlink r:id="rId683" ref="G349"/>
    <hyperlink r:id="rId684" ref="G350"/>
    <hyperlink r:id="rId685" ref="G351"/>
    <hyperlink r:id="rId686" ref="G352"/>
    <hyperlink r:id="rId687" ref="G353"/>
    <hyperlink r:id="rId688" ref="G354"/>
    <hyperlink r:id="rId689" ref="G355"/>
    <hyperlink r:id="rId690" ref="G356"/>
    <hyperlink r:id="rId691" ref="G357"/>
    <hyperlink r:id="rId692" ref="G358"/>
    <hyperlink r:id="rId693" ref="G359"/>
    <hyperlink r:id="rId694" ref="G360"/>
    <hyperlink r:id="rId695" ref="G361"/>
    <hyperlink r:id="rId696" ref="G362"/>
    <hyperlink r:id="rId697" ref="G363"/>
    <hyperlink r:id="rId698" ref="G364"/>
    <hyperlink r:id="rId699" ref="G365"/>
    <hyperlink r:id="rId700" ref="G366"/>
    <hyperlink r:id="rId701" ref="G367"/>
    <hyperlink r:id="rId702" ref="G368"/>
    <hyperlink r:id="rId703" ref="G369"/>
    <hyperlink r:id="rId704" ref="G370"/>
    <hyperlink r:id="rId705" ref="G371"/>
    <hyperlink r:id="rId706" ref="G372"/>
    <hyperlink r:id="rId707" ref="G373"/>
    <hyperlink r:id="rId708" ref="G374"/>
    <hyperlink r:id="rId709" ref="G375"/>
    <hyperlink r:id="rId710" ref="G376"/>
    <hyperlink r:id="rId711" ref="G377"/>
    <hyperlink r:id="rId712" ref="G378"/>
    <hyperlink r:id="rId713" ref="G379"/>
    <hyperlink r:id="rId714" ref="G380"/>
    <hyperlink r:id="rId715" ref="G381"/>
    <hyperlink r:id="rId716" ref="G382"/>
    <hyperlink r:id="rId717" ref="G383"/>
    <hyperlink r:id="rId718" ref="G384"/>
    <hyperlink r:id="rId719" ref="G385"/>
    <hyperlink r:id="rId720" ref="G386"/>
    <hyperlink r:id="rId721" ref="G387"/>
    <hyperlink r:id="rId722" ref="G388"/>
    <hyperlink r:id="rId723" ref="G389"/>
    <hyperlink r:id="rId724" ref="G390"/>
    <hyperlink r:id="rId725" ref="G391"/>
    <hyperlink r:id="rId726" ref="G392"/>
    <hyperlink r:id="rId727" ref="G393"/>
    <hyperlink r:id="rId728" ref="G394"/>
    <hyperlink r:id="rId729" ref="G395"/>
    <hyperlink r:id="rId730" ref="G396"/>
    <hyperlink r:id="rId731" ref="G397"/>
    <hyperlink r:id="rId732" ref="G398"/>
    <hyperlink r:id="rId733" ref="G399"/>
    <hyperlink r:id="rId734" ref="G400"/>
    <hyperlink r:id="rId735" ref="G401"/>
    <hyperlink r:id="rId736" ref="G402"/>
    <hyperlink r:id="rId737" ref="G403"/>
    <hyperlink r:id="rId738" ref="G404"/>
    <hyperlink r:id="rId739" ref="G405"/>
    <hyperlink r:id="rId740" ref="G406"/>
    <hyperlink r:id="rId741" ref="G407"/>
    <hyperlink r:id="rId742" ref="G408"/>
    <hyperlink r:id="rId743" ref="G409"/>
    <hyperlink r:id="rId744" ref="G410"/>
    <hyperlink r:id="rId745" ref="G411"/>
    <hyperlink r:id="rId746" ref="G412"/>
    <hyperlink r:id="rId747" ref="G413"/>
    <hyperlink r:id="rId748" ref="G414"/>
    <hyperlink r:id="rId749" ref="G415"/>
    <hyperlink r:id="rId750" ref="G416"/>
    <hyperlink r:id="rId751" ref="G417"/>
    <hyperlink r:id="rId752" ref="G418"/>
    <hyperlink r:id="rId753" ref="G419"/>
    <hyperlink r:id="rId754" ref="G420"/>
    <hyperlink r:id="rId755" ref="G421"/>
    <hyperlink r:id="rId756" ref="G422"/>
    <hyperlink r:id="rId757" ref="G423"/>
    <hyperlink r:id="rId758" ref="G424"/>
    <hyperlink r:id="rId759" ref="G425"/>
    <hyperlink r:id="rId760" ref="G426"/>
    <hyperlink r:id="rId761" ref="G427"/>
    <hyperlink r:id="rId762" ref="G428"/>
    <hyperlink r:id="rId763" ref="G429"/>
    <hyperlink r:id="rId764" ref="G430"/>
    <hyperlink r:id="rId765" ref="G431"/>
    <hyperlink r:id="rId766" ref="G432"/>
    <hyperlink r:id="rId767" ref="G433"/>
    <hyperlink r:id="rId768" ref="G434"/>
    <hyperlink r:id="rId769" ref="G435"/>
    <hyperlink r:id="rId770" ref="G436"/>
    <hyperlink r:id="rId771" ref="G437"/>
    <hyperlink r:id="rId772" ref="G438"/>
    <hyperlink r:id="rId773" ref="G439"/>
    <hyperlink r:id="rId774" ref="G440"/>
    <hyperlink r:id="rId775" ref="G441"/>
    <hyperlink r:id="rId776" ref="G442"/>
    <hyperlink r:id="rId777" ref="G443"/>
    <hyperlink r:id="rId778" ref="G444"/>
    <hyperlink r:id="rId779" ref="G445"/>
    <hyperlink r:id="rId780" ref="G446"/>
    <hyperlink r:id="rId781" ref="G447"/>
    <hyperlink r:id="rId782" ref="G448"/>
    <hyperlink r:id="rId783" ref="G449"/>
    <hyperlink r:id="rId784" ref="G450"/>
    <hyperlink r:id="rId785" ref="G451"/>
    <hyperlink r:id="rId786" ref="G452"/>
    <hyperlink r:id="rId787" ref="G453"/>
    <hyperlink r:id="rId788" ref="G454"/>
    <hyperlink r:id="rId789" ref="G455"/>
    <hyperlink r:id="rId790" ref="G456"/>
    <hyperlink r:id="rId791" ref="G457"/>
    <hyperlink r:id="rId792" ref="G458"/>
    <hyperlink r:id="rId793" ref="G459"/>
    <hyperlink r:id="rId794" ref="G460"/>
    <hyperlink r:id="rId795" ref="G461"/>
    <hyperlink r:id="rId796" ref="G462"/>
    <hyperlink r:id="rId797" ref="G463"/>
    <hyperlink r:id="rId798" ref="G464"/>
    <hyperlink r:id="rId799" ref="G465"/>
    <hyperlink r:id="rId800" ref="G466"/>
    <hyperlink r:id="rId801" ref="G467"/>
    <hyperlink r:id="rId802" ref="G468"/>
    <hyperlink r:id="rId803" ref="G469"/>
    <hyperlink r:id="rId804" ref="G470"/>
    <hyperlink r:id="rId805" ref="G471"/>
    <hyperlink r:id="rId806" ref="G472"/>
    <hyperlink r:id="rId807" ref="G473"/>
    <hyperlink r:id="rId808" ref="G474"/>
    <hyperlink r:id="rId809" ref="G475"/>
    <hyperlink r:id="rId810" ref="G476"/>
    <hyperlink r:id="rId811" ref="G477"/>
    <hyperlink r:id="rId812" ref="G478"/>
    <hyperlink r:id="rId813" ref="G479"/>
    <hyperlink r:id="rId814" ref="G480"/>
    <hyperlink r:id="rId815" ref="G481"/>
    <hyperlink r:id="rId816" ref="G482"/>
    <hyperlink r:id="rId817" ref="G483"/>
    <hyperlink r:id="rId818" ref="G484"/>
    <hyperlink r:id="rId819" ref="G485"/>
    <hyperlink r:id="rId820" ref="G486"/>
    <hyperlink r:id="rId821" ref="G487"/>
    <hyperlink r:id="rId822" ref="G488"/>
    <hyperlink r:id="rId823" ref="G489"/>
    <hyperlink r:id="rId824" ref="G490"/>
    <hyperlink r:id="rId825" ref="G491"/>
    <hyperlink r:id="rId826" ref="G492"/>
    <hyperlink r:id="rId827" ref="G493"/>
    <hyperlink r:id="rId828" ref="G494"/>
    <hyperlink r:id="rId829" ref="G495"/>
    <hyperlink r:id="rId830" ref="G496"/>
    <hyperlink r:id="rId831" ref="G497"/>
    <hyperlink r:id="rId832" ref="G498"/>
    <hyperlink r:id="rId833" ref="G499"/>
    <hyperlink r:id="rId834" ref="G500"/>
    <hyperlink r:id="rId835" ref="G501"/>
    <hyperlink r:id="rId836" ref="G502"/>
    <hyperlink r:id="rId837" ref="G503"/>
    <hyperlink r:id="rId838" ref="G504"/>
    <hyperlink r:id="rId839" ref="G505"/>
    <hyperlink r:id="rId840" ref="G506"/>
    <hyperlink r:id="rId841" ref="G507"/>
    <hyperlink r:id="rId842" ref="G508"/>
    <hyperlink r:id="rId843" ref="G509"/>
    <hyperlink r:id="rId844" ref="G510"/>
    <hyperlink r:id="rId845" ref="G511"/>
    <hyperlink r:id="rId846" ref="G512"/>
    <hyperlink r:id="rId847" ref="G513"/>
    <hyperlink r:id="rId848" ref="G514"/>
    <hyperlink r:id="rId849" ref="G515"/>
    <hyperlink r:id="rId850" ref="G516"/>
    <hyperlink r:id="rId851" ref="G517"/>
    <hyperlink r:id="rId852" ref="G518"/>
    <hyperlink r:id="rId853" ref="G519"/>
    <hyperlink r:id="rId854" ref="G520"/>
    <hyperlink r:id="rId855" ref="G521"/>
    <hyperlink r:id="rId856" ref="G522"/>
    <hyperlink r:id="rId857" ref="G523"/>
    <hyperlink r:id="rId858" ref="G524"/>
    <hyperlink r:id="rId859" ref="G525"/>
    <hyperlink r:id="rId860" ref="G526"/>
    <hyperlink r:id="rId861" ref="G527"/>
    <hyperlink r:id="rId862" ref="G528"/>
    <hyperlink r:id="rId863" ref="G529"/>
    <hyperlink r:id="rId864" ref="G530"/>
    <hyperlink r:id="rId865" ref="G531"/>
    <hyperlink r:id="rId866" ref="G532"/>
    <hyperlink r:id="rId867" ref="G533"/>
    <hyperlink r:id="rId868" ref="G534"/>
    <hyperlink r:id="rId869" ref="G535"/>
    <hyperlink r:id="rId870" ref="G536"/>
    <hyperlink r:id="rId871" ref="G537"/>
    <hyperlink r:id="rId872" ref="G538"/>
    <hyperlink r:id="rId873" ref="G539"/>
    <hyperlink r:id="rId874" ref="G540"/>
    <hyperlink r:id="rId875" ref="G541"/>
    <hyperlink r:id="rId876" ref="G542"/>
    <hyperlink r:id="rId877" ref="G543"/>
    <hyperlink r:id="rId878" ref="G544"/>
    <hyperlink r:id="rId879" ref="G545"/>
    <hyperlink r:id="rId880" ref="G546"/>
    <hyperlink r:id="rId881" ref="G547"/>
    <hyperlink r:id="rId882" ref="G548"/>
    <hyperlink r:id="rId883" ref="G549"/>
    <hyperlink r:id="rId884" ref="G550"/>
    <hyperlink r:id="rId885" ref="G551"/>
    <hyperlink r:id="rId886" ref="G552"/>
    <hyperlink r:id="rId887" ref="G553"/>
    <hyperlink r:id="rId888" ref="G554"/>
    <hyperlink r:id="rId889" ref="G555"/>
    <hyperlink r:id="rId890" ref="G556"/>
    <hyperlink r:id="rId891" ref="G557"/>
    <hyperlink r:id="rId892" ref="G558"/>
    <hyperlink r:id="rId893" ref="G559"/>
    <hyperlink r:id="rId894" ref="G560"/>
    <hyperlink r:id="rId895" ref="G561"/>
    <hyperlink r:id="rId896" ref="G562"/>
    <hyperlink r:id="rId897" ref="G563"/>
    <hyperlink r:id="rId898" ref="G564"/>
    <hyperlink r:id="rId899" ref="G565"/>
    <hyperlink r:id="rId900" ref="G566"/>
    <hyperlink r:id="rId901" ref="G567"/>
    <hyperlink r:id="rId902" ref="G568"/>
    <hyperlink r:id="rId903" ref="G569"/>
    <hyperlink r:id="rId904" ref="G570"/>
    <hyperlink r:id="rId905" ref="G571"/>
    <hyperlink r:id="rId906" ref="G572"/>
    <hyperlink r:id="rId907" ref="G573"/>
    <hyperlink r:id="rId908" ref="G574"/>
    <hyperlink r:id="rId909" ref="G575"/>
    <hyperlink r:id="rId910" ref="G576"/>
    <hyperlink r:id="rId911" ref="G577"/>
    <hyperlink r:id="rId912" ref="G578"/>
    <hyperlink r:id="rId913" ref="G579"/>
    <hyperlink r:id="rId914" ref="G580"/>
    <hyperlink r:id="rId915" ref="G581"/>
    <hyperlink r:id="rId916" ref="G582"/>
    <hyperlink r:id="rId917" ref="G583"/>
    <hyperlink r:id="rId918" ref="G584"/>
    <hyperlink r:id="rId919" ref="G585"/>
    <hyperlink r:id="rId920" ref="G586"/>
    <hyperlink r:id="rId921" ref="G587"/>
    <hyperlink r:id="rId922" ref="G588"/>
    <hyperlink r:id="rId923" ref="G589"/>
    <hyperlink r:id="rId924" ref="G590"/>
    <hyperlink r:id="rId925" ref="G591"/>
    <hyperlink r:id="rId926" ref="G592"/>
    <hyperlink r:id="rId927" ref="G593"/>
    <hyperlink r:id="rId928" ref="G594"/>
    <hyperlink r:id="rId929" ref="G595"/>
    <hyperlink r:id="rId930" ref="G596"/>
    <hyperlink r:id="rId931" ref="G597"/>
    <hyperlink r:id="rId932" ref="G598"/>
    <hyperlink r:id="rId933" ref="G599"/>
    <hyperlink r:id="rId934" ref="G600"/>
    <hyperlink r:id="rId935" ref="G601"/>
    <hyperlink r:id="rId936" ref="G602"/>
    <hyperlink r:id="rId937" ref="G603"/>
    <hyperlink r:id="rId938" ref="G604"/>
    <hyperlink r:id="rId939" ref="G605"/>
    <hyperlink r:id="rId940" ref="G606"/>
    <hyperlink r:id="rId941" ref="G607"/>
    <hyperlink r:id="rId942" ref="G608"/>
    <hyperlink r:id="rId943" ref="G609"/>
    <hyperlink r:id="rId944" ref="G610"/>
    <hyperlink r:id="rId945" ref="G611"/>
    <hyperlink r:id="rId946" ref="G612"/>
    <hyperlink r:id="rId947" ref="G613"/>
    <hyperlink r:id="rId948" ref="G614"/>
    <hyperlink r:id="rId949" ref="G615"/>
    <hyperlink r:id="rId950" ref="G616"/>
    <hyperlink r:id="rId951" ref="G617"/>
    <hyperlink r:id="rId952" ref="G618"/>
    <hyperlink r:id="rId953" ref="G619"/>
    <hyperlink r:id="rId954" ref="G620"/>
    <hyperlink r:id="rId955" ref="G621"/>
    <hyperlink r:id="rId956" ref="G622"/>
    <hyperlink r:id="rId957" ref="G623"/>
    <hyperlink r:id="rId958" ref="G624"/>
    <hyperlink r:id="rId959" ref="G625"/>
    <hyperlink r:id="rId960" ref="G626"/>
    <hyperlink r:id="rId961" ref="G627"/>
    <hyperlink r:id="rId962" ref="G628"/>
    <hyperlink r:id="rId963" ref="G629"/>
    <hyperlink r:id="rId964" ref="G630"/>
    <hyperlink r:id="rId965" ref="G631"/>
    <hyperlink r:id="rId966" ref="G632"/>
    <hyperlink r:id="rId967" ref="G633"/>
    <hyperlink r:id="rId968" ref="G634"/>
    <hyperlink r:id="rId969" ref="G635"/>
    <hyperlink r:id="rId970" ref="G636"/>
    <hyperlink r:id="rId971" ref="G637"/>
    <hyperlink r:id="rId972" ref="G638"/>
    <hyperlink r:id="rId973" ref="G639"/>
    <hyperlink r:id="rId974" ref="G640"/>
    <hyperlink r:id="rId975" ref="G641"/>
    <hyperlink r:id="rId976" ref="G642"/>
    <hyperlink r:id="rId977" ref="G643"/>
    <hyperlink r:id="rId978" ref="G644"/>
    <hyperlink r:id="rId979" ref="G645"/>
    <hyperlink r:id="rId980" ref="G646"/>
    <hyperlink r:id="rId981" ref="G647"/>
    <hyperlink r:id="rId982" ref="G648"/>
    <hyperlink r:id="rId983" ref="G649"/>
    <hyperlink r:id="rId984" ref="G650"/>
    <hyperlink r:id="rId985" ref="G651"/>
    <hyperlink r:id="rId986" ref="G652"/>
    <hyperlink r:id="rId987" ref="G653"/>
    <hyperlink r:id="rId988" ref="G654"/>
    <hyperlink r:id="rId989" ref="G655"/>
    <hyperlink r:id="rId990" ref="G656"/>
    <hyperlink r:id="rId991" ref="G657"/>
    <hyperlink r:id="rId992" ref="G658"/>
    <hyperlink r:id="rId993" ref="G659"/>
    <hyperlink r:id="rId994" ref="G660"/>
    <hyperlink r:id="rId995" ref="G661"/>
    <hyperlink r:id="rId996" ref="G662"/>
    <hyperlink r:id="rId997" ref="G663"/>
    <hyperlink r:id="rId998" ref="G664"/>
    <hyperlink r:id="rId999" ref="G665"/>
    <hyperlink r:id="rId1000" ref="G666"/>
    <hyperlink r:id="rId1001" ref="G667"/>
    <hyperlink r:id="rId1002" ref="G668"/>
    <hyperlink r:id="rId1003" ref="G669"/>
    <hyperlink r:id="rId1004" ref="G670"/>
    <hyperlink r:id="rId1005" ref="G671"/>
    <hyperlink r:id="rId1006" ref="G672"/>
    <hyperlink r:id="rId1007" ref="G673"/>
    <hyperlink r:id="rId1008" ref="G674"/>
    <hyperlink r:id="rId1009" ref="G675"/>
    <hyperlink r:id="rId1010" ref="G676"/>
    <hyperlink r:id="rId1011" ref="G677"/>
    <hyperlink r:id="rId1012" ref="G678"/>
    <hyperlink r:id="rId1013" ref="G679"/>
    <hyperlink r:id="rId1014" ref="G680"/>
    <hyperlink r:id="rId1015" ref="G681"/>
    <hyperlink r:id="rId1016" ref="G682"/>
    <hyperlink r:id="rId1017" ref="G683"/>
    <hyperlink r:id="rId1018" ref="G684"/>
    <hyperlink r:id="rId1019" ref="G685"/>
    <hyperlink r:id="rId1020" ref="G686"/>
    <hyperlink r:id="rId1021" ref="G687"/>
    <hyperlink r:id="rId1022" ref="G688"/>
    <hyperlink r:id="rId1023" ref="G689"/>
    <hyperlink r:id="rId1024" ref="G690"/>
    <hyperlink r:id="rId1025" ref="G691"/>
    <hyperlink r:id="rId1026" ref="G692"/>
    <hyperlink r:id="rId1027" ref="G693"/>
    <hyperlink r:id="rId1028" ref="G694"/>
    <hyperlink r:id="rId1029" ref="G695"/>
    <hyperlink r:id="rId1030" ref="G696"/>
    <hyperlink r:id="rId1031" ref="G697"/>
    <hyperlink r:id="rId1032" ref="G698"/>
    <hyperlink r:id="rId1033" ref="G699"/>
    <hyperlink r:id="rId1034" ref="G700"/>
    <hyperlink r:id="rId1035" ref="G701"/>
    <hyperlink r:id="rId1036" ref="G702"/>
    <hyperlink r:id="rId1037" ref="G703"/>
    <hyperlink r:id="rId1038" ref="G704"/>
    <hyperlink r:id="rId1039" ref="G705"/>
    <hyperlink r:id="rId1040" ref="G706"/>
    <hyperlink r:id="rId1041" ref="G707"/>
    <hyperlink r:id="rId1042" ref="G708"/>
    <hyperlink r:id="rId1043" ref="G709"/>
    <hyperlink r:id="rId1044" ref="G710"/>
    <hyperlink r:id="rId1045" ref="G711"/>
    <hyperlink r:id="rId1046" ref="G712"/>
    <hyperlink r:id="rId1047" ref="G713"/>
    <hyperlink r:id="rId1048" ref="G714"/>
    <hyperlink r:id="rId1049" ref="G715"/>
    <hyperlink r:id="rId1050" ref="G716"/>
    <hyperlink r:id="rId1051" ref="G717"/>
    <hyperlink r:id="rId1052" ref="G718"/>
    <hyperlink r:id="rId1053" ref="G719"/>
    <hyperlink r:id="rId1054" ref="G720"/>
    <hyperlink r:id="rId1055" ref="G721"/>
    <hyperlink r:id="rId1056" ref="G722"/>
    <hyperlink r:id="rId1057" ref="G723"/>
    <hyperlink r:id="rId1058" ref="G724"/>
    <hyperlink r:id="rId1059" ref="G725"/>
    <hyperlink r:id="rId1060" ref="G726"/>
    <hyperlink r:id="rId1061" ref="G727"/>
    <hyperlink r:id="rId1062" ref="G728"/>
    <hyperlink r:id="rId1063" ref="G729"/>
    <hyperlink r:id="rId1064" ref="G730"/>
    <hyperlink r:id="rId1065" ref="G731"/>
    <hyperlink r:id="rId1066" ref="G732"/>
    <hyperlink r:id="rId1067" ref="G733"/>
    <hyperlink r:id="rId1068" ref="G734"/>
    <hyperlink r:id="rId1069" ref="G735"/>
    <hyperlink r:id="rId1070" ref="G736"/>
    <hyperlink r:id="rId1071" ref="G737"/>
    <hyperlink r:id="rId1072" ref="G738"/>
    <hyperlink r:id="rId1073" ref="G739"/>
    <hyperlink r:id="rId1074" ref="G740"/>
    <hyperlink r:id="rId1075" ref="G741"/>
    <hyperlink r:id="rId1076" ref="G742"/>
    <hyperlink r:id="rId1077" ref="G743"/>
    <hyperlink r:id="rId1078" ref="G744"/>
    <hyperlink r:id="rId1079" ref="G745"/>
    <hyperlink r:id="rId1080" ref="G746"/>
    <hyperlink r:id="rId1081" ref="G747"/>
    <hyperlink r:id="rId1082" ref="G748"/>
    <hyperlink r:id="rId1083" ref="G749"/>
    <hyperlink r:id="rId1084" ref="G750"/>
    <hyperlink r:id="rId1085" ref="G751"/>
    <hyperlink r:id="rId1086" ref="G752"/>
    <hyperlink r:id="rId1087" ref="G753"/>
    <hyperlink r:id="rId1088" ref="G754"/>
    <hyperlink r:id="rId1089" ref="G755"/>
    <hyperlink r:id="rId1090" ref="G756"/>
    <hyperlink r:id="rId1091" ref="G757"/>
    <hyperlink r:id="rId1092" ref="G758"/>
    <hyperlink r:id="rId1093" ref="G759"/>
    <hyperlink r:id="rId1094" ref="G760"/>
    <hyperlink r:id="rId1095" ref="G761"/>
    <hyperlink r:id="rId1096" ref="G762"/>
    <hyperlink r:id="rId1097" ref="G763"/>
    <hyperlink r:id="rId1098" ref="G764"/>
    <hyperlink r:id="rId1099" ref="G765"/>
    <hyperlink r:id="rId1100" ref="G766"/>
    <hyperlink r:id="rId1101" ref="G767"/>
    <hyperlink r:id="rId1102" ref="G768"/>
    <hyperlink r:id="rId1103" ref="G769"/>
    <hyperlink r:id="rId1104" ref="G770"/>
    <hyperlink r:id="rId1105" ref="G771"/>
    <hyperlink r:id="rId1106" ref="G772"/>
    <hyperlink r:id="rId1107" ref="G773"/>
    <hyperlink r:id="rId1108" ref="G774"/>
    <hyperlink r:id="rId1109" ref="G775"/>
    <hyperlink r:id="rId1110" ref="G776"/>
    <hyperlink r:id="rId1111" ref="G777"/>
    <hyperlink r:id="rId1112" ref="G778"/>
    <hyperlink r:id="rId1113" ref="G779"/>
    <hyperlink r:id="rId1114" ref="G780"/>
    <hyperlink r:id="rId1115" ref="G781"/>
    <hyperlink r:id="rId1116" ref="G782"/>
    <hyperlink r:id="rId1117" ref="G783"/>
    <hyperlink r:id="rId1118" ref="G784"/>
    <hyperlink r:id="rId1119" ref="G785"/>
    <hyperlink r:id="rId1120" ref="G786"/>
    <hyperlink r:id="rId1121" ref="G787"/>
    <hyperlink r:id="rId1122" ref="G788"/>
    <hyperlink r:id="rId1123" ref="G789"/>
    <hyperlink r:id="rId1124" ref="G790"/>
    <hyperlink r:id="rId1125" ref="G791"/>
    <hyperlink r:id="rId1126" ref="G792"/>
    <hyperlink r:id="rId1127" ref="G793"/>
    <hyperlink r:id="rId1128" ref="G794"/>
    <hyperlink r:id="rId1129" ref="G795"/>
    <hyperlink r:id="rId1130" ref="G796"/>
    <hyperlink r:id="rId1131" ref="G797"/>
    <hyperlink r:id="rId1132" ref="G798"/>
    <hyperlink r:id="rId1133" ref="G799"/>
    <hyperlink r:id="rId1134" ref="G800"/>
    <hyperlink r:id="rId1135" ref="G801"/>
    <hyperlink r:id="rId1136" ref="G802"/>
    <hyperlink r:id="rId1137" ref="G803"/>
    <hyperlink r:id="rId1138" ref="G804"/>
    <hyperlink r:id="rId1139" ref="G805"/>
    <hyperlink r:id="rId1140" ref="G806"/>
    <hyperlink r:id="rId1141" ref="G807"/>
    <hyperlink r:id="rId1142" ref="G808"/>
    <hyperlink r:id="rId1143" ref="G809"/>
    <hyperlink r:id="rId1144" ref="G810"/>
    <hyperlink r:id="rId1145" ref="G811"/>
    <hyperlink r:id="rId1146" ref="G812"/>
    <hyperlink r:id="rId1147" ref="G813"/>
    <hyperlink r:id="rId1148" ref="G814"/>
    <hyperlink r:id="rId1149" ref="G815"/>
    <hyperlink r:id="rId1150" ref="G816"/>
    <hyperlink r:id="rId1151" ref="G817"/>
    <hyperlink r:id="rId1152" ref="G818"/>
    <hyperlink r:id="rId1153" ref="G819"/>
    <hyperlink r:id="rId1154" ref="G820"/>
    <hyperlink r:id="rId1155" ref="G821"/>
    <hyperlink r:id="rId1156" ref="G822"/>
    <hyperlink r:id="rId1157" ref="G823"/>
    <hyperlink r:id="rId1158" ref="G824"/>
    <hyperlink r:id="rId1159" ref="G825"/>
    <hyperlink r:id="rId1160" ref="G826"/>
    <hyperlink r:id="rId1161" ref="G827"/>
    <hyperlink r:id="rId1162" ref="G828"/>
    <hyperlink r:id="rId1163" ref="G829"/>
    <hyperlink r:id="rId1164" ref="G830"/>
    <hyperlink r:id="rId1165" ref="G831"/>
    <hyperlink r:id="rId1166" ref="G832"/>
    <hyperlink r:id="rId1167" ref="G833"/>
    <hyperlink r:id="rId1168" ref="G834"/>
    <hyperlink r:id="rId1169" ref="G835"/>
    <hyperlink r:id="rId1170" ref="G836"/>
    <hyperlink r:id="rId1171" ref="G837"/>
    <hyperlink r:id="rId1172" ref="G838"/>
    <hyperlink r:id="rId1173" ref="G839"/>
    <hyperlink r:id="rId1174" ref="G840"/>
    <hyperlink r:id="rId1175" ref="G841"/>
    <hyperlink r:id="rId1176" ref="G842"/>
    <hyperlink r:id="rId1177" ref="G843"/>
    <hyperlink r:id="rId1178" ref="G844"/>
    <hyperlink r:id="rId1179" ref="G845"/>
    <hyperlink r:id="rId1180" ref="G846"/>
    <hyperlink r:id="rId1181" ref="G847"/>
    <hyperlink r:id="rId1182" ref="G848"/>
    <hyperlink r:id="rId1183" ref="G849"/>
    <hyperlink r:id="rId1184" ref="G850"/>
    <hyperlink r:id="rId1185" ref="G851"/>
    <hyperlink r:id="rId1186" ref="G852"/>
    <hyperlink r:id="rId1187" ref="G853"/>
    <hyperlink r:id="rId1188" ref="G854"/>
    <hyperlink r:id="rId1189" ref="G855"/>
    <hyperlink r:id="rId1190" ref="G856"/>
    <hyperlink r:id="rId1191" ref="G857"/>
    <hyperlink r:id="rId1192" ref="G858"/>
    <hyperlink r:id="rId1193" ref="G859"/>
    <hyperlink r:id="rId1194" ref="G860"/>
    <hyperlink r:id="rId1195" ref="G861"/>
    <hyperlink r:id="rId1196" ref="G862"/>
    <hyperlink r:id="rId1197" ref="G863"/>
    <hyperlink r:id="rId1198" ref="G864"/>
    <hyperlink r:id="rId1199" ref="G865"/>
    <hyperlink r:id="rId1200" ref="G866"/>
    <hyperlink r:id="rId1201" ref="G867"/>
    <hyperlink r:id="rId1202" ref="G868"/>
    <hyperlink r:id="rId1203" ref="G869"/>
    <hyperlink r:id="rId1204" ref="G870"/>
    <hyperlink r:id="rId1205" ref="G871"/>
    <hyperlink r:id="rId1206" ref="G872"/>
    <hyperlink r:id="rId1207" ref="G873"/>
    <hyperlink r:id="rId1208" ref="G874"/>
    <hyperlink r:id="rId1209" ref="G875"/>
    <hyperlink r:id="rId1210" ref="G876"/>
    <hyperlink r:id="rId1211" ref="G877"/>
    <hyperlink r:id="rId1212" ref="G878"/>
    <hyperlink r:id="rId1213" ref="G879"/>
    <hyperlink r:id="rId1214" ref="G880"/>
    <hyperlink r:id="rId1215" ref="G881"/>
    <hyperlink r:id="rId1216" ref="G882"/>
    <hyperlink r:id="rId1217" ref="G883"/>
    <hyperlink r:id="rId1218" ref="G884"/>
    <hyperlink r:id="rId1219" ref="G885"/>
    <hyperlink r:id="rId1220" ref="G886"/>
    <hyperlink r:id="rId1221" ref="G887"/>
    <hyperlink r:id="rId1222" ref="G888"/>
    <hyperlink r:id="rId1223" ref="G889"/>
    <hyperlink r:id="rId1224" ref="G890"/>
    <hyperlink r:id="rId1225" ref="G891"/>
    <hyperlink r:id="rId1226" ref="G892"/>
    <hyperlink r:id="rId1227" ref="G893"/>
    <hyperlink r:id="rId1228" ref="G894"/>
    <hyperlink r:id="rId1229" ref="G895"/>
    <hyperlink r:id="rId1230" ref="G896"/>
    <hyperlink r:id="rId1231" ref="G897"/>
    <hyperlink r:id="rId1232" ref="G898"/>
    <hyperlink r:id="rId1233" ref="G899"/>
    <hyperlink r:id="rId1234" ref="G900"/>
    <hyperlink r:id="rId1235" ref="G901"/>
    <hyperlink r:id="rId1236" ref="G902"/>
    <hyperlink r:id="rId1237" ref="G903"/>
    <hyperlink r:id="rId1238" ref="G904"/>
    <hyperlink r:id="rId1239" ref="G905"/>
    <hyperlink r:id="rId1240" ref="G906"/>
    <hyperlink r:id="rId1241" ref="G907"/>
    <hyperlink r:id="rId1242" ref="G908"/>
    <hyperlink r:id="rId1243" ref="G909"/>
    <hyperlink r:id="rId1244" ref="G910"/>
    <hyperlink r:id="rId1245" ref="G911"/>
    <hyperlink r:id="rId1246" ref="G912"/>
    <hyperlink r:id="rId1247" ref="G913"/>
    <hyperlink r:id="rId1248" ref="G914"/>
    <hyperlink r:id="rId1249" ref="G915"/>
    <hyperlink r:id="rId1250" ref="G916"/>
    <hyperlink r:id="rId1251" ref="G917"/>
    <hyperlink r:id="rId1252" ref="G918"/>
    <hyperlink r:id="rId1253" ref="G919"/>
    <hyperlink r:id="rId1254" ref="G920"/>
    <hyperlink r:id="rId1255" ref="G921"/>
    <hyperlink r:id="rId1256" ref="G922"/>
    <hyperlink r:id="rId1257" ref="G923"/>
    <hyperlink r:id="rId1258" ref="G924"/>
    <hyperlink r:id="rId1259" ref="G925"/>
    <hyperlink r:id="rId1260" ref="G926"/>
    <hyperlink r:id="rId1261" ref="G927"/>
    <hyperlink r:id="rId1262" ref="G928"/>
    <hyperlink r:id="rId1263" ref="G929"/>
    <hyperlink r:id="rId1264" ref="G930"/>
    <hyperlink r:id="rId1265" ref="G931"/>
    <hyperlink r:id="rId1266" ref="G932"/>
    <hyperlink r:id="rId1267" ref="G933"/>
    <hyperlink r:id="rId1268" ref="G934"/>
    <hyperlink r:id="rId1269" ref="G935"/>
    <hyperlink r:id="rId1270" ref="G936"/>
    <hyperlink r:id="rId1271" ref="G937"/>
    <hyperlink r:id="rId1272" ref="G938"/>
    <hyperlink r:id="rId1273" ref="G939"/>
    <hyperlink r:id="rId1274" ref="G940"/>
    <hyperlink r:id="rId1275" ref="G941"/>
    <hyperlink r:id="rId1276" ref="G942"/>
    <hyperlink r:id="rId1277" ref="G943"/>
    <hyperlink r:id="rId1278" ref="G944"/>
    <hyperlink r:id="rId1279" ref="G945"/>
    <hyperlink r:id="rId1280" ref="G946"/>
    <hyperlink r:id="rId1281" ref="G947"/>
    <hyperlink r:id="rId1282" ref="G948"/>
    <hyperlink r:id="rId1283" ref="G949"/>
    <hyperlink r:id="rId1284" ref="G950"/>
    <hyperlink r:id="rId1285" ref="G951"/>
    <hyperlink r:id="rId1286" ref="G952"/>
    <hyperlink r:id="rId1287" ref="G953"/>
    <hyperlink r:id="rId1288" ref="G954"/>
    <hyperlink r:id="rId1289" ref="G955"/>
    <hyperlink r:id="rId1290" ref="G956"/>
    <hyperlink r:id="rId1291" ref="G957"/>
    <hyperlink r:id="rId1292" ref="G958"/>
    <hyperlink r:id="rId1293" ref="G959"/>
    <hyperlink r:id="rId1294" ref="G960"/>
    <hyperlink r:id="rId1295" ref="G961"/>
    <hyperlink r:id="rId1296" ref="G962"/>
    <hyperlink r:id="rId1297" ref="G963"/>
    <hyperlink r:id="rId1298" ref="G964"/>
    <hyperlink r:id="rId1299" ref="G965"/>
    <hyperlink r:id="rId1300" ref="G966"/>
    <hyperlink r:id="rId1301" ref="G967"/>
    <hyperlink r:id="rId1302" ref="G968"/>
    <hyperlink r:id="rId1303" ref="G969"/>
    <hyperlink r:id="rId1304" ref="G970"/>
    <hyperlink r:id="rId1305" ref="G971"/>
    <hyperlink r:id="rId1306" ref="G972"/>
    <hyperlink r:id="rId1307" ref="G973"/>
    <hyperlink r:id="rId1308" ref="G974"/>
    <hyperlink r:id="rId1309" ref="G975"/>
    <hyperlink r:id="rId1310" ref="G976"/>
    <hyperlink r:id="rId1311" ref="G977"/>
    <hyperlink r:id="rId1312" ref="G978"/>
    <hyperlink r:id="rId1313" ref="G979"/>
    <hyperlink r:id="rId1314" ref="G980"/>
    <hyperlink r:id="rId1315" ref="G981"/>
    <hyperlink r:id="rId1316" ref="G982"/>
    <hyperlink r:id="rId1317" ref="G983"/>
    <hyperlink r:id="rId1318" ref="G984"/>
    <hyperlink r:id="rId1319" ref="G985"/>
    <hyperlink r:id="rId1320" ref="G986"/>
    <hyperlink r:id="rId1321" ref="G987"/>
    <hyperlink r:id="rId1322" ref="G988"/>
    <hyperlink r:id="rId1323" ref="G989"/>
    <hyperlink r:id="rId1324" ref="G990"/>
    <hyperlink r:id="rId1325" ref="G991"/>
    <hyperlink r:id="rId1326" ref="G992"/>
    <hyperlink r:id="rId1327" ref="G993"/>
    <hyperlink r:id="rId1328" ref="G994"/>
    <hyperlink r:id="rId1329" ref="G995"/>
    <hyperlink r:id="rId1330" ref="G996"/>
    <hyperlink r:id="rId1331" ref="G997"/>
    <hyperlink r:id="rId1332" ref="G998"/>
    <hyperlink r:id="rId1333" ref="G999"/>
    <hyperlink r:id="rId1334" ref="G1000"/>
    <hyperlink r:id="rId1335" ref="G1001"/>
    <hyperlink r:id="rId1336" ref="G1002"/>
    <hyperlink r:id="rId1337" ref="G1003"/>
    <hyperlink r:id="rId1338" ref="G1004"/>
    <hyperlink r:id="rId1339" ref="G1005"/>
    <hyperlink r:id="rId1340" ref="G1006"/>
    <hyperlink r:id="rId1341" ref="G1007"/>
    <hyperlink r:id="rId1342" ref="G1008"/>
    <hyperlink r:id="rId1343" ref="G1009"/>
    <hyperlink r:id="rId1344" ref="G1010"/>
    <hyperlink r:id="rId1345" ref="G1011"/>
    <hyperlink r:id="rId1346" ref="G1012"/>
    <hyperlink r:id="rId1347" ref="G1013"/>
    <hyperlink r:id="rId1348" ref="G1014"/>
    <hyperlink r:id="rId1349" ref="G1015"/>
    <hyperlink r:id="rId1350" ref="G1016"/>
    <hyperlink r:id="rId1351" ref="G1017"/>
    <hyperlink r:id="rId1352" ref="G1018"/>
    <hyperlink r:id="rId1353" ref="G1019"/>
    <hyperlink r:id="rId1354" ref="G1020"/>
    <hyperlink r:id="rId1355" ref="G1021"/>
    <hyperlink r:id="rId1356" ref="G1022"/>
    <hyperlink r:id="rId1357" ref="G1023"/>
    <hyperlink r:id="rId1358" ref="G1024"/>
    <hyperlink r:id="rId1359" ref="G1025"/>
    <hyperlink r:id="rId1360" ref="G1026"/>
    <hyperlink r:id="rId1361" ref="G1027"/>
    <hyperlink r:id="rId1362" ref="G1028"/>
    <hyperlink r:id="rId1363" ref="G1029"/>
    <hyperlink r:id="rId1364" ref="G1030"/>
    <hyperlink r:id="rId1365" ref="G1031"/>
    <hyperlink r:id="rId1366" ref="G1032"/>
    <hyperlink r:id="rId1367" ref="G1033"/>
    <hyperlink r:id="rId1368" ref="G1034"/>
    <hyperlink r:id="rId1369" ref="G1035"/>
    <hyperlink r:id="rId1370" ref="G1036"/>
    <hyperlink r:id="rId1371" ref="G1037"/>
    <hyperlink r:id="rId1372" ref="G1038"/>
    <hyperlink r:id="rId1373" ref="G1039"/>
    <hyperlink r:id="rId1374" ref="G1040"/>
    <hyperlink r:id="rId1375" ref="G1041"/>
    <hyperlink r:id="rId1376" ref="G1042"/>
    <hyperlink r:id="rId1377" ref="G1043"/>
    <hyperlink r:id="rId1378" ref="G1044"/>
    <hyperlink r:id="rId1379" ref="G1045"/>
    <hyperlink r:id="rId1380" ref="G1046"/>
    <hyperlink r:id="rId1381" ref="G1047"/>
    <hyperlink r:id="rId1382" ref="G1048"/>
    <hyperlink r:id="rId1383" ref="G1049"/>
    <hyperlink r:id="rId1384" ref="G1050"/>
    <hyperlink r:id="rId1385" ref="G1051"/>
    <hyperlink r:id="rId1386" ref="G1052"/>
    <hyperlink r:id="rId1387" ref="G1053"/>
    <hyperlink r:id="rId1388" ref="G1054"/>
    <hyperlink r:id="rId1389" ref="G1055"/>
    <hyperlink r:id="rId1390" ref="G1056"/>
    <hyperlink r:id="rId1391" ref="G1057"/>
    <hyperlink r:id="rId1392" ref="G1058"/>
    <hyperlink r:id="rId1393" ref="G1059"/>
    <hyperlink r:id="rId1394" ref="G1060"/>
    <hyperlink r:id="rId1395" ref="G1061"/>
    <hyperlink r:id="rId1396" ref="G1062"/>
    <hyperlink r:id="rId1397" ref="G1063"/>
    <hyperlink r:id="rId1398" ref="G1064"/>
    <hyperlink r:id="rId1399" ref="G1065"/>
    <hyperlink r:id="rId1400" ref="G1066"/>
    <hyperlink r:id="rId1401" ref="G1067"/>
    <hyperlink r:id="rId1402" ref="G1068"/>
    <hyperlink r:id="rId1403" ref="G1069"/>
    <hyperlink r:id="rId1404" ref="G1070"/>
    <hyperlink r:id="rId1405" ref="G1071"/>
    <hyperlink r:id="rId1406" ref="G1072"/>
    <hyperlink r:id="rId1407" ref="G1073"/>
    <hyperlink r:id="rId1408" ref="G1074"/>
    <hyperlink r:id="rId1409" ref="G1075"/>
    <hyperlink r:id="rId1410" ref="G1076"/>
    <hyperlink r:id="rId1411" ref="G1077"/>
    <hyperlink r:id="rId1412" ref="G1078"/>
    <hyperlink r:id="rId1413" ref="G1079"/>
    <hyperlink r:id="rId1414" ref="G1080"/>
    <hyperlink r:id="rId1415" ref="G1081"/>
    <hyperlink r:id="rId1416" ref="G1082"/>
    <hyperlink r:id="rId1417" ref="G1083"/>
    <hyperlink r:id="rId1418" ref="G1084"/>
    <hyperlink r:id="rId1419" ref="G1085"/>
    <hyperlink r:id="rId1420" ref="G1086"/>
    <hyperlink r:id="rId1421" ref="G1087"/>
    <hyperlink r:id="rId1422" ref="G1088"/>
    <hyperlink r:id="rId1423" ref="G1089"/>
    <hyperlink r:id="rId1424" ref="G1090"/>
    <hyperlink r:id="rId1425" ref="G1091"/>
    <hyperlink r:id="rId1426" ref="G1092"/>
    <hyperlink r:id="rId1427" ref="G1093"/>
    <hyperlink r:id="rId1428" ref="G1094"/>
    <hyperlink r:id="rId1429" ref="G1095"/>
    <hyperlink r:id="rId1430" ref="G1096"/>
    <hyperlink r:id="rId1431" ref="G1097"/>
    <hyperlink r:id="rId1432" ref="G1098"/>
    <hyperlink r:id="rId1433" ref="G1099"/>
    <hyperlink r:id="rId1434" ref="G1100"/>
    <hyperlink r:id="rId1435" ref="G1101"/>
    <hyperlink r:id="rId1436" ref="G1102"/>
    <hyperlink r:id="rId1437" ref="G1103"/>
    <hyperlink r:id="rId1438" ref="G1104"/>
    <hyperlink r:id="rId1439" ref="G1105"/>
    <hyperlink r:id="rId1440" ref="G1106"/>
    <hyperlink r:id="rId1441" ref="G1107"/>
    <hyperlink r:id="rId1442" ref="G1108"/>
    <hyperlink r:id="rId1443" ref="G1109"/>
    <hyperlink r:id="rId1444" ref="G1110"/>
    <hyperlink r:id="rId1445" ref="G1111"/>
    <hyperlink r:id="rId1446" ref="G1112"/>
    <hyperlink r:id="rId1447" ref="G1113"/>
    <hyperlink r:id="rId1448" ref="G1114"/>
    <hyperlink r:id="rId1449" ref="G1115"/>
    <hyperlink r:id="rId1450" ref="G1116"/>
    <hyperlink r:id="rId1451" ref="G1117"/>
    <hyperlink r:id="rId1452" ref="G1118"/>
    <hyperlink r:id="rId1453" ref="G1119"/>
    <hyperlink r:id="rId1454" ref="G1120"/>
    <hyperlink r:id="rId1455" ref="G1121"/>
    <hyperlink r:id="rId1456" ref="G1122"/>
    <hyperlink r:id="rId1457" ref="G1123"/>
    <hyperlink r:id="rId1458" ref="G1124"/>
    <hyperlink r:id="rId1459" ref="G1125"/>
    <hyperlink r:id="rId1460" ref="G1126"/>
    <hyperlink r:id="rId1461" ref="G1127"/>
    <hyperlink r:id="rId1462" ref="G1128"/>
    <hyperlink r:id="rId1463" ref="G1129"/>
    <hyperlink r:id="rId1464" ref="G1130"/>
    <hyperlink r:id="rId1465" ref="G1131"/>
    <hyperlink r:id="rId1466" ref="G1132"/>
    <hyperlink r:id="rId1467" ref="G1133"/>
    <hyperlink r:id="rId1468" ref="G1134"/>
    <hyperlink r:id="rId1469" ref="G1135"/>
    <hyperlink r:id="rId1470" ref="G1136"/>
    <hyperlink r:id="rId1471" ref="G1137"/>
    <hyperlink r:id="rId1472" ref="G1138"/>
    <hyperlink r:id="rId1473" ref="G1139"/>
    <hyperlink r:id="rId1474" ref="G1140"/>
    <hyperlink r:id="rId1475" ref="G1141"/>
    <hyperlink r:id="rId1476" ref="G1142"/>
    <hyperlink r:id="rId1477" ref="G1143"/>
    <hyperlink r:id="rId1478" ref="G1144"/>
    <hyperlink r:id="rId1479" ref="G1145"/>
    <hyperlink r:id="rId1480" ref="G1146"/>
    <hyperlink r:id="rId1481" ref="G1147"/>
    <hyperlink r:id="rId1482" ref="G1148"/>
    <hyperlink r:id="rId1483" ref="G1149"/>
    <hyperlink r:id="rId1484" ref="G1150"/>
    <hyperlink r:id="rId1485" ref="G1151"/>
    <hyperlink r:id="rId1486" ref="G1152"/>
    <hyperlink r:id="rId1487" ref="G1153"/>
    <hyperlink r:id="rId1488" ref="G1154"/>
    <hyperlink r:id="rId1489" ref="G1155"/>
    <hyperlink r:id="rId1490" ref="G1156"/>
    <hyperlink r:id="rId1491" ref="G1157"/>
    <hyperlink r:id="rId1492" ref="G1158"/>
    <hyperlink r:id="rId1493" ref="G1159"/>
    <hyperlink r:id="rId1494" ref="G1160"/>
    <hyperlink r:id="rId1495" ref="G1161"/>
    <hyperlink r:id="rId1496" ref="G1162"/>
    <hyperlink r:id="rId1497" ref="G1163"/>
    <hyperlink r:id="rId1498" ref="G1164"/>
    <hyperlink r:id="rId1499" ref="G1165"/>
    <hyperlink r:id="rId1500" ref="G1166"/>
    <hyperlink r:id="rId1501" ref="G1167"/>
    <hyperlink r:id="rId1502" ref="G1168"/>
    <hyperlink r:id="rId1503" ref="G1169"/>
    <hyperlink r:id="rId1504" ref="G1170"/>
    <hyperlink r:id="rId1505" ref="G1171"/>
    <hyperlink r:id="rId1506" ref="G1172"/>
    <hyperlink r:id="rId1507" ref="G1173"/>
    <hyperlink r:id="rId1508" ref="G1174"/>
    <hyperlink r:id="rId1509" ref="G1175"/>
    <hyperlink r:id="rId1510" ref="G1176"/>
    <hyperlink r:id="rId1511" ref="G1177"/>
    <hyperlink r:id="rId1512" ref="G1178"/>
    <hyperlink r:id="rId1513" ref="G1179"/>
    <hyperlink r:id="rId1514" ref="G1180"/>
    <hyperlink r:id="rId1515" ref="G1181"/>
    <hyperlink r:id="rId1516" ref="G1182"/>
    <hyperlink r:id="rId1517" ref="G1183"/>
    <hyperlink r:id="rId1518" ref="G1184"/>
    <hyperlink r:id="rId1519" ref="G1185"/>
    <hyperlink r:id="rId1520" ref="G1186"/>
    <hyperlink r:id="rId1521" ref="G1187"/>
    <hyperlink r:id="rId1522" ref="G1188"/>
    <hyperlink r:id="rId1523" ref="G1189"/>
    <hyperlink r:id="rId1524" ref="G1190"/>
    <hyperlink r:id="rId1525" ref="G1191"/>
    <hyperlink r:id="rId1526" ref="G1192"/>
    <hyperlink r:id="rId1527" ref="G1193"/>
    <hyperlink r:id="rId1528" ref="G1194"/>
    <hyperlink r:id="rId1529" ref="G1195"/>
    <hyperlink r:id="rId1530" ref="G1196"/>
    <hyperlink r:id="rId1531" ref="G1197"/>
    <hyperlink r:id="rId1532" ref="G1198"/>
    <hyperlink r:id="rId1533" ref="G1199"/>
    <hyperlink r:id="rId1534" ref="G1200"/>
    <hyperlink r:id="rId1535" ref="G1201"/>
    <hyperlink r:id="rId1536" ref="G1202"/>
    <hyperlink r:id="rId1537" ref="G1203"/>
    <hyperlink r:id="rId1538" ref="G1204"/>
    <hyperlink r:id="rId1539" ref="G1205"/>
    <hyperlink r:id="rId1540" ref="G1206"/>
    <hyperlink r:id="rId1541" ref="G1207"/>
    <hyperlink r:id="rId1542" ref="G1208"/>
    <hyperlink r:id="rId1543" ref="G1209"/>
    <hyperlink r:id="rId1544" ref="G1210"/>
    <hyperlink r:id="rId1545" ref="G1211"/>
    <hyperlink r:id="rId1546" ref="G1212"/>
    <hyperlink r:id="rId1547" ref="G1213"/>
    <hyperlink r:id="rId1548" ref="G1214"/>
    <hyperlink r:id="rId1549" ref="G1215"/>
    <hyperlink r:id="rId1550" ref="G1216"/>
    <hyperlink r:id="rId1551" ref="G1217"/>
    <hyperlink r:id="rId1552" ref="G1218"/>
    <hyperlink r:id="rId1553" ref="G1219"/>
    <hyperlink r:id="rId1554" ref="G1220"/>
    <hyperlink r:id="rId1555" ref="G1221"/>
    <hyperlink r:id="rId1556" ref="G1222"/>
    <hyperlink r:id="rId1557" ref="G1223"/>
    <hyperlink r:id="rId1558" ref="G1224"/>
    <hyperlink r:id="rId1559" ref="G1225"/>
    <hyperlink r:id="rId1560" ref="G1226"/>
    <hyperlink r:id="rId1561" ref="G1227"/>
    <hyperlink r:id="rId1562" ref="G1228"/>
    <hyperlink r:id="rId1563" ref="G1229"/>
    <hyperlink r:id="rId1564" ref="G1230"/>
    <hyperlink r:id="rId1565" ref="G1231"/>
    <hyperlink r:id="rId1566" ref="G1232"/>
    <hyperlink r:id="rId1567" ref="G1233"/>
    <hyperlink r:id="rId1568" ref="G1234"/>
    <hyperlink r:id="rId1569" ref="G1235"/>
    <hyperlink r:id="rId1570" ref="G1236"/>
    <hyperlink r:id="rId1571" ref="G1237"/>
    <hyperlink r:id="rId1572" ref="G1238"/>
    <hyperlink r:id="rId1573" ref="G1239"/>
    <hyperlink r:id="rId1574" ref="G1240"/>
    <hyperlink r:id="rId1575" ref="G1241"/>
    <hyperlink r:id="rId1576" ref="G1242"/>
    <hyperlink r:id="rId1577" ref="G1243"/>
    <hyperlink r:id="rId1578" ref="G1244"/>
    <hyperlink r:id="rId1579" ref="G1245"/>
    <hyperlink r:id="rId1580" ref="G1246"/>
    <hyperlink r:id="rId1581" ref="G1247"/>
    <hyperlink r:id="rId1582" ref="G1248"/>
    <hyperlink r:id="rId1583" ref="G1249"/>
    <hyperlink r:id="rId1584" ref="G1250"/>
    <hyperlink r:id="rId1585" ref="G1251"/>
    <hyperlink r:id="rId1586" ref="G1252"/>
    <hyperlink r:id="rId1587" ref="G1253"/>
    <hyperlink r:id="rId1588" ref="G1254"/>
    <hyperlink r:id="rId1589" ref="G1255"/>
    <hyperlink r:id="rId1590" ref="G1256"/>
    <hyperlink r:id="rId1591" ref="G1257"/>
    <hyperlink r:id="rId1592" ref="G1258"/>
    <hyperlink r:id="rId1593" ref="G1259"/>
    <hyperlink r:id="rId1594" ref="G1260"/>
    <hyperlink r:id="rId1595" ref="G1261"/>
    <hyperlink r:id="rId1596" ref="G1262"/>
    <hyperlink r:id="rId1597" ref="G1263"/>
    <hyperlink r:id="rId1598" ref="G1264"/>
    <hyperlink r:id="rId1599" ref="G1265"/>
    <hyperlink r:id="rId1600" ref="G1266"/>
    <hyperlink r:id="rId1601" ref="G1267"/>
    <hyperlink r:id="rId1602" ref="G1268"/>
    <hyperlink r:id="rId1603" ref="G1269"/>
    <hyperlink r:id="rId1604" ref="G1270"/>
    <hyperlink r:id="rId1605" ref="G1271"/>
    <hyperlink r:id="rId1606" ref="G1272"/>
    <hyperlink r:id="rId1607" ref="G1273"/>
    <hyperlink r:id="rId1608" ref="G1274"/>
    <hyperlink r:id="rId1609" ref="G1275"/>
    <hyperlink r:id="rId1610" ref="G1276"/>
    <hyperlink r:id="rId1611" ref="G1277"/>
    <hyperlink r:id="rId1612" ref="G1278"/>
    <hyperlink r:id="rId1613" ref="G1279"/>
    <hyperlink r:id="rId1614" ref="G1280"/>
    <hyperlink r:id="rId1615" ref="G1281"/>
    <hyperlink r:id="rId1616" ref="G1282"/>
    <hyperlink r:id="rId1617" ref="G1283"/>
    <hyperlink r:id="rId1618" ref="G1284"/>
    <hyperlink r:id="rId1619" ref="G1285"/>
    <hyperlink r:id="rId1620" ref="G1286"/>
    <hyperlink r:id="rId1621" ref="G1287"/>
    <hyperlink r:id="rId1622" ref="G1288"/>
    <hyperlink r:id="rId1623" ref="G1289"/>
    <hyperlink r:id="rId1624" ref="G1290"/>
    <hyperlink r:id="rId1625" ref="G1291"/>
    <hyperlink r:id="rId1626" ref="G1292"/>
    <hyperlink r:id="rId1627" ref="G1293"/>
    <hyperlink r:id="rId1628" ref="G1294"/>
    <hyperlink r:id="rId1629" ref="G1295"/>
    <hyperlink r:id="rId1630" ref="G1296"/>
    <hyperlink r:id="rId1631" ref="G1297"/>
    <hyperlink r:id="rId1632" ref="G1298"/>
    <hyperlink r:id="rId1633" ref="G1299"/>
    <hyperlink r:id="rId1634" ref="G1300"/>
    <hyperlink r:id="rId1635" ref="G1301"/>
    <hyperlink r:id="rId1636" ref="G1302"/>
    <hyperlink r:id="rId1637" ref="G1303"/>
    <hyperlink r:id="rId1638" ref="G1304"/>
    <hyperlink r:id="rId1639" ref="G1305"/>
    <hyperlink r:id="rId1640" ref="G1306"/>
    <hyperlink r:id="rId1641" ref="G1307"/>
    <hyperlink r:id="rId1642" ref="G1308"/>
    <hyperlink r:id="rId1643" ref="G1309"/>
    <hyperlink r:id="rId1644" ref="G1310"/>
    <hyperlink r:id="rId1645" ref="G1311"/>
    <hyperlink r:id="rId1646" ref="G1312"/>
    <hyperlink r:id="rId1647" ref="G1313"/>
    <hyperlink r:id="rId1648" ref="G1314"/>
    <hyperlink r:id="rId1649" ref="G1315"/>
    <hyperlink r:id="rId1650" ref="G1316"/>
    <hyperlink r:id="rId1651" ref="G1317"/>
    <hyperlink r:id="rId1652" ref="G1318"/>
    <hyperlink r:id="rId1653" ref="G1319"/>
    <hyperlink r:id="rId1654" ref="G1320"/>
    <hyperlink r:id="rId1655" ref="G1321"/>
    <hyperlink r:id="rId1656" ref="G1322"/>
    <hyperlink r:id="rId1657" ref="G1323"/>
    <hyperlink r:id="rId1658" ref="G1324"/>
    <hyperlink r:id="rId1659" ref="G1325"/>
    <hyperlink r:id="rId1660" ref="G1326"/>
    <hyperlink r:id="rId1661" ref="G1327"/>
    <hyperlink r:id="rId1662" ref="G1328"/>
    <hyperlink r:id="rId1663" ref="G1329"/>
    <hyperlink r:id="rId1664" ref="G1330"/>
    <hyperlink r:id="rId1665" ref="G1331"/>
    <hyperlink r:id="rId1666" ref="G1332"/>
    <hyperlink r:id="rId1667" ref="G1333"/>
    <hyperlink r:id="rId1668" ref="G1334"/>
    <hyperlink r:id="rId1669" ref="G1335"/>
    <hyperlink r:id="rId1670" ref="G1336"/>
    <hyperlink r:id="rId1671" ref="G1337"/>
    <hyperlink r:id="rId1672" ref="G1338"/>
    <hyperlink r:id="rId1673" ref="G1339"/>
    <hyperlink r:id="rId1674" ref="G1340"/>
    <hyperlink r:id="rId1675" ref="G1341"/>
    <hyperlink r:id="rId1676" ref="G1342"/>
    <hyperlink r:id="rId1677" ref="G1343"/>
    <hyperlink r:id="rId1678" ref="G1344"/>
    <hyperlink r:id="rId1679" ref="G1345"/>
    <hyperlink r:id="rId1680" ref="G1346"/>
    <hyperlink r:id="rId1681" ref="G1347"/>
    <hyperlink r:id="rId1682" ref="G1348"/>
    <hyperlink r:id="rId1683" ref="G1349"/>
    <hyperlink r:id="rId1684" ref="G1350"/>
    <hyperlink r:id="rId1685" ref="G1351"/>
    <hyperlink r:id="rId1686" ref="G1352"/>
    <hyperlink r:id="rId1687" ref="G1353"/>
    <hyperlink r:id="rId1688" ref="G1354"/>
    <hyperlink r:id="rId1689" ref="G1355"/>
    <hyperlink r:id="rId1690" ref="G1356"/>
    <hyperlink r:id="rId1691" ref="G1357"/>
    <hyperlink r:id="rId1692" ref="G1358"/>
    <hyperlink r:id="rId1693" ref="G1359"/>
    <hyperlink r:id="rId1694" ref="G1360"/>
    <hyperlink r:id="rId1695" ref="G1361"/>
    <hyperlink r:id="rId1696" ref="G1362"/>
    <hyperlink r:id="rId1697" ref="G1363"/>
    <hyperlink r:id="rId1698" ref="G1364"/>
    <hyperlink r:id="rId1699" ref="G1365"/>
    <hyperlink r:id="rId1700" ref="G1366"/>
    <hyperlink r:id="rId1701" ref="G1367"/>
    <hyperlink r:id="rId1702" ref="G1368"/>
    <hyperlink r:id="rId1703" ref="G1369"/>
    <hyperlink r:id="rId1704" ref="G1370"/>
    <hyperlink r:id="rId1705" ref="G1371"/>
    <hyperlink r:id="rId1706" ref="G1372"/>
    <hyperlink r:id="rId1707" ref="G1373"/>
    <hyperlink r:id="rId1708" ref="G1374"/>
    <hyperlink r:id="rId1709" ref="G1375"/>
    <hyperlink r:id="rId1710" ref="G1376"/>
    <hyperlink r:id="rId1711" ref="G1377"/>
    <hyperlink r:id="rId1712" ref="G1378"/>
    <hyperlink r:id="rId1713" ref="G1379"/>
    <hyperlink r:id="rId1714" ref="G1380"/>
    <hyperlink r:id="rId1715" ref="G1381"/>
    <hyperlink r:id="rId1716" ref="G1382"/>
    <hyperlink r:id="rId1717" ref="G1383"/>
    <hyperlink r:id="rId1718" ref="G1384"/>
    <hyperlink r:id="rId1719" ref="G1385"/>
    <hyperlink r:id="rId1720" ref="G1386"/>
    <hyperlink r:id="rId1721" ref="G1387"/>
    <hyperlink r:id="rId1722" ref="G1388"/>
    <hyperlink r:id="rId1723" ref="G1389"/>
    <hyperlink r:id="rId1724" ref="G1390"/>
    <hyperlink r:id="rId1725" ref="G1391"/>
    <hyperlink r:id="rId1726" ref="G1392"/>
    <hyperlink r:id="rId1727" ref="G1393"/>
    <hyperlink r:id="rId1728" ref="G1394"/>
    <hyperlink r:id="rId1729" ref="G1395"/>
    <hyperlink r:id="rId1730" ref="G1396"/>
    <hyperlink r:id="rId1731" ref="G1397"/>
    <hyperlink r:id="rId1732" ref="G1398"/>
    <hyperlink r:id="rId1733" ref="G1399"/>
    <hyperlink r:id="rId1734" ref="G1400"/>
    <hyperlink r:id="rId1735" ref="G1401"/>
    <hyperlink r:id="rId1736" ref="G1402"/>
    <hyperlink r:id="rId1737" ref="G1403"/>
    <hyperlink r:id="rId1738" ref="G1404"/>
    <hyperlink r:id="rId1739" ref="G1405"/>
    <hyperlink r:id="rId1740" ref="G1406"/>
    <hyperlink r:id="rId1741" ref="G1407"/>
    <hyperlink r:id="rId1742" ref="G1408"/>
    <hyperlink r:id="rId1743" ref="G1409"/>
    <hyperlink r:id="rId1744" ref="G1410"/>
    <hyperlink r:id="rId1745" ref="G1411"/>
    <hyperlink r:id="rId1746" ref="G1412"/>
    <hyperlink r:id="rId1747" ref="G1413"/>
    <hyperlink r:id="rId1748" ref="G1414"/>
    <hyperlink r:id="rId1749" ref="G1415"/>
    <hyperlink r:id="rId1750" ref="G1416"/>
    <hyperlink r:id="rId1751" ref="G1417"/>
    <hyperlink r:id="rId1752" ref="G1418"/>
    <hyperlink r:id="rId1753" ref="G1419"/>
    <hyperlink r:id="rId1754" ref="G1420"/>
    <hyperlink r:id="rId1755" ref="G1421"/>
    <hyperlink r:id="rId1756" ref="G1422"/>
    <hyperlink r:id="rId1757" ref="G1423"/>
    <hyperlink r:id="rId1758" ref="G1424"/>
    <hyperlink r:id="rId1759" ref="G1425"/>
    <hyperlink r:id="rId1760" ref="G1426"/>
    <hyperlink r:id="rId1761" ref="G1427"/>
    <hyperlink r:id="rId1762" ref="G1428"/>
    <hyperlink r:id="rId1763" ref="G1429"/>
    <hyperlink r:id="rId1764" ref="G1430"/>
    <hyperlink r:id="rId1765" ref="G1431"/>
    <hyperlink r:id="rId1766" ref="G1432"/>
    <hyperlink r:id="rId1767" ref="G1433"/>
    <hyperlink r:id="rId1768" ref="G1434"/>
    <hyperlink r:id="rId1769" ref="G1435"/>
    <hyperlink r:id="rId1770" ref="G1436"/>
    <hyperlink r:id="rId1771" ref="G1437"/>
    <hyperlink r:id="rId1772" ref="G1438"/>
    <hyperlink r:id="rId1773" ref="G1439"/>
    <hyperlink r:id="rId1774" ref="G1440"/>
    <hyperlink r:id="rId1775" ref="G1441"/>
    <hyperlink r:id="rId1776" ref="G1442"/>
    <hyperlink r:id="rId1777" ref="G1443"/>
    <hyperlink r:id="rId1778" ref="G1444"/>
    <hyperlink r:id="rId1779" ref="G1445"/>
    <hyperlink r:id="rId1780" ref="G1446"/>
    <hyperlink r:id="rId1781" ref="G1447"/>
    <hyperlink r:id="rId1782" ref="G1448"/>
    <hyperlink r:id="rId1783" ref="G1449"/>
  </hyperlinks>
  <drawing r:id="rId1784"/>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sheetData>
    <row r="1">
      <c r="A1" s="2"/>
      <c r="B1" s="2"/>
      <c r="C1" s="2" t="s">
        <v>4287</v>
      </c>
      <c r="D1" s="2" t="s">
        <v>4292</v>
      </c>
      <c r="G1" s="2" t="s">
        <v>9338</v>
      </c>
      <c r="I1" s="2" t="s">
        <v>9339</v>
      </c>
      <c r="L1" s="2" t="s">
        <v>9340</v>
      </c>
    </row>
    <row r="2">
      <c r="A2" s="2" t="s">
        <v>4490</v>
      </c>
      <c r="B2" s="2" t="s">
        <v>4522</v>
      </c>
      <c r="C2" s="2" t="s">
        <v>4542</v>
      </c>
      <c r="D2" s="2" t="s">
        <v>4566</v>
      </c>
      <c r="G2" t="str">
        <f t="shared" ref="G2:G32" si="1">LOWER(A2)</f>
        <v>klima</v>
      </c>
      <c r="I2" t="str">
        <f>IFERROR(__xludf.DUMMYFUNCTION("UNIQUE(G2:G416)"),"klima")</f>
        <v>klima</v>
      </c>
      <c r="L2" s="2" t="s">
        <v>4490</v>
      </c>
    </row>
    <row r="3">
      <c r="A3" s="2" t="s">
        <v>4522</v>
      </c>
      <c r="B3" s="2" t="s">
        <v>4591</v>
      </c>
      <c r="C3" s="2" t="s">
        <v>4610</v>
      </c>
      <c r="D3" s="2" t="s">
        <v>4633</v>
      </c>
      <c r="G3" t="str">
        <f t="shared" si="1"/>
        <v>trump</v>
      </c>
      <c r="I3" t="str">
        <f>IFERROR(__xludf.DUMMYFUNCTION("""COMPUTED_VALUE"""),"trump")</f>
        <v>trump</v>
      </c>
      <c r="L3" s="2" t="s">
        <v>4522</v>
      </c>
    </row>
    <row r="4">
      <c r="A4" s="2" t="s">
        <v>4658</v>
      </c>
      <c r="B4" s="2" t="s">
        <v>4679</v>
      </c>
      <c r="C4" s="2" t="s">
        <v>4701</v>
      </c>
      <c r="D4" s="2" t="s">
        <v>4725</v>
      </c>
      <c r="G4" t="str">
        <f t="shared" si="1"/>
        <v>valg</v>
      </c>
      <c r="I4" t="str">
        <f>IFERROR(__xludf.DUMMYFUNCTION("""COMPUTED_VALUE"""),"valg")</f>
        <v>valg</v>
      </c>
      <c r="L4" s="2" t="s">
        <v>4658</v>
      </c>
    </row>
    <row r="5">
      <c r="A5" s="2" t="s">
        <v>4730</v>
      </c>
      <c r="B5" s="2" t="s">
        <v>4566</v>
      </c>
      <c r="C5" s="2" t="s">
        <v>4734</v>
      </c>
      <c r="D5" s="2" t="s">
        <v>4740</v>
      </c>
      <c r="G5" t="str">
        <f t="shared" si="1"/>
        <v>pensionsalder</v>
      </c>
      <c r="I5" t="str">
        <f>IFERROR(__xludf.DUMMYFUNCTION("""COMPUTED_VALUE"""),"pensionsalder")</f>
        <v>pensionsalder</v>
      </c>
      <c r="L5" s="2" t="s">
        <v>4730</v>
      </c>
    </row>
    <row r="6">
      <c r="A6" s="2" t="s">
        <v>4741</v>
      </c>
      <c r="B6" s="2" t="s">
        <v>4746</v>
      </c>
      <c r="C6" s="2" t="s">
        <v>4747</v>
      </c>
      <c r="D6" s="2" t="s">
        <v>4749</v>
      </c>
      <c r="G6" t="str">
        <f t="shared" si="1"/>
        <v>socialdemokratiet</v>
      </c>
      <c r="I6" t="str">
        <f>IFERROR(__xludf.DUMMYFUNCTION("""COMPUTED_VALUE"""),"socialdemokratiet")</f>
        <v>socialdemokratiet</v>
      </c>
      <c r="L6" s="2" t="s">
        <v>4741</v>
      </c>
    </row>
    <row r="7">
      <c r="A7" s="2" t="s">
        <v>4679</v>
      </c>
      <c r="B7" s="2" t="s">
        <v>4751</v>
      </c>
      <c r="C7" s="2" t="s">
        <v>4753</v>
      </c>
      <c r="D7" s="2" t="s">
        <v>4757</v>
      </c>
      <c r="G7" t="str">
        <f t="shared" si="1"/>
        <v>df</v>
      </c>
      <c r="I7" t="str">
        <f>IFERROR(__xludf.DUMMYFUNCTION("""COMPUTED_VALUE"""),"df")</f>
        <v>df</v>
      </c>
      <c r="L7" s="2" t="s">
        <v>4679</v>
      </c>
    </row>
    <row r="8">
      <c r="A8" s="2" t="s">
        <v>4753</v>
      </c>
      <c r="B8" s="2" t="s">
        <v>4764</v>
      </c>
      <c r="C8" s="2" t="s">
        <v>4766</v>
      </c>
      <c r="D8" s="2" t="s">
        <v>4767</v>
      </c>
      <c r="G8" t="str">
        <f t="shared" si="1"/>
        <v>venstre</v>
      </c>
      <c r="I8" t="str">
        <f>IFERROR(__xludf.DUMMYFUNCTION("""COMPUTED_VALUE"""),"venstre")</f>
        <v>venstre</v>
      </c>
      <c r="L8" s="2" t="s">
        <v>4753</v>
      </c>
    </row>
    <row r="9">
      <c r="A9" s="2" t="s">
        <v>4566</v>
      </c>
      <c r="B9" s="2" t="s">
        <v>4788</v>
      </c>
      <c r="C9" s="2" t="s">
        <v>4799</v>
      </c>
      <c r="D9" s="2" t="s">
        <v>4802</v>
      </c>
      <c r="G9" t="str">
        <f t="shared" si="1"/>
        <v>eu</v>
      </c>
      <c r="I9" t="str">
        <f>IFERROR(__xludf.DUMMYFUNCTION("""COMPUTED_VALUE"""),"eu")</f>
        <v>eu</v>
      </c>
      <c r="L9" s="2" t="s">
        <v>4566</v>
      </c>
    </row>
    <row r="10">
      <c r="A10" s="2" t="s">
        <v>4804</v>
      </c>
      <c r="B10" s="2" t="s">
        <v>4805</v>
      </c>
      <c r="C10" s="2" t="s">
        <v>4807</v>
      </c>
      <c r="G10" t="str">
        <f t="shared" si="1"/>
        <v>brexit</v>
      </c>
      <c r="I10" t="str">
        <f>IFERROR(__xludf.DUMMYFUNCTION("""COMPUTED_VALUE"""),"brexit")</f>
        <v>brexit</v>
      </c>
      <c r="L10" s="2" t="s">
        <v>4804</v>
      </c>
    </row>
    <row r="11">
      <c r="A11" s="2" t="s">
        <v>4809</v>
      </c>
      <c r="B11" s="2" t="s">
        <v>4818</v>
      </c>
      <c r="C11" s="2" t="s">
        <v>4822</v>
      </c>
      <c r="G11" t="str">
        <f t="shared" si="1"/>
        <v>fortælling</v>
      </c>
      <c r="I11" t="str">
        <f>IFERROR(__xludf.DUMMYFUNCTION("""COMPUTED_VALUE"""),"fortælling")</f>
        <v>fortælling</v>
      </c>
      <c r="L11" s="2" t="s">
        <v>4809</v>
      </c>
    </row>
    <row r="12">
      <c r="A12" s="2" t="s">
        <v>4984</v>
      </c>
      <c r="B12" s="2" t="s">
        <v>5004</v>
      </c>
      <c r="C12" s="2" t="s">
        <v>5018</v>
      </c>
      <c r="G12" t="str">
        <f t="shared" si="1"/>
        <v>indvandrere</v>
      </c>
      <c r="I12" t="str">
        <f>IFERROR(__xludf.DUMMYFUNCTION("""COMPUTED_VALUE"""),"indvandrere")</f>
        <v>indvandrere</v>
      </c>
      <c r="L12" s="2" t="s">
        <v>4984</v>
      </c>
    </row>
    <row r="13">
      <c r="A13" s="2" t="s">
        <v>5022</v>
      </c>
      <c r="B13" s="2" t="s">
        <v>5023</v>
      </c>
      <c r="C13" s="2" t="s">
        <v>5024</v>
      </c>
      <c r="G13" t="str">
        <f t="shared" si="1"/>
        <v>flygtnininge</v>
      </c>
      <c r="I13" t="str">
        <f>IFERROR(__xludf.DUMMYFUNCTION("""COMPUTED_VALUE"""),"flygtnininge")</f>
        <v>flygtnininge</v>
      </c>
      <c r="L13" s="2" t="s">
        <v>5022</v>
      </c>
    </row>
    <row r="14">
      <c r="A14" s="2" t="s">
        <v>5240</v>
      </c>
      <c r="B14" s="2" t="s">
        <v>5265</v>
      </c>
      <c r="C14" s="2" t="s">
        <v>5295</v>
      </c>
      <c r="G14" t="str">
        <f t="shared" si="1"/>
        <v>borgerforslag</v>
      </c>
      <c r="I14" t="str">
        <f>IFERROR(__xludf.DUMMYFUNCTION("""COMPUTED_VALUE"""),"borgerforslag")</f>
        <v>borgerforslag</v>
      </c>
      <c r="L14" s="2" t="s">
        <v>5240</v>
      </c>
    </row>
    <row r="15">
      <c r="A15" s="2" t="s">
        <v>5363</v>
      </c>
      <c r="B15" s="2" t="s">
        <v>5363</v>
      </c>
      <c r="C15" s="2" t="s">
        <v>5416</v>
      </c>
      <c r="G15" t="str">
        <f t="shared" si="1"/>
        <v>uddannelse</v>
      </c>
      <c r="I15" t="str">
        <f>IFERROR(__xludf.DUMMYFUNCTION("""COMPUTED_VALUE"""),"uddannelse")</f>
        <v>uddannelse</v>
      </c>
      <c r="L15" s="2" t="s">
        <v>5363</v>
      </c>
    </row>
    <row r="16">
      <c r="A16" s="2" t="s">
        <v>5482</v>
      </c>
      <c r="B16" s="2" t="s">
        <v>5512</v>
      </c>
      <c r="C16" s="2" t="s">
        <v>5542</v>
      </c>
      <c r="G16" t="str">
        <f t="shared" si="1"/>
        <v>fanansielle sektor</v>
      </c>
      <c r="I16" t="str">
        <f>IFERROR(__xludf.DUMMYFUNCTION("""COMPUTED_VALUE"""),"fanansielle sektor")</f>
        <v>fanansielle sektor</v>
      </c>
      <c r="L16" s="2" t="s">
        <v>5482</v>
      </c>
    </row>
    <row r="17">
      <c r="A17" s="2" t="s">
        <v>4490</v>
      </c>
      <c r="B17" s="2" t="s">
        <v>4804</v>
      </c>
      <c r="C17" s="2" t="s">
        <v>5640</v>
      </c>
      <c r="G17" t="str">
        <f t="shared" si="1"/>
        <v>klima</v>
      </c>
      <c r="I17" t="str">
        <f>IFERROR(__xludf.DUMMYFUNCTION("""COMPUTED_VALUE"""),"debatindlæg")</f>
        <v>debatindlæg</v>
      </c>
      <c r="L17" s="2" t="s">
        <v>4490</v>
      </c>
    </row>
    <row r="18">
      <c r="A18" s="2" t="s">
        <v>5701</v>
      </c>
      <c r="B18" s="2" t="s">
        <v>5719</v>
      </c>
      <c r="C18" s="2" t="s">
        <v>5749</v>
      </c>
      <c r="G18" t="str">
        <f t="shared" si="1"/>
        <v>debatindlæg</v>
      </c>
      <c r="I18" t="str">
        <f>IFERROR(__xludf.DUMMYFUNCTION("""COMPUTED_VALUE"""),"sundhedsreform")</f>
        <v>sundhedsreform</v>
      </c>
      <c r="L18" s="2" t="s">
        <v>5701</v>
      </c>
    </row>
    <row r="19">
      <c r="A19" s="2" t="s">
        <v>5797</v>
      </c>
      <c r="B19" s="2" t="s">
        <v>5802</v>
      </c>
      <c r="C19" s="2" t="s">
        <v>5805</v>
      </c>
      <c r="G19" t="str">
        <f t="shared" si="1"/>
        <v>sundhedsreform</v>
      </c>
      <c r="I19" t="str">
        <f>IFERROR(__xludf.DUMMYFUNCTION("""COMPUTED_VALUE"""),"regering")</f>
        <v>regering</v>
      </c>
      <c r="L19" s="2" t="s">
        <v>5797</v>
      </c>
    </row>
    <row r="20">
      <c r="A20" s="2" t="s">
        <v>4753</v>
      </c>
      <c r="B20" s="2" t="s">
        <v>5830</v>
      </c>
      <c r="C20" s="2" t="s">
        <v>5842</v>
      </c>
      <c r="G20" t="str">
        <f t="shared" si="1"/>
        <v>venstre</v>
      </c>
      <c r="I20" t="str">
        <f>IFERROR(__xludf.DUMMYFUNCTION("""COMPUTED_VALUE"""),"sundhedsvæsen")</f>
        <v>sundhedsvæsen</v>
      </c>
      <c r="L20" s="2" t="s">
        <v>4753</v>
      </c>
    </row>
    <row r="21">
      <c r="A21" s="2" t="s">
        <v>5855</v>
      </c>
      <c r="B21" s="2" t="s">
        <v>5797</v>
      </c>
      <c r="C21" s="2" t="s">
        <v>5864</v>
      </c>
      <c r="G21" t="str">
        <f t="shared" si="1"/>
        <v>regering</v>
      </c>
      <c r="I21" t="str">
        <f>IFERROR(__xludf.DUMMYFUNCTION("""COMPUTED_VALUE"""),"storebælsbro")</f>
        <v>storebælsbro</v>
      </c>
      <c r="L21" s="2" t="s">
        <v>5855</v>
      </c>
    </row>
    <row r="22">
      <c r="A22" s="2" t="s">
        <v>5904</v>
      </c>
      <c r="B22" s="2" t="s">
        <v>5919</v>
      </c>
      <c r="C22" s="2" t="s">
        <v>5940</v>
      </c>
      <c r="G22" t="str">
        <f t="shared" si="1"/>
        <v>sundhedsvæsen</v>
      </c>
      <c r="I22" t="str">
        <f>IFERROR(__xludf.DUMMYFUNCTION("""COMPUTED_VALUE"""),"økonomi")</f>
        <v>økonomi</v>
      </c>
      <c r="L22" s="2" t="s">
        <v>5904</v>
      </c>
    </row>
    <row r="23">
      <c r="A23" s="2" t="s">
        <v>5977</v>
      </c>
      <c r="C23" s="2" t="s">
        <v>6831</v>
      </c>
      <c r="G23" t="str">
        <f t="shared" si="1"/>
        <v>storebælsbro</v>
      </c>
      <c r="I23" t="str">
        <f>IFERROR(__xludf.DUMMYFUNCTION("""COMPUTED_VALUE"""),"infrastruktur")</f>
        <v>infrastruktur</v>
      </c>
      <c r="L23" s="2" t="s">
        <v>5977</v>
      </c>
    </row>
    <row r="24">
      <c r="A24" s="2" t="s">
        <v>4767</v>
      </c>
      <c r="C24" s="2" t="s">
        <v>6953</v>
      </c>
      <c r="G24" t="str">
        <f t="shared" si="1"/>
        <v>økonomi</v>
      </c>
      <c r="I24" t="str">
        <f>IFERROR(__xludf.DUMMYFUNCTION("""COMPUTED_VALUE"""),"kunst")</f>
        <v>kunst</v>
      </c>
      <c r="L24" s="2" t="s">
        <v>4767</v>
      </c>
    </row>
    <row r="25">
      <c r="A25" s="2" t="s">
        <v>4767</v>
      </c>
      <c r="C25" s="2" t="s">
        <v>6999</v>
      </c>
      <c r="G25" t="str">
        <f t="shared" si="1"/>
        <v>økonomi</v>
      </c>
      <c r="I25" t="str">
        <f>IFERROR(__xludf.DUMMYFUNCTION("""COMPUTED_VALUE"""),"meningsmåling")</f>
        <v>meningsmåling</v>
      </c>
      <c r="L25" s="2" t="s">
        <v>4767</v>
      </c>
    </row>
    <row r="26">
      <c r="A26" s="2" t="s">
        <v>7000</v>
      </c>
      <c r="C26" s="2" t="s">
        <v>7001</v>
      </c>
      <c r="G26" t="str">
        <f t="shared" si="1"/>
        <v>infrastruktur</v>
      </c>
      <c r="I26" t="str">
        <f>IFERROR(__xludf.DUMMYFUNCTION("""COMPUTED_VALUE"""),"la")</f>
        <v>la</v>
      </c>
      <c r="L26" s="2" t="s">
        <v>7000</v>
      </c>
    </row>
    <row r="27">
      <c r="A27" s="2" t="s">
        <v>7002</v>
      </c>
      <c r="C27" s="2" t="s">
        <v>7003</v>
      </c>
      <c r="G27" t="str">
        <f t="shared" si="1"/>
        <v>kunst</v>
      </c>
      <c r="I27" t="str">
        <f>IFERROR(__xludf.DUMMYFUNCTION("""COMPUTED_VALUE"""),"ældreminister")</f>
        <v>ældreminister</v>
      </c>
      <c r="L27" s="2" t="s">
        <v>7002</v>
      </c>
    </row>
    <row r="28">
      <c r="A28" s="2" t="s">
        <v>4753</v>
      </c>
      <c r="C28" s="2" t="s">
        <v>7006</v>
      </c>
      <c r="G28" t="str">
        <f t="shared" si="1"/>
        <v>venstre</v>
      </c>
      <c r="I28" t="str">
        <f>IFERROR(__xludf.DUMMYFUNCTION("""COMPUTED_VALUE"""),"")</f>
        <v/>
      </c>
      <c r="L28" s="2" t="s">
        <v>4753</v>
      </c>
    </row>
    <row r="29">
      <c r="A29" s="2" t="s">
        <v>7007</v>
      </c>
      <c r="C29" s="2" t="s">
        <v>7009</v>
      </c>
      <c r="G29" t="str">
        <f t="shared" si="1"/>
        <v>meningsmåling</v>
      </c>
      <c r="I29" t="str">
        <f>IFERROR(__xludf.DUMMYFUNCTION("""COMPUTED_VALUE"""),"executive time")</f>
        <v>executive time</v>
      </c>
      <c r="L29" s="2" t="s">
        <v>9341</v>
      </c>
    </row>
    <row r="30">
      <c r="A30" s="2" t="s">
        <v>7014</v>
      </c>
      <c r="C30" s="2" t="s">
        <v>7024</v>
      </c>
      <c r="G30" t="str">
        <f t="shared" si="1"/>
        <v>la</v>
      </c>
      <c r="I30" t="str">
        <f>IFERROR(__xludf.DUMMYFUNCTION("""COMPUTED_VALUE"""),"lindholm")</f>
        <v>lindholm</v>
      </c>
      <c r="L30" s="2" t="s">
        <v>7007</v>
      </c>
    </row>
    <row r="31">
      <c r="A31" s="2" t="s">
        <v>7059</v>
      </c>
      <c r="C31" s="2" t="s">
        <v>7089</v>
      </c>
      <c r="G31" t="str">
        <f t="shared" si="1"/>
        <v>ældreminister</v>
      </c>
      <c r="I31" t="str">
        <f>IFERROR(__xludf.DUMMYFUNCTION("""COMPUTED_VALUE"""),"asyl")</f>
        <v>asyl</v>
      </c>
      <c r="L31" s="2" t="s">
        <v>7014</v>
      </c>
    </row>
    <row r="32">
      <c r="C32" s="2" t="s">
        <v>7182</v>
      </c>
      <c r="G32" t="str">
        <f t="shared" si="1"/>
        <v/>
      </c>
      <c r="I32" t="str">
        <f>IFERROR(__xludf.DUMMYFUNCTION("""COMPUTED_VALUE"""),"sf")</f>
        <v>sf</v>
      </c>
      <c r="L32" s="2" t="s">
        <v>7059</v>
      </c>
    </row>
    <row r="33">
      <c r="C33" s="2" t="s">
        <v>7604</v>
      </c>
      <c r="G33" t="str">
        <f t="shared" ref="G33:G60" si="2">LOWER(B2)</f>
        <v>trump</v>
      </c>
      <c r="I33" t="str">
        <f>IFERROR(__xludf.DUMMYFUNCTION("""COMPUTED_VALUE"""),"regeringen")</f>
        <v>regeringen</v>
      </c>
      <c r="L33" s="2" t="s">
        <v>4522</v>
      </c>
    </row>
    <row r="34">
      <c r="C34" s="2" t="s">
        <v>7605</v>
      </c>
      <c r="G34" t="str">
        <f t="shared" si="2"/>
        <v>executive time</v>
      </c>
      <c r="I34" t="str">
        <f>IFERROR(__xludf.DUMMYFUNCTION("""COMPUTED_VALUE"""),"førtidspension")</f>
        <v>førtidspension</v>
      </c>
      <c r="L34" s="2" t="s">
        <v>4591</v>
      </c>
    </row>
    <row r="35">
      <c r="C35" s="2" t="s">
        <v>7606</v>
      </c>
      <c r="G35" t="str">
        <f t="shared" si="2"/>
        <v>df</v>
      </c>
      <c r="I35" t="str">
        <f>IFERROR(__xludf.DUMMYFUNCTION("""COMPUTED_VALUE"""),"dsu")</f>
        <v>dsu</v>
      </c>
      <c r="L35" s="2" t="s">
        <v>4679</v>
      </c>
    </row>
    <row r="36">
      <c r="C36" s="2" t="s">
        <v>7608</v>
      </c>
      <c r="G36" t="str">
        <f t="shared" si="2"/>
        <v>eu</v>
      </c>
      <c r="I36" t="str">
        <f>IFERROR(__xludf.DUMMYFUNCTION("""COMPUTED_VALUE"""),"enhedslisten")</f>
        <v>enhedslisten</v>
      </c>
      <c r="L36" s="2" t="s">
        <v>4566</v>
      </c>
    </row>
    <row r="37">
      <c r="C37" s="2" t="s">
        <v>7724</v>
      </c>
      <c r="G37" t="str">
        <f t="shared" si="2"/>
        <v>lindholm</v>
      </c>
      <c r="I37" t="str">
        <f>IFERROR(__xludf.DUMMYFUNCTION("""COMPUTED_VALUE"""),"den digitale prøvevagt")</f>
        <v>den digitale prøvevagt</v>
      </c>
      <c r="L37" s="2" t="s">
        <v>9342</v>
      </c>
    </row>
    <row r="38">
      <c r="C38" s="2" t="s">
        <v>8095</v>
      </c>
      <c r="G38" t="str">
        <f t="shared" si="2"/>
        <v>asyl</v>
      </c>
      <c r="I38" t="str">
        <f>IFERROR(__xludf.DUMMYFUNCTION("""COMPUTED_VALUE"""),"boykot")</f>
        <v>boykot</v>
      </c>
      <c r="L38" s="2" t="s">
        <v>4746</v>
      </c>
    </row>
    <row r="39">
      <c r="C39" s="2" t="s">
        <v>8096</v>
      </c>
      <c r="G39" t="str">
        <f t="shared" si="2"/>
        <v>sf</v>
      </c>
      <c r="I39" t="str">
        <f>IFERROR(__xludf.DUMMYFUNCTION("""COMPUTED_VALUE"""),"klimastrejke")</f>
        <v>klimastrejke</v>
      </c>
      <c r="L39" s="2" t="s">
        <v>4751</v>
      </c>
    </row>
    <row r="40">
      <c r="C40" s="2" t="s">
        <v>8158</v>
      </c>
      <c r="G40" t="str">
        <f t="shared" si="2"/>
        <v>regeringen</v>
      </c>
      <c r="I40" t="str">
        <f>IFERROR(__xludf.DUMMYFUNCTION("""COMPUTED_VALUE"""),"storbritannien")</f>
        <v>storbritannien</v>
      </c>
      <c r="L40" s="2" t="s">
        <v>4764</v>
      </c>
    </row>
    <row r="41">
      <c r="C41" s="2" t="s">
        <v>4490</v>
      </c>
      <c r="G41" t="str">
        <f t="shared" si="2"/>
        <v>førtidspension</v>
      </c>
      <c r="I41" t="str">
        <f>IFERROR(__xludf.DUMMYFUNCTION("""COMPUTED_VALUE"""),"familiesammenføring")</f>
        <v>familiesammenføring</v>
      </c>
      <c r="L41" s="2" t="s">
        <v>9343</v>
      </c>
    </row>
    <row r="42">
      <c r="C42" s="2" t="s">
        <v>8203</v>
      </c>
      <c r="G42" t="str">
        <f t="shared" si="2"/>
        <v>dsu</v>
      </c>
      <c r="I42" t="str">
        <f>IFERROR(__xludf.DUMMYFUNCTION("""COMPUTED_VALUE"""),"baby i folketinget")</f>
        <v>baby i folketinget</v>
      </c>
      <c r="L42" s="2" t="s">
        <v>4788</v>
      </c>
    </row>
    <row r="43">
      <c r="C43" s="2" t="s">
        <v>7014</v>
      </c>
      <c r="G43" t="str">
        <f t="shared" si="2"/>
        <v>enhedslisten</v>
      </c>
      <c r="I43" t="str">
        <f>IFERROR(__xludf.DUMMYFUNCTION("""COMPUTED_VALUE"""),"rusland")</f>
        <v>rusland</v>
      </c>
      <c r="L43" s="2" t="s">
        <v>9344</v>
      </c>
    </row>
    <row r="44">
      <c r="C44" s="2" t="s">
        <v>8286</v>
      </c>
      <c r="G44" t="str">
        <f t="shared" si="2"/>
        <v>den digitale prøvevagt</v>
      </c>
      <c r="I44" t="str">
        <f>IFERROR(__xludf.DUMMYFUNCTION("""COMPUTED_VALUE"""),"forsker")</f>
        <v>forsker</v>
      </c>
      <c r="L44" s="2" t="s">
        <v>9345</v>
      </c>
    </row>
    <row r="45">
      <c r="C45" s="2" t="s">
        <v>8437</v>
      </c>
      <c r="G45" t="str">
        <f t="shared" si="2"/>
        <v>boykot</v>
      </c>
      <c r="I45" t="str">
        <f>IFERROR(__xludf.DUMMYFUNCTION("""COMPUTED_VALUE"""),"krig")</f>
        <v>krig</v>
      </c>
      <c r="L45" s="2" t="s">
        <v>9346</v>
      </c>
    </row>
    <row r="46">
      <c r="C46" s="2" t="s">
        <v>8489</v>
      </c>
      <c r="G46" t="str">
        <f t="shared" si="2"/>
        <v>uddannelse</v>
      </c>
      <c r="I46" t="str">
        <f>IFERROR(__xludf.DUMMYFUNCTION("""COMPUTED_VALUE"""),"sundhedsvæsenet")</f>
        <v>sundhedsvæsenet</v>
      </c>
      <c r="L46" s="2" t="s">
        <v>9347</v>
      </c>
    </row>
    <row r="47">
      <c r="C47" s="2" t="s">
        <v>8516</v>
      </c>
      <c r="G47" t="str">
        <f t="shared" si="2"/>
        <v>klimastrejke</v>
      </c>
      <c r="I47" t="str">
        <f>IFERROR(__xludf.DUMMYFUNCTION("""COMPUTED_VALUE"""),"besparelser")</f>
        <v>besparelser</v>
      </c>
      <c r="L47" s="2" t="s">
        <v>4805</v>
      </c>
    </row>
    <row r="48">
      <c r="C48" s="2" t="s">
        <v>8595</v>
      </c>
      <c r="G48" t="str">
        <f t="shared" si="2"/>
        <v>brexit</v>
      </c>
      <c r="I48" t="str">
        <f>IFERROR(__xludf.DUMMYFUNCTION("""COMPUTED_VALUE"""),"arveafgift")</f>
        <v>arveafgift</v>
      </c>
      <c r="L48" s="2" t="s">
        <v>4818</v>
      </c>
    </row>
    <row r="49">
      <c r="C49" s="2" t="s">
        <v>8630</v>
      </c>
      <c r="G49" t="str">
        <f t="shared" si="2"/>
        <v>storbritannien</v>
      </c>
      <c r="I49" t="str">
        <f>IFERROR(__xludf.DUMMYFUNCTION("""COMPUTED_VALUE"""),"finansministeriet")</f>
        <v>finansministeriet</v>
      </c>
      <c r="L49" s="2" t="s">
        <v>5004</v>
      </c>
    </row>
    <row r="50">
      <c r="C50" s="2" t="s">
        <v>8664</v>
      </c>
      <c r="G50" t="str">
        <f t="shared" si="2"/>
        <v>familiesammenføring</v>
      </c>
      <c r="I50" t="str">
        <f>IFERROR(__xludf.DUMMYFUNCTION("""COMPUTED_VALUE"""),"cybersikkerhed")</f>
        <v>cybersikkerhed</v>
      </c>
      <c r="L50" s="2" t="s">
        <v>5023</v>
      </c>
    </row>
    <row r="51">
      <c r="C51" s="2" t="s">
        <v>8685</v>
      </c>
      <c r="G51" t="str">
        <f t="shared" si="2"/>
        <v>baby i folketinget</v>
      </c>
      <c r="I51" t="str">
        <f>IFERROR(__xludf.DUMMYFUNCTION("""COMPUTED_VALUE"""),"burka")</f>
        <v>burka</v>
      </c>
      <c r="L51" s="2" t="s">
        <v>5265</v>
      </c>
    </row>
    <row r="52">
      <c r="C52" s="2" t="s">
        <v>8718</v>
      </c>
      <c r="G52" t="str">
        <f t="shared" si="2"/>
        <v>sundhedsreform</v>
      </c>
      <c r="I52" t="str">
        <f>IFERROR(__xludf.DUMMYFUNCTION("""COMPUTED_VALUE"""),"islam")</f>
        <v>islam</v>
      </c>
      <c r="L52" s="2" t="s">
        <v>5363</v>
      </c>
    </row>
    <row r="53">
      <c r="C53" s="2" t="s">
        <v>8865</v>
      </c>
      <c r="G53" t="str">
        <f t="shared" si="2"/>
        <v>rusland</v>
      </c>
      <c r="I53" t="str">
        <f>IFERROR(__xludf.DUMMYFUNCTION("""COMPUTED_VALUE"""),"marie krarup")</f>
        <v>marie krarup</v>
      </c>
      <c r="L53" s="2" t="s">
        <v>5512</v>
      </c>
    </row>
    <row r="54">
      <c r="C54" s="2" t="s">
        <v>8892</v>
      </c>
      <c r="G54" t="str">
        <f t="shared" si="2"/>
        <v/>
      </c>
      <c r="I54" t="str">
        <f>IFERROR(__xludf.DUMMYFUNCTION("""COMPUTED_VALUE"""),"flygtninge")</f>
        <v>flygtninge</v>
      </c>
      <c r="L54" s="2" t="s">
        <v>4804</v>
      </c>
    </row>
    <row r="55">
      <c r="G55" t="str">
        <f t="shared" si="2"/>
        <v/>
      </c>
      <c r="I55" t="str">
        <f>IFERROR(__xludf.DUMMYFUNCTION("""COMPUTED_VALUE"""),"jehovas vidner")</f>
        <v>jehovas vidner</v>
      </c>
      <c r="L55" s="2" t="s">
        <v>5719</v>
      </c>
    </row>
    <row r="56">
      <c r="G56" t="str">
        <f t="shared" si="2"/>
        <v/>
      </c>
      <c r="I56" t="str">
        <f>IFERROR(__xludf.DUMMYFUNCTION("""COMPUTED_VALUE"""),"løkkefonden")</f>
        <v>løkkefonden</v>
      </c>
      <c r="L56" s="2" t="s">
        <v>5802</v>
      </c>
    </row>
    <row r="57">
      <c r="G57" t="str">
        <f t="shared" si="2"/>
        <v/>
      </c>
      <c r="I57" t="str">
        <f>IFERROR(__xludf.DUMMYFUNCTION("""COMPUTED_VALUE"""),"landbrug")</f>
        <v>landbrug</v>
      </c>
      <c r="L57" s="2" t="s">
        <v>5830</v>
      </c>
    </row>
    <row r="58">
      <c r="G58" t="str">
        <f t="shared" si="2"/>
        <v/>
      </c>
      <c r="I58" t="str">
        <f>IFERROR(__xludf.DUMMYFUNCTION("""COMPUTED_VALUE"""),"ungdomshus")</f>
        <v>ungdomshus</v>
      </c>
      <c r="L58" s="2" t="s">
        <v>9348</v>
      </c>
    </row>
    <row r="59">
      <c r="G59" t="str">
        <f t="shared" si="2"/>
        <v/>
      </c>
      <c r="I59" t="str">
        <f>IFERROR(__xludf.DUMMYFUNCTION("""COMPUTED_VALUE"""),"menneskesmuglere")</f>
        <v>menneskesmuglere</v>
      </c>
      <c r="L59" s="2" t="s">
        <v>5797</v>
      </c>
    </row>
    <row r="60">
      <c r="G60" t="str">
        <f t="shared" si="2"/>
        <v/>
      </c>
      <c r="I60" t="str">
        <f>IFERROR(__xludf.DUMMYFUNCTION("""COMPUTED_VALUE"""),"terrorisme")</f>
        <v>terrorisme</v>
      </c>
      <c r="L60" s="2" t="s">
        <v>5919</v>
      </c>
    </row>
    <row r="61">
      <c r="G61" t="str">
        <f t="shared" ref="G61:G125" si="3">LOWER(C2)</f>
        <v>forsker</v>
      </c>
      <c r="I61" t="str">
        <f>IFERROR(__xludf.DUMMYFUNCTION("""COMPUTED_VALUE"""),"rød blok")</f>
        <v>rød blok</v>
      </c>
      <c r="L61" s="2" t="s">
        <v>4542</v>
      </c>
    </row>
    <row r="62">
      <c r="G62" t="str">
        <f t="shared" si="3"/>
        <v>krig</v>
      </c>
      <c r="I62" t="str">
        <f>IFERROR(__xludf.DUMMYFUNCTION("""COMPUTED_VALUE"""),"mail")</f>
        <v>mail</v>
      </c>
      <c r="L62" s="2" t="s">
        <v>9349</v>
      </c>
    </row>
    <row r="63">
      <c r="G63" t="str">
        <f t="shared" si="3"/>
        <v>sundhedsvæsenet</v>
      </c>
      <c r="I63" t="str">
        <f>IFERROR(__xludf.DUMMYFUNCTION("""COMPUTED_VALUE"""),"racisme")</f>
        <v>racisme</v>
      </c>
      <c r="L63" s="2" t="s">
        <v>4610</v>
      </c>
    </row>
    <row r="64">
      <c r="G64" t="str">
        <f t="shared" si="3"/>
        <v>besparelser</v>
      </c>
      <c r="I64" t="str">
        <f>IFERROR(__xludf.DUMMYFUNCTION("""COMPUTED_VALUE"""),"nazisme")</f>
        <v>nazisme</v>
      </c>
      <c r="L64" s="2" t="s">
        <v>4701</v>
      </c>
    </row>
    <row r="65">
      <c r="G65" t="str">
        <f t="shared" si="3"/>
        <v>arveafgift</v>
      </c>
      <c r="I65" t="str">
        <f>IFERROR(__xludf.DUMMYFUNCTION("""COMPUTED_VALUE"""),"endhedslisten")</f>
        <v>endhedslisten</v>
      </c>
      <c r="L65" s="2" t="s">
        <v>4734</v>
      </c>
    </row>
    <row r="66">
      <c r="G66" t="str">
        <f t="shared" si="3"/>
        <v>venstre</v>
      </c>
      <c r="I66" t="str">
        <f>IFERROR(__xludf.DUMMYFUNCTION("""COMPUTED_VALUE"""),"omskæring")</f>
        <v>omskæring</v>
      </c>
      <c r="L66" s="2" t="s">
        <v>4747</v>
      </c>
    </row>
    <row r="67">
      <c r="G67" t="str">
        <f t="shared" si="3"/>
        <v>finansministeriet</v>
      </c>
      <c r="I67" t="str">
        <f>IFERROR(__xludf.DUMMYFUNCTION("""COMPUTED_VALUE"""),"pension")</f>
        <v>pension</v>
      </c>
      <c r="L67" s="2" t="s">
        <v>4753</v>
      </c>
    </row>
    <row r="68">
      <c r="G68" t="str">
        <f t="shared" si="3"/>
        <v>cybersikkerhed</v>
      </c>
      <c r="I68" t="str">
        <f>IFERROR(__xludf.DUMMYFUNCTION("""COMPUTED_VALUE"""),"el")</f>
        <v>el</v>
      </c>
      <c r="L68" s="2" t="s">
        <v>4766</v>
      </c>
    </row>
    <row r="69">
      <c r="G69" t="str">
        <f t="shared" si="3"/>
        <v>burka</v>
      </c>
      <c r="I69" t="str">
        <f>IFERROR(__xludf.DUMMYFUNCTION("""COMPUTED_VALUE"""),"teknologi")</f>
        <v>teknologi</v>
      </c>
      <c r="L69" s="2" t="s">
        <v>4799</v>
      </c>
    </row>
    <row r="70">
      <c r="G70" t="str">
        <f t="shared" si="3"/>
        <v>islam</v>
      </c>
      <c r="I70" t="str">
        <f>IFERROR(__xludf.DUMMYFUNCTION("""COMPUTED_VALUE"""),"tandlæge")</f>
        <v>tandlæge</v>
      </c>
      <c r="L70" s="2" t="s">
        <v>4807</v>
      </c>
    </row>
    <row r="71">
      <c r="G71" t="str">
        <f t="shared" si="3"/>
        <v>marie krarup</v>
      </c>
      <c r="I71" t="str">
        <f>IFERROR(__xludf.DUMMYFUNCTION("""COMPUTED_VALUE"""),"masseovervågning")</f>
        <v>masseovervågning</v>
      </c>
      <c r="L71" s="2" t="s">
        <v>4822</v>
      </c>
    </row>
    <row r="72">
      <c r="G72" t="str">
        <f t="shared" si="3"/>
        <v>sf</v>
      </c>
      <c r="I72" t="str">
        <f>IFERROR(__xludf.DUMMYFUNCTION("""COMPUTED_VALUE"""),"motorcykler")</f>
        <v>motorcykler</v>
      </c>
      <c r="L72" s="2" t="s">
        <v>5018</v>
      </c>
    </row>
    <row r="73">
      <c r="G73" t="str">
        <f t="shared" si="3"/>
        <v>flygtninge</v>
      </c>
      <c r="I73" t="str">
        <f>IFERROR(__xludf.DUMMYFUNCTION("""COMPUTED_VALUE"""),"undervisningsministeriet")</f>
        <v>undervisningsministeriet</v>
      </c>
      <c r="L73" s="2" t="s">
        <v>9350</v>
      </c>
    </row>
    <row r="74">
      <c r="G74" t="str">
        <f t="shared" si="3"/>
        <v>jehovas vidner</v>
      </c>
      <c r="I74" t="str">
        <f>IFERROR(__xludf.DUMMYFUNCTION("""COMPUTED_VALUE"""),"fravær")</f>
        <v>fravær</v>
      </c>
      <c r="L74" s="2" t="s">
        <v>5024</v>
      </c>
    </row>
    <row r="75">
      <c r="G75" t="str">
        <f t="shared" si="3"/>
        <v>løkkefonden</v>
      </c>
      <c r="I75" t="str">
        <f>IFERROR(__xludf.DUMMYFUNCTION("""COMPUTED_VALUE"""),"alternativet")</f>
        <v>alternativet</v>
      </c>
      <c r="L75" s="2" t="s">
        <v>9351</v>
      </c>
    </row>
    <row r="76">
      <c r="G76" t="str">
        <f t="shared" si="3"/>
        <v>landbrug</v>
      </c>
      <c r="I76" t="str">
        <f>IFERROR(__xludf.DUMMYFUNCTION("""COMPUTED_VALUE"""),"su")</f>
        <v>su</v>
      </c>
      <c r="L76" s="2" t="s">
        <v>9352</v>
      </c>
    </row>
    <row r="77">
      <c r="G77" t="str">
        <f t="shared" si="3"/>
        <v>ungdomshus</v>
      </c>
      <c r="I77" t="str">
        <f>IFERROR(__xludf.DUMMYFUNCTION("""COMPUTED_VALUE"""),"banker")</f>
        <v>banker</v>
      </c>
      <c r="L77" s="2" t="s">
        <v>5018</v>
      </c>
    </row>
    <row r="78">
      <c r="G78" t="str">
        <f t="shared" si="3"/>
        <v>menneskesmuglere</v>
      </c>
      <c r="I78" t="str">
        <f>IFERROR(__xludf.DUMMYFUNCTION("""COMPUTED_VALUE"""),"gæld")</f>
        <v>gæld</v>
      </c>
      <c r="L78" s="2" t="s">
        <v>5416</v>
      </c>
    </row>
    <row r="79">
      <c r="G79" t="str">
        <f t="shared" si="3"/>
        <v>terrorisme</v>
      </c>
      <c r="I79" t="str">
        <f>IFERROR(__xludf.DUMMYFUNCTION("""COMPUTED_VALUE"""),"it")</f>
        <v>it</v>
      </c>
      <c r="L79" s="2" t="s">
        <v>5542</v>
      </c>
    </row>
    <row r="80">
      <c r="G80" t="str">
        <f t="shared" si="3"/>
        <v>rød blok</v>
      </c>
      <c r="I80" t="str">
        <f>IFERROR(__xludf.DUMMYFUNCTION("""COMPUTED_VALUE"""),"jernbane")</f>
        <v>jernbane</v>
      </c>
      <c r="L80" s="2" t="s">
        <v>9353</v>
      </c>
    </row>
    <row r="81">
      <c r="G81" t="str">
        <f t="shared" si="3"/>
        <v>uddannelse</v>
      </c>
      <c r="I81" t="str">
        <f>IFERROR(__xludf.DUMMYFUNCTION("""COMPUTED_VALUE"""),"vacciner")</f>
        <v>vacciner</v>
      </c>
      <c r="L81" s="2" t="s">
        <v>9354</v>
      </c>
    </row>
    <row r="82">
      <c r="G82" t="str">
        <f t="shared" si="3"/>
        <v>mail</v>
      </c>
      <c r="I82" t="str">
        <f>IFERROR(__xludf.DUMMYFUNCTION("""COMPUTED_VALUE"""),"udlængingestyrelsen")</f>
        <v>udlængingestyrelsen</v>
      </c>
      <c r="L82" s="2" t="s">
        <v>5640</v>
      </c>
    </row>
    <row r="83">
      <c r="G83" t="str">
        <f t="shared" si="3"/>
        <v>racisme</v>
      </c>
      <c r="I83" t="str">
        <f>IFERROR(__xludf.DUMMYFUNCTION("""COMPUTED_VALUE"""),"lootbox")</f>
        <v>lootbox</v>
      </c>
      <c r="L83" s="2" t="s">
        <v>5749</v>
      </c>
    </row>
    <row r="84">
      <c r="G84" t="str">
        <f t="shared" si="3"/>
        <v>nazisme</v>
      </c>
      <c r="I84" t="str">
        <f>IFERROR(__xludf.DUMMYFUNCTION("""COMPUTED_VALUE"""),"ulovlig partistøtte")</f>
        <v>ulovlig partistøtte</v>
      </c>
      <c r="L84" s="2" t="s">
        <v>5805</v>
      </c>
    </row>
    <row r="85">
      <c r="G85" t="str">
        <f t="shared" si="3"/>
        <v>endhedslisten</v>
      </c>
      <c r="I85" t="str">
        <f>IFERROR(__xludf.DUMMYFUNCTION("""COMPUTED_VALUE"""),"kønsneutrale")</f>
        <v>kønsneutrale</v>
      </c>
      <c r="L85" s="2" t="s">
        <v>5842</v>
      </c>
    </row>
    <row r="86">
      <c r="G86" t="str">
        <f t="shared" si="3"/>
        <v>omskæring</v>
      </c>
      <c r="I86" t="str">
        <f>IFERROR(__xludf.DUMMYFUNCTION("""COMPUTED_VALUE"""),"skattehævelse")</f>
        <v>skattehævelse</v>
      </c>
      <c r="L86" s="2" t="s">
        <v>5864</v>
      </c>
    </row>
    <row r="87">
      <c r="G87" t="str">
        <f t="shared" si="3"/>
        <v>pension</v>
      </c>
      <c r="I87" t="str">
        <f>IFERROR(__xludf.DUMMYFUNCTION("""COMPUTED_VALUE"""),"blå blok")</f>
        <v>blå blok</v>
      </c>
      <c r="L87" s="2" t="s">
        <v>5940</v>
      </c>
    </row>
    <row r="88">
      <c r="G88" t="str">
        <f t="shared" si="3"/>
        <v>el</v>
      </c>
      <c r="I88" t="str">
        <f>IFERROR(__xludf.DUMMYFUNCTION("""COMPUTED_VALUE"""),"vestager")</f>
        <v>vestager</v>
      </c>
      <c r="L88" s="2" t="s">
        <v>6831</v>
      </c>
    </row>
    <row r="89">
      <c r="G89" t="str">
        <f t="shared" si="3"/>
        <v>klima</v>
      </c>
      <c r="I89" t="str">
        <f>IFERROR(__xludf.DUMMYFUNCTION("""COMPUTED_VALUE"""),"skat")</f>
        <v>skat</v>
      </c>
      <c r="L89" s="2" t="s">
        <v>9355</v>
      </c>
    </row>
    <row r="90">
      <c r="G90" t="str">
        <f t="shared" si="3"/>
        <v>teknologi</v>
      </c>
      <c r="I90" t="str">
        <f>IFERROR(__xludf.DUMMYFUNCTION("""COMPUTED_VALUE"""),"energi")</f>
        <v>energi</v>
      </c>
      <c r="L90" s="2" t="s">
        <v>9356</v>
      </c>
    </row>
    <row r="91">
      <c r="G91" t="str">
        <f t="shared" si="3"/>
        <v>tandlæge</v>
      </c>
      <c r="I91" t="str">
        <f>IFERROR(__xludf.DUMMYFUNCTION("""COMPUTED_VALUE"""),"miljø")</f>
        <v>miljø</v>
      </c>
      <c r="L91" s="2" t="s">
        <v>6953</v>
      </c>
    </row>
    <row r="92">
      <c r="G92" t="str">
        <f t="shared" si="3"/>
        <v>masseovervågning</v>
      </c>
      <c r="I92" t="str">
        <f>IFERROR(__xludf.DUMMYFUNCTION("""COMPUTED_VALUE"""),"kommune")</f>
        <v>kommune</v>
      </c>
      <c r="L92" s="2" t="s">
        <v>6999</v>
      </c>
    </row>
    <row r="93">
      <c r="G93" t="str">
        <f t="shared" si="3"/>
        <v>borgerforslag</v>
      </c>
      <c r="I93" t="str">
        <f>IFERROR(__xludf.DUMMYFUNCTION("""COMPUTED_VALUE"""),"")</f>
        <v/>
      </c>
      <c r="L93" s="2" t="s">
        <v>7001</v>
      </c>
    </row>
    <row r="94">
      <c r="G94" t="str">
        <f t="shared" si="3"/>
        <v>socialdemokratiet</v>
      </c>
      <c r="L94" s="2" t="s">
        <v>7003</v>
      </c>
    </row>
    <row r="95">
      <c r="G95" t="str">
        <f t="shared" si="3"/>
        <v>motorcykler</v>
      </c>
      <c r="L95" s="2" t="s">
        <v>7006</v>
      </c>
    </row>
    <row r="96">
      <c r="G96" t="str">
        <f t="shared" si="3"/>
        <v>undervisningsministeriet</v>
      </c>
      <c r="L96" s="2" t="s">
        <v>7009</v>
      </c>
    </row>
    <row r="97">
      <c r="G97" t="str">
        <f t="shared" si="3"/>
        <v>fravær</v>
      </c>
      <c r="L97" s="2" t="s">
        <v>7024</v>
      </c>
    </row>
    <row r="98">
      <c r="G98" t="str">
        <f t="shared" si="3"/>
        <v>df</v>
      </c>
      <c r="L98" s="2" t="s">
        <v>9359</v>
      </c>
    </row>
    <row r="99">
      <c r="G99" t="str">
        <f t="shared" si="3"/>
        <v>alternativet</v>
      </c>
      <c r="L99" s="2" t="s">
        <v>7089</v>
      </c>
    </row>
    <row r="100">
      <c r="G100" t="str">
        <f t="shared" si="3"/>
        <v>klima</v>
      </c>
      <c r="L100" s="2" t="s">
        <v>7182</v>
      </c>
    </row>
    <row r="101">
      <c r="G101" t="str">
        <f t="shared" si="3"/>
        <v>su</v>
      </c>
      <c r="L101" s="2" t="s">
        <v>7604</v>
      </c>
    </row>
    <row r="102">
      <c r="G102" t="str">
        <f t="shared" si="3"/>
        <v>la</v>
      </c>
      <c r="L102" s="2" t="s">
        <v>7605</v>
      </c>
    </row>
    <row r="103">
      <c r="G103" t="str">
        <f t="shared" si="3"/>
        <v>banker</v>
      </c>
      <c r="L103" s="2" t="s">
        <v>7606</v>
      </c>
    </row>
    <row r="104">
      <c r="G104" t="str">
        <f t="shared" si="3"/>
        <v>gæld</v>
      </c>
      <c r="L104" s="2" t="s">
        <v>7608</v>
      </c>
    </row>
    <row r="105">
      <c r="G105" t="str">
        <f t="shared" si="3"/>
        <v>it</v>
      </c>
      <c r="L105" s="2" t="s">
        <v>7724</v>
      </c>
    </row>
    <row r="106">
      <c r="G106" t="str">
        <f t="shared" si="3"/>
        <v>jernbane</v>
      </c>
      <c r="L106" s="2" t="s">
        <v>8095</v>
      </c>
    </row>
    <row r="107">
      <c r="G107" t="str">
        <f t="shared" si="3"/>
        <v>vacciner</v>
      </c>
      <c r="L107" s="2" t="s">
        <v>8096</v>
      </c>
    </row>
    <row r="108">
      <c r="G108" t="str">
        <f t="shared" si="3"/>
        <v>udlængingestyrelsen</v>
      </c>
      <c r="L108" s="2" t="s">
        <v>8158</v>
      </c>
    </row>
    <row r="109">
      <c r="G109" t="str">
        <f t="shared" si="3"/>
        <v>lootbox</v>
      </c>
      <c r="L109" s="2" t="s">
        <v>4490</v>
      </c>
    </row>
    <row r="110">
      <c r="G110" t="str">
        <f t="shared" si="3"/>
        <v>ulovlig partistøtte</v>
      </c>
      <c r="L110" s="2" t="s">
        <v>8203</v>
      </c>
    </row>
    <row r="111">
      <c r="G111" t="str">
        <f t="shared" si="3"/>
        <v>kønsneutrale</v>
      </c>
      <c r="L111" s="2" t="s">
        <v>7014</v>
      </c>
    </row>
    <row r="112">
      <c r="G112" t="str">
        <f t="shared" si="3"/>
        <v>skattehævelse</v>
      </c>
      <c r="L112" s="2" t="s">
        <v>9360</v>
      </c>
    </row>
    <row r="113">
      <c r="G113" t="str">
        <f t="shared" si="3"/>
        <v>blå blok</v>
      </c>
      <c r="L113" s="2" t="s">
        <v>9361</v>
      </c>
    </row>
    <row r="114">
      <c r="G114" t="str">
        <f t="shared" si="3"/>
        <v/>
      </c>
      <c r="L114" s="2" t="s">
        <v>8286</v>
      </c>
    </row>
    <row r="115">
      <c r="G115" t="str">
        <f t="shared" si="3"/>
        <v/>
      </c>
      <c r="L115" s="2" t="s">
        <v>8437</v>
      </c>
    </row>
    <row r="116">
      <c r="G116" t="str">
        <f t="shared" si="3"/>
        <v/>
      </c>
      <c r="L116" s="2" t="s">
        <v>8489</v>
      </c>
    </row>
    <row r="117">
      <c r="G117" t="str">
        <f t="shared" si="3"/>
        <v/>
      </c>
      <c r="L117" s="2" t="s">
        <v>9362</v>
      </c>
    </row>
    <row r="118">
      <c r="G118" t="str">
        <f t="shared" si="3"/>
        <v/>
      </c>
      <c r="L118" s="2" t="s">
        <v>8595</v>
      </c>
    </row>
    <row r="119">
      <c r="G119" t="str">
        <f t="shared" si="3"/>
        <v/>
      </c>
      <c r="L119" s="2" t="s">
        <v>8630</v>
      </c>
    </row>
    <row r="120">
      <c r="G120" t="str">
        <f t="shared" si="3"/>
        <v/>
      </c>
      <c r="L120" s="2" t="s">
        <v>8664</v>
      </c>
    </row>
    <row r="121">
      <c r="G121" t="str">
        <f t="shared" si="3"/>
        <v/>
      </c>
      <c r="L121" s="2" t="s">
        <v>8685</v>
      </c>
    </row>
    <row r="122">
      <c r="G122" t="str">
        <f t="shared" si="3"/>
        <v/>
      </c>
      <c r="L122" s="2" t="s">
        <v>8718</v>
      </c>
    </row>
    <row r="123">
      <c r="G123" t="str">
        <f t="shared" si="3"/>
        <v/>
      </c>
      <c r="L123" s="2" t="s">
        <v>8865</v>
      </c>
    </row>
    <row r="124">
      <c r="G124" t="str">
        <f t="shared" si="3"/>
        <v/>
      </c>
      <c r="L124" s="2" t="s">
        <v>8892</v>
      </c>
    </row>
    <row r="125">
      <c r="G125" t="str">
        <f t="shared" si="3"/>
        <v/>
      </c>
      <c r="L125" s="2" t="s">
        <v>8516</v>
      </c>
    </row>
    <row r="126">
      <c r="G126" t="str">
        <f t="shared" ref="G126:G133" si="4">LOWER(D2)</f>
        <v>eu</v>
      </c>
      <c r="L126" s="2" t="s">
        <v>4566</v>
      </c>
    </row>
    <row r="127">
      <c r="G127" t="str">
        <f t="shared" si="4"/>
        <v>vestager</v>
      </c>
      <c r="L127" s="2" t="s">
        <v>4633</v>
      </c>
    </row>
    <row r="128">
      <c r="G128" t="str">
        <f t="shared" si="4"/>
        <v>skat</v>
      </c>
      <c r="L128" s="2" t="s">
        <v>4725</v>
      </c>
    </row>
    <row r="129">
      <c r="G129" t="str">
        <f t="shared" si="4"/>
        <v>it</v>
      </c>
      <c r="L129" s="2" t="s">
        <v>4740</v>
      </c>
    </row>
    <row r="130">
      <c r="G130" t="str">
        <f t="shared" si="4"/>
        <v>energi</v>
      </c>
      <c r="L130" s="2" t="s">
        <v>4749</v>
      </c>
    </row>
    <row r="131">
      <c r="G131" t="str">
        <f t="shared" si="4"/>
        <v>miljø</v>
      </c>
      <c r="L131" s="2" t="s">
        <v>4757</v>
      </c>
    </row>
    <row r="132">
      <c r="G132" t="str">
        <f t="shared" si="4"/>
        <v>økonomi</v>
      </c>
      <c r="L132" s="2" t="s">
        <v>4767</v>
      </c>
    </row>
    <row r="133">
      <c r="G133" t="str">
        <f t="shared" si="4"/>
        <v>kommune</v>
      </c>
      <c r="L133" s="2" t="s">
        <v>4802</v>
      </c>
    </row>
  </sheetData>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sheetData>
    <row r="1">
      <c r="A1" s="61" t="s">
        <v>9340</v>
      </c>
      <c r="B1" s="61" t="s">
        <v>9357</v>
      </c>
      <c r="C1" s="61" t="s">
        <v>9358</v>
      </c>
    </row>
    <row r="2">
      <c r="A2" s="2" t="s">
        <v>4490</v>
      </c>
      <c r="B2" t="str">
        <f t="shared" ref="B2:B421" si="1">LOWER(A2)</f>
        <v>klima</v>
      </c>
      <c r="C2" t="str">
        <f>IFERROR(__xludf.DUMMYFUNCTION("UNIQUE(B2:B421)"),"klima")</f>
        <v>klima</v>
      </c>
    </row>
    <row r="3">
      <c r="A3" s="2" t="s">
        <v>4522</v>
      </c>
      <c r="B3" t="str">
        <f t="shared" si="1"/>
        <v>trump</v>
      </c>
      <c r="C3" t="str">
        <f>IFERROR(__xludf.DUMMYFUNCTION("""COMPUTED_VALUE"""),"trump")</f>
        <v>trump</v>
      </c>
    </row>
    <row r="4">
      <c r="A4" s="2" t="s">
        <v>4658</v>
      </c>
      <c r="B4" t="str">
        <f t="shared" si="1"/>
        <v>valg</v>
      </c>
      <c r="C4" t="str">
        <f>IFERROR(__xludf.DUMMYFUNCTION("""COMPUTED_VALUE"""),"valg")</f>
        <v>valg</v>
      </c>
    </row>
    <row r="5">
      <c r="A5" s="2" t="s">
        <v>4730</v>
      </c>
      <c r="B5" t="str">
        <f t="shared" si="1"/>
        <v>pensionsalder</v>
      </c>
      <c r="C5" t="str">
        <f>IFERROR(__xludf.DUMMYFUNCTION("""COMPUTED_VALUE"""),"pensionsalder")</f>
        <v>pensionsalder</v>
      </c>
    </row>
    <row r="6">
      <c r="A6" s="2" t="s">
        <v>4741</v>
      </c>
      <c r="B6" t="str">
        <f t="shared" si="1"/>
        <v>socialdemokratiet</v>
      </c>
      <c r="C6" t="str">
        <f>IFERROR(__xludf.DUMMYFUNCTION("""COMPUTED_VALUE"""),"socialdemokratiet")</f>
        <v>socialdemokratiet</v>
      </c>
    </row>
    <row r="7">
      <c r="A7" s="2" t="s">
        <v>4679</v>
      </c>
      <c r="B7" t="str">
        <f t="shared" si="1"/>
        <v>df</v>
      </c>
      <c r="C7" t="str">
        <f>IFERROR(__xludf.DUMMYFUNCTION("""COMPUTED_VALUE"""),"df")</f>
        <v>df</v>
      </c>
    </row>
    <row r="8">
      <c r="A8" s="2" t="s">
        <v>4753</v>
      </c>
      <c r="B8" t="str">
        <f t="shared" si="1"/>
        <v>venstre</v>
      </c>
      <c r="C8" t="str">
        <f>IFERROR(__xludf.DUMMYFUNCTION("""COMPUTED_VALUE"""),"venstre")</f>
        <v>venstre</v>
      </c>
    </row>
    <row r="9">
      <c r="A9" s="2" t="s">
        <v>4566</v>
      </c>
      <c r="B9" t="str">
        <f t="shared" si="1"/>
        <v>eu</v>
      </c>
      <c r="C9" t="str">
        <f>IFERROR(__xludf.DUMMYFUNCTION("""COMPUTED_VALUE"""),"eu")</f>
        <v>eu</v>
      </c>
    </row>
    <row r="10">
      <c r="A10" s="2" t="s">
        <v>4804</v>
      </c>
      <c r="B10" t="str">
        <f t="shared" si="1"/>
        <v>brexit</v>
      </c>
      <c r="C10" t="str">
        <f>IFERROR(__xludf.DUMMYFUNCTION("""COMPUTED_VALUE"""),"brexit")</f>
        <v>brexit</v>
      </c>
    </row>
    <row r="11">
      <c r="A11" s="2" t="s">
        <v>4809</v>
      </c>
      <c r="B11" t="str">
        <f t="shared" si="1"/>
        <v>fortælling</v>
      </c>
      <c r="C11" t="str">
        <f>IFERROR(__xludf.DUMMYFUNCTION("""COMPUTED_VALUE"""),"fortælling")</f>
        <v>fortælling</v>
      </c>
    </row>
    <row r="12">
      <c r="A12" s="2" t="s">
        <v>4984</v>
      </c>
      <c r="B12" t="str">
        <f t="shared" si="1"/>
        <v>indvandrere</v>
      </c>
      <c r="C12" t="str">
        <f>IFERROR(__xludf.DUMMYFUNCTION("""COMPUTED_VALUE"""),"indvandrere")</f>
        <v>indvandrere</v>
      </c>
    </row>
    <row r="13">
      <c r="A13" s="2" t="s">
        <v>5022</v>
      </c>
      <c r="B13" t="str">
        <f t="shared" si="1"/>
        <v>flygtnininge</v>
      </c>
      <c r="C13" t="str">
        <f>IFERROR(__xludf.DUMMYFUNCTION("""COMPUTED_VALUE"""),"flygtnininge")</f>
        <v>flygtnininge</v>
      </c>
    </row>
    <row r="14">
      <c r="A14" s="2" t="s">
        <v>5240</v>
      </c>
      <c r="B14" t="str">
        <f t="shared" si="1"/>
        <v>borgerforslag</v>
      </c>
      <c r="C14" t="str">
        <f>IFERROR(__xludf.DUMMYFUNCTION("""COMPUTED_VALUE"""),"borgerforslag")</f>
        <v>borgerforslag</v>
      </c>
    </row>
    <row r="15">
      <c r="A15" s="2" t="s">
        <v>5363</v>
      </c>
      <c r="B15" t="str">
        <f t="shared" si="1"/>
        <v>uddannelse</v>
      </c>
      <c r="C15" t="str">
        <f>IFERROR(__xludf.DUMMYFUNCTION("""COMPUTED_VALUE"""),"uddannelse")</f>
        <v>uddannelse</v>
      </c>
    </row>
    <row r="16">
      <c r="A16" s="2" t="s">
        <v>4490</v>
      </c>
      <c r="B16" t="str">
        <f t="shared" si="1"/>
        <v>klima</v>
      </c>
      <c r="C16" t="str">
        <f>IFERROR(__xludf.DUMMYFUNCTION("""COMPUTED_VALUE"""),"debatindlæg")</f>
        <v>debatindlæg</v>
      </c>
    </row>
    <row r="17">
      <c r="A17" s="2" t="s">
        <v>5701</v>
      </c>
      <c r="B17" t="str">
        <f t="shared" si="1"/>
        <v>debatindlæg</v>
      </c>
      <c r="C17" t="str">
        <f>IFERROR(__xludf.DUMMYFUNCTION("""COMPUTED_VALUE"""),"sundhedsreform")</f>
        <v>sundhedsreform</v>
      </c>
    </row>
    <row r="18">
      <c r="A18" s="2" t="s">
        <v>5797</v>
      </c>
      <c r="B18" t="str">
        <f t="shared" si="1"/>
        <v>sundhedsreform</v>
      </c>
      <c r="C18" t="str">
        <f>IFERROR(__xludf.DUMMYFUNCTION("""COMPUTED_VALUE"""),"regering")</f>
        <v>regering</v>
      </c>
    </row>
    <row r="19">
      <c r="A19" s="2" t="s">
        <v>4753</v>
      </c>
      <c r="B19" t="str">
        <f t="shared" si="1"/>
        <v>venstre</v>
      </c>
      <c r="C19" t="str">
        <f>IFERROR(__xludf.DUMMYFUNCTION("""COMPUTED_VALUE"""),"sundhedsvæsen")</f>
        <v>sundhedsvæsen</v>
      </c>
    </row>
    <row r="20">
      <c r="A20" s="2" t="s">
        <v>5855</v>
      </c>
      <c r="B20" t="str">
        <f t="shared" si="1"/>
        <v>regering</v>
      </c>
      <c r="C20" t="str">
        <f>IFERROR(__xludf.DUMMYFUNCTION("""COMPUTED_VALUE"""),"storebælsbro")</f>
        <v>storebælsbro</v>
      </c>
    </row>
    <row r="21">
      <c r="A21" s="2" t="s">
        <v>5904</v>
      </c>
      <c r="B21" t="str">
        <f t="shared" si="1"/>
        <v>sundhedsvæsen</v>
      </c>
      <c r="C21" t="str">
        <f>IFERROR(__xludf.DUMMYFUNCTION("""COMPUTED_VALUE"""),"økonomi")</f>
        <v>økonomi</v>
      </c>
    </row>
    <row r="22">
      <c r="A22" s="2" t="s">
        <v>5977</v>
      </c>
      <c r="B22" t="str">
        <f t="shared" si="1"/>
        <v>storebælsbro</v>
      </c>
      <c r="C22" t="str">
        <f>IFERROR(__xludf.DUMMYFUNCTION("""COMPUTED_VALUE"""),"infrastruktur")</f>
        <v>infrastruktur</v>
      </c>
    </row>
    <row r="23">
      <c r="A23" s="2" t="s">
        <v>4767</v>
      </c>
      <c r="B23" t="str">
        <f t="shared" si="1"/>
        <v>økonomi</v>
      </c>
      <c r="C23" t="str">
        <f>IFERROR(__xludf.DUMMYFUNCTION("""COMPUTED_VALUE"""),"kunst")</f>
        <v>kunst</v>
      </c>
    </row>
    <row r="24">
      <c r="A24" s="2" t="s">
        <v>4767</v>
      </c>
      <c r="B24" t="str">
        <f t="shared" si="1"/>
        <v>økonomi</v>
      </c>
      <c r="C24" t="str">
        <f>IFERROR(__xludf.DUMMYFUNCTION("""COMPUTED_VALUE"""),"haarder")</f>
        <v>haarder</v>
      </c>
    </row>
    <row r="25">
      <c r="A25" s="2" t="s">
        <v>7000</v>
      </c>
      <c r="B25" t="str">
        <f t="shared" si="1"/>
        <v>infrastruktur</v>
      </c>
      <c r="C25" t="str">
        <f>IFERROR(__xludf.DUMMYFUNCTION("""COMPUTED_VALUE"""),"meningsmåling")</f>
        <v>meningsmåling</v>
      </c>
    </row>
    <row r="26">
      <c r="A26" s="2" t="s">
        <v>7002</v>
      </c>
      <c r="B26" t="str">
        <f t="shared" si="1"/>
        <v>kunst</v>
      </c>
      <c r="C26" t="str">
        <f>IFERROR(__xludf.DUMMYFUNCTION("""COMPUTED_VALUE"""),"la")</f>
        <v>la</v>
      </c>
    </row>
    <row r="27">
      <c r="A27" s="2" t="s">
        <v>4753</v>
      </c>
      <c r="B27" t="str">
        <f t="shared" si="1"/>
        <v>venstre</v>
      </c>
      <c r="C27" t="str">
        <f>IFERROR(__xludf.DUMMYFUNCTION("""COMPUTED_VALUE"""),"ældreminister")</f>
        <v>ældreminister</v>
      </c>
    </row>
    <row r="28">
      <c r="A28" s="2" t="s">
        <v>9341</v>
      </c>
      <c r="B28" t="str">
        <f t="shared" si="1"/>
        <v>haarder</v>
      </c>
      <c r="C28" t="str">
        <f>IFERROR(__xludf.DUMMYFUNCTION("""COMPUTED_VALUE"""),"peter")</f>
        <v>peter</v>
      </c>
    </row>
    <row r="29">
      <c r="A29" s="2" t="s">
        <v>7007</v>
      </c>
      <c r="B29" t="str">
        <f t="shared" si="1"/>
        <v>meningsmåling</v>
      </c>
      <c r="C29" t="str">
        <f>IFERROR(__xludf.DUMMYFUNCTION("""COMPUTED_VALUE"""),"kofod")</f>
        <v>kofod</v>
      </c>
    </row>
    <row r="30">
      <c r="A30" s="2" t="s">
        <v>7014</v>
      </c>
      <c r="B30" t="str">
        <f t="shared" si="1"/>
        <v>la</v>
      </c>
      <c r="C30" t="str">
        <f>IFERROR(__xludf.DUMMYFUNCTION("""COMPUTED_VALUE"""),"lindholm")</f>
        <v>lindholm</v>
      </c>
    </row>
    <row r="31">
      <c r="A31" s="2" t="s">
        <v>7059</v>
      </c>
      <c r="B31" t="str">
        <f t="shared" si="1"/>
        <v>ældreminister</v>
      </c>
      <c r="C31" t="str">
        <f>IFERROR(__xludf.DUMMYFUNCTION("""COMPUTED_VALUE"""),"asyl")</f>
        <v>asyl</v>
      </c>
    </row>
    <row r="32">
      <c r="A32" s="2" t="s">
        <v>4522</v>
      </c>
      <c r="B32" t="str">
        <f t="shared" si="1"/>
        <v>trump</v>
      </c>
      <c r="C32" t="str">
        <f>IFERROR(__xludf.DUMMYFUNCTION("""COMPUTED_VALUE"""),"sf")</f>
        <v>sf</v>
      </c>
    </row>
    <row r="33">
      <c r="A33" s="2" t="s">
        <v>4679</v>
      </c>
      <c r="B33" t="str">
        <f t="shared" si="1"/>
        <v>df</v>
      </c>
      <c r="C33" t="str">
        <f>IFERROR(__xludf.DUMMYFUNCTION("""COMPUTED_VALUE"""),"pia")</f>
        <v>pia</v>
      </c>
    </row>
    <row r="34">
      <c r="A34" s="2" t="s">
        <v>4566</v>
      </c>
      <c r="B34" t="str">
        <f t="shared" si="1"/>
        <v>eu</v>
      </c>
      <c r="C34" t="str">
        <f>IFERROR(__xludf.DUMMYFUNCTION("""COMPUTED_VALUE"""),"olsen")</f>
        <v>olsen</v>
      </c>
    </row>
    <row r="35">
      <c r="A35" s="2" t="s">
        <v>9363</v>
      </c>
      <c r="B35" t="str">
        <f t="shared" si="1"/>
        <v>peter</v>
      </c>
      <c r="C35" t="str">
        <f>IFERROR(__xludf.DUMMYFUNCTION("""COMPUTED_VALUE"""),"dyhr")</f>
        <v>dyhr</v>
      </c>
    </row>
    <row r="36">
      <c r="A36" s="2" t="s">
        <v>9364</v>
      </c>
      <c r="B36" t="str">
        <f t="shared" si="1"/>
        <v>kofod</v>
      </c>
      <c r="C36" t="str">
        <f>IFERROR(__xludf.DUMMYFUNCTION("""COMPUTED_VALUE"""),"regeringen")</f>
        <v>regeringen</v>
      </c>
    </row>
    <row r="37">
      <c r="A37" s="2" t="s">
        <v>4746</v>
      </c>
      <c r="B37" t="str">
        <f t="shared" si="1"/>
        <v>lindholm</v>
      </c>
      <c r="C37" t="str">
        <f>IFERROR(__xludf.DUMMYFUNCTION("""COMPUTED_VALUE"""),"kristian")</f>
        <v>kristian</v>
      </c>
    </row>
    <row r="38">
      <c r="A38" s="2" t="s">
        <v>4751</v>
      </c>
      <c r="B38" t="str">
        <f t="shared" si="1"/>
        <v>asyl</v>
      </c>
      <c r="C38" t="str">
        <f>IFERROR(__xludf.DUMMYFUNCTION("""COMPUTED_VALUE"""),"thulesen")</f>
        <v>thulesen</v>
      </c>
    </row>
    <row r="39">
      <c r="A39" s="2" t="s">
        <v>4764</v>
      </c>
      <c r="B39" t="str">
        <f t="shared" si="1"/>
        <v>sf</v>
      </c>
      <c r="C39" t="str">
        <f>IFERROR(__xludf.DUMMYFUNCTION("""COMPUTED_VALUE"""),"dahl")</f>
        <v>dahl</v>
      </c>
    </row>
    <row r="40">
      <c r="A40" s="2" t="s">
        <v>9365</v>
      </c>
      <c r="B40" t="str">
        <f t="shared" si="1"/>
        <v>pia</v>
      </c>
      <c r="C40" t="str">
        <f>IFERROR(__xludf.DUMMYFUNCTION("""COMPUTED_VALUE"""),"anders")</f>
        <v>anders</v>
      </c>
    </row>
    <row r="41">
      <c r="A41" s="2" t="s">
        <v>9366</v>
      </c>
      <c r="B41" t="str">
        <f t="shared" si="1"/>
        <v>olsen</v>
      </c>
      <c r="C41" t="str">
        <f>IFERROR(__xludf.DUMMYFUNCTION("""COMPUTED_VALUE"""),"vistisen")</f>
        <v>vistisen</v>
      </c>
    </row>
    <row r="42">
      <c r="A42" s="2" t="s">
        <v>9367</v>
      </c>
      <c r="B42" t="str">
        <f t="shared" si="1"/>
        <v>dyhr</v>
      </c>
      <c r="C42" t="str">
        <f>IFERROR(__xludf.DUMMYFUNCTION("""COMPUTED_VALUE"""),"margrethe")</f>
        <v>margrethe</v>
      </c>
    </row>
    <row r="43">
      <c r="A43" s="2" t="s">
        <v>4788</v>
      </c>
      <c r="B43" t="str">
        <f t="shared" si="1"/>
        <v>regeringen</v>
      </c>
      <c r="C43" t="str">
        <f>IFERROR(__xludf.DUMMYFUNCTION("""COMPUTED_VALUE"""),"vestager")</f>
        <v>vestager</v>
      </c>
    </row>
    <row r="44">
      <c r="A44" s="2" t="s">
        <v>9368</v>
      </c>
      <c r="B44" t="str">
        <f t="shared" si="1"/>
        <v>kristian</v>
      </c>
      <c r="C44" t="str">
        <f>IFERROR(__xludf.DUMMYFUNCTION("""COMPUTED_VALUE"""),"mette")</f>
        <v>mette</v>
      </c>
    </row>
    <row r="45">
      <c r="A45" s="2" t="s">
        <v>9369</v>
      </c>
      <c r="B45" t="str">
        <f t="shared" si="1"/>
        <v>thulesen</v>
      </c>
      <c r="C45" t="str">
        <f>IFERROR(__xludf.DUMMYFUNCTION("""COMPUTED_VALUE"""),"frederiksen")</f>
        <v>frederiksen</v>
      </c>
    </row>
    <row r="46">
      <c r="A46" s="2" t="s">
        <v>9370</v>
      </c>
      <c r="B46" t="str">
        <f t="shared" si="1"/>
        <v>dahl</v>
      </c>
      <c r="C46" t="str">
        <f>IFERROR(__xludf.DUMMYFUNCTION("""COMPUTED_VALUE"""),"førtidspension")</f>
        <v>førtidspension</v>
      </c>
    </row>
    <row r="47">
      <c r="A47" s="2" t="s">
        <v>9371</v>
      </c>
      <c r="B47" t="str">
        <f t="shared" si="1"/>
        <v>anders</v>
      </c>
      <c r="C47" t="str">
        <f>IFERROR(__xludf.DUMMYFUNCTION("""COMPUTED_VALUE"""),"dsu")</f>
        <v>dsu</v>
      </c>
    </row>
    <row r="48">
      <c r="A48" s="2" t="s">
        <v>9372</v>
      </c>
      <c r="B48" t="str">
        <f t="shared" si="1"/>
        <v>vistisen</v>
      </c>
      <c r="C48" t="str">
        <f>IFERROR(__xludf.DUMMYFUNCTION("""COMPUTED_VALUE"""),"enhedslisten")</f>
        <v>enhedslisten</v>
      </c>
    </row>
    <row r="49">
      <c r="A49" s="2" t="s">
        <v>9373</v>
      </c>
      <c r="B49" t="str">
        <f t="shared" si="1"/>
        <v>margrethe</v>
      </c>
      <c r="C49" t="str">
        <f>IFERROR(__xludf.DUMMYFUNCTION("""COMPUTED_VALUE"""),"kjærsgaard")</f>
        <v>kjærsgaard</v>
      </c>
    </row>
    <row r="50">
      <c r="A50" s="2" t="s">
        <v>4633</v>
      </c>
      <c r="B50" t="str">
        <f t="shared" si="1"/>
        <v>vestager</v>
      </c>
      <c r="C50" t="str">
        <f>IFERROR(__xludf.DUMMYFUNCTION("""COMPUTED_VALUE"""),"boykot")</f>
        <v>boykot</v>
      </c>
    </row>
    <row r="51">
      <c r="A51" s="2" t="s">
        <v>9374</v>
      </c>
      <c r="B51" t="str">
        <f t="shared" si="1"/>
        <v>mette</v>
      </c>
      <c r="C51" t="str">
        <f>IFERROR(__xludf.DUMMYFUNCTION("""COMPUTED_VALUE"""),"klimastrejke")</f>
        <v>klimastrejke</v>
      </c>
    </row>
    <row r="52">
      <c r="A52" s="2" t="s">
        <v>9375</v>
      </c>
      <c r="B52" t="str">
        <f t="shared" si="1"/>
        <v>frederiksen</v>
      </c>
      <c r="C52" t="str">
        <f>IFERROR(__xludf.DUMMYFUNCTION("""COMPUTED_VALUE"""),"storbritannien")</f>
        <v>storbritannien</v>
      </c>
    </row>
    <row r="53">
      <c r="A53" s="2" t="s">
        <v>4805</v>
      </c>
      <c r="B53" t="str">
        <f t="shared" si="1"/>
        <v>førtidspension</v>
      </c>
      <c r="C53" t="str">
        <f>IFERROR(__xludf.DUMMYFUNCTION("""COMPUTED_VALUE"""),"familiesammenføring")</f>
        <v>familiesammenføring</v>
      </c>
    </row>
    <row r="54">
      <c r="A54" s="2" t="s">
        <v>4818</v>
      </c>
      <c r="B54" t="str">
        <f t="shared" si="1"/>
        <v>dsu</v>
      </c>
      <c r="C54" t="str">
        <f>IFERROR(__xludf.DUMMYFUNCTION("""COMPUTED_VALUE"""),"rusland")</f>
        <v>rusland</v>
      </c>
    </row>
    <row r="55">
      <c r="A55" s="2" t="s">
        <v>5004</v>
      </c>
      <c r="B55" t="str">
        <f t="shared" si="1"/>
        <v>enhedslisten</v>
      </c>
      <c r="C55" t="str">
        <f>IFERROR(__xludf.DUMMYFUNCTION("""COMPUTED_VALUE"""),"forsker")</f>
        <v>forsker</v>
      </c>
    </row>
    <row r="56">
      <c r="A56" s="2" t="s">
        <v>9376</v>
      </c>
      <c r="B56" t="str">
        <f t="shared" si="1"/>
        <v>kjærsgaard</v>
      </c>
      <c r="C56" t="str">
        <f>IFERROR(__xludf.DUMMYFUNCTION("""COMPUTED_VALUE"""),"fogh")</f>
        <v>fogh</v>
      </c>
    </row>
    <row r="57">
      <c r="A57" s="2" t="s">
        <v>5265</v>
      </c>
      <c r="B57" t="str">
        <f t="shared" si="1"/>
        <v>boykot</v>
      </c>
      <c r="C57" t="str">
        <f>IFERROR(__xludf.DUMMYFUNCTION("""COMPUTED_VALUE"""),"krig")</f>
        <v>krig</v>
      </c>
    </row>
    <row r="58">
      <c r="A58" s="2" t="s">
        <v>5363</v>
      </c>
      <c r="B58" t="str">
        <f t="shared" si="1"/>
        <v>uddannelse</v>
      </c>
      <c r="C58" t="str">
        <f>IFERROR(__xludf.DUMMYFUNCTION("""COMPUTED_VALUE"""),"sundhedsvæsenet")</f>
        <v>sundhedsvæsenet</v>
      </c>
    </row>
    <row r="59">
      <c r="A59" s="2" t="s">
        <v>5512</v>
      </c>
      <c r="B59" t="str">
        <f t="shared" si="1"/>
        <v>klimastrejke</v>
      </c>
      <c r="C59" t="str">
        <f>IFERROR(__xludf.DUMMYFUNCTION("""COMPUTED_VALUE"""),"besparelser")</f>
        <v>besparelser</v>
      </c>
    </row>
    <row r="60">
      <c r="A60" s="2" t="s">
        <v>4804</v>
      </c>
      <c r="B60" t="str">
        <f t="shared" si="1"/>
        <v>brexit</v>
      </c>
      <c r="C60" t="str">
        <f>IFERROR(__xludf.DUMMYFUNCTION("""COMPUTED_VALUE"""),"arveafgift")</f>
        <v>arveafgift</v>
      </c>
    </row>
    <row r="61">
      <c r="A61" s="2" t="s">
        <v>5719</v>
      </c>
      <c r="B61" t="str">
        <f t="shared" si="1"/>
        <v>storbritannien</v>
      </c>
      <c r="C61" t="str">
        <f>IFERROR(__xludf.DUMMYFUNCTION("""COMPUTED_VALUE"""),"finansministeriet")</f>
        <v>finansministeriet</v>
      </c>
    </row>
    <row r="62">
      <c r="A62" s="2" t="s">
        <v>5802</v>
      </c>
      <c r="B62" t="str">
        <f t="shared" si="1"/>
        <v>familiesammenføring</v>
      </c>
      <c r="C62" t="str">
        <f>IFERROR(__xludf.DUMMYFUNCTION("""COMPUTED_VALUE"""),"cybersikkerhed")</f>
        <v>cybersikkerhed</v>
      </c>
    </row>
    <row r="63">
      <c r="A63" s="2" t="s">
        <v>9365</v>
      </c>
      <c r="B63" t="str">
        <f t="shared" si="1"/>
        <v>pia</v>
      </c>
      <c r="C63" t="str">
        <f>IFERROR(__xludf.DUMMYFUNCTION("""COMPUTED_VALUE"""),"burka")</f>
        <v>burka</v>
      </c>
    </row>
    <row r="64">
      <c r="A64" s="2" t="s">
        <v>5797</v>
      </c>
      <c r="B64" t="str">
        <f t="shared" si="1"/>
        <v>sundhedsreform</v>
      </c>
      <c r="C64" t="str">
        <f>IFERROR(__xludf.DUMMYFUNCTION("""COMPUTED_VALUE"""),"islam")</f>
        <v>islam</v>
      </c>
    </row>
    <row r="65">
      <c r="A65" s="2" t="s">
        <v>5919</v>
      </c>
      <c r="B65" t="str">
        <f t="shared" si="1"/>
        <v>rusland</v>
      </c>
      <c r="C65" t="str">
        <f>IFERROR(__xludf.DUMMYFUNCTION("""COMPUTED_VALUE"""),"marie")</f>
        <v>marie</v>
      </c>
    </row>
    <row r="66">
      <c r="A66" s="2" t="s">
        <v>4542</v>
      </c>
      <c r="B66" t="str">
        <f t="shared" si="1"/>
        <v>forsker</v>
      </c>
      <c r="C66" t="str">
        <f>IFERROR(__xludf.DUMMYFUNCTION("""COMPUTED_VALUE"""),"rasmus")</f>
        <v>rasmus</v>
      </c>
    </row>
    <row r="67">
      <c r="A67" s="2" t="s">
        <v>9349</v>
      </c>
      <c r="B67" t="str">
        <f t="shared" si="1"/>
        <v>fogh</v>
      </c>
      <c r="C67" t="str">
        <f>IFERROR(__xludf.DUMMYFUNCTION("""COMPUTED_VALUE"""),"krarup")</f>
        <v>krarup</v>
      </c>
    </row>
    <row r="68">
      <c r="A68" s="2" t="s">
        <v>4610</v>
      </c>
      <c r="B68" t="str">
        <f t="shared" si="1"/>
        <v>krig</v>
      </c>
      <c r="C68" t="str">
        <f>IFERROR(__xludf.DUMMYFUNCTION("""COMPUTED_VALUE"""),"paludan")</f>
        <v>paludan</v>
      </c>
    </row>
    <row r="69">
      <c r="A69" s="2" t="s">
        <v>4701</v>
      </c>
      <c r="B69" t="str">
        <f t="shared" si="1"/>
        <v>sundhedsvæsenet</v>
      </c>
      <c r="C69" t="str">
        <f>IFERROR(__xludf.DUMMYFUNCTION("""COMPUTED_VALUE"""),"inger")</f>
        <v>inger</v>
      </c>
    </row>
    <row r="70">
      <c r="A70" s="2" t="s">
        <v>4734</v>
      </c>
      <c r="B70" t="str">
        <f t="shared" si="1"/>
        <v>besparelser</v>
      </c>
      <c r="C70" t="str">
        <f>IFERROR(__xludf.DUMMYFUNCTION("""COMPUTED_VALUE"""),"støjberg")</f>
        <v>støjberg</v>
      </c>
    </row>
    <row r="71">
      <c r="A71" s="2" t="s">
        <v>4747</v>
      </c>
      <c r="B71" t="str">
        <f t="shared" si="1"/>
        <v>arveafgift</v>
      </c>
      <c r="C71" t="str">
        <f>IFERROR(__xludf.DUMMYFUNCTION("""COMPUTED_VALUE"""),"flygtninge
")</f>
        <v>flygtninge
</v>
      </c>
    </row>
    <row r="72">
      <c r="A72" s="2" t="s">
        <v>4753</v>
      </c>
      <c r="B72" t="str">
        <f t="shared" si="1"/>
        <v>venstre</v>
      </c>
      <c r="C72" t="str">
        <f>IFERROR(__xludf.DUMMYFUNCTION("""COMPUTED_VALUE"""),"jehovas")</f>
        <v>jehovas</v>
      </c>
    </row>
    <row r="73">
      <c r="A73" s="2" t="s">
        <v>4766</v>
      </c>
      <c r="B73" t="str">
        <f t="shared" si="1"/>
        <v>finansministeriet</v>
      </c>
      <c r="C73" t="str">
        <f>IFERROR(__xludf.DUMMYFUNCTION("""COMPUTED_VALUE"""),"magrete")</f>
        <v>magrete</v>
      </c>
    </row>
    <row r="74">
      <c r="A74" s="2" t="s">
        <v>4799</v>
      </c>
      <c r="B74" t="str">
        <f t="shared" si="1"/>
        <v>cybersikkerhed</v>
      </c>
      <c r="C74" t="str">
        <f>IFERROR(__xludf.DUMMYFUNCTION("""COMPUTED_VALUE"""),"løkkefonden")</f>
        <v>løkkefonden</v>
      </c>
    </row>
    <row r="75">
      <c r="A75" s="2" t="s">
        <v>4807</v>
      </c>
      <c r="B75" t="str">
        <f t="shared" si="1"/>
        <v>burka</v>
      </c>
      <c r="C75" t="str">
        <f>IFERROR(__xludf.DUMMYFUNCTION("""COMPUTED_VALUE"""),"lars")</f>
        <v>lars</v>
      </c>
    </row>
    <row r="76">
      <c r="A76" s="2" t="s">
        <v>4822</v>
      </c>
      <c r="B76" t="str">
        <f t="shared" si="1"/>
        <v>islam</v>
      </c>
      <c r="C76" t="str">
        <f>IFERROR(__xludf.DUMMYFUNCTION("""COMPUTED_VALUE"""),"løkke")</f>
        <v>løkke</v>
      </c>
    </row>
    <row r="77">
      <c r="A77" s="2" t="s">
        <v>9377</v>
      </c>
      <c r="B77" t="str">
        <f t="shared" si="1"/>
        <v>marie</v>
      </c>
      <c r="C77" t="str">
        <f>IFERROR(__xludf.DUMMYFUNCTION("""COMPUTED_VALUE"""),"landbrug")</f>
        <v>landbrug</v>
      </c>
    </row>
    <row r="78">
      <c r="A78" s="2" t="s">
        <v>9378</v>
      </c>
      <c r="B78" t="str">
        <f t="shared" si="1"/>
        <v>rasmus</v>
      </c>
      <c r="C78" t="str">
        <f>IFERROR(__xludf.DUMMYFUNCTION("""COMPUTED_VALUE"""),"ungdomshus")</f>
        <v>ungdomshus</v>
      </c>
    </row>
    <row r="79">
      <c r="A79" s="2" t="s">
        <v>9379</v>
      </c>
      <c r="B79" t="str">
        <f t="shared" si="1"/>
        <v>krarup</v>
      </c>
      <c r="C79" t="str">
        <f>IFERROR(__xludf.DUMMYFUNCTION("""COMPUTED_VALUE"""),"menneskesmuglere")</f>
        <v>menneskesmuglere</v>
      </c>
    </row>
    <row r="80">
      <c r="A80" s="2" t="s">
        <v>9380</v>
      </c>
      <c r="B80" t="str">
        <f t="shared" si="1"/>
        <v>paludan</v>
      </c>
      <c r="C80" t="str">
        <f>IFERROR(__xludf.DUMMYFUNCTION("""COMPUTED_VALUE"""),"terrorisme")</f>
        <v>terrorisme</v>
      </c>
    </row>
    <row r="81">
      <c r="A81" s="2" t="s">
        <v>5024</v>
      </c>
      <c r="B81" t="str">
        <f t="shared" si="1"/>
        <v>sf</v>
      </c>
      <c r="C81" t="str">
        <f>IFERROR(__xludf.DUMMYFUNCTION("""COMPUTED_VALUE"""),"rød")</f>
        <v>rød</v>
      </c>
    </row>
    <row r="82">
      <c r="A82" s="2" t="s">
        <v>9381</v>
      </c>
      <c r="B82" t="str">
        <f t="shared" si="1"/>
        <v>inger</v>
      </c>
      <c r="C82" t="str">
        <f>IFERROR(__xludf.DUMMYFUNCTION("""COMPUTED_VALUE"""),"blok")</f>
        <v>blok</v>
      </c>
    </row>
    <row r="83">
      <c r="A83" s="2" t="s">
        <v>9382</v>
      </c>
      <c r="B83" t="str">
        <f t="shared" si="1"/>
        <v>støjberg</v>
      </c>
      <c r="C83" t="str">
        <f>IFERROR(__xludf.DUMMYFUNCTION("""COMPUTED_VALUE"""),"mail")</f>
        <v>mail</v>
      </c>
    </row>
    <row r="84">
      <c r="A84" s="2" t="s">
        <v>9352</v>
      </c>
      <c r="B84" t="str">
        <f t="shared" si="1"/>
        <v>flygtninge
</v>
      </c>
      <c r="C84" t="str">
        <f>IFERROR(__xludf.DUMMYFUNCTION("""COMPUTED_VALUE"""),"esben")</f>
        <v>esben</v>
      </c>
    </row>
    <row r="85">
      <c r="A85" s="2" t="s">
        <v>9377</v>
      </c>
      <c r="B85" t="str">
        <f t="shared" si="1"/>
        <v>marie</v>
      </c>
      <c r="C85" t="str">
        <f>IFERROR(__xludf.DUMMYFUNCTION("""COMPUTED_VALUE"""),"lund")</f>
        <v>lund</v>
      </c>
    </row>
    <row r="86">
      <c r="A86" s="2" t="s">
        <v>9379</v>
      </c>
      <c r="B86" t="str">
        <f t="shared" si="1"/>
        <v>krarup</v>
      </c>
      <c r="C86" t="str">
        <f>IFERROR(__xludf.DUMMYFUNCTION("""COMPUTED_VALUE"""),"racisme")</f>
        <v>racisme</v>
      </c>
    </row>
    <row r="87">
      <c r="A87" s="2" t="s">
        <v>9383</v>
      </c>
      <c r="B87" t="str">
        <f t="shared" si="1"/>
        <v>jehovas</v>
      </c>
      <c r="C87" t="str">
        <f>IFERROR(__xludf.DUMMYFUNCTION("""COMPUTED_VALUE"""),"nazisme")</f>
        <v>nazisme</v>
      </c>
    </row>
    <row r="88">
      <c r="A88" s="2" t="s">
        <v>9384</v>
      </c>
      <c r="B88" t="str">
        <f t="shared" si="1"/>
        <v>magrete</v>
      </c>
      <c r="C88" t="str">
        <f>IFERROR(__xludf.DUMMYFUNCTION("""COMPUTED_VALUE"""),"endhedslisten")</f>
        <v>endhedslisten</v>
      </c>
    </row>
    <row r="89">
      <c r="A89" s="2" t="s">
        <v>4633</v>
      </c>
      <c r="B89" t="str">
        <f t="shared" si="1"/>
        <v>vestager</v>
      </c>
      <c r="C89" t="str">
        <f>IFERROR(__xludf.DUMMYFUNCTION("""COMPUTED_VALUE"""),"omskæring")</f>
        <v>omskæring</v>
      </c>
    </row>
    <row r="90">
      <c r="A90" s="2" t="s">
        <v>5542</v>
      </c>
      <c r="B90" t="str">
        <f t="shared" si="1"/>
        <v>løkkefonden</v>
      </c>
      <c r="C90" t="str">
        <f>IFERROR(__xludf.DUMMYFUNCTION("""COMPUTED_VALUE"""),"pension")</f>
        <v>pension</v>
      </c>
    </row>
    <row r="91">
      <c r="A91" s="2" t="s">
        <v>9385</v>
      </c>
      <c r="B91" t="str">
        <f t="shared" si="1"/>
        <v>lars</v>
      </c>
      <c r="C91" t="str">
        <f>IFERROR(__xludf.DUMMYFUNCTION("""COMPUTED_VALUE"""),"el")</f>
        <v>el</v>
      </c>
    </row>
    <row r="92">
      <c r="A92" s="2" t="s">
        <v>9386</v>
      </c>
      <c r="B92" t="str">
        <f t="shared" si="1"/>
        <v>løkke</v>
      </c>
      <c r="C92" t="str">
        <f>IFERROR(__xludf.DUMMYFUNCTION("""COMPUTED_VALUE"""),"johanne")</f>
        <v>johanne</v>
      </c>
    </row>
    <row r="93">
      <c r="A93" s="2" t="s">
        <v>5640</v>
      </c>
      <c r="B93" t="str">
        <f t="shared" si="1"/>
        <v>landbrug</v>
      </c>
      <c r="C93" t="str">
        <f>IFERROR(__xludf.DUMMYFUNCTION("""COMPUTED_VALUE"""),"schmidt-nielsen")</f>
        <v>schmidt-nielsen</v>
      </c>
    </row>
    <row r="94">
      <c r="A94" s="2" t="s">
        <v>5749</v>
      </c>
      <c r="B94" t="str">
        <f t="shared" si="1"/>
        <v>ungdomshus</v>
      </c>
      <c r="C94" t="str">
        <f>IFERROR(__xludf.DUMMYFUNCTION("""COMPUTED_VALUE"""),"teknologi")</f>
        <v>teknologi</v>
      </c>
    </row>
    <row r="95">
      <c r="A95" s="2" t="s">
        <v>5805</v>
      </c>
      <c r="B95" t="str">
        <f t="shared" si="1"/>
        <v>menneskesmuglere</v>
      </c>
      <c r="C95" t="str">
        <f>IFERROR(__xludf.DUMMYFUNCTION("""COMPUTED_VALUE"""),"tandlæge")</f>
        <v>tandlæge</v>
      </c>
    </row>
    <row r="96">
      <c r="A96" s="2" t="s">
        <v>5842</v>
      </c>
      <c r="B96" t="str">
        <f t="shared" si="1"/>
        <v>terrorisme</v>
      </c>
      <c r="C96" t="str">
        <f>IFERROR(__xludf.DUMMYFUNCTION("""COMPUTED_VALUE"""),"masseovervågning")</f>
        <v>masseovervågning</v>
      </c>
    </row>
    <row r="97">
      <c r="A97" s="2" t="s">
        <v>9387</v>
      </c>
      <c r="B97" t="str">
        <f t="shared" si="1"/>
        <v>rød</v>
      </c>
      <c r="C97" t="str">
        <f>IFERROR(__xludf.DUMMYFUNCTION("""COMPUTED_VALUE"""),"motorcykler")</f>
        <v>motorcykler</v>
      </c>
    </row>
    <row r="98">
      <c r="A98" s="2" t="s">
        <v>9388</v>
      </c>
      <c r="B98" t="str">
        <f t="shared" si="1"/>
        <v>blok</v>
      </c>
      <c r="C98" t="str">
        <f>IFERROR(__xludf.DUMMYFUNCTION("""COMPUTED_VALUE"""),"undervisningsministeriet")</f>
        <v>undervisningsministeriet</v>
      </c>
    </row>
    <row r="99">
      <c r="A99" s="2" t="s">
        <v>5940</v>
      </c>
      <c r="B99" t="str">
        <f t="shared" si="1"/>
        <v>uddannelse</v>
      </c>
      <c r="C99" t="str">
        <f>IFERROR(__xludf.DUMMYFUNCTION("""COMPUTED_VALUE"""),"fravær")</f>
        <v>fravær</v>
      </c>
    </row>
    <row r="100">
      <c r="A100" s="2" t="s">
        <v>6831</v>
      </c>
      <c r="B100" t="str">
        <f t="shared" si="1"/>
        <v>mail</v>
      </c>
      <c r="C100" t="str">
        <f>IFERROR(__xludf.DUMMYFUNCTION("""COMPUTED_VALUE"""),"alternativet")</f>
        <v>alternativet</v>
      </c>
    </row>
    <row r="101">
      <c r="A101" s="2" t="s">
        <v>9389</v>
      </c>
      <c r="B101" t="str">
        <f t="shared" si="1"/>
        <v>esben</v>
      </c>
      <c r="C101" t="str">
        <f>IFERROR(__xludf.DUMMYFUNCTION("""COMPUTED_VALUE"""),"su")</f>
        <v>su</v>
      </c>
    </row>
    <row r="102">
      <c r="A102" s="2" t="s">
        <v>9390</v>
      </c>
      <c r="B102" t="str">
        <f t="shared" si="1"/>
        <v>lund</v>
      </c>
      <c r="C102" t="str">
        <f>IFERROR(__xludf.DUMMYFUNCTION("""COMPUTED_VALUE"""),"riskær")</f>
        <v>riskær</v>
      </c>
    </row>
    <row r="103">
      <c r="A103" s="2" t="s">
        <v>6953</v>
      </c>
      <c r="B103" t="str">
        <f t="shared" si="1"/>
        <v>racisme</v>
      </c>
      <c r="C103" t="str">
        <f>IFERROR(__xludf.DUMMYFUNCTION("""COMPUTED_VALUE"""),"banker")</f>
        <v>banker</v>
      </c>
    </row>
    <row r="104">
      <c r="A104" s="2" t="s">
        <v>6999</v>
      </c>
      <c r="B104" t="str">
        <f t="shared" si="1"/>
        <v>nazisme</v>
      </c>
      <c r="C104" t="str">
        <f>IFERROR(__xludf.DUMMYFUNCTION("""COMPUTED_VALUE"""),"gæld")</f>
        <v>gæld</v>
      </c>
    </row>
    <row r="105">
      <c r="A105" s="2" t="s">
        <v>7001</v>
      </c>
      <c r="B105" t="str">
        <f t="shared" si="1"/>
        <v>endhedslisten</v>
      </c>
      <c r="C105" t="str">
        <f>IFERROR(__xludf.DUMMYFUNCTION("""COMPUTED_VALUE"""),"it")</f>
        <v>it</v>
      </c>
    </row>
    <row r="106">
      <c r="A106" s="2" t="s">
        <v>7003</v>
      </c>
      <c r="B106" t="str">
        <f t="shared" si="1"/>
        <v>omskæring</v>
      </c>
      <c r="C106" t="str">
        <f>IFERROR(__xludf.DUMMYFUNCTION("""COMPUTED_VALUE"""),"joachim")</f>
        <v>joachim</v>
      </c>
    </row>
    <row r="107">
      <c r="A107" s="2" t="s">
        <v>7006</v>
      </c>
      <c r="B107" t="str">
        <f t="shared" si="1"/>
        <v>pension</v>
      </c>
      <c r="C107" t="str">
        <f>IFERROR(__xludf.DUMMYFUNCTION("""COMPUTED_VALUE"""),"b.")</f>
        <v>b.</v>
      </c>
    </row>
    <row r="108">
      <c r="A108" s="2" t="s">
        <v>7009</v>
      </c>
      <c r="B108" t="str">
        <f t="shared" si="1"/>
        <v>el</v>
      </c>
      <c r="C108" t="str">
        <f>IFERROR(__xludf.DUMMYFUNCTION("""COMPUTED_VALUE"""),"vacciner")</f>
        <v>vacciner</v>
      </c>
    </row>
    <row r="109">
      <c r="A109" s="2" t="s">
        <v>7024</v>
      </c>
      <c r="B109" t="str">
        <f t="shared" si="1"/>
        <v>klima</v>
      </c>
      <c r="C109" t="str">
        <f>IFERROR(__xludf.DUMMYFUNCTION("""COMPUTED_VALUE"""),"udlængingestyrelsen")</f>
        <v>udlængingestyrelsen</v>
      </c>
    </row>
    <row r="110">
      <c r="A110" s="2" t="s">
        <v>9391</v>
      </c>
      <c r="B110" t="str">
        <f t="shared" si="1"/>
        <v>johanne</v>
      </c>
      <c r="C110" t="str">
        <f>IFERROR(__xludf.DUMMYFUNCTION("""COMPUTED_VALUE"""),"lootbox")</f>
        <v>lootbox</v>
      </c>
    </row>
    <row r="111">
      <c r="A111" s="2" t="s">
        <v>9392</v>
      </c>
      <c r="B111" t="str">
        <f t="shared" si="1"/>
        <v>schmidt-nielsen</v>
      </c>
      <c r="C111" t="str">
        <f>IFERROR(__xludf.DUMMYFUNCTION("""COMPUTED_VALUE"""),"blå")</f>
        <v>blå</v>
      </c>
    </row>
    <row r="112">
      <c r="A112" s="2" t="s">
        <v>7089</v>
      </c>
      <c r="B112" t="str">
        <f t="shared" si="1"/>
        <v>teknologi</v>
      </c>
      <c r="C112" t="str">
        <f>IFERROR(__xludf.DUMMYFUNCTION("""COMPUTED_VALUE"""),"kønsneutrale")</f>
        <v>kønsneutrale</v>
      </c>
    </row>
    <row r="113">
      <c r="A113" s="2" t="s">
        <v>7182</v>
      </c>
      <c r="B113" t="str">
        <f t="shared" si="1"/>
        <v>tandlæge</v>
      </c>
      <c r="C113" t="str">
        <f>IFERROR(__xludf.DUMMYFUNCTION("""COMPUTED_VALUE"""),"skattehævelse")</f>
        <v>skattehævelse</v>
      </c>
    </row>
    <row r="114">
      <c r="A114" s="2" t="s">
        <v>7604</v>
      </c>
      <c r="B114" t="str">
        <f t="shared" si="1"/>
        <v>masseovervågning</v>
      </c>
      <c r="C114" t="str">
        <f>IFERROR(__xludf.DUMMYFUNCTION("""COMPUTED_VALUE"""),"jernbane")</f>
        <v>jernbane</v>
      </c>
    </row>
    <row r="115">
      <c r="A115" s="2" t="s">
        <v>7605</v>
      </c>
      <c r="B115" t="str">
        <f t="shared" si="1"/>
        <v>borgerforslag</v>
      </c>
      <c r="C115" t="str">
        <f>IFERROR(__xludf.DUMMYFUNCTION("""COMPUTED_VALUE"""),"skat")</f>
        <v>skat</v>
      </c>
    </row>
    <row r="116">
      <c r="A116" s="2" t="s">
        <v>7606</v>
      </c>
      <c r="B116" t="str">
        <f t="shared" si="1"/>
        <v>socialdemokratiet</v>
      </c>
      <c r="C116" t="str">
        <f>IFERROR(__xludf.DUMMYFUNCTION("""COMPUTED_VALUE"""),"energi")</f>
        <v>energi</v>
      </c>
    </row>
    <row r="117">
      <c r="A117" s="2" t="s">
        <v>7608</v>
      </c>
      <c r="B117" t="str">
        <f t="shared" si="1"/>
        <v>motorcykler</v>
      </c>
      <c r="C117" t="str">
        <f>IFERROR(__xludf.DUMMYFUNCTION("""COMPUTED_VALUE"""),"miljø")</f>
        <v>miljø</v>
      </c>
    </row>
    <row r="118">
      <c r="A118" s="2" t="s">
        <v>7724</v>
      </c>
      <c r="B118" t="str">
        <f t="shared" si="1"/>
        <v>undervisningsministeriet</v>
      </c>
      <c r="C118" t="str">
        <f>IFERROR(__xludf.DUMMYFUNCTION("""COMPUTED_VALUE"""),"kommune")</f>
        <v>kommune</v>
      </c>
    </row>
    <row r="119">
      <c r="A119" s="2" t="s">
        <v>8095</v>
      </c>
      <c r="B119" t="str">
        <f t="shared" si="1"/>
        <v>fravær</v>
      </c>
      <c r="C119" t="str">
        <f>IFERROR(__xludf.DUMMYFUNCTION("""COMPUTED_VALUE"""),"ad")</f>
        <v>ad</v>
      </c>
    </row>
    <row r="120">
      <c r="A120" s="2" t="s">
        <v>8096</v>
      </c>
      <c r="B120" t="str">
        <f t="shared" si="1"/>
        <v>df</v>
      </c>
      <c r="C120" t="str">
        <f>IFERROR(__xludf.DUMMYFUNCTION("""COMPUTED_VALUE"""),"af")</f>
        <v>af</v>
      </c>
    </row>
    <row r="121">
      <c r="A121" s="2" t="s">
        <v>8158</v>
      </c>
      <c r="B121" t="str">
        <f t="shared" si="1"/>
        <v>alternativet</v>
      </c>
      <c r="C121" t="str">
        <f>IFERROR(__xludf.DUMMYFUNCTION("""COMPUTED_VALUE"""),"alle")</f>
        <v>alle</v>
      </c>
    </row>
    <row r="122">
      <c r="A122" s="2" t="s">
        <v>4490</v>
      </c>
      <c r="B122" t="str">
        <f t="shared" si="1"/>
        <v>klima</v>
      </c>
      <c r="C122" t="str">
        <f>IFERROR(__xludf.DUMMYFUNCTION("""COMPUTED_VALUE"""),"alt")</f>
        <v>alt</v>
      </c>
    </row>
    <row r="123">
      <c r="A123" s="2" t="s">
        <v>8203</v>
      </c>
      <c r="B123" t="str">
        <f t="shared" si="1"/>
        <v>su</v>
      </c>
      <c r="C123" t="str">
        <f>IFERROR(__xludf.DUMMYFUNCTION("""COMPUTED_VALUE"""),"anden")</f>
        <v>anden</v>
      </c>
    </row>
    <row r="124">
      <c r="A124" s="2" t="s">
        <v>7014</v>
      </c>
      <c r="B124" t="str">
        <f t="shared" si="1"/>
        <v>la</v>
      </c>
      <c r="C124" t="str">
        <f>IFERROR(__xludf.DUMMYFUNCTION("""COMPUTED_VALUE"""),"andet")</f>
        <v>andet</v>
      </c>
    </row>
    <row r="125">
      <c r="A125" s="2" t="s">
        <v>9393</v>
      </c>
      <c r="B125" t="str">
        <f t="shared" si="1"/>
        <v>anders</v>
      </c>
      <c r="C125" t="str">
        <f>IFERROR(__xludf.DUMMYFUNCTION("""COMPUTED_VALUE"""),"andre")</f>
        <v>andre</v>
      </c>
    </row>
    <row r="126">
      <c r="A126" s="2" t="s">
        <v>9372</v>
      </c>
      <c r="B126" t="str">
        <f t="shared" si="1"/>
        <v>vistisen</v>
      </c>
      <c r="C126" t="str">
        <f>IFERROR(__xludf.DUMMYFUNCTION("""COMPUTED_VALUE"""),"at")</f>
        <v>at</v>
      </c>
    </row>
    <row r="127">
      <c r="A127" s="2" t="s">
        <v>9361</v>
      </c>
      <c r="B127" t="str">
        <f t="shared" si="1"/>
        <v>riskær</v>
      </c>
      <c r="C127" t="str">
        <f>IFERROR(__xludf.DUMMYFUNCTION("""COMPUTED_VALUE"""),"bare")</f>
        <v>bare</v>
      </c>
    </row>
    <row r="128">
      <c r="A128" s="2" t="s">
        <v>8286</v>
      </c>
      <c r="B128" t="str">
        <f t="shared" si="1"/>
        <v>banker</v>
      </c>
      <c r="C128" t="str">
        <f>IFERROR(__xludf.DUMMYFUNCTION("""COMPUTED_VALUE"""),"begge")</f>
        <v>begge</v>
      </c>
    </row>
    <row r="129">
      <c r="A129" s="2" t="s">
        <v>8437</v>
      </c>
      <c r="B129" t="str">
        <f t="shared" si="1"/>
        <v>gæld</v>
      </c>
      <c r="C129" t="str">
        <f>IFERROR(__xludf.DUMMYFUNCTION("""COMPUTED_VALUE"""),"blev")</f>
        <v>blev</v>
      </c>
    </row>
    <row r="130">
      <c r="A130" s="2" t="s">
        <v>8489</v>
      </c>
      <c r="B130" t="str">
        <f t="shared" si="1"/>
        <v>it</v>
      </c>
      <c r="C130" t="str">
        <f>IFERROR(__xludf.DUMMYFUNCTION("""COMPUTED_VALUE"""),"blive")</f>
        <v>blive</v>
      </c>
    </row>
    <row r="131">
      <c r="A131" s="2" t="s">
        <v>9394</v>
      </c>
      <c r="B131" t="str">
        <f t="shared" si="1"/>
        <v>joachim</v>
      </c>
      <c r="C131" t="str">
        <f>IFERROR(__xludf.DUMMYFUNCTION("""COMPUTED_VALUE"""),"bliver")</f>
        <v>bliver</v>
      </c>
    </row>
    <row r="132">
      <c r="A132" s="2" t="s">
        <v>9395</v>
      </c>
      <c r="B132" t="str">
        <f t="shared" si="1"/>
        <v>b.</v>
      </c>
      <c r="C132" t="str">
        <f>IFERROR(__xludf.DUMMYFUNCTION("""COMPUTED_VALUE"""),"da")</f>
        <v>da</v>
      </c>
    </row>
    <row r="133">
      <c r="A133" s="2" t="s">
        <v>9396</v>
      </c>
      <c r="B133" t="str">
        <f t="shared" si="1"/>
        <v>olsen</v>
      </c>
      <c r="C133" t="str">
        <f>IFERROR(__xludf.DUMMYFUNCTION("""COMPUTED_VALUE"""),"de")</f>
        <v>de</v>
      </c>
    </row>
    <row r="134">
      <c r="A134" s="2" t="s">
        <v>8595</v>
      </c>
      <c r="B134" t="str">
        <f t="shared" si="1"/>
        <v>vacciner</v>
      </c>
      <c r="C134" t="str">
        <f>IFERROR(__xludf.DUMMYFUNCTION("""COMPUTED_VALUE"""),"dem")</f>
        <v>dem</v>
      </c>
    </row>
    <row r="135">
      <c r="A135" s="2" t="s">
        <v>8630</v>
      </c>
      <c r="B135" t="str">
        <f t="shared" si="1"/>
        <v>udlængingestyrelsen</v>
      </c>
      <c r="C135" t="str">
        <f>IFERROR(__xludf.DUMMYFUNCTION("""COMPUTED_VALUE"""),"den")</f>
        <v>den</v>
      </c>
    </row>
    <row r="136">
      <c r="A136" s="2" t="s">
        <v>8664</v>
      </c>
      <c r="B136" t="str">
        <f t="shared" si="1"/>
        <v>lootbox</v>
      </c>
      <c r="C136" t="str">
        <f>IFERROR(__xludf.DUMMYFUNCTION("""COMPUTED_VALUE"""),"denne")</f>
        <v>denne</v>
      </c>
    </row>
    <row r="137">
      <c r="A137" s="2" t="s">
        <v>9397</v>
      </c>
      <c r="B137" t="str">
        <f t="shared" si="1"/>
        <v>blå</v>
      </c>
      <c r="C137" t="str">
        <f>IFERROR(__xludf.DUMMYFUNCTION("""COMPUTED_VALUE"""),"der")</f>
        <v>der</v>
      </c>
    </row>
    <row r="138">
      <c r="A138" s="2" t="s">
        <v>8718</v>
      </c>
      <c r="B138" t="str">
        <f t="shared" si="1"/>
        <v>kønsneutrale</v>
      </c>
      <c r="C138" t="str">
        <f>IFERROR(__xludf.DUMMYFUNCTION("""COMPUTED_VALUE"""),"deres")</f>
        <v>deres</v>
      </c>
    </row>
    <row r="139">
      <c r="A139" s="2" t="s">
        <v>8865</v>
      </c>
      <c r="B139" t="str">
        <f t="shared" si="1"/>
        <v>skattehævelse</v>
      </c>
      <c r="C139" t="str">
        <f>IFERROR(__xludf.DUMMYFUNCTION("""COMPUTED_VALUE"""),"det")</f>
        <v>det</v>
      </c>
    </row>
    <row r="140">
      <c r="A140" s="2" t="s">
        <v>9388</v>
      </c>
      <c r="B140" t="str">
        <f t="shared" si="1"/>
        <v>blok</v>
      </c>
      <c r="C140" t="str">
        <f>IFERROR(__xludf.DUMMYFUNCTION("""COMPUTED_VALUE"""),"dette")</f>
        <v>dette</v>
      </c>
    </row>
    <row r="141">
      <c r="A141" s="2" t="s">
        <v>8516</v>
      </c>
      <c r="B141" t="str">
        <f t="shared" si="1"/>
        <v>jernbane</v>
      </c>
      <c r="C141" t="str">
        <f>IFERROR(__xludf.DUMMYFUNCTION("""COMPUTED_VALUE"""),"dig")</f>
        <v>dig</v>
      </c>
    </row>
    <row r="142">
      <c r="A142" s="2" t="s">
        <v>4566</v>
      </c>
      <c r="B142" t="str">
        <f t="shared" si="1"/>
        <v>eu</v>
      </c>
      <c r="C142" t="str">
        <f>IFERROR(__xludf.DUMMYFUNCTION("""COMPUTED_VALUE"""),"din")</f>
        <v>din</v>
      </c>
    </row>
    <row r="143">
      <c r="A143" s="2" t="s">
        <v>4633</v>
      </c>
      <c r="B143" t="str">
        <f t="shared" si="1"/>
        <v>vestager</v>
      </c>
      <c r="C143" t="str">
        <f>IFERROR(__xludf.DUMMYFUNCTION("""COMPUTED_VALUE"""),"dine")</f>
        <v>dine</v>
      </c>
    </row>
    <row r="144">
      <c r="A144" s="2" t="s">
        <v>4725</v>
      </c>
      <c r="B144" t="str">
        <f t="shared" si="1"/>
        <v>skat</v>
      </c>
      <c r="C144" t="str">
        <f>IFERROR(__xludf.DUMMYFUNCTION("""COMPUTED_VALUE"""),"disse")</f>
        <v>disse</v>
      </c>
    </row>
    <row r="145">
      <c r="A145" s="2" t="s">
        <v>4740</v>
      </c>
      <c r="B145" t="str">
        <f t="shared" si="1"/>
        <v>it</v>
      </c>
      <c r="C145" t="str">
        <f>IFERROR(__xludf.DUMMYFUNCTION("""COMPUTED_VALUE"""),"dit")</f>
        <v>dit</v>
      </c>
    </row>
    <row r="146">
      <c r="A146" s="2" t="s">
        <v>4749</v>
      </c>
      <c r="B146" t="str">
        <f t="shared" si="1"/>
        <v>energi</v>
      </c>
      <c r="C146" t="str">
        <f>IFERROR(__xludf.DUMMYFUNCTION("""COMPUTED_VALUE"""),"dog")</f>
        <v>dog</v>
      </c>
    </row>
    <row r="147">
      <c r="A147" s="2" t="s">
        <v>4757</v>
      </c>
      <c r="B147" t="str">
        <f t="shared" si="1"/>
        <v>miljø</v>
      </c>
      <c r="C147" t="str">
        <f>IFERROR(__xludf.DUMMYFUNCTION("""COMPUTED_VALUE"""),"du")</f>
        <v>du</v>
      </c>
    </row>
    <row r="148">
      <c r="A148" s="2" t="s">
        <v>4767</v>
      </c>
      <c r="B148" t="str">
        <f t="shared" si="1"/>
        <v>økonomi</v>
      </c>
      <c r="C148" t="str">
        <f>IFERROR(__xludf.DUMMYFUNCTION("""COMPUTED_VALUE"""),"efter")</f>
        <v>efter</v>
      </c>
    </row>
    <row r="149">
      <c r="A149" s="2" t="s">
        <v>4802</v>
      </c>
      <c r="B149" t="str">
        <f t="shared" si="1"/>
        <v>kommune</v>
      </c>
      <c r="C149" t="str">
        <f>IFERROR(__xludf.DUMMYFUNCTION("""COMPUTED_VALUE"""),"ej")</f>
        <v>ej</v>
      </c>
    </row>
    <row r="150">
      <c r="A150" s="2" t="s">
        <v>9398</v>
      </c>
      <c r="B150" t="str">
        <f t="shared" si="1"/>
        <v>ad</v>
      </c>
      <c r="C150" t="str">
        <f>IFERROR(__xludf.DUMMYFUNCTION("""COMPUTED_VALUE"""),"eller")</f>
        <v>eller</v>
      </c>
    </row>
    <row r="151">
      <c r="A151" s="2" t="s">
        <v>9399</v>
      </c>
      <c r="B151" t="str">
        <f t="shared" si="1"/>
        <v>af</v>
      </c>
      <c r="C151" t="str">
        <f>IFERROR(__xludf.DUMMYFUNCTION("""COMPUTED_VALUE"""),"en")</f>
        <v>en</v>
      </c>
    </row>
    <row r="152">
      <c r="A152" s="2" t="s">
        <v>9400</v>
      </c>
      <c r="B152" t="str">
        <f t="shared" si="1"/>
        <v>alle</v>
      </c>
      <c r="C152" t="str">
        <f>IFERROR(__xludf.DUMMYFUNCTION("""COMPUTED_VALUE"""),"end")</f>
        <v>end</v>
      </c>
    </row>
    <row r="153">
      <c r="A153" s="2" t="s">
        <v>9401</v>
      </c>
      <c r="B153" t="str">
        <f t="shared" si="1"/>
        <v>alt</v>
      </c>
      <c r="C153" t="str">
        <f>IFERROR(__xludf.DUMMYFUNCTION("""COMPUTED_VALUE"""),"ene")</f>
        <v>ene</v>
      </c>
    </row>
    <row r="154">
      <c r="A154" s="2" t="s">
        <v>9402</v>
      </c>
      <c r="B154" t="str">
        <f t="shared" si="1"/>
        <v>anden</v>
      </c>
      <c r="C154" t="str">
        <f>IFERROR(__xludf.DUMMYFUNCTION("""COMPUTED_VALUE"""),"eneste")</f>
        <v>eneste</v>
      </c>
    </row>
    <row r="155">
      <c r="A155" s="2" t="s">
        <v>9403</v>
      </c>
      <c r="B155" t="str">
        <f t="shared" si="1"/>
        <v>andet</v>
      </c>
      <c r="C155" t="str">
        <f>IFERROR(__xludf.DUMMYFUNCTION("""COMPUTED_VALUE"""),"enhver")</f>
        <v>enhver</v>
      </c>
    </row>
    <row r="156">
      <c r="A156" s="2" t="s">
        <v>9404</v>
      </c>
      <c r="B156" t="str">
        <f t="shared" si="1"/>
        <v>andre</v>
      </c>
      <c r="C156" t="str">
        <f>IFERROR(__xludf.DUMMYFUNCTION("""COMPUTED_VALUE"""),"er")</f>
        <v>er</v>
      </c>
    </row>
    <row r="157">
      <c r="A157" s="2" t="s">
        <v>9405</v>
      </c>
      <c r="B157" t="str">
        <f t="shared" si="1"/>
        <v>at</v>
      </c>
      <c r="C157" t="str">
        <f>IFERROR(__xludf.DUMMYFUNCTION("""COMPUTED_VALUE"""),"et")</f>
        <v>et</v>
      </c>
    </row>
    <row r="158">
      <c r="A158" s="2" t="s">
        <v>9406</v>
      </c>
      <c r="B158" t="str">
        <f t="shared" si="1"/>
        <v>bare</v>
      </c>
      <c r="C158" t="str">
        <f>IFERROR(__xludf.DUMMYFUNCTION("""COMPUTED_VALUE"""),"far")</f>
        <v>far</v>
      </c>
    </row>
    <row r="159">
      <c r="A159" s="2" t="s">
        <v>9407</v>
      </c>
      <c r="B159" t="str">
        <f t="shared" si="1"/>
        <v>begge</v>
      </c>
      <c r="C159" t="str">
        <f>IFERROR(__xludf.DUMMYFUNCTION("""COMPUTED_VALUE"""),"fem")</f>
        <v>fem</v>
      </c>
    </row>
    <row r="160">
      <c r="A160" s="2" t="s">
        <v>9408</v>
      </c>
      <c r="B160" t="str">
        <f t="shared" si="1"/>
        <v>blev</v>
      </c>
      <c r="C160" t="str">
        <f>IFERROR(__xludf.DUMMYFUNCTION("""COMPUTED_VALUE"""),"fik")</f>
        <v>fik</v>
      </c>
    </row>
    <row r="161">
      <c r="A161" s="2" t="s">
        <v>9409</v>
      </c>
      <c r="B161" t="str">
        <f t="shared" si="1"/>
        <v>blive</v>
      </c>
      <c r="C161" t="str">
        <f>IFERROR(__xludf.DUMMYFUNCTION("""COMPUTED_VALUE"""),"fire")</f>
        <v>fire</v>
      </c>
    </row>
    <row r="162">
      <c r="A162" s="2" t="s">
        <v>9410</v>
      </c>
      <c r="B162" t="str">
        <f t="shared" si="1"/>
        <v>bliver</v>
      </c>
      <c r="C162" t="str">
        <f>IFERROR(__xludf.DUMMYFUNCTION("""COMPUTED_VALUE"""),"flere")</f>
        <v>flere</v>
      </c>
    </row>
    <row r="163">
      <c r="A163" s="2" t="s">
        <v>9411</v>
      </c>
      <c r="B163" t="str">
        <f t="shared" si="1"/>
        <v>da</v>
      </c>
      <c r="C163" t="str">
        <f>IFERROR(__xludf.DUMMYFUNCTION("""COMPUTED_VALUE"""),"fleste")</f>
        <v>fleste</v>
      </c>
    </row>
    <row r="164">
      <c r="A164" s="2" t="s">
        <v>9412</v>
      </c>
      <c r="B164" t="str">
        <f t="shared" si="1"/>
        <v>de</v>
      </c>
      <c r="C164" t="str">
        <f>IFERROR(__xludf.DUMMYFUNCTION("""COMPUTED_VALUE"""),"for")</f>
        <v>for</v>
      </c>
    </row>
    <row r="165">
      <c r="A165" s="2" t="s">
        <v>9413</v>
      </c>
      <c r="B165" t="str">
        <f t="shared" si="1"/>
        <v>dem</v>
      </c>
      <c r="C165" t="str">
        <f>IFERROR(__xludf.DUMMYFUNCTION("""COMPUTED_VALUE"""),"fordi")</f>
        <v>fordi</v>
      </c>
    </row>
    <row r="166">
      <c r="A166" s="2" t="s">
        <v>9414</v>
      </c>
      <c r="B166" t="str">
        <f t="shared" si="1"/>
        <v>den</v>
      </c>
      <c r="C166" t="str">
        <f>IFERROR(__xludf.DUMMYFUNCTION("""COMPUTED_VALUE"""),"forrige")</f>
        <v>forrige</v>
      </c>
    </row>
    <row r="167">
      <c r="A167" s="2" t="s">
        <v>9415</v>
      </c>
      <c r="B167" t="str">
        <f t="shared" si="1"/>
        <v>denne</v>
      </c>
      <c r="C167" t="str">
        <f>IFERROR(__xludf.DUMMYFUNCTION("""COMPUTED_VALUE"""),"fra")</f>
        <v>fra</v>
      </c>
    </row>
    <row r="168">
      <c r="A168" s="2" t="s">
        <v>9416</v>
      </c>
      <c r="B168" t="str">
        <f t="shared" si="1"/>
        <v>der</v>
      </c>
      <c r="C168" t="str">
        <f>IFERROR(__xludf.DUMMYFUNCTION("""COMPUTED_VALUE"""),"få")</f>
        <v>få</v>
      </c>
    </row>
    <row r="169">
      <c r="A169" s="2" t="s">
        <v>9417</v>
      </c>
      <c r="B169" t="str">
        <f t="shared" si="1"/>
        <v>deres</v>
      </c>
      <c r="C169" t="str">
        <f>IFERROR(__xludf.DUMMYFUNCTION("""COMPUTED_VALUE"""),"får")</f>
        <v>får</v>
      </c>
    </row>
    <row r="170">
      <c r="A170" s="2" t="s">
        <v>9418</v>
      </c>
      <c r="B170" t="str">
        <f t="shared" si="1"/>
        <v>det</v>
      </c>
      <c r="C170" t="str">
        <f>IFERROR(__xludf.DUMMYFUNCTION("""COMPUTED_VALUE"""),"før")</f>
        <v>før</v>
      </c>
    </row>
    <row r="171">
      <c r="A171" s="2" t="s">
        <v>9419</v>
      </c>
      <c r="B171" t="str">
        <f t="shared" si="1"/>
        <v>dette</v>
      </c>
      <c r="C171" t="str">
        <f>IFERROR(__xludf.DUMMYFUNCTION("""COMPUTED_VALUE"""),"ham")</f>
        <v>ham</v>
      </c>
    </row>
    <row r="172">
      <c r="A172" s="2" t="s">
        <v>9420</v>
      </c>
      <c r="B172" t="str">
        <f t="shared" si="1"/>
        <v>dig</v>
      </c>
      <c r="C172" t="str">
        <f>IFERROR(__xludf.DUMMYFUNCTION("""COMPUTED_VALUE"""),"han")</f>
        <v>han</v>
      </c>
    </row>
    <row r="173">
      <c r="A173" s="2" t="s">
        <v>9669</v>
      </c>
      <c r="B173" t="str">
        <f t="shared" si="1"/>
        <v>din</v>
      </c>
      <c r="C173" t="str">
        <f>IFERROR(__xludf.DUMMYFUNCTION("""COMPUTED_VALUE"""),"hans")</f>
        <v>hans</v>
      </c>
    </row>
    <row r="174">
      <c r="A174" s="2" t="s">
        <v>9670</v>
      </c>
      <c r="B174" t="str">
        <f t="shared" si="1"/>
        <v>dine</v>
      </c>
      <c r="C174" t="str">
        <f>IFERROR(__xludf.DUMMYFUNCTION("""COMPUTED_VALUE"""),"har")</f>
        <v>har</v>
      </c>
    </row>
    <row r="175">
      <c r="A175" s="2" t="s">
        <v>9671</v>
      </c>
      <c r="B175" t="str">
        <f t="shared" si="1"/>
        <v>disse</v>
      </c>
      <c r="C175" t="str">
        <f>IFERROR(__xludf.DUMMYFUNCTION("""COMPUTED_VALUE"""),"havde")</f>
        <v>havde</v>
      </c>
    </row>
    <row r="176">
      <c r="A176" s="2" t="s">
        <v>9672</v>
      </c>
      <c r="B176" t="str">
        <f t="shared" si="1"/>
        <v>dit</v>
      </c>
      <c r="C176" t="str">
        <f>IFERROR(__xludf.DUMMYFUNCTION("""COMPUTED_VALUE"""),"have")</f>
        <v>have</v>
      </c>
    </row>
    <row r="177">
      <c r="A177" s="2" t="s">
        <v>9673</v>
      </c>
      <c r="B177" t="str">
        <f t="shared" si="1"/>
        <v>dog</v>
      </c>
      <c r="C177" t="str">
        <f>IFERROR(__xludf.DUMMYFUNCTION("""COMPUTED_VALUE"""),"hej")</f>
        <v>hej</v>
      </c>
    </row>
    <row r="178">
      <c r="A178" s="2" t="s">
        <v>9674</v>
      </c>
      <c r="B178" t="str">
        <f t="shared" si="1"/>
        <v>du</v>
      </c>
      <c r="C178" t="str">
        <f>IFERROR(__xludf.DUMMYFUNCTION("""COMPUTED_VALUE"""),"helt")</f>
        <v>helt</v>
      </c>
    </row>
    <row r="179">
      <c r="A179" s="2" t="s">
        <v>9675</v>
      </c>
      <c r="B179" t="str">
        <f t="shared" si="1"/>
        <v>efter</v>
      </c>
      <c r="C179" t="str">
        <f>IFERROR(__xludf.DUMMYFUNCTION("""COMPUTED_VALUE"""),"hende")</f>
        <v>hende</v>
      </c>
    </row>
    <row r="180">
      <c r="A180" s="2" t="s">
        <v>9676</v>
      </c>
      <c r="B180" t="str">
        <f t="shared" si="1"/>
        <v>ej</v>
      </c>
      <c r="C180" t="str">
        <f>IFERROR(__xludf.DUMMYFUNCTION("""COMPUTED_VALUE"""),"hendes")</f>
        <v>hendes</v>
      </c>
    </row>
    <row r="181">
      <c r="A181" s="2" t="s">
        <v>6568</v>
      </c>
      <c r="B181" t="str">
        <f t="shared" si="1"/>
        <v>eller</v>
      </c>
      <c r="C181" t="str">
        <f>IFERROR(__xludf.DUMMYFUNCTION("""COMPUTED_VALUE"""),"her")</f>
        <v>her</v>
      </c>
    </row>
    <row r="182">
      <c r="A182" s="2" t="s">
        <v>9677</v>
      </c>
      <c r="B182" t="str">
        <f t="shared" si="1"/>
        <v>en</v>
      </c>
      <c r="C182" t="str">
        <f>IFERROR(__xludf.DUMMYFUNCTION("""COMPUTED_VALUE"""),"hos")</f>
        <v>hos</v>
      </c>
    </row>
    <row r="183">
      <c r="A183" s="2" t="s">
        <v>9678</v>
      </c>
      <c r="B183" t="str">
        <f t="shared" si="1"/>
        <v>end</v>
      </c>
      <c r="C183" t="str">
        <f>IFERROR(__xludf.DUMMYFUNCTION("""COMPUTED_VALUE"""),"hun")</f>
        <v>hun</v>
      </c>
    </row>
    <row r="184">
      <c r="A184" s="2" t="s">
        <v>9679</v>
      </c>
      <c r="B184" t="str">
        <f t="shared" si="1"/>
        <v>ene</v>
      </c>
      <c r="C184" t="str">
        <f>IFERROR(__xludf.DUMMYFUNCTION("""COMPUTED_VALUE"""),"hvad")</f>
        <v>hvad</v>
      </c>
    </row>
    <row r="185">
      <c r="A185" s="2" t="s">
        <v>9680</v>
      </c>
      <c r="B185" t="str">
        <f t="shared" si="1"/>
        <v>eneste</v>
      </c>
      <c r="C185" t="str">
        <f>IFERROR(__xludf.DUMMYFUNCTION("""COMPUTED_VALUE"""),"hvem")</f>
        <v>hvem</v>
      </c>
    </row>
    <row r="186">
      <c r="A186" s="2" t="s">
        <v>9681</v>
      </c>
      <c r="B186" t="str">
        <f t="shared" si="1"/>
        <v>enhver</v>
      </c>
      <c r="C186" t="str">
        <f>IFERROR(__xludf.DUMMYFUNCTION("""COMPUTED_VALUE"""),"hver")</f>
        <v>hver</v>
      </c>
    </row>
    <row r="187">
      <c r="A187" s="2" t="s">
        <v>9682</v>
      </c>
      <c r="B187" t="str">
        <f t="shared" si="1"/>
        <v>er</v>
      </c>
      <c r="C187" t="str">
        <f>IFERROR(__xludf.DUMMYFUNCTION("""COMPUTED_VALUE"""),"hvilken")</f>
        <v>hvilken</v>
      </c>
    </row>
    <row r="188">
      <c r="A188" s="2" t="s">
        <v>9683</v>
      </c>
      <c r="B188" t="str">
        <f t="shared" si="1"/>
        <v>et</v>
      </c>
      <c r="C188" t="str">
        <f>IFERROR(__xludf.DUMMYFUNCTION("""COMPUTED_VALUE"""),"hvis")</f>
        <v>hvis</v>
      </c>
    </row>
    <row r="189">
      <c r="A189" s="2" t="s">
        <v>9684</v>
      </c>
      <c r="B189" t="str">
        <f t="shared" si="1"/>
        <v>far</v>
      </c>
      <c r="C189" t="str">
        <f>IFERROR(__xludf.DUMMYFUNCTION("""COMPUTED_VALUE"""),"hvor")</f>
        <v>hvor</v>
      </c>
    </row>
    <row r="190">
      <c r="A190" s="2" t="s">
        <v>9685</v>
      </c>
      <c r="B190" t="str">
        <f t="shared" si="1"/>
        <v>fem</v>
      </c>
      <c r="C190" t="str">
        <f>IFERROR(__xludf.DUMMYFUNCTION("""COMPUTED_VALUE"""),"hvordan")</f>
        <v>hvordan</v>
      </c>
    </row>
    <row r="191">
      <c r="A191" s="2" t="s">
        <v>9686</v>
      </c>
      <c r="B191" t="str">
        <f t="shared" si="1"/>
        <v>fik</v>
      </c>
      <c r="C191" t="str">
        <f>IFERROR(__xludf.DUMMYFUNCTION("""COMPUTED_VALUE"""),"hvornår")</f>
        <v>hvornår</v>
      </c>
    </row>
    <row r="192">
      <c r="A192" s="2" t="s">
        <v>9687</v>
      </c>
      <c r="B192" t="str">
        <f t="shared" si="1"/>
        <v>fire</v>
      </c>
      <c r="C192" t="str">
        <f>IFERROR(__xludf.DUMMYFUNCTION("""COMPUTED_VALUE"""),"i")</f>
        <v>i</v>
      </c>
    </row>
    <row r="193">
      <c r="A193" s="2" t="s">
        <v>9688</v>
      </c>
      <c r="B193" t="str">
        <f t="shared" si="1"/>
        <v>flere</v>
      </c>
      <c r="C193" t="str">
        <f>IFERROR(__xludf.DUMMYFUNCTION("""COMPUTED_VALUE"""),"ind")</f>
        <v>ind</v>
      </c>
    </row>
    <row r="194">
      <c r="A194" s="2" t="s">
        <v>9689</v>
      </c>
      <c r="B194" t="str">
        <f t="shared" si="1"/>
        <v>fleste</v>
      </c>
      <c r="C194" t="str">
        <f>IFERROR(__xludf.DUMMYFUNCTION("""COMPUTED_VALUE"""),"ingen")</f>
        <v>ingen</v>
      </c>
    </row>
    <row r="195">
      <c r="A195" s="2" t="s">
        <v>9690</v>
      </c>
      <c r="B195" t="str">
        <f t="shared" si="1"/>
        <v>for</v>
      </c>
      <c r="C195" t="str">
        <f>IFERROR(__xludf.DUMMYFUNCTION("""COMPUTED_VALUE"""),"intet")</f>
        <v>intet</v>
      </c>
    </row>
    <row r="196">
      <c r="A196" s="2" t="s">
        <v>9691</v>
      </c>
      <c r="B196" t="str">
        <f t="shared" si="1"/>
        <v>fordi</v>
      </c>
      <c r="C196" t="str">
        <f>IFERROR(__xludf.DUMMYFUNCTION("""COMPUTED_VALUE"""),"ja")</f>
        <v>ja</v>
      </c>
    </row>
    <row r="197">
      <c r="A197" s="2" t="s">
        <v>9692</v>
      </c>
      <c r="B197" t="str">
        <f t="shared" si="1"/>
        <v>forrige</v>
      </c>
      <c r="C197" t="str">
        <f>IFERROR(__xludf.DUMMYFUNCTION("""COMPUTED_VALUE"""),"jeg")</f>
        <v>jeg</v>
      </c>
    </row>
    <row r="198">
      <c r="A198" s="2" t="s">
        <v>9693</v>
      </c>
      <c r="B198" t="str">
        <f t="shared" si="1"/>
        <v>fra</v>
      </c>
      <c r="C198" t="str">
        <f>IFERROR(__xludf.DUMMYFUNCTION("""COMPUTED_VALUE"""),"jer")</f>
        <v>jer</v>
      </c>
    </row>
    <row r="199">
      <c r="A199" s="2" t="s">
        <v>9694</v>
      </c>
      <c r="B199" t="str">
        <f t="shared" si="1"/>
        <v>få</v>
      </c>
      <c r="C199" t="str">
        <f>IFERROR(__xludf.DUMMYFUNCTION("""COMPUTED_VALUE"""),"jeres")</f>
        <v>jeres</v>
      </c>
    </row>
    <row r="200">
      <c r="A200" s="2" t="s">
        <v>9695</v>
      </c>
      <c r="B200" t="str">
        <f t="shared" si="1"/>
        <v>får</v>
      </c>
      <c r="C200" t="str">
        <f>IFERROR(__xludf.DUMMYFUNCTION("""COMPUTED_VALUE"""),"jo")</f>
        <v>jo</v>
      </c>
    </row>
    <row r="201">
      <c r="A201" s="2" t="s">
        <v>9696</v>
      </c>
      <c r="B201" t="str">
        <f t="shared" si="1"/>
        <v>før</v>
      </c>
      <c r="C201" t="str">
        <f>IFERROR(__xludf.DUMMYFUNCTION("""COMPUTED_VALUE"""),"kan")</f>
        <v>kan</v>
      </c>
    </row>
    <row r="202">
      <c r="A202" s="2" t="s">
        <v>9697</v>
      </c>
      <c r="B202" t="str">
        <f t="shared" si="1"/>
        <v>ham</v>
      </c>
      <c r="C202" t="str">
        <f>IFERROR(__xludf.DUMMYFUNCTION("""COMPUTED_VALUE"""),"kom")</f>
        <v>kom</v>
      </c>
    </row>
    <row r="203">
      <c r="A203" s="2" t="s">
        <v>9698</v>
      </c>
      <c r="B203" t="str">
        <f t="shared" si="1"/>
        <v>han</v>
      </c>
      <c r="C203" t="str">
        <f>IFERROR(__xludf.DUMMYFUNCTION("""COMPUTED_VALUE"""),"komme")</f>
        <v>komme</v>
      </c>
    </row>
    <row r="204">
      <c r="A204" s="2" t="s">
        <v>9699</v>
      </c>
      <c r="B204" t="str">
        <f t="shared" si="1"/>
        <v>hans</v>
      </c>
      <c r="C204" t="str">
        <f>IFERROR(__xludf.DUMMYFUNCTION("""COMPUTED_VALUE"""),"kommer")</f>
        <v>kommer</v>
      </c>
    </row>
    <row r="205">
      <c r="A205" s="2" t="s">
        <v>9700</v>
      </c>
      <c r="B205" t="str">
        <f t="shared" si="1"/>
        <v>har</v>
      </c>
      <c r="C205" t="str">
        <f>IFERROR(__xludf.DUMMYFUNCTION("""COMPUTED_VALUE"""),"kun")</f>
        <v>kun</v>
      </c>
    </row>
    <row r="206">
      <c r="A206" s="2" t="s">
        <v>9701</v>
      </c>
      <c r="B206" t="str">
        <f t="shared" si="1"/>
        <v>havde</v>
      </c>
      <c r="C206" t="str">
        <f>IFERROR(__xludf.DUMMYFUNCTION("""COMPUTED_VALUE"""),"kunne")</f>
        <v>kunne</v>
      </c>
    </row>
    <row r="207">
      <c r="A207" s="2" t="s">
        <v>9702</v>
      </c>
      <c r="B207" t="str">
        <f t="shared" si="1"/>
        <v>have</v>
      </c>
      <c r="C207" t="str">
        <f>IFERROR(__xludf.DUMMYFUNCTION("""COMPUTED_VALUE"""),"lad")</f>
        <v>lad</v>
      </c>
    </row>
    <row r="208">
      <c r="A208" s="2" t="s">
        <v>9703</v>
      </c>
      <c r="B208" t="str">
        <f t="shared" si="1"/>
        <v>hej</v>
      </c>
      <c r="C208" t="str">
        <f>IFERROR(__xludf.DUMMYFUNCTION("""COMPUTED_VALUE"""),"lav")</f>
        <v>lav</v>
      </c>
    </row>
    <row r="209">
      <c r="A209" s="2" t="s">
        <v>9704</v>
      </c>
      <c r="B209" t="str">
        <f t="shared" si="1"/>
        <v>helt</v>
      </c>
      <c r="C209" t="str">
        <f>IFERROR(__xludf.DUMMYFUNCTION("""COMPUTED_VALUE"""),"lidt")</f>
        <v>lidt</v>
      </c>
    </row>
    <row r="210">
      <c r="A210" s="2" t="s">
        <v>9705</v>
      </c>
      <c r="B210" t="str">
        <f t="shared" si="1"/>
        <v>hende</v>
      </c>
      <c r="C210" t="str">
        <f>IFERROR(__xludf.DUMMYFUNCTION("""COMPUTED_VALUE"""),"lige")</f>
        <v>lige</v>
      </c>
    </row>
    <row r="211">
      <c r="A211" s="2" t="s">
        <v>9706</v>
      </c>
      <c r="B211" t="str">
        <f t="shared" si="1"/>
        <v>hendes</v>
      </c>
      <c r="C211" t="str">
        <f>IFERROR(__xludf.DUMMYFUNCTION("""COMPUTED_VALUE"""),"lille")</f>
        <v>lille</v>
      </c>
    </row>
    <row r="212">
      <c r="A212" s="2" t="s">
        <v>9707</v>
      </c>
      <c r="B212" t="str">
        <f t="shared" si="1"/>
        <v>her</v>
      </c>
      <c r="C212" t="str">
        <f>IFERROR(__xludf.DUMMYFUNCTION("""COMPUTED_VALUE"""),"man")</f>
        <v>man</v>
      </c>
    </row>
    <row r="213">
      <c r="A213" s="2" t="s">
        <v>9708</v>
      </c>
      <c r="B213" t="str">
        <f t="shared" si="1"/>
        <v>hos</v>
      </c>
      <c r="C213" t="str">
        <f>IFERROR(__xludf.DUMMYFUNCTION("""COMPUTED_VALUE"""),"mand")</f>
        <v>mand</v>
      </c>
    </row>
    <row r="214">
      <c r="A214" s="2" t="s">
        <v>9709</v>
      </c>
      <c r="B214" t="str">
        <f t="shared" si="1"/>
        <v>hun</v>
      </c>
      <c r="C214" t="str">
        <f>IFERROR(__xludf.DUMMYFUNCTION("""COMPUTED_VALUE"""),"mange")</f>
        <v>mange</v>
      </c>
    </row>
    <row r="215">
      <c r="A215" s="2" t="s">
        <v>9710</v>
      </c>
      <c r="B215" t="str">
        <f t="shared" si="1"/>
        <v>hvad</v>
      </c>
      <c r="C215" t="str">
        <f>IFERROR(__xludf.DUMMYFUNCTION("""COMPUTED_VALUE"""),"med")</f>
        <v>med</v>
      </c>
    </row>
    <row r="216">
      <c r="A216" s="2" t="s">
        <v>9711</v>
      </c>
      <c r="B216" t="str">
        <f t="shared" si="1"/>
        <v>hvem</v>
      </c>
      <c r="C216" t="str">
        <f>IFERROR(__xludf.DUMMYFUNCTION("""COMPUTED_VALUE"""),"meget")</f>
        <v>meget</v>
      </c>
    </row>
    <row r="217">
      <c r="A217" s="2" t="s">
        <v>9712</v>
      </c>
      <c r="B217" t="str">
        <f t="shared" si="1"/>
        <v>hver</v>
      </c>
      <c r="C217" t="str">
        <f>IFERROR(__xludf.DUMMYFUNCTION("""COMPUTED_VALUE"""),"men")</f>
        <v>men</v>
      </c>
    </row>
    <row r="218">
      <c r="A218" s="2" t="s">
        <v>9713</v>
      </c>
      <c r="B218" t="str">
        <f t="shared" si="1"/>
        <v>hvilken</v>
      </c>
      <c r="C218" t="str">
        <f>IFERROR(__xludf.DUMMYFUNCTION("""COMPUTED_VALUE"""),"mens")</f>
        <v>mens</v>
      </c>
    </row>
    <row r="219">
      <c r="A219" s="2" t="s">
        <v>9714</v>
      </c>
      <c r="B219" t="str">
        <f t="shared" si="1"/>
        <v>hvis</v>
      </c>
      <c r="C219" t="str">
        <f>IFERROR(__xludf.DUMMYFUNCTION("""COMPUTED_VALUE"""),"mere")</f>
        <v>mere</v>
      </c>
    </row>
    <row r="220">
      <c r="A220" s="2" t="s">
        <v>9715</v>
      </c>
      <c r="B220" t="str">
        <f t="shared" si="1"/>
        <v>hvor</v>
      </c>
      <c r="C220" t="str">
        <f>IFERROR(__xludf.DUMMYFUNCTION("""COMPUTED_VALUE"""),"mig")</f>
        <v>mig</v>
      </c>
    </row>
    <row r="221">
      <c r="A221" s="2" t="s">
        <v>9716</v>
      </c>
      <c r="B221" t="str">
        <f t="shared" si="1"/>
        <v>hvordan</v>
      </c>
      <c r="C221" t="str">
        <f>IFERROR(__xludf.DUMMYFUNCTION("""COMPUTED_VALUE"""),"min")</f>
        <v>min</v>
      </c>
    </row>
    <row r="222">
      <c r="A222" s="2" t="s">
        <v>9717</v>
      </c>
      <c r="B222" t="str">
        <f t="shared" si="1"/>
        <v>hvornår</v>
      </c>
      <c r="C222" t="str">
        <f>IFERROR(__xludf.DUMMYFUNCTION("""COMPUTED_VALUE"""),"mine")</f>
        <v>mine</v>
      </c>
    </row>
    <row r="223">
      <c r="A223" s="2" t="s">
        <v>9718</v>
      </c>
      <c r="B223" t="str">
        <f t="shared" si="1"/>
        <v>i</v>
      </c>
      <c r="C223" t="str">
        <f>IFERROR(__xludf.DUMMYFUNCTION("""COMPUTED_VALUE"""),"mit")</f>
        <v>mit</v>
      </c>
    </row>
    <row r="224">
      <c r="A224" s="2" t="s">
        <v>9719</v>
      </c>
      <c r="B224" t="str">
        <f t="shared" si="1"/>
        <v>ind</v>
      </c>
      <c r="C224" t="str">
        <f>IFERROR(__xludf.DUMMYFUNCTION("""COMPUTED_VALUE"""),"mod")</f>
        <v>mod</v>
      </c>
    </row>
    <row r="225">
      <c r="A225" s="2" t="s">
        <v>9720</v>
      </c>
      <c r="B225" t="str">
        <f t="shared" si="1"/>
        <v>ingen</v>
      </c>
      <c r="C225" t="str">
        <f>IFERROR(__xludf.DUMMYFUNCTION("""COMPUTED_VALUE"""),"må")</f>
        <v>må</v>
      </c>
    </row>
    <row r="226">
      <c r="A226" s="2" t="s">
        <v>9721</v>
      </c>
      <c r="B226" t="str">
        <f t="shared" si="1"/>
        <v>intet</v>
      </c>
      <c r="C226" t="str">
        <f>IFERROR(__xludf.DUMMYFUNCTION("""COMPUTED_VALUE"""),"ned")</f>
        <v>ned</v>
      </c>
    </row>
    <row r="227">
      <c r="A227" s="2" t="s">
        <v>9722</v>
      </c>
      <c r="B227" t="str">
        <f t="shared" si="1"/>
        <v>ja</v>
      </c>
      <c r="C227" t="str">
        <f>IFERROR(__xludf.DUMMYFUNCTION("""COMPUTED_VALUE"""),"nej")</f>
        <v>nej</v>
      </c>
    </row>
    <row r="228">
      <c r="A228" s="2" t="s">
        <v>9723</v>
      </c>
      <c r="B228" t="str">
        <f t="shared" si="1"/>
        <v>jeg</v>
      </c>
      <c r="C228" t="str">
        <f>IFERROR(__xludf.DUMMYFUNCTION("""COMPUTED_VALUE"""),"ni")</f>
        <v>ni</v>
      </c>
    </row>
    <row r="229">
      <c r="A229" s="2" t="s">
        <v>9724</v>
      </c>
      <c r="B229" t="str">
        <f t="shared" si="1"/>
        <v>jer</v>
      </c>
      <c r="C229" t="str">
        <f>IFERROR(__xludf.DUMMYFUNCTION("""COMPUTED_VALUE"""),"nogen")</f>
        <v>nogen</v>
      </c>
    </row>
    <row r="230">
      <c r="A230" s="2" t="s">
        <v>9725</v>
      </c>
      <c r="B230" t="str">
        <f t="shared" si="1"/>
        <v>jeres</v>
      </c>
      <c r="C230" t="str">
        <f>IFERROR(__xludf.DUMMYFUNCTION("""COMPUTED_VALUE"""),"noget")</f>
        <v>noget</v>
      </c>
    </row>
    <row r="231">
      <c r="A231" s="2" t="s">
        <v>9726</v>
      </c>
      <c r="B231" t="str">
        <f t="shared" si="1"/>
        <v>jo</v>
      </c>
      <c r="C231" t="str">
        <f>IFERROR(__xludf.DUMMYFUNCTION("""COMPUTED_VALUE"""),"nogle")</f>
        <v>nogle</v>
      </c>
    </row>
    <row r="232">
      <c r="A232" s="2" t="s">
        <v>9727</v>
      </c>
      <c r="B232" t="str">
        <f t="shared" si="1"/>
        <v>kan</v>
      </c>
      <c r="C232" t="str">
        <f>IFERROR(__xludf.DUMMYFUNCTION("""COMPUTED_VALUE"""),"nu")</f>
        <v>nu</v>
      </c>
    </row>
    <row r="233">
      <c r="A233" s="2" t="s">
        <v>9728</v>
      </c>
      <c r="B233" t="str">
        <f t="shared" si="1"/>
        <v>kom</v>
      </c>
      <c r="C233" t="str">
        <f>IFERROR(__xludf.DUMMYFUNCTION("""COMPUTED_VALUE"""),"ny")</f>
        <v>ny</v>
      </c>
    </row>
    <row r="234">
      <c r="A234" s="2" t="s">
        <v>9729</v>
      </c>
      <c r="B234" t="str">
        <f t="shared" si="1"/>
        <v>komme</v>
      </c>
      <c r="C234" t="str">
        <f>IFERROR(__xludf.DUMMYFUNCTION("""COMPUTED_VALUE"""),"nyt")</f>
        <v>nyt</v>
      </c>
    </row>
    <row r="235">
      <c r="A235" s="2" t="s">
        <v>9730</v>
      </c>
      <c r="B235" t="str">
        <f t="shared" si="1"/>
        <v>kommer</v>
      </c>
      <c r="C235" t="str">
        <f>IFERROR(__xludf.DUMMYFUNCTION("""COMPUTED_VALUE"""),"når")</f>
        <v>når</v>
      </c>
    </row>
    <row r="236">
      <c r="A236" s="2" t="s">
        <v>9731</v>
      </c>
      <c r="B236" t="str">
        <f t="shared" si="1"/>
        <v>kun</v>
      </c>
      <c r="C236" t="str">
        <f>IFERROR(__xludf.DUMMYFUNCTION("""COMPUTED_VALUE"""),"nær")</f>
        <v>nær</v>
      </c>
    </row>
    <row r="237">
      <c r="A237" s="2" t="s">
        <v>9732</v>
      </c>
      <c r="B237" t="str">
        <f t="shared" si="1"/>
        <v>kunne</v>
      </c>
      <c r="C237" t="str">
        <f>IFERROR(__xludf.DUMMYFUNCTION("""COMPUTED_VALUE"""),"næste")</f>
        <v>næste</v>
      </c>
    </row>
    <row r="238">
      <c r="A238" s="2" t="s">
        <v>9733</v>
      </c>
      <c r="B238" t="str">
        <f t="shared" si="1"/>
        <v>lad</v>
      </c>
      <c r="C238" t="str">
        <f>IFERROR(__xludf.DUMMYFUNCTION("""COMPUTED_VALUE"""),"næsten")</f>
        <v>næsten</v>
      </c>
    </row>
    <row r="239">
      <c r="A239" s="2" t="s">
        <v>9734</v>
      </c>
      <c r="B239" t="str">
        <f t="shared" si="1"/>
        <v>lav</v>
      </c>
      <c r="C239" t="str">
        <f>IFERROR(__xludf.DUMMYFUNCTION("""COMPUTED_VALUE"""),"og")</f>
        <v>og</v>
      </c>
    </row>
    <row r="240">
      <c r="A240" s="2" t="s">
        <v>9735</v>
      </c>
      <c r="B240" t="str">
        <f t="shared" si="1"/>
        <v>lidt</v>
      </c>
      <c r="C240" t="str">
        <f>IFERROR(__xludf.DUMMYFUNCTION("""COMPUTED_VALUE"""),"også")</f>
        <v>også</v>
      </c>
    </row>
    <row r="241">
      <c r="A241" s="2" t="s">
        <v>9736</v>
      </c>
      <c r="B241" t="str">
        <f t="shared" si="1"/>
        <v>lige</v>
      </c>
      <c r="C241" t="str">
        <f>IFERROR(__xludf.DUMMYFUNCTION("""COMPUTED_VALUE"""),"okay")</f>
        <v>okay</v>
      </c>
    </row>
    <row r="242">
      <c r="A242" s="2" t="s">
        <v>9737</v>
      </c>
      <c r="B242" t="str">
        <f t="shared" si="1"/>
        <v>lille</v>
      </c>
      <c r="C242" t="str">
        <f>IFERROR(__xludf.DUMMYFUNCTION("""COMPUTED_VALUE"""),"om")</f>
        <v>om</v>
      </c>
    </row>
    <row r="243">
      <c r="A243" s="2" t="s">
        <v>9738</v>
      </c>
      <c r="B243" t="str">
        <f t="shared" si="1"/>
        <v>man</v>
      </c>
      <c r="C243" t="str">
        <f>IFERROR(__xludf.DUMMYFUNCTION("""COMPUTED_VALUE"""),"op")</f>
        <v>op</v>
      </c>
    </row>
    <row r="244">
      <c r="A244" s="2" t="s">
        <v>9739</v>
      </c>
      <c r="B244" t="str">
        <f t="shared" si="1"/>
        <v>mand</v>
      </c>
      <c r="C244" t="str">
        <f>IFERROR(__xludf.DUMMYFUNCTION("""COMPUTED_VALUE"""),"os")</f>
        <v>os</v>
      </c>
    </row>
    <row r="245">
      <c r="A245" s="2" t="s">
        <v>9740</v>
      </c>
      <c r="B245" t="str">
        <f t="shared" si="1"/>
        <v>mange</v>
      </c>
      <c r="C245" t="str">
        <f>IFERROR(__xludf.DUMMYFUNCTION("""COMPUTED_VALUE"""),"otte")</f>
        <v>otte</v>
      </c>
    </row>
    <row r="246">
      <c r="A246" s="2" t="s">
        <v>9741</v>
      </c>
      <c r="B246" t="str">
        <f t="shared" si="1"/>
        <v>med</v>
      </c>
      <c r="C246" t="str">
        <f>IFERROR(__xludf.DUMMYFUNCTION("""COMPUTED_VALUE"""),"over")</f>
        <v>over</v>
      </c>
    </row>
    <row r="247">
      <c r="A247" s="2" t="s">
        <v>9742</v>
      </c>
      <c r="B247" t="str">
        <f t="shared" si="1"/>
        <v>meget</v>
      </c>
      <c r="C247" t="str">
        <f>IFERROR(__xludf.DUMMYFUNCTION("""COMPUTED_VALUE"""),"på")</f>
        <v>på</v>
      </c>
    </row>
    <row r="248">
      <c r="A248" s="2" t="s">
        <v>9743</v>
      </c>
      <c r="B248" t="str">
        <f t="shared" si="1"/>
        <v>men</v>
      </c>
      <c r="C248" t="str">
        <f>IFERROR(__xludf.DUMMYFUNCTION("""COMPUTED_VALUE"""),"se")</f>
        <v>se</v>
      </c>
    </row>
    <row r="249">
      <c r="A249" s="2" t="s">
        <v>9744</v>
      </c>
      <c r="B249" t="str">
        <f t="shared" si="1"/>
        <v>mens</v>
      </c>
      <c r="C249" t="str">
        <f>IFERROR(__xludf.DUMMYFUNCTION("""COMPUTED_VALUE"""),"seks")</f>
        <v>seks</v>
      </c>
    </row>
    <row r="250">
      <c r="A250" s="2" t="s">
        <v>9745</v>
      </c>
      <c r="B250" t="str">
        <f t="shared" si="1"/>
        <v>mere</v>
      </c>
      <c r="C250" t="str">
        <f>IFERROR(__xludf.DUMMYFUNCTION("""COMPUTED_VALUE"""),"selv")</f>
        <v>selv</v>
      </c>
    </row>
    <row r="251">
      <c r="A251" s="2" t="s">
        <v>9746</v>
      </c>
      <c r="B251" t="str">
        <f t="shared" si="1"/>
        <v>mig</v>
      </c>
      <c r="C251" t="str">
        <f>IFERROR(__xludf.DUMMYFUNCTION("""COMPUTED_VALUE"""),"ser")</f>
        <v>ser</v>
      </c>
    </row>
    <row r="252">
      <c r="A252" s="2" t="s">
        <v>9747</v>
      </c>
      <c r="B252" t="str">
        <f t="shared" si="1"/>
        <v>min</v>
      </c>
      <c r="C252" t="str">
        <f>IFERROR(__xludf.DUMMYFUNCTION("""COMPUTED_VALUE"""),"ses")</f>
        <v>ses</v>
      </c>
    </row>
    <row r="253">
      <c r="A253" s="2" t="s">
        <v>9748</v>
      </c>
      <c r="B253" t="str">
        <f t="shared" si="1"/>
        <v>mine</v>
      </c>
      <c r="C253" t="str">
        <f>IFERROR(__xludf.DUMMYFUNCTION("""COMPUTED_VALUE"""),"sig")</f>
        <v>sig</v>
      </c>
    </row>
    <row r="254">
      <c r="A254" s="2" t="s">
        <v>9749</v>
      </c>
      <c r="B254" t="str">
        <f t="shared" si="1"/>
        <v>mit</v>
      </c>
      <c r="C254" t="str">
        <f>IFERROR(__xludf.DUMMYFUNCTION("""COMPUTED_VALUE"""),"sige")</f>
        <v>sige</v>
      </c>
    </row>
    <row r="255">
      <c r="A255" s="2" t="s">
        <v>9750</v>
      </c>
      <c r="B255" t="str">
        <f t="shared" si="1"/>
        <v>mod</v>
      </c>
      <c r="C255" t="str">
        <f>IFERROR(__xludf.DUMMYFUNCTION("""COMPUTED_VALUE"""),"sin")</f>
        <v>sin</v>
      </c>
    </row>
    <row r="256">
      <c r="A256" s="2" t="s">
        <v>9751</v>
      </c>
      <c r="B256" t="str">
        <f t="shared" si="1"/>
        <v>må</v>
      </c>
      <c r="C256" t="str">
        <f>IFERROR(__xludf.DUMMYFUNCTION("""COMPUTED_VALUE"""),"sine")</f>
        <v>sine</v>
      </c>
    </row>
    <row r="257">
      <c r="A257" s="2" t="s">
        <v>9752</v>
      </c>
      <c r="B257" t="str">
        <f t="shared" si="1"/>
        <v>ned</v>
      </c>
      <c r="C257" t="str">
        <f>IFERROR(__xludf.DUMMYFUNCTION("""COMPUTED_VALUE"""),"sit")</f>
        <v>sit</v>
      </c>
    </row>
    <row r="258">
      <c r="A258" s="2" t="s">
        <v>9753</v>
      </c>
      <c r="B258" t="str">
        <f t="shared" si="1"/>
        <v>nej</v>
      </c>
      <c r="C258" t="str">
        <f>IFERROR(__xludf.DUMMYFUNCTION("""COMPUTED_VALUE"""),"skal")</f>
        <v>skal</v>
      </c>
    </row>
    <row r="259">
      <c r="A259" s="2" t="s">
        <v>9754</v>
      </c>
      <c r="B259" t="str">
        <f t="shared" si="1"/>
        <v>ni</v>
      </c>
      <c r="C259" t="str">
        <f>IFERROR(__xludf.DUMMYFUNCTION("""COMPUTED_VALUE"""),"skulle")</f>
        <v>skulle</v>
      </c>
    </row>
    <row r="260">
      <c r="A260" s="2" t="s">
        <v>9755</v>
      </c>
      <c r="B260" t="str">
        <f t="shared" si="1"/>
        <v>nogen</v>
      </c>
      <c r="C260" t="str">
        <f>IFERROR(__xludf.DUMMYFUNCTION("""COMPUTED_VALUE"""),"som")</f>
        <v>som</v>
      </c>
    </row>
    <row r="261">
      <c r="A261" s="2" t="s">
        <v>9756</v>
      </c>
      <c r="B261" t="str">
        <f t="shared" si="1"/>
        <v>noget</v>
      </c>
      <c r="C261" t="str">
        <f>IFERROR(__xludf.DUMMYFUNCTION("""COMPUTED_VALUE"""),"stor")</f>
        <v>stor</v>
      </c>
    </row>
    <row r="262">
      <c r="A262" s="2" t="s">
        <v>9757</v>
      </c>
      <c r="B262" t="str">
        <f t="shared" si="1"/>
        <v>nogle</v>
      </c>
      <c r="C262" t="str">
        <f>IFERROR(__xludf.DUMMYFUNCTION("""COMPUTED_VALUE"""),"store")</f>
        <v>store</v>
      </c>
    </row>
    <row r="263">
      <c r="A263" s="2" t="s">
        <v>9758</v>
      </c>
      <c r="B263" t="str">
        <f t="shared" si="1"/>
        <v>nu</v>
      </c>
      <c r="C263" t="str">
        <f>IFERROR(__xludf.DUMMYFUNCTION("""COMPUTED_VALUE"""),"syv")</f>
        <v>syv</v>
      </c>
    </row>
    <row r="264">
      <c r="A264" s="2" t="s">
        <v>9759</v>
      </c>
      <c r="B264" t="str">
        <f t="shared" si="1"/>
        <v>ny</v>
      </c>
      <c r="C264" t="str">
        <f>IFERROR(__xludf.DUMMYFUNCTION("""COMPUTED_VALUE"""),"så")</f>
        <v>så</v>
      </c>
    </row>
    <row r="265">
      <c r="A265" s="2" t="s">
        <v>9760</v>
      </c>
      <c r="B265" t="str">
        <f t="shared" si="1"/>
        <v>nyt</v>
      </c>
      <c r="C265" t="str">
        <f>IFERROR(__xludf.DUMMYFUNCTION("""COMPUTED_VALUE"""),"sådan")</f>
        <v>sådan</v>
      </c>
    </row>
    <row r="266">
      <c r="A266" s="2" t="s">
        <v>9761</v>
      </c>
      <c r="B266" t="str">
        <f t="shared" si="1"/>
        <v>når</v>
      </c>
      <c r="C266" t="str">
        <f>IFERROR(__xludf.DUMMYFUNCTION("""COMPUTED_VALUE"""),"tag")</f>
        <v>tag</v>
      </c>
    </row>
    <row r="267">
      <c r="A267" s="2" t="s">
        <v>9762</v>
      </c>
      <c r="B267" t="str">
        <f t="shared" si="1"/>
        <v>nær</v>
      </c>
      <c r="C267" t="str">
        <f>IFERROR(__xludf.DUMMYFUNCTION("""COMPUTED_VALUE"""),"tage")</f>
        <v>tage</v>
      </c>
    </row>
    <row r="268">
      <c r="A268" s="2" t="s">
        <v>9763</v>
      </c>
      <c r="B268" t="str">
        <f t="shared" si="1"/>
        <v>næste</v>
      </c>
      <c r="C268" t="str">
        <f>IFERROR(__xludf.DUMMYFUNCTION("""COMPUTED_VALUE"""),"thi")</f>
        <v>thi</v>
      </c>
    </row>
    <row r="269">
      <c r="A269" s="2" t="s">
        <v>9764</v>
      </c>
      <c r="B269" t="str">
        <f t="shared" si="1"/>
        <v>næsten</v>
      </c>
      <c r="C269" t="str">
        <f>IFERROR(__xludf.DUMMYFUNCTION("""COMPUTED_VALUE"""),"ti")</f>
        <v>ti</v>
      </c>
    </row>
    <row r="270">
      <c r="A270" s="2" t="s">
        <v>9765</v>
      </c>
      <c r="B270" t="str">
        <f t="shared" si="1"/>
        <v>og</v>
      </c>
      <c r="C270" t="str">
        <f>IFERROR(__xludf.DUMMYFUNCTION("""COMPUTED_VALUE"""),"til")</f>
        <v>til</v>
      </c>
    </row>
    <row r="271">
      <c r="A271" s="2" t="s">
        <v>9766</v>
      </c>
      <c r="B271" t="str">
        <f t="shared" si="1"/>
        <v>også</v>
      </c>
      <c r="C271" t="str">
        <f>IFERROR(__xludf.DUMMYFUNCTION("""COMPUTED_VALUE"""),"to")</f>
        <v>to</v>
      </c>
    </row>
    <row r="272">
      <c r="A272" s="2" t="s">
        <v>9767</v>
      </c>
      <c r="B272" t="str">
        <f t="shared" si="1"/>
        <v>okay</v>
      </c>
      <c r="C272" t="str">
        <f>IFERROR(__xludf.DUMMYFUNCTION("""COMPUTED_VALUE"""),"tre")</f>
        <v>tre</v>
      </c>
    </row>
    <row r="273">
      <c r="A273" s="2" t="s">
        <v>9768</v>
      </c>
      <c r="B273" t="str">
        <f t="shared" si="1"/>
        <v>om</v>
      </c>
      <c r="C273" t="str">
        <f>IFERROR(__xludf.DUMMYFUNCTION("""COMPUTED_VALUE"""),"ud")</f>
        <v>ud</v>
      </c>
    </row>
    <row r="274">
      <c r="A274" s="2" t="s">
        <v>9769</v>
      </c>
      <c r="B274" t="str">
        <f t="shared" si="1"/>
        <v>op</v>
      </c>
      <c r="C274" t="str">
        <f>IFERROR(__xludf.DUMMYFUNCTION("""COMPUTED_VALUE"""),"under")</f>
        <v>under</v>
      </c>
    </row>
    <row r="275">
      <c r="A275" s="2" t="s">
        <v>9770</v>
      </c>
      <c r="B275" t="str">
        <f t="shared" si="1"/>
        <v>os</v>
      </c>
      <c r="C275" t="str">
        <f>IFERROR(__xludf.DUMMYFUNCTION("""COMPUTED_VALUE"""),"var")</f>
        <v>var</v>
      </c>
    </row>
    <row r="276">
      <c r="A276" s="2" t="s">
        <v>9771</v>
      </c>
      <c r="B276" t="str">
        <f t="shared" si="1"/>
        <v>otte</v>
      </c>
      <c r="C276" t="str">
        <f>IFERROR(__xludf.DUMMYFUNCTION("""COMPUTED_VALUE"""),"ved")</f>
        <v>ved</v>
      </c>
    </row>
    <row r="277">
      <c r="A277" s="2" t="s">
        <v>9772</v>
      </c>
      <c r="B277" t="str">
        <f t="shared" si="1"/>
        <v>over</v>
      </c>
      <c r="C277" t="str">
        <f>IFERROR(__xludf.DUMMYFUNCTION("""COMPUTED_VALUE"""),"vi")</f>
        <v>vi</v>
      </c>
    </row>
    <row r="278">
      <c r="A278" s="2" t="s">
        <v>9773</v>
      </c>
      <c r="B278" t="str">
        <f t="shared" si="1"/>
        <v>på</v>
      </c>
      <c r="C278" t="str">
        <f>IFERROR(__xludf.DUMMYFUNCTION("""COMPUTED_VALUE"""),"vil")</f>
        <v>vil</v>
      </c>
    </row>
    <row r="279">
      <c r="A279" s="2" t="s">
        <v>9774</v>
      </c>
      <c r="B279" t="str">
        <f t="shared" si="1"/>
        <v>se</v>
      </c>
      <c r="C279" t="str">
        <f>IFERROR(__xludf.DUMMYFUNCTION("""COMPUTED_VALUE"""),"ville")</f>
        <v>ville</v>
      </c>
    </row>
    <row r="280">
      <c r="A280" s="2" t="s">
        <v>9775</v>
      </c>
      <c r="B280" t="str">
        <f t="shared" si="1"/>
        <v>seks</v>
      </c>
      <c r="C280" t="str">
        <f>IFERROR(__xludf.DUMMYFUNCTION("""COMPUTED_VALUE"""),"vor")</f>
        <v>vor</v>
      </c>
    </row>
    <row r="281">
      <c r="A281" s="2" t="s">
        <v>9776</v>
      </c>
      <c r="B281" t="str">
        <f t="shared" si="1"/>
        <v>selv</v>
      </c>
      <c r="C281" t="str">
        <f>IFERROR(__xludf.DUMMYFUNCTION("""COMPUTED_VALUE"""),"vores")</f>
        <v>vores</v>
      </c>
    </row>
    <row r="282">
      <c r="A282" s="2" t="s">
        <v>9777</v>
      </c>
      <c r="B282" t="str">
        <f t="shared" si="1"/>
        <v>ser</v>
      </c>
      <c r="C282" t="str">
        <f>IFERROR(__xludf.DUMMYFUNCTION("""COMPUTED_VALUE"""),"være")</f>
        <v>være</v>
      </c>
    </row>
    <row r="283">
      <c r="A283" s="2" t="s">
        <v>9778</v>
      </c>
      <c r="B283" t="str">
        <f t="shared" si="1"/>
        <v>ses</v>
      </c>
      <c r="C283" t="str">
        <f>IFERROR(__xludf.DUMMYFUNCTION("""COMPUTED_VALUE"""),"været")</f>
        <v>været</v>
      </c>
    </row>
    <row r="284">
      <c r="A284" s="2" t="s">
        <v>9779</v>
      </c>
      <c r="B284" t="str">
        <f t="shared" si="1"/>
        <v>sig</v>
      </c>
      <c r="C284" t="str">
        <f>IFERROR(__xludf.DUMMYFUNCTION("""COMPUTED_VALUE"""),"alene")</f>
        <v>alene</v>
      </c>
    </row>
    <row r="285">
      <c r="A285" s="2" t="s">
        <v>9780</v>
      </c>
      <c r="B285" t="str">
        <f t="shared" si="1"/>
        <v>sige</v>
      </c>
      <c r="C285" t="str">
        <f>IFERROR(__xludf.DUMMYFUNCTION("""COMPUTED_VALUE"""),"allerede")</f>
        <v>allerede</v>
      </c>
    </row>
    <row r="286">
      <c r="A286" s="2" t="s">
        <v>9781</v>
      </c>
      <c r="B286" t="str">
        <f t="shared" si="1"/>
        <v>sin</v>
      </c>
      <c r="C286" t="str">
        <f>IFERROR(__xludf.DUMMYFUNCTION("""COMPUTED_VALUE"""),"alligevel")</f>
        <v>alligevel</v>
      </c>
    </row>
    <row r="287">
      <c r="A287" s="2" t="s">
        <v>9782</v>
      </c>
      <c r="B287" t="str">
        <f t="shared" si="1"/>
        <v>sine</v>
      </c>
      <c r="C287" t="str">
        <f>IFERROR(__xludf.DUMMYFUNCTION("""COMPUTED_VALUE"""),"altid")</f>
        <v>altid</v>
      </c>
    </row>
    <row r="288">
      <c r="A288" s="2" t="s">
        <v>9783</v>
      </c>
      <c r="B288" t="str">
        <f t="shared" si="1"/>
        <v>sit</v>
      </c>
      <c r="C288" t="str">
        <f>IFERROR(__xludf.DUMMYFUNCTION("""COMPUTED_VALUE"""),"bag")</f>
        <v>bag</v>
      </c>
    </row>
    <row r="289">
      <c r="A289" s="2" t="s">
        <v>9784</v>
      </c>
      <c r="B289" t="str">
        <f t="shared" si="1"/>
        <v>skal</v>
      </c>
      <c r="C289" t="str">
        <f>IFERROR(__xludf.DUMMYFUNCTION("""COMPUTED_VALUE"""),"blandt")</f>
        <v>blandt</v>
      </c>
    </row>
    <row r="290">
      <c r="A290" s="2" t="s">
        <v>9785</v>
      </c>
      <c r="B290" t="str">
        <f t="shared" si="1"/>
        <v>skulle</v>
      </c>
      <c r="C290" t="str">
        <f>IFERROR(__xludf.DUMMYFUNCTION("""COMPUTED_VALUE"""),"burde")</f>
        <v>burde</v>
      </c>
    </row>
    <row r="291">
      <c r="A291" s="2" t="s">
        <v>9786</v>
      </c>
      <c r="B291" t="str">
        <f t="shared" si="1"/>
        <v>som</v>
      </c>
      <c r="C291" t="str">
        <f>IFERROR(__xludf.DUMMYFUNCTION("""COMPUTED_VALUE"""),"bør")</f>
        <v>bør</v>
      </c>
    </row>
    <row r="292">
      <c r="A292" s="2" t="s">
        <v>9787</v>
      </c>
      <c r="B292" t="str">
        <f t="shared" si="1"/>
        <v>stor</v>
      </c>
      <c r="C292" t="str">
        <f>IFERROR(__xludf.DUMMYFUNCTION("""COMPUTED_VALUE"""),"dens")</f>
        <v>dens</v>
      </c>
    </row>
    <row r="293">
      <c r="A293" s="2" t="s">
        <v>9788</v>
      </c>
      <c r="B293" t="str">
        <f t="shared" si="1"/>
        <v>store</v>
      </c>
      <c r="C293" t="str">
        <f>IFERROR(__xludf.DUMMYFUNCTION("""COMPUTED_VALUE"""),"derefter")</f>
        <v>derefter</v>
      </c>
    </row>
    <row r="294">
      <c r="A294" s="2" t="s">
        <v>9789</v>
      </c>
      <c r="B294" t="str">
        <f t="shared" si="1"/>
        <v>syv</v>
      </c>
      <c r="C294" t="str">
        <f>IFERROR(__xludf.DUMMYFUNCTION("""COMPUTED_VALUE"""),"derfor")</f>
        <v>derfor</v>
      </c>
    </row>
    <row r="295">
      <c r="A295" s="2" t="s">
        <v>9790</v>
      </c>
      <c r="B295" t="str">
        <f t="shared" si="1"/>
        <v>så</v>
      </c>
      <c r="C295" t="str">
        <f>IFERROR(__xludf.DUMMYFUNCTION("""COMPUTED_VALUE"""),"derfra")</f>
        <v>derfra</v>
      </c>
    </row>
    <row r="296">
      <c r="A296" s="2" t="s">
        <v>9791</v>
      </c>
      <c r="B296" t="str">
        <f t="shared" si="1"/>
        <v>sådan</v>
      </c>
      <c r="C296" t="str">
        <f>IFERROR(__xludf.DUMMYFUNCTION("""COMPUTED_VALUE"""),"deri")</f>
        <v>deri</v>
      </c>
    </row>
    <row r="297">
      <c r="A297" s="2" t="s">
        <v>9792</v>
      </c>
      <c r="B297" t="str">
        <f t="shared" si="1"/>
        <v>tag</v>
      </c>
      <c r="C297" t="str">
        <f>IFERROR(__xludf.DUMMYFUNCTION("""COMPUTED_VALUE"""),"dermed")</f>
        <v>dermed</v>
      </c>
    </row>
    <row r="298">
      <c r="A298" s="2" t="s">
        <v>9793</v>
      </c>
      <c r="B298" t="str">
        <f t="shared" si="1"/>
        <v>tage</v>
      </c>
      <c r="C298" t="str">
        <f>IFERROR(__xludf.DUMMYFUNCTION("""COMPUTED_VALUE"""),"derpå")</f>
        <v>derpå</v>
      </c>
    </row>
    <row r="299">
      <c r="A299" s="2" t="s">
        <v>9794</v>
      </c>
      <c r="B299" t="str">
        <f t="shared" si="1"/>
        <v>thi</v>
      </c>
      <c r="C299" t="str">
        <f>IFERROR(__xludf.DUMMYFUNCTION("""COMPUTED_VALUE"""),"derved")</f>
        <v>derved</v>
      </c>
    </row>
    <row r="300">
      <c r="A300" s="2" t="s">
        <v>9795</v>
      </c>
      <c r="B300" t="str">
        <f t="shared" si="1"/>
        <v>ti</v>
      </c>
      <c r="C300" t="str">
        <f>IFERROR(__xludf.DUMMYFUNCTION("""COMPUTED_VALUE"""),"egen")</f>
        <v>egen</v>
      </c>
    </row>
    <row r="301">
      <c r="A301" s="2" t="s">
        <v>9796</v>
      </c>
      <c r="B301" t="str">
        <f t="shared" si="1"/>
        <v>til</v>
      </c>
      <c r="C301" t="str">
        <f>IFERROR(__xludf.DUMMYFUNCTION("""COMPUTED_VALUE"""),"ellers")</f>
        <v>ellers</v>
      </c>
    </row>
    <row r="302">
      <c r="A302" s="2" t="s">
        <v>9797</v>
      </c>
      <c r="B302" t="str">
        <f t="shared" si="1"/>
        <v>to</v>
      </c>
      <c r="C302" t="str">
        <f>IFERROR(__xludf.DUMMYFUNCTION("""COMPUTED_VALUE"""),"endnu")</f>
        <v>endnu</v>
      </c>
    </row>
    <row r="303">
      <c r="A303" s="2" t="s">
        <v>9798</v>
      </c>
      <c r="B303" t="str">
        <f t="shared" si="1"/>
        <v>tre</v>
      </c>
      <c r="C303" t="str">
        <f>IFERROR(__xludf.DUMMYFUNCTION("""COMPUTED_VALUE"""),"ens")</f>
        <v>ens</v>
      </c>
    </row>
    <row r="304">
      <c r="A304" s="2" t="s">
        <v>9799</v>
      </c>
      <c r="B304" t="str">
        <f t="shared" si="1"/>
        <v>ud</v>
      </c>
      <c r="C304" t="str">
        <f>IFERROR(__xludf.DUMMYFUNCTION("""COMPUTED_VALUE"""),"enten")</f>
        <v>enten</v>
      </c>
    </row>
    <row r="305">
      <c r="A305" s="2" t="s">
        <v>9800</v>
      </c>
      <c r="B305" t="str">
        <f t="shared" si="1"/>
        <v>under</v>
      </c>
      <c r="C305" t="str">
        <f>IFERROR(__xludf.DUMMYFUNCTION("""COMPUTED_VALUE"""),"flest")</f>
        <v>flest</v>
      </c>
    </row>
    <row r="306">
      <c r="A306" s="2" t="s">
        <v>9801</v>
      </c>
      <c r="B306" t="str">
        <f t="shared" si="1"/>
        <v>var</v>
      </c>
      <c r="C306" t="str">
        <f>IFERROR(__xludf.DUMMYFUNCTION("""COMPUTED_VALUE"""),"foran")</f>
        <v>foran</v>
      </c>
    </row>
    <row r="307">
      <c r="A307" s="2" t="s">
        <v>9802</v>
      </c>
      <c r="B307" t="str">
        <f t="shared" si="1"/>
        <v>ved</v>
      </c>
      <c r="C307" t="str">
        <f>IFERROR(__xludf.DUMMYFUNCTION("""COMPUTED_VALUE"""),"først")</f>
        <v>først</v>
      </c>
    </row>
    <row r="308">
      <c r="A308" s="2" t="s">
        <v>9803</v>
      </c>
      <c r="B308" t="str">
        <f t="shared" si="1"/>
        <v>vi</v>
      </c>
      <c r="C308" t="str">
        <f>IFERROR(__xludf.DUMMYFUNCTION("""COMPUTED_VALUE"""),"gennem")</f>
        <v>gennem</v>
      </c>
    </row>
    <row r="309">
      <c r="A309" s="2" t="s">
        <v>9804</v>
      </c>
      <c r="B309" t="str">
        <f t="shared" si="1"/>
        <v>vil</v>
      </c>
      <c r="C309" t="str">
        <f>IFERROR(__xludf.DUMMYFUNCTION("""COMPUTED_VALUE"""),"gjorde")</f>
        <v>gjorde</v>
      </c>
    </row>
    <row r="310">
      <c r="A310" s="2" t="s">
        <v>9805</v>
      </c>
      <c r="B310" t="str">
        <f t="shared" si="1"/>
        <v>ville</v>
      </c>
      <c r="C310" t="str">
        <f>IFERROR(__xludf.DUMMYFUNCTION("""COMPUTED_VALUE"""),"gjort")</f>
        <v>gjort</v>
      </c>
    </row>
    <row r="311">
      <c r="A311" s="2" t="s">
        <v>9806</v>
      </c>
      <c r="B311" t="str">
        <f t="shared" si="1"/>
        <v>vor</v>
      </c>
      <c r="C311" t="str">
        <f>IFERROR(__xludf.DUMMYFUNCTION("""COMPUTED_VALUE"""),"gør")</f>
        <v>gør</v>
      </c>
    </row>
    <row r="312">
      <c r="A312" s="2" t="s">
        <v>9807</v>
      </c>
      <c r="B312" t="str">
        <f t="shared" si="1"/>
        <v>vores</v>
      </c>
      <c r="C312" t="str">
        <f>IFERROR(__xludf.DUMMYFUNCTION("""COMPUTED_VALUE"""),"gøre")</f>
        <v>gøre</v>
      </c>
    </row>
    <row r="313">
      <c r="A313" s="2" t="s">
        <v>9808</v>
      </c>
      <c r="B313" t="str">
        <f t="shared" si="1"/>
        <v>være</v>
      </c>
      <c r="C313" t="str">
        <f>IFERROR(__xludf.DUMMYFUNCTION("""COMPUTED_VALUE"""),"gørende")</f>
        <v>gørende</v>
      </c>
    </row>
    <row r="314">
      <c r="A314" s="2" t="s">
        <v>9809</v>
      </c>
      <c r="B314" t="str">
        <f t="shared" si="1"/>
        <v>været</v>
      </c>
      <c r="C314" t="str">
        <f>IFERROR(__xludf.DUMMYFUNCTION("""COMPUTED_VALUE"""),"hel")</f>
        <v>hel</v>
      </c>
    </row>
    <row r="315">
      <c r="A315" s="2" t="s">
        <v>9810</v>
      </c>
      <c r="B315" t="str">
        <f t="shared" si="1"/>
        <v>alene</v>
      </c>
      <c r="C315" t="str">
        <f>IFERROR(__xludf.DUMMYFUNCTION("""COMPUTED_VALUE"""),"heller")</f>
        <v>heller</v>
      </c>
    </row>
    <row r="316">
      <c r="A316" s="2" t="s">
        <v>9811</v>
      </c>
      <c r="B316" t="str">
        <f t="shared" si="1"/>
        <v>allerede</v>
      </c>
      <c r="C316" t="str">
        <f>IFERROR(__xludf.DUMMYFUNCTION("""COMPUTED_VALUE"""),"hen")</f>
        <v>hen</v>
      </c>
    </row>
    <row r="317">
      <c r="A317" s="2" t="s">
        <v>9812</v>
      </c>
      <c r="B317" t="str">
        <f t="shared" si="1"/>
        <v>alligevel</v>
      </c>
      <c r="C317" t="str">
        <f>IFERROR(__xludf.DUMMYFUNCTION("""COMPUTED_VALUE"""),"henover")</f>
        <v>henover</v>
      </c>
    </row>
    <row r="318">
      <c r="A318" s="2" t="s">
        <v>9813</v>
      </c>
      <c r="B318" t="str">
        <f t="shared" si="1"/>
        <v>altid</v>
      </c>
      <c r="C318" t="str">
        <f>IFERROR(__xludf.DUMMYFUNCTION("""COMPUTED_VALUE"""),"herefter")</f>
        <v>herefter</v>
      </c>
    </row>
    <row r="319">
      <c r="A319" s="2" t="s">
        <v>9814</v>
      </c>
      <c r="B319" t="str">
        <f t="shared" si="1"/>
        <v>bag</v>
      </c>
      <c r="C319" t="str">
        <f>IFERROR(__xludf.DUMMYFUNCTION("""COMPUTED_VALUE"""),"heri")</f>
        <v>heri</v>
      </c>
    </row>
    <row r="320">
      <c r="A320" s="2" t="s">
        <v>9815</v>
      </c>
      <c r="B320" t="str">
        <f t="shared" si="1"/>
        <v>blandt</v>
      </c>
      <c r="C320" t="str">
        <f>IFERROR(__xludf.DUMMYFUNCTION("""COMPUTED_VALUE"""),"hermed")</f>
        <v>hermed</v>
      </c>
    </row>
    <row r="321">
      <c r="A321" s="2" t="s">
        <v>9816</v>
      </c>
      <c r="B321" t="str">
        <f t="shared" si="1"/>
        <v>burde</v>
      </c>
      <c r="C321" t="str">
        <f>IFERROR(__xludf.DUMMYFUNCTION("""COMPUTED_VALUE"""),"herpå")</f>
        <v>herpå</v>
      </c>
    </row>
    <row r="322">
      <c r="A322" s="2" t="s">
        <v>9817</v>
      </c>
      <c r="B322" t="str">
        <f t="shared" si="1"/>
        <v>bør</v>
      </c>
      <c r="C322" t="str">
        <f>IFERROR(__xludf.DUMMYFUNCTION("""COMPUTED_VALUE"""),"hvilke")</f>
        <v>hvilke</v>
      </c>
    </row>
    <row r="323">
      <c r="A323" s="2" t="s">
        <v>9818</v>
      </c>
      <c r="B323" t="str">
        <f t="shared" si="1"/>
        <v>dens</v>
      </c>
      <c r="C323" t="str">
        <f>IFERROR(__xludf.DUMMYFUNCTION("""COMPUTED_VALUE"""),"hvilkes")</f>
        <v>hvilkes</v>
      </c>
    </row>
    <row r="324">
      <c r="A324" s="2" t="s">
        <v>9819</v>
      </c>
      <c r="B324" t="str">
        <f t="shared" si="1"/>
        <v>derefter</v>
      </c>
      <c r="C324" t="str">
        <f>IFERROR(__xludf.DUMMYFUNCTION("""COMPUTED_VALUE"""),"hvorefter")</f>
        <v>hvorefter</v>
      </c>
    </row>
    <row r="325">
      <c r="A325" s="2" t="s">
        <v>9820</v>
      </c>
      <c r="B325" t="str">
        <f t="shared" si="1"/>
        <v>derfor</v>
      </c>
      <c r="C325" t="str">
        <f>IFERROR(__xludf.DUMMYFUNCTION("""COMPUTED_VALUE"""),"hvorfra")</f>
        <v>hvorfra</v>
      </c>
    </row>
    <row r="326">
      <c r="A326" s="2" t="s">
        <v>9821</v>
      </c>
      <c r="B326" t="str">
        <f t="shared" si="1"/>
        <v>derfra</v>
      </c>
      <c r="C326" t="str">
        <f>IFERROR(__xludf.DUMMYFUNCTION("""COMPUTED_VALUE"""),"hvorhen")</f>
        <v>hvorhen</v>
      </c>
    </row>
    <row r="327">
      <c r="A327" s="2" t="s">
        <v>9822</v>
      </c>
      <c r="B327" t="str">
        <f t="shared" si="1"/>
        <v>deri</v>
      </c>
      <c r="C327" t="str">
        <f>IFERROR(__xludf.DUMMYFUNCTION("""COMPUTED_VALUE"""),"hvori")</f>
        <v>hvori</v>
      </c>
    </row>
    <row r="328">
      <c r="A328" s="2" t="s">
        <v>9823</v>
      </c>
      <c r="B328" t="str">
        <f t="shared" si="1"/>
        <v>dermed</v>
      </c>
      <c r="C328" t="str">
        <f>IFERROR(__xludf.DUMMYFUNCTION("""COMPUTED_VALUE"""),"hvorimod")</f>
        <v>hvorimod</v>
      </c>
    </row>
    <row r="329">
      <c r="A329" s="2" t="s">
        <v>9824</v>
      </c>
      <c r="B329" t="str">
        <f t="shared" si="1"/>
        <v>derpå</v>
      </c>
      <c r="C329" t="str">
        <f>IFERROR(__xludf.DUMMYFUNCTION("""COMPUTED_VALUE"""),"hvorved")</f>
        <v>hvorved</v>
      </c>
    </row>
    <row r="330">
      <c r="A330" s="2" t="s">
        <v>9825</v>
      </c>
      <c r="B330" t="str">
        <f t="shared" si="1"/>
        <v>derved</v>
      </c>
      <c r="C330" t="str">
        <f>IFERROR(__xludf.DUMMYFUNCTION("""COMPUTED_VALUE"""),"igen")</f>
        <v>igen</v>
      </c>
    </row>
    <row r="331">
      <c r="A331" s="2" t="s">
        <v>9826</v>
      </c>
      <c r="B331" t="str">
        <f t="shared" si="1"/>
        <v>egen</v>
      </c>
      <c r="C331" t="str">
        <f>IFERROR(__xludf.DUMMYFUNCTION("""COMPUTED_VALUE"""),"igennem")</f>
        <v>igennem</v>
      </c>
    </row>
    <row r="332">
      <c r="A332" s="2" t="s">
        <v>9827</v>
      </c>
      <c r="B332" t="str">
        <f t="shared" si="1"/>
        <v>ellers</v>
      </c>
      <c r="C332" t="str">
        <f>IFERROR(__xludf.DUMMYFUNCTION("""COMPUTED_VALUE"""),"imellem")</f>
        <v>imellem</v>
      </c>
    </row>
    <row r="333">
      <c r="A333" s="2" t="s">
        <v>9828</v>
      </c>
      <c r="B333" t="str">
        <f t="shared" si="1"/>
        <v>endnu</v>
      </c>
      <c r="C333" t="str">
        <f>IFERROR(__xludf.DUMMYFUNCTION("""COMPUTED_VALUE"""),"imens")</f>
        <v>imens</v>
      </c>
    </row>
    <row r="334">
      <c r="A334" s="2" t="s">
        <v>9829</v>
      </c>
      <c r="B334" t="str">
        <f t="shared" si="1"/>
        <v>ens</v>
      </c>
      <c r="C334" t="str">
        <f>IFERROR(__xludf.DUMMYFUNCTION("""COMPUTED_VALUE"""),"imod")</f>
        <v>imod</v>
      </c>
    </row>
    <row r="335">
      <c r="A335" s="2" t="s">
        <v>9830</v>
      </c>
      <c r="B335" t="str">
        <f t="shared" si="1"/>
        <v>enten</v>
      </c>
      <c r="C335" t="str">
        <f>IFERROR(__xludf.DUMMYFUNCTION("""COMPUTED_VALUE"""),"indtil")</f>
        <v>indtil</v>
      </c>
    </row>
    <row r="336">
      <c r="A336" s="2" t="s">
        <v>9831</v>
      </c>
      <c r="B336" t="str">
        <f t="shared" si="1"/>
        <v>flest</v>
      </c>
      <c r="C336" t="str">
        <f>IFERROR(__xludf.DUMMYFUNCTION("""COMPUTED_VALUE"""),"langs")</f>
        <v>langs</v>
      </c>
    </row>
    <row r="337">
      <c r="A337" s="2" t="s">
        <v>9832</v>
      </c>
      <c r="B337" t="str">
        <f t="shared" si="1"/>
        <v>foran</v>
      </c>
      <c r="C337" t="str">
        <f>IFERROR(__xludf.DUMMYFUNCTION("""COMPUTED_VALUE"""),"lave")</f>
        <v>lave</v>
      </c>
    </row>
    <row r="338">
      <c r="A338" s="2" t="s">
        <v>9833</v>
      </c>
      <c r="B338" t="str">
        <f t="shared" si="1"/>
        <v>først</v>
      </c>
      <c r="C338" t="str">
        <f>IFERROR(__xludf.DUMMYFUNCTION("""COMPUTED_VALUE"""),"lavet")</f>
        <v>lavet</v>
      </c>
    </row>
    <row r="339">
      <c r="A339" s="2" t="s">
        <v>9834</v>
      </c>
      <c r="B339" t="str">
        <f t="shared" si="1"/>
        <v>gennem</v>
      </c>
      <c r="C339" t="str">
        <f>IFERROR(__xludf.DUMMYFUNCTION("""COMPUTED_VALUE"""),"ligesom")</f>
        <v>ligesom</v>
      </c>
    </row>
    <row r="340">
      <c r="A340" s="2" t="s">
        <v>9835</v>
      </c>
      <c r="B340" t="str">
        <f t="shared" si="1"/>
        <v>gjorde</v>
      </c>
      <c r="C340" t="str">
        <f>IFERROR(__xludf.DUMMYFUNCTION("""COMPUTED_VALUE"""),"længere")</f>
        <v>længere</v>
      </c>
    </row>
    <row r="341">
      <c r="A341" s="2" t="s">
        <v>9836</v>
      </c>
      <c r="B341" t="str">
        <f t="shared" si="1"/>
        <v>gjort</v>
      </c>
      <c r="C341" t="str">
        <f>IFERROR(__xludf.DUMMYFUNCTION("""COMPUTED_VALUE"""),"mellem")</f>
        <v>mellem</v>
      </c>
    </row>
    <row r="342">
      <c r="A342" s="2" t="s">
        <v>9837</v>
      </c>
      <c r="B342" t="str">
        <f t="shared" si="1"/>
        <v>gør</v>
      </c>
      <c r="C342" t="str">
        <f>IFERROR(__xludf.DUMMYFUNCTION("""COMPUTED_VALUE"""),"mest")</f>
        <v>mest</v>
      </c>
    </row>
    <row r="343">
      <c r="A343" s="2" t="s">
        <v>9838</v>
      </c>
      <c r="B343" t="str">
        <f t="shared" si="1"/>
        <v>gøre</v>
      </c>
      <c r="C343" t="str">
        <f>IFERROR(__xludf.DUMMYFUNCTION("""COMPUTED_VALUE"""),"mindre")</f>
        <v>mindre</v>
      </c>
    </row>
    <row r="344">
      <c r="A344" s="2" t="s">
        <v>9839</v>
      </c>
      <c r="B344" t="str">
        <f t="shared" si="1"/>
        <v>gørende</v>
      </c>
      <c r="C344" t="str">
        <f>IFERROR(__xludf.DUMMYFUNCTION("""COMPUTED_VALUE"""),"mindst")</f>
        <v>mindst</v>
      </c>
    </row>
    <row r="345">
      <c r="A345" s="2" t="s">
        <v>9840</v>
      </c>
      <c r="B345" t="str">
        <f t="shared" si="1"/>
        <v>hel</v>
      </c>
      <c r="C345" t="str">
        <f>IFERROR(__xludf.DUMMYFUNCTION("""COMPUTED_VALUE"""),"nogensinde")</f>
        <v>nogensinde</v>
      </c>
    </row>
    <row r="346">
      <c r="A346" s="2" t="s">
        <v>9841</v>
      </c>
      <c r="B346" t="str">
        <f t="shared" si="1"/>
        <v>heller</v>
      </c>
      <c r="C346" t="str">
        <f>IFERROR(__xludf.DUMMYFUNCTION("""COMPUTED_VALUE"""),"nok")</f>
        <v>nok</v>
      </c>
    </row>
    <row r="347">
      <c r="A347" s="2" t="s">
        <v>9842</v>
      </c>
      <c r="B347" t="str">
        <f t="shared" si="1"/>
        <v>hen</v>
      </c>
      <c r="C347" t="str">
        <f>IFERROR(__xludf.DUMMYFUNCTION("""COMPUTED_VALUE"""),"omkring")</f>
        <v>omkring</v>
      </c>
    </row>
    <row r="348">
      <c r="A348" s="2" t="s">
        <v>9843</v>
      </c>
      <c r="B348" t="str">
        <f t="shared" si="1"/>
        <v>henover</v>
      </c>
      <c r="C348" t="str">
        <f>IFERROR(__xludf.DUMMYFUNCTION("""COMPUTED_VALUE"""),"overalt")</f>
        <v>overalt</v>
      </c>
    </row>
    <row r="349">
      <c r="A349" s="2" t="s">
        <v>9844</v>
      </c>
      <c r="B349" t="str">
        <f t="shared" si="1"/>
        <v>herefter</v>
      </c>
      <c r="C349" t="str">
        <f>IFERROR(__xludf.DUMMYFUNCTION("""COMPUTED_VALUE"""),"samme")</f>
        <v>samme</v>
      </c>
    </row>
    <row r="350">
      <c r="A350" s="2" t="s">
        <v>9845</v>
      </c>
      <c r="B350" t="str">
        <f t="shared" si="1"/>
        <v>heri</v>
      </c>
      <c r="C350" t="str">
        <f>IFERROR(__xludf.DUMMYFUNCTION("""COMPUTED_VALUE"""),"sammen")</f>
        <v>sammen</v>
      </c>
    </row>
    <row r="351">
      <c r="A351" s="2" t="s">
        <v>9846</v>
      </c>
      <c r="B351" t="str">
        <f t="shared" si="1"/>
        <v>hermed</v>
      </c>
      <c r="C351" t="str">
        <f>IFERROR(__xludf.DUMMYFUNCTION("""COMPUTED_VALUE"""),"selvom")</f>
        <v>selvom</v>
      </c>
    </row>
    <row r="352">
      <c r="A352" s="2" t="s">
        <v>9847</v>
      </c>
      <c r="B352" t="str">
        <f t="shared" si="1"/>
        <v>herpå</v>
      </c>
      <c r="C352" t="str">
        <f>IFERROR(__xludf.DUMMYFUNCTION("""COMPUTED_VALUE"""),"senere")</f>
        <v>senere</v>
      </c>
    </row>
    <row r="353">
      <c r="A353" s="2" t="s">
        <v>9848</v>
      </c>
      <c r="B353" t="str">
        <f t="shared" si="1"/>
        <v>hvilke</v>
      </c>
      <c r="C353" t="str">
        <f>IFERROR(__xludf.DUMMYFUNCTION("""COMPUTED_VALUE"""),"siden")</f>
        <v>siden</v>
      </c>
    </row>
    <row r="354">
      <c r="A354" s="2" t="s">
        <v>9849</v>
      </c>
      <c r="B354" t="str">
        <f t="shared" si="1"/>
        <v>hvilkes</v>
      </c>
      <c r="C354" t="str">
        <f>IFERROR(__xludf.DUMMYFUNCTION("""COMPUTED_VALUE"""),"stadig")</f>
        <v>stadig</v>
      </c>
    </row>
    <row r="355">
      <c r="A355" s="2" t="s">
        <v>9850</v>
      </c>
      <c r="B355" t="str">
        <f t="shared" si="1"/>
        <v>hvorefter</v>
      </c>
      <c r="C355" t="str">
        <f>IFERROR(__xludf.DUMMYFUNCTION("""COMPUTED_VALUE"""),"synes")</f>
        <v>synes</v>
      </c>
    </row>
    <row r="356">
      <c r="A356" s="2" t="s">
        <v>9851</v>
      </c>
      <c r="B356" t="str">
        <f t="shared" si="1"/>
        <v>hvorfra</v>
      </c>
      <c r="C356" t="str">
        <f>IFERROR(__xludf.DUMMYFUNCTION("""COMPUTED_VALUE"""),"syntes")</f>
        <v>syntes</v>
      </c>
    </row>
    <row r="357">
      <c r="A357" s="2" t="s">
        <v>9852</v>
      </c>
      <c r="B357" t="str">
        <f t="shared" si="1"/>
        <v>hvorhen</v>
      </c>
      <c r="C357" t="str">
        <f>IFERROR(__xludf.DUMMYFUNCTION("""COMPUTED_VALUE"""),"således")</f>
        <v>således</v>
      </c>
    </row>
    <row r="358">
      <c r="A358" s="2" t="s">
        <v>9853</v>
      </c>
      <c r="B358" t="str">
        <f t="shared" si="1"/>
        <v>hvori</v>
      </c>
      <c r="C358" t="str">
        <f>IFERROR(__xludf.DUMMYFUNCTION("""COMPUTED_VALUE"""),"temmelig")</f>
        <v>temmelig</v>
      </c>
    </row>
    <row r="359">
      <c r="A359" s="2" t="s">
        <v>9854</v>
      </c>
      <c r="B359" t="str">
        <f t="shared" si="1"/>
        <v>hvorimod</v>
      </c>
      <c r="C359" t="str">
        <f>IFERROR(__xludf.DUMMYFUNCTION("""COMPUTED_VALUE"""),"tidligere")</f>
        <v>tidligere</v>
      </c>
    </row>
    <row r="360">
      <c r="A360" s="2" t="s">
        <v>9855</v>
      </c>
      <c r="B360" t="str">
        <f t="shared" si="1"/>
        <v>hvorved</v>
      </c>
      <c r="C360" t="str">
        <f>IFERROR(__xludf.DUMMYFUNCTION("""COMPUTED_VALUE"""),"tilbage")</f>
        <v>tilbage</v>
      </c>
    </row>
    <row r="361">
      <c r="A361" s="2" t="s">
        <v>9856</v>
      </c>
      <c r="B361" t="str">
        <f t="shared" si="1"/>
        <v>igen</v>
      </c>
      <c r="C361" t="str">
        <f>IFERROR(__xludf.DUMMYFUNCTION("""COMPUTED_VALUE"""),"tit")</f>
        <v>tit</v>
      </c>
    </row>
    <row r="362">
      <c r="A362" s="2" t="s">
        <v>9857</v>
      </c>
      <c r="B362" t="str">
        <f t="shared" si="1"/>
        <v>igennem</v>
      </c>
      <c r="C362" t="str">
        <f>IFERROR(__xludf.DUMMYFUNCTION("""COMPUTED_VALUE"""),"uden")</f>
        <v>uden</v>
      </c>
    </row>
    <row r="363">
      <c r="A363" s="2" t="s">
        <v>9858</v>
      </c>
      <c r="B363" t="str">
        <f t="shared" si="1"/>
        <v>imellem</v>
      </c>
      <c r="C363" t="str">
        <f>IFERROR(__xludf.DUMMYFUNCTION("""COMPUTED_VALUE"""),"udover")</f>
        <v>udover</v>
      </c>
    </row>
    <row r="364">
      <c r="A364" s="2" t="s">
        <v>9859</v>
      </c>
      <c r="B364" t="str">
        <f t="shared" si="1"/>
        <v>imens</v>
      </c>
      <c r="C364" t="str">
        <f>IFERROR(__xludf.DUMMYFUNCTION("""COMPUTED_VALUE"""),"undtagen")</f>
        <v>undtagen</v>
      </c>
    </row>
    <row r="365">
      <c r="A365" s="2" t="s">
        <v>9860</v>
      </c>
      <c r="B365" t="str">
        <f t="shared" si="1"/>
        <v>imod</v>
      </c>
      <c r="C365" t="str">
        <f>IFERROR(__xludf.DUMMYFUNCTION("""COMPUTED_VALUE"""),"via")</f>
        <v>via</v>
      </c>
    </row>
    <row r="366">
      <c r="A366" s="2" t="s">
        <v>9861</v>
      </c>
      <c r="B366" t="str">
        <f t="shared" si="1"/>
        <v>indtil</v>
      </c>
      <c r="C366" t="str">
        <f>IFERROR(__xludf.DUMMYFUNCTION("""COMPUTED_VALUE"""),"vore")</f>
        <v>vore</v>
      </c>
    </row>
    <row r="367">
      <c r="A367" s="2" t="s">
        <v>9862</v>
      </c>
      <c r="B367" t="str">
        <f t="shared" si="1"/>
        <v>langs</v>
      </c>
      <c r="C367" t="str">
        <f>IFERROR(__xludf.DUMMYFUNCTION("""COMPUTED_VALUE"""),"vær")</f>
        <v>vær</v>
      </c>
    </row>
    <row r="368">
      <c r="A368" s="2" t="s">
        <v>9863</v>
      </c>
      <c r="B368" t="str">
        <f t="shared" si="1"/>
        <v>lave</v>
      </c>
      <c r="C368" t="str">
        <f>IFERROR(__xludf.DUMMYFUNCTION("""COMPUTED_VALUE"""),"øvrigt")</f>
        <v>øvrigt</v>
      </c>
    </row>
    <row r="369">
      <c r="A369" s="2" t="s">
        <v>9864</v>
      </c>
      <c r="B369" t="str">
        <f t="shared" si="1"/>
        <v>lavet</v>
      </c>
      <c r="C369" t="str">
        <f>IFERROR(__xludf.DUMMYFUNCTION("""COMPUTED_VALUE"""),"rasmussen")</f>
        <v>rasmussen</v>
      </c>
    </row>
    <row r="370">
      <c r="A370" s="2" t="s">
        <v>9865</v>
      </c>
      <c r="B370" t="str">
        <f t="shared" si="1"/>
        <v>ligesom</v>
      </c>
      <c r="C370" t="str">
        <f>IFERROR(__xludf.DUMMYFUNCTION("""COMPUTED_VALUE"""),"europa")</f>
        <v>europa</v>
      </c>
    </row>
    <row r="371">
      <c r="A371" s="2" t="s">
        <v>9925</v>
      </c>
      <c r="B371" t="str">
        <f t="shared" si="1"/>
        <v>længere</v>
      </c>
      <c r="C371" t="str">
        <f>IFERROR(__xludf.DUMMYFUNCTION("""COMPUTED_VALUE"""),"donald")</f>
        <v>donald</v>
      </c>
    </row>
    <row r="372">
      <c r="A372" s="2" t="s">
        <v>9926</v>
      </c>
      <c r="B372" t="str">
        <f t="shared" si="1"/>
        <v>mellem</v>
      </c>
      <c r="C372" t="str">
        <f>IFERROR(__xludf.DUMMYFUNCTION("""COMPUTED_VALUE"""),"pind")</f>
        <v>pind</v>
      </c>
    </row>
    <row r="373">
      <c r="A373" s="2" t="s">
        <v>9927</v>
      </c>
      <c r="B373" t="str">
        <f t="shared" si="1"/>
        <v>mest</v>
      </c>
      <c r="C373" t="str">
        <f>IFERROR(__xludf.DUMMYFUNCTION("""COMPUTED_VALUE"""),"søren")</f>
        <v>søren</v>
      </c>
    </row>
    <row r="374">
      <c r="A374" s="2" t="s">
        <v>9928</v>
      </c>
      <c r="B374" t="str">
        <f t="shared" si="1"/>
        <v>mindre</v>
      </c>
      <c r="C374" t="str">
        <f>IFERROR(__xludf.DUMMYFUNCTION("""COMPUTED_VALUE"""),"tusk")</f>
        <v>tusk</v>
      </c>
    </row>
    <row r="375">
      <c r="A375" s="2" t="s">
        <v>9929</v>
      </c>
      <c r="B375" t="str">
        <f t="shared" si="1"/>
        <v>mindst</v>
      </c>
      <c r="C375" t="str">
        <f>IFERROR(__xludf.DUMMYFUNCTION("""COMPUTED_VALUE"""),"folkeparti")</f>
        <v>folkeparti</v>
      </c>
    </row>
    <row r="376">
      <c r="A376" s="2" t="s">
        <v>9930</v>
      </c>
      <c r="B376" t="str">
        <f t="shared" si="1"/>
        <v>nogensinde</v>
      </c>
      <c r="C376" t="str">
        <f>IFERROR(__xludf.DUMMYFUNCTION("""COMPUTED_VALUE"""),"socialdemokraterne")</f>
        <v>socialdemokraterne</v>
      </c>
    </row>
    <row r="377">
      <c r="A377" s="2" t="s">
        <v>9931</v>
      </c>
      <c r="B377" t="str">
        <f t="shared" si="1"/>
        <v>nok</v>
      </c>
      <c r="C377" t="str">
        <f>IFERROR(__xludf.DUMMYFUNCTION("""COMPUTED_VALUE"""),"indvandrer")</f>
        <v>indvandrer</v>
      </c>
    </row>
    <row r="378">
      <c r="A378" s="2" t="s">
        <v>9932</v>
      </c>
      <c r="B378" t="str">
        <f t="shared" si="1"/>
        <v>omkring</v>
      </c>
      <c r="C378" t="str">
        <f>IFERROR(__xludf.DUMMYFUNCTION("""COMPUTED_VALUE"""),"etnisk")</f>
        <v>etnisk</v>
      </c>
    </row>
    <row r="379">
      <c r="A379" s="2" t="s">
        <v>9933</v>
      </c>
      <c r="B379" t="str">
        <f t="shared" si="1"/>
        <v>overalt</v>
      </c>
      <c r="C379" t="str">
        <f>IFERROR(__xludf.DUMMYFUNCTION("""COMPUTED_VALUE"""),"etniske")</f>
        <v>etniske</v>
      </c>
    </row>
    <row r="380">
      <c r="A380" s="2" t="s">
        <v>9934</v>
      </c>
      <c r="B380" t="str">
        <f t="shared" si="1"/>
        <v>samme</v>
      </c>
      <c r="C380" t="str">
        <f>IFERROR(__xludf.DUMMYFUNCTION("""COMPUTED_VALUE"""),"dansker")</f>
        <v>dansker</v>
      </c>
    </row>
    <row r="381">
      <c r="A381" s="2" t="s">
        <v>9935</v>
      </c>
      <c r="B381" t="str">
        <f t="shared" si="1"/>
        <v>sammen</v>
      </c>
      <c r="C381" t="str">
        <f>IFERROR(__xludf.DUMMYFUNCTION("""COMPUTED_VALUE"""),"danskere")</f>
        <v>danskere</v>
      </c>
    </row>
    <row r="382">
      <c r="A382" s="2" t="s">
        <v>9936</v>
      </c>
      <c r="B382" t="str">
        <f t="shared" si="1"/>
        <v>selvom</v>
      </c>
      <c r="C382" t="str">
        <f>IFERROR(__xludf.DUMMYFUNCTION("""COMPUTED_VALUE"""),"dansk")</f>
        <v>dansk</v>
      </c>
    </row>
    <row r="383">
      <c r="A383" s="2" t="s">
        <v>9937</v>
      </c>
      <c r="B383" t="str">
        <f t="shared" si="1"/>
        <v>senere</v>
      </c>
    </row>
    <row r="384">
      <c r="A384" s="2" t="s">
        <v>9938</v>
      </c>
      <c r="B384" t="str">
        <f t="shared" si="1"/>
        <v>siden</v>
      </c>
    </row>
    <row r="385">
      <c r="A385" s="2" t="s">
        <v>9939</v>
      </c>
      <c r="B385" t="str">
        <f t="shared" si="1"/>
        <v>stadig</v>
      </c>
    </row>
    <row r="386">
      <c r="A386" s="2" t="s">
        <v>9940</v>
      </c>
      <c r="B386" t="str">
        <f t="shared" si="1"/>
        <v>synes</v>
      </c>
    </row>
    <row r="387">
      <c r="A387" s="2" t="s">
        <v>9941</v>
      </c>
      <c r="B387" t="str">
        <f t="shared" si="1"/>
        <v>syntes</v>
      </c>
    </row>
    <row r="388">
      <c r="A388" s="2" t="s">
        <v>9942</v>
      </c>
      <c r="B388" t="str">
        <f t="shared" si="1"/>
        <v>således</v>
      </c>
    </row>
    <row r="389">
      <c r="A389" s="2" t="s">
        <v>9943</v>
      </c>
      <c r="B389" t="str">
        <f t="shared" si="1"/>
        <v>temmelig</v>
      </c>
    </row>
    <row r="390">
      <c r="A390" s="2" t="s">
        <v>9944</v>
      </c>
      <c r="B390" t="str">
        <f t="shared" si="1"/>
        <v>tidligere</v>
      </c>
    </row>
    <row r="391">
      <c r="A391" s="2" t="s">
        <v>9945</v>
      </c>
      <c r="B391" t="str">
        <f t="shared" si="1"/>
        <v>tilbage</v>
      </c>
    </row>
    <row r="392">
      <c r="A392" s="2" t="s">
        <v>9946</v>
      </c>
      <c r="B392" t="str">
        <f t="shared" si="1"/>
        <v>tit</v>
      </c>
    </row>
    <row r="393">
      <c r="A393" s="2" t="s">
        <v>9947</v>
      </c>
      <c r="B393" t="str">
        <f t="shared" si="1"/>
        <v>uden</v>
      </c>
    </row>
    <row r="394">
      <c r="A394" s="2" t="s">
        <v>9948</v>
      </c>
      <c r="B394" t="str">
        <f t="shared" si="1"/>
        <v>udover</v>
      </c>
    </row>
    <row r="395">
      <c r="A395" s="2" t="s">
        <v>9949</v>
      </c>
      <c r="B395" t="str">
        <f t="shared" si="1"/>
        <v>undtagen</v>
      </c>
    </row>
    <row r="396">
      <c r="A396" s="2" t="s">
        <v>9950</v>
      </c>
      <c r="B396" t="str">
        <f t="shared" si="1"/>
        <v>via</v>
      </c>
    </row>
    <row r="397">
      <c r="A397" s="2" t="s">
        <v>9951</v>
      </c>
      <c r="B397" t="str">
        <f t="shared" si="1"/>
        <v>vore</v>
      </c>
    </row>
    <row r="398">
      <c r="A398" s="2" t="s">
        <v>9952</v>
      </c>
      <c r="B398" t="str">
        <f t="shared" si="1"/>
        <v>vær</v>
      </c>
    </row>
    <row r="399">
      <c r="A399" s="2" t="s">
        <v>9953</v>
      </c>
      <c r="B399" t="str">
        <f t="shared" si="1"/>
        <v>øvrigt</v>
      </c>
    </row>
    <row r="400">
      <c r="A400" s="2" t="s">
        <v>9365</v>
      </c>
      <c r="B400" t="str">
        <f t="shared" si="1"/>
        <v>pia</v>
      </c>
    </row>
    <row r="401">
      <c r="A401" s="2" t="s">
        <v>9376</v>
      </c>
      <c r="B401" t="str">
        <f t="shared" si="1"/>
        <v>kjærsgaard</v>
      </c>
    </row>
    <row r="402">
      <c r="A402" s="2" t="s">
        <v>9954</v>
      </c>
      <c r="B402" t="str">
        <f t="shared" si="1"/>
        <v>lars</v>
      </c>
    </row>
    <row r="403">
      <c r="A403" s="2" t="s">
        <v>9955</v>
      </c>
      <c r="B403" t="str">
        <f t="shared" si="1"/>
        <v>løkke</v>
      </c>
    </row>
    <row r="404">
      <c r="A404" s="2" t="s">
        <v>9956</v>
      </c>
      <c r="B404" t="str">
        <f t="shared" si="1"/>
        <v>esben</v>
      </c>
    </row>
    <row r="405">
      <c r="A405" s="2" t="s">
        <v>9957</v>
      </c>
      <c r="B405" t="str">
        <f t="shared" si="1"/>
        <v>lund</v>
      </c>
    </row>
    <row r="406">
      <c r="A406" s="2" t="s">
        <v>9958</v>
      </c>
      <c r="B406" t="str">
        <f t="shared" si="1"/>
        <v>rasmussen</v>
      </c>
    </row>
    <row r="407">
      <c r="A407" s="2" t="s">
        <v>9959</v>
      </c>
      <c r="B407" t="str">
        <f t="shared" si="1"/>
        <v>europa</v>
      </c>
    </row>
    <row r="408">
      <c r="A408" s="2" t="s">
        <v>9960</v>
      </c>
      <c r="B408" t="str">
        <f t="shared" si="1"/>
        <v>donald</v>
      </c>
    </row>
    <row r="409">
      <c r="A409" s="2" t="s">
        <v>9961</v>
      </c>
      <c r="B409" t="str">
        <f t="shared" si="1"/>
        <v>pind</v>
      </c>
    </row>
    <row r="410">
      <c r="A410" s="2" t="s">
        <v>9962</v>
      </c>
      <c r="B410" t="str">
        <f t="shared" si="1"/>
        <v>søren</v>
      </c>
    </row>
    <row r="411">
      <c r="A411" s="2" t="s">
        <v>9963</v>
      </c>
      <c r="B411" t="str">
        <f t="shared" si="1"/>
        <v>tusk</v>
      </c>
    </row>
    <row r="412">
      <c r="A412" s="2" t="s">
        <v>9964</v>
      </c>
      <c r="B412" t="str">
        <f t="shared" si="1"/>
        <v>folkeparti</v>
      </c>
    </row>
    <row r="413">
      <c r="A413" s="2" t="s">
        <v>9965</v>
      </c>
      <c r="B413" t="str">
        <f t="shared" si="1"/>
        <v>socialdemokraterne</v>
      </c>
    </row>
    <row r="414">
      <c r="A414" s="2" t="s">
        <v>9966</v>
      </c>
      <c r="B414" t="str">
        <f t="shared" si="1"/>
        <v>inger</v>
      </c>
    </row>
    <row r="415">
      <c r="A415" s="2" t="s">
        <v>9967</v>
      </c>
      <c r="B415" t="str">
        <f t="shared" si="1"/>
        <v>støjberg</v>
      </c>
    </row>
    <row r="416">
      <c r="A416" s="2" t="s">
        <v>9968</v>
      </c>
      <c r="B416" t="str">
        <f t="shared" si="1"/>
        <v>indvandrer</v>
      </c>
    </row>
    <row r="417">
      <c r="A417" s="2" t="s">
        <v>9969</v>
      </c>
      <c r="B417" t="str">
        <f t="shared" si="1"/>
        <v>etnisk</v>
      </c>
    </row>
    <row r="418">
      <c r="A418" s="2" t="s">
        <v>9970</v>
      </c>
      <c r="B418" t="str">
        <f t="shared" si="1"/>
        <v>etniske</v>
      </c>
    </row>
    <row r="419">
      <c r="A419" s="2" t="s">
        <v>9971</v>
      </c>
      <c r="B419" t="str">
        <f t="shared" si="1"/>
        <v>dansker</v>
      </c>
    </row>
    <row r="420">
      <c r="A420" s="2" t="s">
        <v>9972</v>
      </c>
      <c r="B420" t="str">
        <f t="shared" si="1"/>
        <v>danskere</v>
      </c>
    </row>
    <row r="421">
      <c r="A421" s="2" t="s">
        <v>9973</v>
      </c>
      <c r="B421" t="str">
        <f t="shared" si="1"/>
        <v>dansk</v>
      </c>
    </row>
  </sheetData>
  <conditionalFormatting sqref="A1:A1017">
    <cfRule type="containsText" dxfId="0" priority="1" operator="containsText" text=" ">
      <formula>NOT(ISERROR(SEARCH((" "),(A1))))</formula>
    </cfRule>
  </conditionalFormatting>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sheetData>
    <row r="1">
      <c r="A1" s="2">
        <v>-1.0</v>
      </c>
      <c r="B1" s="37" t="s">
        <v>689</v>
      </c>
    </row>
    <row r="2">
      <c r="A2" s="2">
        <v>-2.0</v>
      </c>
      <c r="B2" s="37" t="s">
        <v>794</v>
      </c>
    </row>
    <row r="3">
      <c r="A3" s="2">
        <v>0.0</v>
      </c>
      <c r="B3" s="37" t="s">
        <v>796</v>
      </c>
    </row>
    <row r="4">
      <c r="A4" s="2">
        <v>-1.0</v>
      </c>
      <c r="B4" s="39" t="s">
        <v>798</v>
      </c>
    </row>
    <row r="5">
      <c r="A5" s="2">
        <v>-1.0</v>
      </c>
      <c r="B5" s="37" t="s">
        <v>800</v>
      </c>
    </row>
    <row r="6">
      <c r="A6" s="2">
        <v>-1.0</v>
      </c>
      <c r="B6" s="37" t="s">
        <v>802</v>
      </c>
    </row>
    <row r="7">
      <c r="A7" s="2">
        <v>-1.0</v>
      </c>
      <c r="B7" s="3" t="s">
        <v>804</v>
      </c>
    </row>
    <row r="8">
      <c r="A8" s="2">
        <v>-1.0</v>
      </c>
      <c r="B8" s="37" t="s">
        <v>806</v>
      </c>
    </row>
    <row r="9">
      <c r="A9" s="2">
        <v>-1.0</v>
      </c>
      <c r="B9" s="37" t="s">
        <v>808</v>
      </c>
    </row>
    <row r="10">
      <c r="A10" s="2">
        <v>-1.0</v>
      </c>
      <c r="B10" s="37" t="s">
        <v>810</v>
      </c>
    </row>
    <row r="11">
      <c r="A11" s="2">
        <v>0.0</v>
      </c>
      <c r="B11" s="40" t="s">
        <v>812</v>
      </c>
    </row>
    <row r="12">
      <c r="A12" s="2">
        <v>0.0</v>
      </c>
      <c r="B12" s="41" t="s">
        <v>814</v>
      </c>
    </row>
    <row r="13">
      <c r="A13" s="2">
        <v>-1.0</v>
      </c>
      <c r="B13" s="40" t="s">
        <v>816</v>
      </c>
    </row>
    <row r="14">
      <c r="A14" s="2">
        <v>-1.0</v>
      </c>
      <c r="B14" s="40" t="s">
        <v>818</v>
      </c>
    </row>
    <row r="15">
      <c r="A15" s="2">
        <v>-1.0</v>
      </c>
      <c r="B15" s="40" t="s">
        <v>820</v>
      </c>
    </row>
    <row r="16">
      <c r="A16" s="2">
        <v>-1.0</v>
      </c>
      <c r="B16" s="42" t="s">
        <v>822</v>
      </c>
    </row>
    <row r="17">
      <c r="A17" s="2">
        <v>0.0</v>
      </c>
      <c r="B17" s="40" t="s">
        <v>823</v>
      </c>
    </row>
    <row r="18">
      <c r="A18" s="2">
        <v>-1.0</v>
      </c>
      <c r="B18" s="41" t="s">
        <v>825</v>
      </c>
    </row>
    <row r="19">
      <c r="A19" s="2">
        <v>0.0</v>
      </c>
      <c r="B19" s="40" t="s">
        <v>827</v>
      </c>
    </row>
    <row r="20">
      <c r="A20" s="2">
        <v>1.0</v>
      </c>
      <c r="B20" s="42" t="s">
        <v>829</v>
      </c>
    </row>
    <row r="21">
      <c r="A21" s="2">
        <v>-1.0</v>
      </c>
      <c r="B21" s="40" t="s">
        <v>831</v>
      </c>
    </row>
    <row r="22">
      <c r="A22" s="2">
        <v>0.0</v>
      </c>
      <c r="B22" s="40" t="s">
        <v>833</v>
      </c>
    </row>
    <row r="23">
      <c r="A23" s="2">
        <v>-1.0</v>
      </c>
      <c r="B23" s="37" t="s">
        <v>835</v>
      </c>
    </row>
    <row r="24">
      <c r="A24" s="2">
        <v>-1.0</v>
      </c>
      <c r="B24" s="3" t="s">
        <v>837</v>
      </c>
    </row>
    <row r="25">
      <c r="A25" s="2">
        <v>0.0</v>
      </c>
      <c r="B25" s="40" t="s">
        <v>839</v>
      </c>
    </row>
    <row r="26">
      <c r="A26" s="2">
        <v>-1.0</v>
      </c>
      <c r="B26" s="41" t="s">
        <v>841</v>
      </c>
    </row>
    <row r="27">
      <c r="A27" s="2">
        <v>0.0</v>
      </c>
      <c r="B27" s="41" t="s">
        <v>843</v>
      </c>
    </row>
    <row r="28">
      <c r="A28" s="2">
        <v>0.0</v>
      </c>
      <c r="B28" s="41" t="s">
        <v>845</v>
      </c>
    </row>
    <row r="29">
      <c r="A29" s="2">
        <v>0.0</v>
      </c>
      <c r="B29" s="40" t="s">
        <v>847</v>
      </c>
    </row>
    <row r="30">
      <c r="A30" s="2">
        <v>0.0</v>
      </c>
      <c r="B30" s="3" t="s">
        <v>849</v>
      </c>
    </row>
    <row r="31">
      <c r="A31" s="2">
        <v>-1.0</v>
      </c>
      <c r="B31" s="40" t="s">
        <v>850</v>
      </c>
    </row>
    <row r="32">
      <c r="A32" s="2">
        <v>1.0</v>
      </c>
      <c r="B32" s="40" t="s">
        <v>852</v>
      </c>
    </row>
    <row r="33">
      <c r="A33" s="2">
        <v>1.0</v>
      </c>
      <c r="B33" s="3" t="s">
        <v>854</v>
      </c>
    </row>
    <row r="34">
      <c r="A34" s="2">
        <v>1.0</v>
      </c>
      <c r="B34" s="40" t="s">
        <v>856</v>
      </c>
    </row>
    <row r="35">
      <c r="A35" s="2">
        <v>2.0</v>
      </c>
      <c r="B35" s="3" t="s">
        <v>858</v>
      </c>
    </row>
    <row r="36">
      <c r="A36" s="2">
        <v>1.0</v>
      </c>
      <c r="B36" s="43" t="s">
        <v>860</v>
      </c>
    </row>
    <row r="37">
      <c r="A37" s="2">
        <v>1.0</v>
      </c>
      <c r="B37" s="24" t="s">
        <v>862</v>
      </c>
    </row>
    <row r="38">
      <c r="A38" s="2">
        <v>1.0</v>
      </c>
      <c r="B38" s="40" t="s">
        <v>864</v>
      </c>
    </row>
    <row r="39">
      <c r="A39" s="2">
        <v>-1.0</v>
      </c>
      <c r="B39" s="42" t="s">
        <v>1156</v>
      </c>
    </row>
    <row r="40">
      <c r="A40" s="2">
        <v>-1.0</v>
      </c>
      <c r="B40" s="40" t="s">
        <v>1158</v>
      </c>
    </row>
    <row r="41">
      <c r="A41" s="2">
        <v>-1.0</v>
      </c>
      <c r="B41" s="42" t="s">
        <v>1160</v>
      </c>
    </row>
    <row r="42">
      <c r="A42" s="2">
        <v>0.0</v>
      </c>
      <c r="B42" s="40" t="s">
        <v>1162</v>
      </c>
    </row>
    <row r="43">
      <c r="A43" s="2">
        <v>-1.0</v>
      </c>
      <c r="B43" s="3" t="s">
        <v>1164</v>
      </c>
    </row>
    <row r="44">
      <c r="A44" s="2">
        <v>0.0</v>
      </c>
      <c r="B44" s="3" t="s">
        <v>1166</v>
      </c>
    </row>
    <row r="45">
      <c r="A45" s="2">
        <v>-1.0</v>
      </c>
      <c r="B45" s="40" t="s">
        <v>1168</v>
      </c>
    </row>
    <row r="46">
      <c r="A46" s="2">
        <v>-1.0</v>
      </c>
      <c r="B46" s="3" t="s">
        <v>1170</v>
      </c>
    </row>
    <row r="47">
      <c r="A47" s="2">
        <v>-1.0</v>
      </c>
      <c r="B47" s="49" t="s">
        <v>1172</v>
      </c>
    </row>
    <row r="48">
      <c r="A48" s="2">
        <v>-1.0</v>
      </c>
      <c r="B48" s="40" t="s">
        <v>1218</v>
      </c>
    </row>
    <row r="49">
      <c r="A49" s="2">
        <v>-1.0</v>
      </c>
      <c r="B49" s="40" t="s">
        <v>1220</v>
      </c>
    </row>
    <row r="50">
      <c r="A50" s="2">
        <v>-1.0</v>
      </c>
      <c r="B50" s="40" t="s">
        <v>1236</v>
      </c>
    </row>
    <row r="51">
      <c r="A51" s="2">
        <v>-1.0</v>
      </c>
      <c r="B51" s="41" t="s">
        <v>1254</v>
      </c>
    </row>
    <row r="52">
      <c r="A52" s="2">
        <v>-1.0</v>
      </c>
      <c r="B52" s="3" t="s">
        <v>1257</v>
      </c>
    </row>
    <row r="53">
      <c r="A53" s="2">
        <v>-1.0</v>
      </c>
      <c r="B53" s="3" t="s">
        <v>1260</v>
      </c>
    </row>
    <row r="54">
      <c r="A54" s="2">
        <v>0.0</v>
      </c>
      <c r="B54" s="40" t="s">
        <v>9421</v>
      </c>
    </row>
    <row r="55">
      <c r="A55" s="2">
        <v>0.0</v>
      </c>
      <c r="B55" s="42" t="s">
        <v>9422</v>
      </c>
    </row>
    <row r="56">
      <c r="A56" s="2">
        <v>0.0</v>
      </c>
      <c r="B56" s="40" t="s">
        <v>1266</v>
      </c>
    </row>
    <row r="57">
      <c r="A57" s="2">
        <v>-1.0</v>
      </c>
      <c r="B57" s="40" t="s">
        <v>1267</v>
      </c>
    </row>
    <row r="58">
      <c r="A58" s="2">
        <v>-1.0</v>
      </c>
      <c r="B58" s="3" t="s">
        <v>1309</v>
      </c>
    </row>
    <row r="59">
      <c r="A59" s="2">
        <v>0.0</v>
      </c>
      <c r="B59" s="3" t="s">
        <v>1330</v>
      </c>
    </row>
    <row r="60">
      <c r="A60" s="2">
        <v>-1.0</v>
      </c>
      <c r="B60" s="40" t="s">
        <v>1347</v>
      </c>
    </row>
    <row r="61">
      <c r="A61" s="2">
        <v>0.0</v>
      </c>
      <c r="B61" s="40" t="s">
        <v>1350</v>
      </c>
    </row>
    <row r="62">
      <c r="A62" s="2">
        <v>-1.0</v>
      </c>
      <c r="B62" s="2" t="s">
        <v>1353</v>
      </c>
    </row>
    <row r="63">
      <c r="A63" s="2">
        <v>0.0</v>
      </c>
      <c r="B63" s="2" t="s">
        <v>1355</v>
      </c>
    </row>
    <row r="64">
      <c r="A64" s="2">
        <v>-1.0</v>
      </c>
      <c r="B64" s="3" t="s">
        <v>1357</v>
      </c>
    </row>
    <row r="65">
      <c r="A65" s="2">
        <v>-1.0</v>
      </c>
      <c r="B65" s="3" t="s">
        <v>9423</v>
      </c>
    </row>
    <row r="66">
      <c r="A66" s="2">
        <v>-1.0</v>
      </c>
      <c r="B66" s="3" t="s">
        <v>9424</v>
      </c>
    </row>
    <row r="67">
      <c r="A67" s="2">
        <v>0.0</v>
      </c>
      <c r="B67" s="40" t="s">
        <v>1361</v>
      </c>
    </row>
    <row r="68">
      <c r="A68" s="2">
        <v>0.0</v>
      </c>
      <c r="B68" s="40" t="s">
        <v>1363</v>
      </c>
    </row>
    <row r="69">
      <c r="A69" s="2">
        <v>2.0</v>
      </c>
      <c r="B69" s="41" t="s">
        <v>1365</v>
      </c>
    </row>
    <row r="70">
      <c r="A70" s="2">
        <v>0.0</v>
      </c>
      <c r="B70" s="40" t="s">
        <v>1367</v>
      </c>
    </row>
    <row r="71">
      <c r="A71" s="2">
        <v>-1.0</v>
      </c>
      <c r="B71" s="3" t="s">
        <v>1426</v>
      </c>
    </row>
    <row r="72">
      <c r="A72" s="2">
        <v>-2.0</v>
      </c>
      <c r="B72" s="3" t="s">
        <v>1428</v>
      </c>
    </row>
    <row r="73">
      <c r="A73" s="2">
        <v>-1.0</v>
      </c>
      <c r="B73" s="37" t="s">
        <v>1430</v>
      </c>
    </row>
    <row r="74">
      <c r="A74" s="2">
        <v>-1.0</v>
      </c>
      <c r="B74" s="37" t="s">
        <v>1432</v>
      </c>
    </row>
    <row r="75">
      <c r="A75" s="2">
        <v>-1.0</v>
      </c>
      <c r="B75" s="3" t="s">
        <v>1434</v>
      </c>
    </row>
    <row r="76">
      <c r="A76" s="2">
        <v>-1.0</v>
      </c>
      <c r="B76" s="3" t="s">
        <v>1436</v>
      </c>
    </row>
    <row r="77">
      <c r="A77" s="2">
        <v>-1.0</v>
      </c>
      <c r="B77" s="37" t="s">
        <v>1438</v>
      </c>
    </row>
    <row r="78">
      <c r="A78" s="2">
        <v>0.0</v>
      </c>
      <c r="B78" s="39" t="s">
        <v>1439</v>
      </c>
    </row>
    <row r="79">
      <c r="A79" s="2">
        <v>-1.0</v>
      </c>
      <c r="B79" s="54" t="s">
        <v>1440</v>
      </c>
    </row>
    <row r="80">
      <c r="A80" s="2">
        <v>-1.0</v>
      </c>
      <c r="B80" s="40" t="s">
        <v>1527</v>
      </c>
    </row>
    <row r="81">
      <c r="A81" s="2">
        <v>-1.0</v>
      </c>
      <c r="B81" s="40" t="s">
        <v>1529</v>
      </c>
    </row>
    <row r="82">
      <c r="A82" s="2">
        <v>-1.0</v>
      </c>
      <c r="B82" s="41" t="s">
        <v>1531</v>
      </c>
    </row>
    <row r="83">
      <c r="A83" s="2">
        <v>1.0</v>
      </c>
      <c r="B83" s="2" t="s">
        <v>1533</v>
      </c>
    </row>
    <row r="84">
      <c r="A84" s="2">
        <v>-2.0</v>
      </c>
      <c r="B84" s="40" t="s">
        <v>1535</v>
      </c>
    </row>
    <row r="85">
      <c r="A85" s="2">
        <v>0.0</v>
      </c>
      <c r="B85" s="40" t="s">
        <v>1537</v>
      </c>
    </row>
    <row r="86">
      <c r="A86" s="2">
        <v>1.0</v>
      </c>
      <c r="B86" s="41" t="s">
        <v>1539</v>
      </c>
    </row>
    <row r="87">
      <c r="A87" s="2">
        <v>1.0</v>
      </c>
      <c r="B87" s="2" t="s">
        <v>1541</v>
      </c>
    </row>
    <row r="88">
      <c r="A88" s="2">
        <v>0.0</v>
      </c>
      <c r="B88" s="2" t="s">
        <v>1543</v>
      </c>
    </row>
    <row r="89">
      <c r="A89" s="2">
        <v>1.0</v>
      </c>
      <c r="B89" s="3" t="s">
        <v>1545</v>
      </c>
    </row>
    <row r="90">
      <c r="A90" s="2">
        <v>0.0</v>
      </c>
      <c r="B90" s="41" t="s">
        <v>1547</v>
      </c>
    </row>
    <row r="91">
      <c r="A91" s="2">
        <v>0.0</v>
      </c>
      <c r="B91" s="2" t="s">
        <v>2495</v>
      </c>
    </row>
    <row r="92">
      <c r="A92" s="2">
        <v>-1.0</v>
      </c>
      <c r="B92" s="2" t="s">
        <v>2497</v>
      </c>
    </row>
    <row r="93">
      <c r="A93" s="2">
        <v>-1.0</v>
      </c>
      <c r="B93" s="2" t="s">
        <v>2499</v>
      </c>
    </row>
    <row r="94">
      <c r="A94" s="2">
        <v>-1.0</v>
      </c>
      <c r="B94" s="2" t="s">
        <v>2501</v>
      </c>
    </row>
    <row r="95">
      <c r="A95" s="2">
        <v>0.0</v>
      </c>
      <c r="B95" s="41" t="s">
        <v>2503</v>
      </c>
    </row>
    <row r="96">
      <c r="A96" s="2">
        <v>-1.0</v>
      </c>
      <c r="B96" s="40" t="s">
        <v>2505</v>
      </c>
    </row>
    <row r="97">
      <c r="A97" s="2">
        <v>-1.0</v>
      </c>
      <c r="B97" s="2" t="s">
        <v>2507</v>
      </c>
    </row>
    <row r="98">
      <c r="A98" s="2">
        <v>-2.0</v>
      </c>
      <c r="B98" s="3" t="s">
        <v>2509</v>
      </c>
    </row>
    <row r="99">
      <c r="A99" s="2">
        <v>-2.0</v>
      </c>
      <c r="B99" s="40" t="s">
        <v>2511</v>
      </c>
    </row>
    <row r="100">
      <c r="A100" s="2">
        <v>0.0</v>
      </c>
      <c r="B100" s="41" t="s">
        <v>2513</v>
      </c>
    </row>
    <row r="101">
      <c r="A101" s="2">
        <v>-1.0</v>
      </c>
      <c r="B101" s="3" t="s">
        <v>2515</v>
      </c>
    </row>
    <row r="102">
      <c r="A102" s="2">
        <v>-1.0</v>
      </c>
      <c r="B102" s="40" t="s">
        <v>2517</v>
      </c>
    </row>
  </sheetData>
  <hyperlinks>
    <hyperlink r:id="rId1" ref="B47"/>
  </hyperlinks>
  <drawing r:id="rId2"/>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sheetData>
    <row r="1">
      <c r="A1" s="4" t="s">
        <v>9425</v>
      </c>
      <c r="B1" s="4" t="s">
        <v>4490</v>
      </c>
      <c r="C1" s="4" t="s">
        <v>9426</v>
      </c>
      <c r="D1" s="4" t="s">
        <v>4301</v>
      </c>
      <c r="E1" s="93" t="s">
        <v>9427</v>
      </c>
    </row>
    <row r="2">
      <c r="A2" s="4" t="s">
        <v>9428</v>
      </c>
      <c r="B2" s="4" t="s">
        <v>4490</v>
      </c>
      <c r="C2" s="4" t="s">
        <v>9426</v>
      </c>
      <c r="D2" s="4" t="s">
        <v>4301</v>
      </c>
      <c r="E2" s="93" t="s">
        <v>9427</v>
      </c>
    </row>
    <row r="3">
      <c r="A3" s="4" t="s">
        <v>9429</v>
      </c>
      <c r="B3" s="4" t="s">
        <v>4490</v>
      </c>
      <c r="C3" s="4" t="s">
        <v>9426</v>
      </c>
      <c r="D3" s="4" t="s">
        <v>4301</v>
      </c>
      <c r="E3" s="4" t="s">
        <v>9427</v>
      </c>
    </row>
    <row r="4">
      <c r="A4" s="4" t="s">
        <v>9430</v>
      </c>
      <c r="B4" s="4" t="s">
        <v>4490</v>
      </c>
      <c r="C4" s="4" t="s">
        <v>9426</v>
      </c>
      <c r="D4" s="4" t="s">
        <v>4301</v>
      </c>
      <c r="E4" s="4" t="s">
        <v>9427</v>
      </c>
    </row>
    <row r="5">
      <c r="A5" s="4" t="s">
        <v>9431</v>
      </c>
      <c r="B5" s="4" t="s">
        <v>4490</v>
      </c>
      <c r="C5" s="4" t="s">
        <v>9426</v>
      </c>
      <c r="D5" s="4" t="s">
        <v>4301</v>
      </c>
      <c r="E5" s="4" t="s">
        <v>9427</v>
      </c>
    </row>
    <row r="6">
      <c r="A6" s="4" t="s">
        <v>9432</v>
      </c>
      <c r="B6" s="4" t="s">
        <v>4490</v>
      </c>
      <c r="C6" s="4" t="s">
        <v>9426</v>
      </c>
      <c r="D6" s="4" t="s">
        <v>4301</v>
      </c>
      <c r="E6" s="4" t="s">
        <v>9427</v>
      </c>
    </row>
    <row r="7">
      <c r="A7" s="4" t="s">
        <v>9433</v>
      </c>
      <c r="B7" s="4" t="s">
        <v>4490</v>
      </c>
      <c r="C7" s="4" t="s">
        <v>9426</v>
      </c>
      <c r="D7" s="4" t="s">
        <v>4301</v>
      </c>
      <c r="E7" s="4" t="s">
        <v>9427</v>
      </c>
    </row>
    <row r="8">
      <c r="A8" s="4" t="s">
        <v>9434</v>
      </c>
      <c r="B8" s="4" t="s">
        <v>4490</v>
      </c>
      <c r="C8" s="4" t="s">
        <v>9426</v>
      </c>
      <c r="D8" s="4" t="s">
        <v>4301</v>
      </c>
      <c r="E8" s="4" t="s">
        <v>9427</v>
      </c>
    </row>
    <row r="9">
      <c r="A9" s="4" t="s">
        <v>9435</v>
      </c>
      <c r="B9" s="4" t="s">
        <v>4490</v>
      </c>
      <c r="C9" s="4" t="s">
        <v>9426</v>
      </c>
      <c r="D9" s="4" t="s">
        <v>4301</v>
      </c>
      <c r="E9" s="4" t="s">
        <v>9427</v>
      </c>
    </row>
    <row r="10">
      <c r="A10" s="4" t="s">
        <v>9436</v>
      </c>
      <c r="B10" s="4" t="s">
        <v>4490</v>
      </c>
      <c r="C10" s="4" t="s">
        <v>9426</v>
      </c>
      <c r="D10" s="4" t="s">
        <v>4301</v>
      </c>
      <c r="E10" s="4" t="s">
        <v>9427</v>
      </c>
    </row>
    <row r="11">
      <c r="A11" s="4" t="s">
        <v>9437</v>
      </c>
      <c r="B11" s="4" t="s">
        <v>4490</v>
      </c>
      <c r="C11" s="4" t="s">
        <v>9426</v>
      </c>
      <c r="D11" s="4" t="s">
        <v>4301</v>
      </c>
      <c r="E11" s="4" t="s">
        <v>9427</v>
      </c>
    </row>
    <row r="12">
      <c r="A12" s="4" t="s">
        <v>9438</v>
      </c>
      <c r="B12" s="4" t="s">
        <v>4490</v>
      </c>
      <c r="C12" s="4" t="s">
        <v>9426</v>
      </c>
      <c r="D12" s="4" t="s">
        <v>4301</v>
      </c>
      <c r="E12" s="4" t="s">
        <v>9427</v>
      </c>
    </row>
    <row r="13">
      <c r="A13" s="4" t="s">
        <v>9439</v>
      </c>
      <c r="B13" s="4" t="s">
        <v>4490</v>
      </c>
      <c r="C13" s="4" t="s">
        <v>9426</v>
      </c>
      <c r="D13" s="4" t="s">
        <v>4301</v>
      </c>
      <c r="E13" s="4" t="s">
        <v>9427</v>
      </c>
    </row>
    <row r="14">
      <c r="A14" s="4" t="s">
        <v>9440</v>
      </c>
      <c r="B14" s="4" t="s">
        <v>4490</v>
      </c>
      <c r="C14" s="4" t="s">
        <v>9426</v>
      </c>
      <c r="D14" s="4" t="s">
        <v>4301</v>
      </c>
      <c r="E14" s="4" t="s">
        <v>9427</v>
      </c>
    </row>
    <row r="15">
      <c r="A15" s="4" t="s">
        <v>9441</v>
      </c>
      <c r="B15" s="4" t="s">
        <v>4490</v>
      </c>
      <c r="C15" s="4" t="s">
        <v>9426</v>
      </c>
      <c r="D15" s="4" t="s">
        <v>4301</v>
      </c>
      <c r="E15" s="4" t="s">
        <v>9427</v>
      </c>
    </row>
    <row r="16">
      <c r="A16" s="4" t="s">
        <v>9442</v>
      </c>
      <c r="B16" s="4" t="s">
        <v>4490</v>
      </c>
      <c r="C16" s="4" t="s">
        <v>9426</v>
      </c>
      <c r="D16" s="4" t="s">
        <v>4301</v>
      </c>
      <c r="E16" s="4" t="s">
        <v>9427</v>
      </c>
    </row>
    <row r="17">
      <c r="A17" s="4" t="s">
        <v>70</v>
      </c>
      <c r="B17" s="4" t="s">
        <v>9443</v>
      </c>
      <c r="C17" s="4" t="s">
        <v>9426</v>
      </c>
      <c r="D17" s="4" t="s">
        <v>4301</v>
      </c>
      <c r="E17" s="93" t="s">
        <v>9444</v>
      </c>
    </row>
    <row r="18">
      <c r="A18" s="4" t="s">
        <v>9445</v>
      </c>
      <c r="B18" s="4" t="s">
        <v>9443</v>
      </c>
      <c r="C18" s="4" t="s">
        <v>9426</v>
      </c>
      <c r="D18" s="4" t="s">
        <v>4301</v>
      </c>
      <c r="E18" s="93" t="s">
        <v>9444</v>
      </c>
    </row>
    <row r="19">
      <c r="A19" s="4" t="s">
        <v>202</v>
      </c>
      <c r="B19" s="4" t="s">
        <v>9443</v>
      </c>
      <c r="C19" s="4" t="s">
        <v>9426</v>
      </c>
      <c r="D19" s="4" t="s">
        <v>4301</v>
      </c>
      <c r="E19" s="4" t="s">
        <v>9444</v>
      </c>
    </row>
    <row r="20">
      <c r="A20" s="4" t="s">
        <v>9446</v>
      </c>
      <c r="B20" s="4" t="s">
        <v>9443</v>
      </c>
      <c r="C20" s="4" t="s">
        <v>9426</v>
      </c>
      <c r="D20" s="4" t="s">
        <v>4301</v>
      </c>
      <c r="E20" s="4" t="s">
        <v>9444</v>
      </c>
    </row>
    <row r="21">
      <c r="A21" s="4" t="s">
        <v>1062</v>
      </c>
      <c r="B21" s="4" t="s">
        <v>9443</v>
      </c>
      <c r="C21" s="4" t="s">
        <v>9426</v>
      </c>
      <c r="D21" s="4" t="s">
        <v>4301</v>
      </c>
      <c r="E21" s="4" t="s">
        <v>9444</v>
      </c>
    </row>
    <row r="22">
      <c r="A22" s="4" t="s">
        <v>944</v>
      </c>
      <c r="B22" s="4" t="s">
        <v>9443</v>
      </c>
      <c r="C22" s="4" t="s">
        <v>9426</v>
      </c>
      <c r="D22" s="4" t="s">
        <v>4301</v>
      </c>
      <c r="E22" s="4" t="s">
        <v>9444</v>
      </c>
    </row>
    <row r="23">
      <c r="A23" s="44" t="s">
        <v>1063</v>
      </c>
      <c r="B23" s="4" t="s">
        <v>9443</v>
      </c>
      <c r="C23" s="4" t="s">
        <v>9426</v>
      </c>
      <c r="D23" s="4" t="s">
        <v>4301</v>
      </c>
      <c r="E23" s="4" t="s">
        <v>9444</v>
      </c>
    </row>
    <row r="24">
      <c r="A24" s="4" t="s">
        <v>9447</v>
      </c>
      <c r="B24" s="4" t="s">
        <v>9443</v>
      </c>
      <c r="C24" s="4" t="s">
        <v>9426</v>
      </c>
      <c r="D24" s="4" t="s">
        <v>4301</v>
      </c>
      <c r="E24" s="4" t="s">
        <v>9444</v>
      </c>
    </row>
    <row r="25">
      <c r="A25" s="4" t="s">
        <v>72</v>
      </c>
      <c r="B25" s="4" t="s">
        <v>9443</v>
      </c>
      <c r="C25" s="4" t="s">
        <v>9426</v>
      </c>
      <c r="D25" s="4" t="s">
        <v>4301</v>
      </c>
      <c r="E25" s="4" t="s">
        <v>9444</v>
      </c>
    </row>
    <row r="26">
      <c r="A26" s="4" t="s">
        <v>73</v>
      </c>
      <c r="B26" s="4" t="s">
        <v>9443</v>
      </c>
      <c r="C26" s="4" t="s">
        <v>9426</v>
      </c>
      <c r="D26" s="4" t="s">
        <v>4301</v>
      </c>
      <c r="E26" s="4" t="s">
        <v>9444</v>
      </c>
    </row>
    <row r="27">
      <c r="A27" s="4" t="s">
        <v>9448</v>
      </c>
      <c r="B27" s="4" t="s">
        <v>9443</v>
      </c>
      <c r="C27" s="4" t="s">
        <v>9426</v>
      </c>
      <c r="D27" s="4" t="s">
        <v>4301</v>
      </c>
      <c r="E27" s="4" t="s">
        <v>9444</v>
      </c>
    </row>
    <row r="28">
      <c r="A28" s="4" t="s">
        <v>9449</v>
      </c>
      <c r="B28" s="4" t="s">
        <v>9443</v>
      </c>
      <c r="C28" s="4" t="s">
        <v>9426</v>
      </c>
      <c r="D28" s="4" t="s">
        <v>4301</v>
      </c>
      <c r="E28" s="4" t="s">
        <v>9444</v>
      </c>
    </row>
    <row r="29">
      <c r="A29" s="4" t="s">
        <v>9450</v>
      </c>
      <c r="B29" s="4" t="s">
        <v>9443</v>
      </c>
      <c r="C29" s="4" t="s">
        <v>9426</v>
      </c>
      <c r="D29" s="4" t="s">
        <v>4301</v>
      </c>
      <c r="E29" s="4" t="s">
        <v>9444</v>
      </c>
    </row>
    <row r="30">
      <c r="A30" s="4" t="s">
        <v>510</v>
      </c>
      <c r="B30" s="4" t="s">
        <v>9443</v>
      </c>
      <c r="C30" s="4" t="s">
        <v>9426</v>
      </c>
      <c r="D30" s="4" t="s">
        <v>4301</v>
      </c>
      <c r="E30" s="4" t="s">
        <v>9444</v>
      </c>
    </row>
    <row r="31">
      <c r="A31" s="44" t="s">
        <v>9451</v>
      </c>
      <c r="B31" s="4" t="s">
        <v>9443</v>
      </c>
      <c r="C31" s="4" t="s">
        <v>9426</v>
      </c>
      <c r="D31" s="4" t="s">
        <v>4301</v>
      </c>
      <c r="E31" s="4" t="s">
        <v>9444</v>
      </c>
    </row>
    <row r="32">
      <c r="A32" s="4" t="s">
        <v>9452</v>
      </c>
      <c r="B32" s="4" t="s">
        <v>9443</v>
      </c>
      <c r="C32" s="4" t="s">
        <v>9426</v>
      </c>
      <c r="D32" s="4" t="s">
        <v>4301</v>
      </c>
      <c r="E32" s="4" t="s">
        <v>9444</v>
      </c>
    </row>
    <row r="33">
      <c r="A33" s="4" t="s">
        <v>9453</v>
      </c>
      <c r="B33" s="4" t="s">
        <v>9443</v>
      </c>
      <c r="C33" s="4" t="s">
        <v>9426</v>
      </c>
      <c r="D33" s="4" t="s">
        <v>4301</v>
      </c>
      <c r="E33" s="4" t="s">
        <v>9444</v>
      </c>
    </row>
    <row r="34">
      <c r="A34" s="4" t="s">
        <v>9454</v>
      </c>
      <c r="B34" s="4" t="s">
        <v>9443</v>
      </c>
      <c r="C34" s="4" t="s">
        <v>9426</v>
      </c>
      <c r="D34" s="4" t="s">
        <v>4301</v>
      </c>
      <c r="E34" s="4" t="s">
        <v>9444</v>
      </c>
    </row>
    <row r="35">
      <c r="A35" s="4" t="s">
        <v>516</v>
      </c>
      <c r="B35" s="4" t="s">
        <v>9443</v>
      </c>
      <c r="C35" s="4" t="s">
        <v>9426</v>
      </c>
      <c r="D35" s="4" t="s">
        <v>4301</v>
      </c>
      <c r="E35" s="4" t="s">
        <v>9444</v>
      </c>
    </row>
    <row r="36">
      <c r="A36" s="4" t="s">
        <v>9455</v>
      </c>
      <c r="B36" s="4" t="s">
        <v>9443</v>
      </c>
      <c r="C36" s="4" t="s">
        <v>9426</v>
      </c>
      <c r="D36" s="4" t="s">
        <v>4301</v>
      </c>
      <c r="E36" s="4" t="s">
        <v>9444</v>
      </c>
    </row>
    <row r="37">
      <c r="A37" s="44" t="s">
        <v>9456</v>
      </c>
      <c r="B37" s="4" t="s">
        <v>9443</v>
      </c>
      <c r="C37" s="4" t="s">
        <v>9426</v>
      </c>
      <c r="D37" s="4" t="s">
        <v>4301</v>
      </c>
      <c r="E37" s="4" t="s">
        <v>9444</v>
      </c>
    </row>
    <row r="38">
      <c r="A38" s="44" t="s">
        <v>9457</v>
      </c>
      <c r="B38" s="4" t="s">
        <v>9443</v>
      </c>
      <c r="C38" s="4" t="s">
        <v>9426</v>
      </c>
      <c r="D38" s="4" t="s">
        <v>4301</v>
      </c>
      <c r="E38" s="4" t="s">
        <v>9444</v>
      </c>
    </row>
    <row r="39">
      <c r="A39" s="4" t="s">
        <v>520</v>
      </c>
      <c r="B39" s="4" t="s">
        <v>9443</v>
      </c>
      <c r="C39" s="4" t="s">
        <v>9426</v>
      </c>
      <c r="D39" s="4" t="s">
        <v>4301</v>
      </c>
      <c r="E39" s="4" t="s">
        <v>9444</v>
      </c>
    </row>
    <row r="40">
      <c r="A40" s="44" t="s">
        <v>222</v>
      </c>
      <c r="B40" s="4" t="s">
        <v>9443</v>
      </c>
      <c r="C40" s="4" t="s">
        <v>9426</v>
      </c>
      <c r="D40" s="4" t="s">
        <v>4301</v>
      </c>
      <c r="E40" s="4" t="s">
        <v>9444</v>
      </c>
    </row>
    <row r="41">
      <c r="A41" s="4" t="s">
        <v>9458</v>
      </c>
      <c r="B41" s="4" t="s">
        <v>9443</v>
      </c>
      <c r="C41" s="4" t="s">
        <v>9426</v>
      </c>
      <c r="D41" s="4" t="s">
        <v>4301</v>
      </c>
      <c r="E41" s="4" t="s">
        <v>9444</v>
      </c>
    </row>
    <row r="42">
      <c r="A42" s="44" t="s">
        <v>9459</v>
      </c>
      <c r="B42" s="4" t="s">
        <v>9443</v>
      </c>
      <c r="C42" s="4" t="s">
        <v>9426</v>
      </c>
      <c r="D42" s="4" t="s">
        <v>4301</v>
      </c>
      <c r="E42" s="4" t="s">
        <v>9444</v>
      </c>
    </row>
    <row r="43">
      <c r="A43" s="4" t="s">
        <v>9460</v>
      </c>
      <c r="B43" s="4" t="s">
        <v>9443</v>
      </c>
      <c r="C43" s="4" t="s">
        <v>9426</v>
      </c>
      <c r="D43" s="4" t="s">
        <v>4301</v>
      </c>
      <c r="E43" s="4" t="s">
        <v>9444</v>
      </c>
    </row>
    <row r="44">
      <c r="A44" s="4" t="s">
        <v>78</v>
      </c>
      <c r="B44" s="4" t="s">
        <v>9443</v>
      </c>
      <c r="C44" s="4" t="s">
        <v>9426</v>
      </c>
      <c r="D44" s="4" t="s">
        <v>4301</v>
      </c>
      <c r="E44" s="4" t="s">
        <v>9444</v>
      </c>
    </row>
    <row r="45">
      <c r="A45" s="4" t="s">
        <v>9461</v>
      </c>
      <c r="B45" s="4" t="s">
        <v>9443</v>
      </c>
      <c r="C45" s="4" t="s">
        <v>9426</v>
      </c>
      <c r="D45" s="4" t="s">
        <v>4301</v>
      </c>
      <c r="E45" s="4" t="s">
        <v>9444</v>
      </c>
    </row>
    <row r="46">
      <c r="A46" s="44" t="s">
        <v>9462</v>
      </c>
      <c r="B46" s="4" t="s">
        <v>9443</v>
      </c>
      <c r="C46" s="4" t="s">
        <v>9426</v>
      </c>
      <c r="D46" s="4" t="s">
        <v>4301</v>
      </c>
      <c r="E46" s="4" t="s">
        <v>9444</v>
      </c>
    </row>
    <row r="47">
      <c r="A47" s="4" t="s">
        <v>1066</v>
      </c>
      <c r="B47" s="4" t="s">
        <v>9443</v>
      </c>
      <c r="C47" s="4" t="s">
        <v>9426</v>
      </c>
      <c r="D47" s="4" t="s">
        <v>4301</v>
      </c>
      <c r="E47" s="4" t="s">
        <v>9444</v>
      </c>
    </row>
    <row r="48">
      <c r="A48" s="44" t="s">
        <v>949</v>
      </c>
      <c r="B48" s="4" t="s">
        <v>9443</v>
      </c>
      <c r="C48" s="4" t="s">
        <v>9426</v>
      </c>
      <c r="D48" s="4" t="s">
        <v>4301</v>
      </c>
      <c r="E48" s="4" t="s">
        <v>9444</v>
      </c>
    </row>
    <row r="49">
      <c r="A49" s="44" t="s">
        <v>226</v>
      </c>
      <c r="B49" s="4" t="s">
        <v>9443</v>
      </c>
      <c r="C49" s="4" t="s">
        <v>9426</v>
      </c>
      <c r="D49" s="4" t="s">
        <v>4301</v>
      </c>
      <c r="E49" s="4" t="s">
        <v>9444</v>
      </c>
    </row>
    <row r="50">
      <c r="A50" s="4" t="s">
        <v>9463</v>
      </c>
      <c r="B50" s="4" t="s">
        <v>9443</v>
      </c>
      <c r="C50" s="4" t="s">
        <v>9426</v>
      </c>
      <c r="D50" s="4" t="s">
        <v>4301</v>
      </c>
      <c r="E50" s="4" t="s">
        <v>9444</v>
      </c>
    </row>
    <row r="51">
      <c r="A51" s="44" t="s">
        <v>1069</v>
      </c>
      <c r="B51" s="4" t="s">
        <v>9443</v>
      </c>
      <c r="C51" s="4" t="s">
        <v>9426</v>
      </c>
      <c r="D51" s="4" t="s">
        <v>4301</v>
      </c>
      <c r="E51" s="4" t="s">
        <v>9444</v>
      </c>
    </row>
    <row r="52">
      <c r="A52" s="4" t="s">
        <v>9464</v>
      </c>
      <c r="B52" s="4" t="s">
        <v>9443</v>
      </c>
      <c r="C52" s="4" t="s">
        <v>9426</v>
      </c>
      <c r="D52" s="4" t="s">
        <v>4301</v>
      </c>
      <c r="E52" s="4" t="s">
        <v>9444</v>
      </c>
    </row>
    <row r="53">
      <c r="A53" s="4" t="s">
        <v>9465</v>
      </c>
      <c r="B53" s="4" t="s">
        <v>9443</v>
      </c>
      <c r="C53" s="4" t="s">
        <v>9426</v>
      </c>
      <c r="D53" s="4" t="s">
        <v>4301</v>
      </c>
      <c r="E53" s="4" t="s">
        <v>9444</v>
      </c>
    </row>
    <row r="54">
      <c r="A54" s="4" t="s">
        <v>533</v>
      </c>
      <c r="B54" s="4" t="s">
        <v>9443</v>
      </c>
      <c r="C54" s="4" t="s">
        <v>9426</v>
      </c>
      <c r="D54" s="4" t="s">
        <v>4301</v>
      </c>
      <c r="E54" s="4" t="s">
        <v>9444</v>
      </c>
    </row>
    <row r="55">
      <c r="A55" s="44" t="s">
        <v>660</v>
      </c>
      <c r="B55" s="4" t="s">
        <v>9443</v>
      </c>
      <c r="C55" s="4" t="s">
        <v>9426</v>
      </c>
      <c r="D55" s="4" t="s">
        <v>4301</v>
      </c>
      <c r="E55" s="4" t="s">
        <v>9444</v>
      </c>
    </row>
    <row r="56">
      <c r="A56" s="4" t="s">
        <v>9466</v>
      </c>
      <c r="B56" s="4" t="s">
        <v>9443</v>
      </c>
      <c r="C56" s="4" t="s">
        <v>9426</v>
      </c>
      <c r="D56" s="4" t="s">
        <v>4301</v>
      </c>
      <c r="E56" s="4" t="s">
        <v>9444</v>
      </c>
    </row>
    <row r="57">
      <c r="A57" s="4" t="s">
        <v>534</v>
      </c>
      <c r="B57" s="4" t="s">
        <v>9443</v>
      </c>
      <c r="C57" s="4" t="s">
        <v>9426</v>
      </c>
      <c r="D57" s="4" t="s">
        <v>4301</v>
      </c>
      <c r="E57" s="4" t="s">
        <v>9444</v>
      </c>
    </row>
    <row r="58">
      <c r="A58" s="44" t="s">
        <v>9467</v>
      </c>
      <c r="B58" s="4" t="s">
        <v>9443</v>
      </c>
      <c r="C58" s="4" t="s">
        <v>9426</v>
      </c>
      <c r="D58" s="4" t="s">
        <v>4301</v>
      </c>
      <c r="E58" s="4" t="s">
        <v>9444</v>
      </c>
    </row>
    <row r="59">
      <c r="A59" s="44" t="s">
        <v>79</v>
      </c>
      <c r="B59" s="4" t="s">
        <v>9443</v>
      </c>
      <c r="C59" s="4" t="s">
        <v>9426</v>
      </c>
      <c r="D59" s="4" t="s">
        <v>4301</v>
      </c>
      <c r="E59" s="4" t="s">
        <v>9444</v>
      </c>
    </row>
    <row r="60">
      <c r="A60" s="4" t="s">
        <v>80</v>
      </c>
      <c r="B60" s="4" t="s">
        <v>9443</v>
      </c>
      <c r="C60" s="4" t="s">
        <v>9426</v>
      </c>
      <c r="D60" s="4" t="s">
        <v>4301</v>
      </c>
      <c r="E60" s="4" t="s">
        <v>9444</v>
      </c>
    </row>
    <row r="61">
      <c r="A61" s="4" t="s">
        <v>9468</v>
      </c>
      <c r="B61" s="4" t="s">
        <v>9443</v>
      </c>
      <c r="C61" s="4" t="s">
        <v>9426</v>
      </c>
      <c r="D61" s="4" t="s">
        <v>4301</v>
      </c>
      <c r="E61" s="4" t="s">
        <v>9444</v>
      </c>
    </row>
    <row r="62">
      <c r="A62" s="4" t="s">
        <v>229</v>
      </c>
      <c r="B62" s="4" t="s">
        <v>9443</v>
      </c>
      <c r="C62" s="4" t="s">
        <v>9426</v>
      </c>
      <c r="D62" s="4" t="s">
        <v>4301</v>
      </c>
      <c r="E62" s="4" t="s">
        <v>9444</v>
      </c>
    </row>
    <row r="63">
      <c r="A63" s="44" t="s">
        <v>9469</v>
      </c>
      <c r="B63" s="4" t="s">
        <v>9443</v>
      </c>
      <c r="C63" s="4" t="s">
        <v>9426</v>
      </c>
      <c r="D63" s="4" t="s">
        <v>4301</v>
      </c>
      <c r="E63" s="4" t="s">
        <v>9444</v>
      </c>
    </row>
    <row r="64">
      <c r="A64" s="44" t="s">
        <v>951</v>
      </c>
      <c r="B64" s="4" t="s">
        <v>9443</v>
      </c>
      <c r="C64" s="4" t="s">
        <v>9426</v>
      </c>
      <c r="D64" s="4" t="s">
        <v>4301</v>
      </c>
      <c r="E64" s="4" t="s">
        <v>9444</v>
      </c>
    </row>
    <row r="65">
      <c r="A65" s="4" t="s">
        <v>232</v>
      </c>
      <c r="B65" s="4" t="s">
        <v>9443</v>
      </c>
      <c r="C65" s="4" t="s">
        <v>9426</v>
      </c>
      <c r="D65" s="4" t="s">
        <v>4301</v>
      </c>
      <c r="E65" s="4" t="s">
        <v>9444</v>
      </c>
    </row>
    <row r="66">
      <c r="A66" s="13" t="s">
        <v>353</v>
      </c>
      <c r="B66" s="4" t="s">
        <v>9470</v>
      </c>
      <c r="C66" s="4" t="s">
        <v>9426</v>
      </c>
      <c r="D66" s="4" t="s">
        <v>4301</v>
      </c>
      <c r="E66" s="93" t="s">
        <v>9471</v>
      </c>
    </row>
    <row r="67">
      <c r="A67" s="12" t="s">
        <v>9472</v>
      </c>
      <c r="B67" s="4" t="s">
        <v>9470</v>
      </c>
      <c r="C67" s="4" t="s">
        <v>9426</v>
      </c>
      <c r="D67" s="4" t="s">
        <v>4301</v>
      </c>
      <c r="E67" s="93" t="s">
        <v>9471</v>
      </c>
    </row>
    <row r="68">
      <c r="A68" s="13" t="s">
        <v>9473</v>
      </c>
      <c r="B68" s="4" t="s">
        <v>9470</v>
      </c>
      <c r="C68" s="4" t="s">
        <v>9426</v>
      </c>
      <c r="D68" s="4" t="s">
        <v>4301</v>
      </c>
      <c r="E68" s="4" t="s">
        <v>9471</v>
      </c>
    </row>
    <row r="69">
      <c r="A69" s="4" t="s">
        <v>9474</v>
      </c>
      <c r="B69" s="4" t="s">
        <v>9470</v>
      </c>
      <c r="C69" s="4" t="s">
        <v>9426</v>
      </c>
      <c r="D69" s="4" t="s">
        <v>4301</v>
      </c>
      <c r="E69" s="4" t="s">
        <v>9471</v>
      </c>
    </row>
    <row r="70">
      <c r="A70" s="13" t="s">
        <v>236</v>
      </c>
      <c r="B70" s="4" t="s">
        <v>9470</v>
      </c>
      <c r="C70" s="4" t="s">
        <v>9426</v>
      </c>
      <c r="D70" s="4" t="s">
        <v>4301</v>
      </c>
      <c r="E70" s="4" t="s">
        <v>9471</v>
      </c>
    </row>
    <row r="71">
      <c r="A71" s="4" t="s">
        <v>9475</v>
      </c>
      <c r="B71" s="4" t="s">
        <v>9470</v>
      </c>
      <c r="C71" s="4" t="s">
        <v>9426</v>
      </c>
      <c r="D71" s="4" t="s">
        <v>4301</v>
      </c>
      <c r="E71" s="4" t="s">
        <v>9471</v>
      </c>
    </row>
    <row r="72">
      <c r="A72" s="4" t="s">
        <v>9476</v>
      </c>
      <c r="B72" s="4" t="s">
        <v>9470</v>
      </c>
      <c r="C72" s="4" t="s">
        <v>9426</v>
      </c>
      <c r="D72" s="4" t="s">
        <v>4301</v>
      </c>
      <c r="E72" s="4" t="s">
        <v>9471</v>
      </c>
    </row>
    <row r="73">
      <c r="A73" s="13" t="s">
        <v>9477</v>
      </c>
      <c r="B73" s="4" t="s">
        <v>9470</v>
      </c>
      <c r="C73" s="4" t="s">
        <v>9426</v>
      </c>
      <c r="D73" s="4" t="s">
        <v>4301</v>
      </c>
      <c r="E73" s="4" t="s">
        <v>9471</v>
      </c>
    </row>
    <row r="74">
      <c r="A74" s="13" t="s">
        <v>9478</v>
      </c>
      <c r="B74" s="4" t="s">
        <v>9470</v>
      </c>
      <c r="C74" s="4" t="s">
        <v>9426</v>
      </c>
      <c r="D74" s="4" t="s">
        <v>4301</v>
      </c>
      <c r="E74" s="4" t="s">
        <v>9471</v>
      </c>
    </row>
    <row r="75">
      <c r="A75" s="13" t="s">
        <v>9479</v>
      </c>
      <c r="B75" s="4" t="s">
        <v>9470</v>
      </c>
      <c r="C75" s="4" t="s">
        <v>9426</v>
      </c>
      <c r="D75" s="4" t="s">
        <v>4301</v>
      </c>
      <c r="E75" s="4" t="s">
        <v>9471</v>
      </c>
    </row>
    <row r="76">
      <c r="A76" s="13" t="s">
        <v>9480</v>
      </c>
      <c r="B76" s="4" t="s">
        <v>9470</v>
      </c>
      <c r="C76" s="4" t="s">
        <v>9426</v>
      </c>
      <c r="D76" s="4" t="s">
        <v>4301</v>
      </c>
      <c r="E76" s="4" t="s">
        <v>9471</v>
      </c>
    </row>
    <row r="77">
      <c r="A77" s="13" t="s">
        <v>244</v>
      </c>
      <c r="B77" s="4" t="s">
        <v>9470</v>
      </c>
      <c r="C77" s="4" t="s">
        <v>9426</v>
      </c>
      <c r="D77" s="4" t="s">
        <v>4301</v>
      </c>
      <c r="E77" s="4" t="s">
        <v>9471</v>
      </c>
    </row>
    <row r="78">
      <c r="A78" s="7" t="s">
        <v>9481</v>
      </c>
      <c r="B78" s="4" t="s">
        <v>9470</v>
      </c>
      <c r="C78" s="4" t="s">
        <v>9426</v>
      </c>
      <c r="D78" s="4" t="s">
        <v>4301</v>
      </c>
      <c r="E78" s="4" t="s">
        <v>9471</v>
      </c>
    </row>
    <row r="79">
      <c r="A79" s="13" t="s">
        <v>9482</v>
      </c>
      <c r="B79" s="4" t="s">
        <v>9470</v>
      </c>
      <c r="C79" s="4" t="s">
        <v>9426</v>
      </c>
      <c r="D79" s="4" t="s">
        <v>4301</v>
      </c>
      <c r="E79" s="4" t="s">
        <v>9471</v>
      </c>
    </row>
    <row r="80">
      <c r="A80" s="13" t="s">
        <v>84</v>
      </c>
      <c r="B80" s="4" t="s">
        <v>9470</v>
      </c>
      <c r="C80" s="4" t="s">
        <v>9426</v>
      </c>
      <c r="D80" s="4" t="s">
        <v>4301</v>
      </c>
      <c r="E80" s="4" t="s">
        <v>9471</v>
      </c>
    </row>
    <row r="81">
      <c r="A81" s="13" t="s">
        <v>249</v>
      </c>
      <c r="B81" s="4" t="s">
        <v>9470</v>
      </c>
      <c r="C81" s="4" t="s">
        <v>9426</v>
      </c>
      <c r="D81" s="4" t="s">
        <v>4301</v>
      </c>
      <c r="E81" s="4" t="s">
        <v>9471</v>
      </c>
    </row>
    <row r="82">
      <c r="A82" s="13" t="s">
        <v>9483</v>
      </c>
      <c r="B82" s="4" t="s">
        <v>9470</v>
      </c>
      <c r="C82" s="4" t="s">
        <v>9426</v>
      </c>
      <c r="D82" s="4" t="s">
        <v>4301</v>
      </c>
      <c r="E82" s="4" t="s">
        <v>9471</v>
      </c>
    </row>
    <row r="83">
      <c r="A83" s="20" t="s">
        <v>9484</v>
      </c>
      <c r="B83" s="4" t="s">
        <v>9470</v>
      </c>
      <c r="C83" s="4" t="s">
        <v>9426</v>
      </c>
      <c r="D83" s="4" t="s">
        <v>4301</v>
      </c>
      <c r="E83" s="4" t="s">
        <v>9471</v>
      </c>
    </row>
    <row r="84">
      <c r="A84" s="13" t="s">
        <v>253</v>
      </c>
      <c r="B84" s="4" t="s">
        <v>9470</v>
      </c>
      <c r="C84" s="4" t="s">
        <v>9426</v>
      </c>
      <c r="D84" s="4" t="s">
        <v>4301</v>
      </c>
      <c r="E84" s="4" t="s">
        <v>9471</v>
      </c>
    </row>
    <row r="85">
      <c r="A85" s="13" t="s">
        <v>254</v>
      </c>
      <c r="B85" s="4" t="s">
        <v>9470</v>
      </c>
      <c r="C85" s="4" t="s">
        <v>9426</v>
      </c>
      <c r="D85" s="4" t="s">
        <v>4301</v>
      </c>
      <c r="E85" s="4" t="s">
        <v>9471</v>
      </c>
    </row>
    <row r="86">
      <c r="A86" s="12" t="s">
        <v>9485</v>
      </c>
      <c r="B86" s="4" t="s">
        <v>9470</v>
      </c>
      <c r="C86" s="4" t="s">
        <v>9426</v>
      </c>
      <c r="D86" s="4" t="s">
        <v>4301</v>
      </c>
      <c r="E86" s="4" t="s">
        <v>9471</v>
      </c>
    </row>
    <row r="87">
      <c r="A87" s="13" t="s">
        <v>9486</v>
      </c>
      <c r="B87" s="4" t="s">
        <v>9470</v>
      </c>
      <c r="C87" s="4" t="s">
        <v>9426</v>
      </c>
      <c r="D87" s="4" t="s">
        <v>4301</v>
      </c>
      <c r="E87" s="4" t="s">
        <v>9471</v>
      </c>
    </row>
    <row r="88">
      <c r="A88" s="12" t="s">
        <v>89</v>
      </c>
      <c r="B88" s="4" t="s">
        <v>9470</v>
      </c>
      <c r="C88" s="4" t="s">
        <v>9426</v>
      </c>
      <c r="D88" s="4" t="s">
        <v>4301</v>
      </c>
      <c r="E88" s="4" t="s">
        <v>9471</v>
      </c>
    </row>
    <row r="89">
      <c r="A89" s="13" t="s">
        <v>9487</v>
      </c>
      <c r="B89" s="4" t="s">
        <v>9470</v>
      </c>
      <c r="C89" s="4" t="s">
        <v>9426</v>
      </c>
      <c r="D89" s="4" t="s">
        <v>4301</v>
      </c>
      <c r="E89" s="4" t="s">
        <v>9471</v>
      </c>
    </row>
    <row r="90">
      <c r="A90" s="7" t="s">
        <v>573</v>
      </c>
      <c r="B90" s="4" t="s">
        <v>9470</v>
      </c>
      <c r="C90" s="4" t="s">
        <v>9426</v>
      </c>
      <c r="D90" s="4" t="s">
        <v>4301</v>
      </c>
      <c r="E90" s="4" t="s">
        <v>9471</v>
      </c>
    </row>
    <row r="91">
      <c r="A91" s="13" t="s">
        <v>574</v>
      </c>
      <c r="B91" s="4" t="s">
        <v>9470</v>
      </c>
      <c r="C91" s="4" t="s">
        <v>9426</v>
      </c>
      <c r="D91" s="4" t="s">
        <v>4301</v>
      </c>
      <c r="E91" s="4" t="s">
        <v>9471</v>
      </c>
    </row>
    <row r="92">
      <c r="A92" s="7" t="s">
        <v>256</v>
      </c>
      <c r="B92" s="4" t="s">
        <v>9470</v>
      </c>
      <c r="C92" s="4" t="s">
        <v>9426</v>
      </c>
      <c r="D92" s="4" t="s">
        <v>4301</v>
      </c>
      <c r="E92" s="4" t="s">
        <v>9471</v>
      </c>
    </row>
    <row r="93">
      <c r="A93" s="13" t="s">
        <v>9488</v>
      </c>
      <c r="B93" s="4" t="s">
        <v>9470</v>
      </c>
      <c r="C93" s="4" t="s">
        <v>9426</v>
      </c>
      <c r="D93" s="4" t="s">
        <v>4301</v>
      </c>
      <c r="E93" s="4" t="s">
        <v>9471</v>
      </c>
    </row>
    <row r="94">
      <c r="A94" s="20" t="s">
        <v>9489</v>
      </c>
      <c r="B94" s="4" t="s">
        <v>9470</v>
      </c>
      <c r="C94" s="4" t="s">
        <v>9426</v>
      </c>
      <c r="D94" s="4" t="s">
        <v>4301</v>
      </c>
      <c r="E94" s="4" t="s">
        <v>9471</v>
      </c>
    </row>
    <row r="95">
      <c r="A95" s="13" t="s">
        <v>258</v>
      </c>
      <c r="B95" s="4" t="s">
        <v>9470</v>
      </c>
      <c r="C95" s="4" t="s">
        <v>9426</v>
      </c>
      <c r="D95" s="4" t="s">
        <v>4301</v>
      </c>
      <c r="E95" s="4" t="s">
        <v>9471</v>
      </c>
    </row>
    <row r="96">
      <c r="A96" s="7" t="s">
        <v>91</v>
      </c>
      <c r="B96" s="4" t="s">
        <v>9470</v>
      </c>
      <c r="C96" s="4" t="s">
        <v>9426</v>
      </c>
      <c r="D96" s="4" t="s">
        <v>4301</v>
      </c>
      <c r="E96" s="4" t="s">
        <v>9471</v>
      </c>
    </row>
    <row r="97">
      <c r="A97" s="13" t="s">
        <v>9490</v>
      </c>
      <c r="B97" s="4" t="s">
        <v>9470</v>
      </c>
      <c r="C97" s="4" t="s">
        <v>9426</v>
      </c>
      <c r="D97" s="4" t="s">
        <v>4301</v>
      </c>
      <c r="E97" s="4" t="s">
        <v>9471</v>
      </c>
    </row>
    <row r="98">
      <c r="A98" s="13" t="s">
        <v>259</v>
      </c>
      <c r="B98" s="4" t="s">
        <v>9470</v>
      </c>
      <c r="C98" s="4" t="s">
        <v>9426</v>
      </c>
      <c r="D98" s="4" t="s">
        <v>4301</v>
      </c>
      <c r="E98" s="4" t="s">
        <v>9471</v>
      </c>
    </row>
    <row r="99">
      <c r="A99" s="7" t="s">
        <v>582</v>
      </c>
      <c r="B99" s="4" t="s">
        <v>9470</v>
      </c>
      <c r="C99" s="4" t="s">
        <v>9426</v>
      </c>
      <c r="D99" s="4" t="s">
        <v>4301</v>
      </c>
      <c r="E99" s="4" t="s">
        <v>9471</v>
      </c>
    </row>
    <row r="100">
      <c r="A100" s="19" t="s">
        <v>92</v>
      </c>
      <c r="B100" s="4" t="s">
        <v>9470</v>
      </c>
      <c r="C100" s="4" t="s">
        <v>9426</v>
      </c>
      <c r="D100" s="4" t="s">
        <v>4301</v>
      </c>
      <c r="E100" s="4" t="s">
        <v>9471</v>
      </c>
    </row>
    <row r="101">
      <c r="A101" s="20" t="s">
        <v>9491</v>
      </c>
      <c r="B101" s="4" t="s">
        <v>9470</v>
      </c>
      <c r="C101" s="4" t="s">
        <v>9426</v>
      </c>
      <c r="D101" s="4" t="s">
        <v>4301</v>
      </c>
      <c r="E101" s="4" t="s">
        <v>9471</v>
      </c>
    </row>
    <row r="102">
      <c r="A102" s="4" t="s">
        <v>9492</v>
      </c>
      <c r="B102" s="4" t="s">
        <v>9470</v>
      </c>
      <c r="C102" s="4" t="s">
        <v>9426</v>
      </c>
      <c r="D102" s="4" t="s">
        <v>4301</v>
      </c>
      <c r="E102" s="4" t="s">
        <v>9471</v>
      </c>
    </row>
    <row r="103">
      <c r="A103" s="13" t="s">
        <v>9493</v>
      </c>
      <c r="B103" s="4" t="s">
        <v>9470</v>
      </c>
      <c r="C103" s="4" t="s">
        <v>9426</v>
      </c>
      <c r="D103" s="4" t="s">
        <v>4301</v>
      </c>
      <c r="E103" s="4" t="s">
        <v>9471</v>
      </c>
    </row>
    <row r="104">
      <c r="A104" s="94" t="s">
        <v>9494</v>
      </c>
      <c r="B104" s="4" t="s">
        <v>9470</v>
      </c>
      <c r="C104" s="4" t="s">
        <v>9426</v>
      </c>
      <c r="D104" s="4" t="s">
        <v>4301</v>
      </c>
      <c r="E104" s="4" t="s">
        <v>9471</v>
      </c>
    </row>
    <row r="105">
      <c r="A105" s="13" t="s">
        <v>9495</v>
      </c>
      <c r="B105" s="4" t="s">
        <v>9470</v>
      </c>
      <c r="C105" s="4" t="s">
        <v>9426</v>
      </c>
      <c r="D105" s="4" t="s">
        <v>4301</v>
      </c>
      <c r="E105" s="4" t="s">
        <v>9471</v>
      </c>
    </row>
    <row r="106">
      <c r="A106" s="13" t="s">
        <v>98</v>
      </c>
      <c r="B106" s="4" t="s">
        <v>9470</v>
      </c>
      <c r="C106" s="4" t="s">
        <v>9426</v>
      </c>
      <c r="D106" s="4" t="s">
        <v>4301</v>
      </c>
      <c r="E106" s="4" t="s">
        <v>9471</v>
      </c>
    </row>
    <row r="107">
      <c r="A107" s="4" t="s">
        <v>9496</v>
      </c>
      <c r="B107" s="4" t="s">
        <v>9470</v>
      </c>
      <c r="C107" s="4" t="s">
        <v>9426</v>
      </c>
      <c r="D107" s="4" t="s">
        <v>4301</v>
      </c>
      <c r="E107" s="4" t="s">
        <v>9471</v>
      </c>
    </row>
    <row r="108">
      <c r="A108" s="13" t="s">
        <v>100</v>
      </c>
      <c r="B108" s="4" t="s">
        <v>9470</v>
      </c>
      <c r="C108" s="4" t="s">
        <v>9426</v>
      </c>
      <c r="D108" s="4" t="s">
        <v>4301</v>
      </c>
      <c r="E108" s="4" t="s">
        <v>9471</v>
      </c>
    </row>
    <row r="109">
      <c r="A109" s="13" t="s">
        <v>9497</v>
      </c>
      <c r="B109" s="4" t="s">
        <v>9470</v>
      </c>
      <c r="C109" s="4" t="s">
        <v>9426</v>
      </c>
      <c r="D109" s="4" t="s">
        <v>4301</v>
      </c>
      <c r="E109" s="4" t="s">
        <v>9471</v>
      </c>
    </row>
    <row r="110">
      <c r="A110" s="13" t="s">
        <v>9498</v>
      </c>
      <c r="B110" s="4" t="s">
        <v>9470</v>
      </c>
      <c r="C110" s="4" t="s">
        <v>9426</v>
      </c>
      <c r="D110" s="4" t="s">
        <v>4301</v>
      </c>
      <c r="E110" s="4" t="s">
        <v>9471</v>
      </c>
    </row>
    <row r="111">
      <c r="A111" s="13" t="s">
        <v>9499</v>
      </c>
      <c r="B111" s="4" t="s">
        <v>9470</v>
      </c>
      <c r="C111" s="4" t="s">
        <v>9426</v>
      </c>
      <c r="D111" s="4" t="s">
        <v>4301</v>
      </c>
      <c r="E111" s="4" t="s">
        <v>9471</v>
      </c>
    </row>
    <row r="112">
      <c r="A112" s="7" t="s">
        <v>9500</v>
      </c>
      <c r="B112" s="4" t="s">
        <v>9470</v>
      </c>
      <c r="C112" s="4" t="s">
        <v>9426</v>
      </c>
      <c r="D112" s="4" t="s">
        <v>4301</v>
      </c>
      <c r="E112" s="4" t="s">
        <v>9471</v>
      </c>
    </row>
    <row r="113">
      <c r="A113" s="7" t="s">
        <v>9501</v>
      </c>
      <c r="B113" s="4" t="s">
        <v>9470</v>
      </c>
      <c r="C113" s="4" t="s">
        <v>9426</v>
      </c>
      <c r="D113" s="4" t="s">
        <v>4301</v>
      </c>
      <c r="E113" s="4" t="s">
        <v>9471</v>
      </c>
    </row>
    <row r="114">
      <c r="A114" s="13" t="s">
        <v>594</v>
      </c>
      <c r="B114" s="4" t="s">
        <v>9470</v>
      </c>
      <c r="C114" s="4" t="s">
        <v>9426</v>
      </c>
      <c r="D114" s="4" t="s">
        <v>4301</v>
      </c>
      <c r="E114" s="4" t="s">
        <v>9471</v>
      </c>
    </row>
    <row r="115">
      <c r="A115" s="13" t="s">
        <v>9502</v>
      </c>
      <c r="B115" s="4" t="s">
        <v>9470</v>
      </c>
      <c r="C115" s="4" t="s">
        <v>9426</v>
      </c>
      <c r="D115" s="4" t="s">
        <v>4301</v>
      </c>
      <c r="E115" s="4" t="s">
        <v>9471</v>
      </c>
    </row>
    <row r="116">
      <c r="A116" s="13" t="s">
        <v>9503</v>
      </c>
      <c r="B116" s="4" t="s">
        <v>9470</v>
      </c>
      <c r="C116" s="4" t="s">
        <v>9426</v>
      </c>
      <c r="D116" s="4" t="s">
        <v>4301</v>
      </c>
      <c r="E116" s="4" t="s">
        <v>9471</v>
      </c>
    </row>
    <row r="117">
      <c r="A117" s="7" t="s">
        <v>9504</v>
      </c>
      <c r="B117" s="4" t="s">
        <v>9470</v>
      </c>
      <c r="C117" s="4" t="s">
        <v>9426</v>
      </c>
      <c r="D117" s="4" t="s">
        <v>4301</v>
      </c>
      <c r="E117" s="4" t="s">
        <v>9471</v>
      </c>
    </row>
    <row r="118">
      <c r="A118" s="7" t="s">
        <v>107</v>
      </c>
      <c r="B118" s="4" t="s">
        <v>9470</v>
      </c>
      <c r="C118" s="4" t="s">
        <v>9426</v>
      </c>
      <c r="D118" s="4" t="s">
        <v>4301</v>
      </c>
      <c r="E118" s="4" t="s">
        <v>9471</v>
      </c>
    </row>
    <row r="119">
      <c r="A119" s="13" t="s">
        <v>596</v>
      </c>
      <c r="B119" s="4" t="s">
        <v>9470</v>
      </c>
      <c r="C119" s="4" t="s">
        <v>9426</v>
      </c>
      <c r="D119" s="4" t="s">
        <v>4301</v>
      </c>
      <c r="E119" s="4" t="s">
        <v>9471</v>
      </c>
    </row>
    <row r="120">
      <c r="A120" s="13" t="s">
        <v>953</v>
      </c>
      <c r="B120" s="4" t="s">
        <v>9470</v>
      </c>
      <c r="C120" s="4" t="s">
        <v>9426</v>
      </c>
      <c r="D120" s="4" t="s">
        <v>4301</v>
      </c>
      <c r="E120" s="4" t="s">
        <v>9471</v>
      </c>
    </row>
    <row r="121">
      <c r="A121" s="13" t="s">
        <v>270</v>
      </c>
      <c r="B121" s="4" t="s">
        <v>9470</v>
      </c>
      <c r="C121" s="4" t="s">
        <v>9426</v>
      </c>
      <c r="D121" s="4" t="s">
        <v>4301</v>
      </c>
      <c r="E121" s="4" t="s">
        <v>9471</v>
      </c>
    </row>
    <row r="122">
      <c r="A122" s="13" t="s">
        <v>9505</v>
      </c>
      <c r="B122" s="4" t="s">
        <v>9470</v>
      </c>
      <c r="C122" s="4" t="s">
        <v>9426</v>
      </c>
      <c r="D122" s="4" t="s">
        <v>4301</v>
      </c>
      <c r="E122" s="4" t="s">
        <v>9471</v>
      </c>
    </row>
    <row r="123">
      <c r="A123" s="13" t="s">
        <v>1078</v>
      </c>
      <c r="B123" s="4" t="s">
        <v>9470</v>
      </c>
      <c r="C123" s="4" t="s">
        <v>9426</v>
      </c>
      <c r="D123" s="4" t="s">
        <v>4301</v>
      </c>
      <c r="E123" s="4" t="s">
        <v>9471</v>
      </c>
    </row>
    <row r="124">
      <c r="A124" s="13" t="s">
        <v>1079</v>
      </c>
      <c r="B124" s="4" t="s">
        <v>9470</v>
      </c>
      <c r="C124" s="4" t="s">
        <v>9426</v>
      </c>
      <c r="D124" s="4" t="s">
        <v>4301</v>
      </c>
      <c r="E124" s="4" t="s">
        <v>9471</v>
      </c>
    </row>
    <row r="125">
      <c r="A125" s="7" t="s">
        <v>598</v>
      </c>
      <c r="B125" s="4" t="s">
        <v>9470</v>
      </c>
      <c r="C125" s="4" t="s">
        <v>9426</v>
      </c>
      <c r="D125" s="4" t="s">
        <v>4301</v>
      </c>
      <c r="E125" s="4" t="s">
        <v>9471</v>
      </c>
    </row>
    <row r="126">
      <c r="A126" s="7" t="s">
        <v>32</v>
      </c>
      <c r="B126" s="4" t="s">
        <v>9470</v>
      </c>
      <c r="C126" s="4" t="s">
        <v>9426</v>
      </c>
      <c r="D126" s="4" t="s">
        <v>4301</v>
      </c>
      <c r="E126" s="4" t="s">
        <v>9471</v>
      </c>
    </row>
    <row r="127">
      <c r="A127" s="13" t="s">
        <v>272</v>
      </c>
      <c r="B127" s="4" t="s">
        <v>9506</v>
      </c>
      <c r="C127" s="4" t="s">
        <v>9426</v>
      </c>
      <c r="D127" s="4" t="s">
        <v>4301</v>
      </c>
      <c r="E127" s="93" t="s">
        <v>9507</v>
      </c>
    </row>
    <row r="128">
      <c r="A128" s="7" t="s">
        <v>273</v>
      </c>
      <c r="B128" s="4" t="s">
        <v>9506</v>
      </c>
      <c r="C128" s="4" t="s">
        <v>9426</v>
      </c>
      <c r="D128" s="4" t="s">
        <v>4301</v>
      </c>
      <c r="E128" s="93" t="s">
        <v>9507</v>
      </c>
    </row>
    <row r="129">
      <c r="A129" s="4" t="s">
        <v>9508</v>
      </c>
      <c r="B129" s="4" t="s">
        <v>9506</v>
      </c>
      <c r="C129" s="4" t="s">
        <v>9426</v>
      </c>
      <c r="D129" s="4" t="s">
        <v>4301</v>
      </c>
      <c r="E129" s="4" t="s">
        <v>9507</v>
      </c>
    </row>
    <row r="130">
      <c r="A130" s="13" t="s">
        <v>9509</v>
      </c>
      <c r="B130" s="4" t="s">
        <v>9506</v>
      </c>
      <c r="C130" s="4" t="s">
        <v>9426</v>
      </c>
      <c r="D130" s="4" t="s">
        <v>4301</v>
      </c>
      <c r="E130" s="4" t="s">
        <v>9507</v>
      </c>
    </row>
    <row r="131">
      <c r="A131" s="7" t="s">
        <v>113</v>
      </c>
      <c r="B131" s="4" t="s">
        <v>9506</v>
      </c>
      <c r="C131" s="4" t="s">
        <v>9426</v>
      </c>
      <c r="D131" s="4" t="s">
        <v>4301</v>
      </c>
      <c r="E131" s="4" t="s">
        <v>9507</v>
      </c>
    </row>
    <row r="132">
      <c r="A132" s="13" t="s">
        <v>9510</v>
      </c>
      <c r="B132" s="4" t="s">
        <v>9506</v>
      </c>
      <c r="C132" s="4" t="s">
        <v>9426</v>
      </c>
      <c r="D132" s="4" t="s">
        <v>4301</v>
      </c>
      <c r="E132" s="4" t="s">
        <v>9507</v>
      </c>
    </row>
    <row r="133">
      <c r="A133" s="7" t="s">
        <v>599</v>
      </c>
      <c r="B133" s="4" t="s">
        <v>9506</v>
      </c>
      <c r="C133" s="4" t="s">
        <v>9426</v>
      </c>
      <c r="D133" s="4" t="s">
        <v>4301</v>
      </c>
      <c r="E133" s="4" t="s">
        <v>9507</v>
      </c>
    </row>
    <row r="134">
      <c r="A134" s="13" t="s">
        <v>600</v>
      </c>
      <c r="B134" s="4" t="s">
        <v>9506</v>
      </c>
      <c r="C134" s="4" t="s">
        <v>9426</v>
      </c>
      <c r="D134" s="4" t="s">
        <v>4301</v>
      </c>
      <c r="E134" s="4" t="s">
        <v>9507</v>
      </c>
    </row>
    <row r="135">
      <c r="A135" s="13" t="s">
        <v>601</v>
      </c>
      <c r="B135" s="4" t="s">
        <v>9506</v>
      </c>
      <c r="C135" s="4" t="s">
        <v>9426</v>
      </c>
      <c r="D135" s="4" t="s">
        <v>4301</v>
      </c>
      <c r="E135" s="4" t="s">
        <v>9507</v>
      </c>
    </row>
    <row r="136">
      <c r="A136" s="13" t="s">
        <v>1081</v>
      </c>
      <c r="B136" s="4" t="s">
        <v>9506</v>
      </c>
      <c r="C136" s="4" t="s">
        <v>9426</v>
      </c>
      <c r="D136" s="4" t="s">
        <v>4301</v>
      </c>
      <c r="E136" s="4" t="s">
        <v>9507</v>
      </c>
    </row>
    <row r="137">
      <c r="A137" s="13" t="s">
        <v>9511</v>
      </c>
      <c r="B137" s="4" t="s">
        <v>9506</v>
      </c>
      <c r="C137" s="4" t="s">
        <v>9426</v>
      </c>
      <c r="D137" s="4" t="s">
        <v>4301</v>
      </c>
      <c r="E137" s="4" t="s">
        <v>9507</v>
      </c>
    </row>
    <row r="138">
      <c r="A138" s="4" t="s">
        <v>9512</v>
      </c>
      <c r="B138" s="4" t="s">
        <v>9506</v>
      </c>
      <c r="C138" s="4" t="s">
        <v>9426</v>
      </c>
      <c r="D138" s="4" t="s">
        <v>4301</v>
      </c>
      <c r="E138" s="4" t="s">
        <v>9507</v>
      </c>
    </row>
    <row r="139">
      <c r="A139" s="13" t="s">
        <v>9513</v>
      </c>
      <c r="B139" s="4" t="s">
        <v>9506</v>
      </c>
      <c r="C139" s="4" t="s">
        <v>9426</v>
      </c>
      <c r="D139" s="4" t="s">
        <v>4301</v>
      </c>
      <c r="E139" s="4" t="s">
        <v>9507</v>
      </c>
    </row>
    <row r="140">
      <c r="A140" s="20" t="s">
        <v>9514</v>
      </c>
      <c r="B140" s="4" t="s">
        <v>9506</v>
      </c>
      <c r="C140" s="4" t="s">
        <v>9426</v>
      </c>
      <c r="D140" s="4" t="s">
        <v>4301</v>
      </c>
      <c r="E140" s="4" t="s">
        <v>9507</v>
      </c>
    </row>
    <row r="141">
      <c r="A141" s="13" t="s">
        <v>9515</v>
      </c>
      <c r="B141" s="4" t="s">
        <v>9506</v>
      </c>
      <c r="C141" s="4" t="s">
        <v>9426</v>
      </c>
      <c r="D141" s="4" t="s">
        <v>4301</v>
      </c>
      <c r="E141" s="4" t="s">
        <v>9507</v>
      </c>
    </row>
    <row r="142">
      <c r="A142" s="4" t="s">
        <v>9516</v>
      </c>
      <c r="B142" s="4" t="s">
        <v>9506</v>
      </c>
      <c r="C142" s="4" t="s">
        <v>9426</v>
      </c>
      <c r="D142" s="4" t="s">
        <v>4301</v>
      </c>
      <c r="E142" s="4" t="s">
        <v>9507</v>
      </c>
    </row>
    <row r="143">
      <c r="A143" s="4" t="s">
        <v>9517</v>
      </c>
      <c r="B143" s="4" t="s">
        <v>9506</v>
      </c>
      <c r="C143" s="4" t="s">
        <v>9426</v>
      </c>
      <c r="D143" s="4" t="s">
        <v>4301</v>
      </c>
      <c r="E143" s="4" t="s">
        <v>9507</v>
      </c>
    </row>
    <row r="144">
      <c r="A144" s="13" t="s">
        <v>9518</v>
      </c>
      <c r="B144" s="4" t="s">
        <v>9506</v>
      </c>
      <c r="C144" s="4" t="s">
        <v>9426</v>
      </c>
      <c r="D144" s="4" t="s">
        <v>4301</v>
      </c>
      <c r="E144" s="4" t="s">
        <v>9507</v>
      </c>
    </row>
    <row r="145">
      <c r="A145" s="13" t="s">
        <v>9519</v>
      </c>
      <c r="B145" s="4" t="s">
        <v>9506</v>
      </c>
      <c r="C145" s="4" t="s">
        <v>9426</v>
      </c>
      <c r="D145" s="4" t="s">
        <v>4301</v>
      </c>
      <c r="E145" s="4" t="s">
        <v>9507</v>
      </c>
    </row>
    <row r="146">
      <c r="A146" s="94" t="s">
        <v>9520</v>
      </c>
      <c r="B146" s="4" t="s">
        <v>9506</v>
      </c>
      <c r="C146" s="4" t="s">
        <v>9426</v>
      </c>
      <c r="D146" s="4" t="s">
        <v>4301</v>
      </c>
      <c r="E146" s="4" t="s">
        <v>9507</v>
      </c>
    </row>
    <row r="147">
      <c r="A147" s="20" t="s">
        <v>9521</v>
      </c>
      <c r="B147" s="4" t="s">
        <v>9506</v>
      </c>
      <c r="C147" s="4" t="s">
        <v>9426</v>
      </c>
      <c r="D147" s="4" t="s">
        <v>4301</v>
      </c>
      <c r="E147" s="4" t="s">
        <v>9507</v>
      </c>
    </row>
    <row r="148">
      <c r="A148" s="13" t="s">
        <v>9522</v>
      </c>
      <c r="B148" s="4" t="s">
        <v>9506</v>
      </c>
      <c r="C148" s="4" t="s">
        <v>9426</v>
      </c>
      <c r="D148" s="4" t="s">
        <v>4301</v>
      </c>
      <c r="E148" s="4" t="s">
        <v>9507</v>
      </c>
    </row>
    <row r="149">
      <c r="A149" s="13" t="s">
        <v>9523</v>
      </c>
      <c r="B149" s="4" t="s">
        <v>9506</v>
      </c>
      <c r="C149" s="4" t="s">
        <v>9426</v>
      </c>
      <c r="D149" s="4" t="s">
        <v>4301</v>
      </c>
      <c r="E149" s="4" t="s">
        <v>9507</v>
      </c>
    </row>
    <row r="150">
      <c r="A150" s="13" t="s">
        <v>9524</v>
      </c>
      <c r="B150" s="4" t="s">
        <v>9506</v>
      </c>
      <c r="C150" s="4" t="s">
        <v>9426</v>
      </c>
      <c r="D150" s="4" t="s">
        <v>4301</v>
      </c>
      <c r="E150" s="4" t="s">
        <v>9507</v>
      </c>
    </row>
    <row r="151">
      <c r="A151" s="13" t="s">
        <v>9525</v>
      </c>
      <c r="B151" s="4" t="s">
        <v>9506</v>
      </c>
      <c r="C151" s="4" t="s">
        <v>9426</v>
      </c>
      <c r="D151" s="4" t="s">
        <v>4301</v>
      </c>
      <c r="E151" s="4" t="s">
        <v>9507</v>
      </c>
    </row>
    <row r="152">
      <c r="A152" s="13" t="s">
        <v>9526</v>
      </c>
      <c r="B152" s="4" t="s">
        <v>9506</v>
      </c>
      <c r="C152" s="4" t="s">
        <v>9426</v>
      </c>
      <c r="D152" s="4" t="s">
        <v>4301</v>
      </c>
      <c r="E152" s="4" t="s">
        <v>9507</v>
      </c>
    </row>
    <row r="153">
      <c r="A153" s="13" t="s">
        <v>135</v>
      </c>
      <c r="B153" s="4" t="s">
        <v>9506</v>
      </c>
      <c r="C153" s="4" t="s">
        <v>9426</v>
      </c>
      <c r="D153" s="4" t="s">
        <v>4301</v>
      </c>
      <c r="E153" s="4" t="s">
        <v>9507</v>
      </c>
    </row>
    <row r="154">
      <c r="A154" s="7" t="s">
        <v>292</v>
      </c>
      <c r="B154" s="4" t="s">
        <v>9506</v>
      </c>
      <c r="C154" s="4" t="s">
        <v>9426</v>
      </c>
      <c r="D154" s="4" t="s">
        <v>4301</v>
      </c>
      <c r="E154" s="4" t="s">
        <v>9507</v>
      </c>
    </row>
    <row r="155">
      <c r="A155" s="20" t="s">
        <v>9527</v>
      </c>
      <c r="B155" s="4" t="s">
        <v>9506</v>
      </c>
      <c r="C155" s="4" t="s">
        <v>9426</v>
      </c>
      <c r="D155" s="4" t="s">
        <v>4301</v>
      </c>
      <c r="E155" s="4" t="s">
        <v>9507</v>
      </c>
    </row>
    <row r="156">
      <c r="A156" s="13" t="s">
        <v>961</v>
      </c>
      <c r="B156" s="4" t="s">
        <v>9506</v>
      </c>
      <c r="C156" s="4" t="s">
        <v>9426</v>
      </c>
      <c r="D156" s="4" t="s">
        <v>4301</v>
      </c>
      <c r="E156" s="4" t="s">
        <v>9507</v>
      </c>
    </row>
    <row r="157">
      <c r="A157" s="13" t="s">
        <v>9528</v>
      </c>
      <c r="B157" s="4" t="s">
        <v>9506</v>
      </c>
      <c r="C157" s="4" t="s">
        <v>9426</v>
      </c>
      <c r="D157" s="4" t="s">
        <v>4301</v>
      </c>
      <c r="E157" s="4" t="s">
        <v>9507</v>
      </c>
    </row>
    <row r="158">
      <c r="A158" s="13" t="s">
        <v>9529</v>
      </c>
      <c r="B158" s="4" t="s">
        <v>9506</v>
      </c>
      <c r="C158" s="4" t="s">
        <v>9426</v>
      </c>
      <c r="D158" s="4" t="s">
        <v>4301</v>
      </c>
      <c r="E158" s="4" t="s">
        <v>9507</v>
      </c>
    </row>
    <row r="159">
      <c r="A159" s="13" t="s">
        <v>295</v>
      </c>
      <c r="B159" s="4" t="s">
        <v>9506</v>
      </c>
      <c r="C159" s="4" t="s">
        <v>9426</v>
      </c>
      <c r="D159" s="4" t="s">
        <v>4301</v>
      </c>
      <c r="E159" s="4" t="s">
        <v>9507</v>
      </c>
    </row>
    <row r="160">
      <c r="A160" s="4" t="s">
        <v>9530</v>
      </c>
      <c r="B160" s="4" t="s">
        <v>9506</v>
      </c>
      <c r="C160" s="4" t="s">
        <v>9426</v>
      </c>
      <c r="D160" s="4" t="s">
        <v>4301</v>
      </c>
      <c r="E160" s="4" t="s">
        <v>9507</v>
      </c>
    </row>
    <row r="161">
      <c r="A161" s="4" t="s">
        <v>9531</v>
      </c>
      <c r="B161" s="4" t="s">
        <v>9506</v>
      </c>
      <c r="C161" s="4" t="s">
        <v>9426</v>
      </c>
      <c r="D161" s="4" t="s">
        <v>4301</v>
      </c>
      <c r="E161" s="4" t="s">
        <v>9507</v>
      </c>
    </row>
    <row r="162">
      <c r="A162" s="13" t="s">
        <v>9532</v>
      </c>
      <c r="B162" s="4" t="s">
        <v>9506</v>
      </c>
      <c r="C162" s="4" t="s">
        <v>9426</v>
      </c>
      <c r="D162" s="4" t="s">
        <v>4301</v>
      </c>
      <c r="E162" s="4" t="s">
        <v>9507</v>
      </c>
    </row>
    <row r="163">
      <c r="A163" s="4" t="s">
        <v>9533</v>
      </c>
      <c r="B163" s="4" t="s">
        <v>9506</v>
      </c>
      <c r="C163" s="4" t="s">
        <v>9426</v>
      </c>
      <c r="D163" s="4" t="s">
        <v>4301</v>
      </c>
      <c r="E163" s="4" t="s">
        <v>9507</v>
      </c>
    </row>
    <row r="164">
      <c r="A164" s="20" t="s">
        <v>9534</v>
      </c>
      <c r="B164" s="4" t="s">
        <v>9506</v>
      </c>
      <c r="C164" s="4" t="s">
        <v>9426</v>
      </c>
      <c r="D164" s="4" t="s">
        <v>4301</v>
      </c>
      <c r="E164" s="4" t="s">
        <v>9507</v>
      </c>
    </row>
    <row r="165">
      <c r="A165" s="7" t="s">
        <v>304</v>
      </c>
      <c r="B165" s="4" t="s">
        <v>9506</v>
      </c>
      <c r="C165" s="4" t="s">
        <v>9426</v>
      </c>
      <c r="D165" s="4" t="s">
        <v>4301</v>
      </c>
      <c r="E165" s="4" t="s">
        <v>9507</v>
      </c>
    </row>
    <row r="166">
      <c r="A166" s="20" t="s">
        <v>9535</v>
      </c>
      <c r="B166" s="4" t="s">
        <v>9506</v>
      </c>
      <c r="C166" s="4" t="s">
        <v>9426</v>
      </c>
      <c r="D166" s="4" t="s">
        <v>4301</v>
      </c>
      <c r="E166" s="4" t="s">
        <v>9507</v>
      </c>
    </row>
    <row r="167">
      <c r="A167" s="12" t="s">
        <v>9536</v>
      </c>
      <c r="B167" s="4" t="s">
        <v>9506</v>
      </c>
      <c r="C167" s="4" t="s">
        <v>9426</v>
      </c>
      <c r="D167" s="4" t="s">
        <v>4301</v>
      </c>
      <c r="E167" s="4" t="s">
        <v>9507</v>
      </c>
    </row>
    <row r="168">
      <c r="A168" s="13" t="s">
        <v>9537</v>
      </c>
      <c r="B168" s="4" t="s">
        <v>9506</v>
      </c>
      <c r="C168" s="4" t="s">
        <v>9426</v>
      </c>
      <c r="D168" s="4" t="s">
        <v>4301</v>
      </c>
      <c r="E168" s="4" t="s">
        <v>9507</v>
      </c>
    </row>
    <row r="169">
      <c r="A169" s="13" t="s">
        <v>9538</v>
      </c>
      <c r="B169" s="4" t="s">
        <v>9506</v>
      </c>
      <c r="C169" s="4" t="s">
        <v>9426</v>
      </c>
      <c r="D169" s="4" t="s">
        <v>4301</v>
      </c>
      <c r="E169" s="4" t="s">
        <v>9507</v>
      </c>
    </row>
    <row r="170">
      <c r="A170" s="28" t="s">
        <v>9539</v>
      </c>
      <c r="B170" s="4" t="s">
        <v>9506</v>
      </c>
      <c r="C170" s="4" t="s">
        <v>9426</v>
      </c>
      <c r="D170" s="4" t="s">
        <v>4301</v>
      </c>
      <c r="E170" s="4" t="s">
        <v>9507</v>
      </c>
    </row>
    <row r="171">
      <c r="A171" s="13" t="s">
        <v>309</v>
      </c>
      <c r="B171" s="4" t="s">
        <v>9506</v>
      </c>
      <c r="C171" s="4" t="s">
        <v>9426</v>
      </c>
      <c r="D171" s="4" t="s">
        <v>4301</v>
      </c>
      <c r="E171" s="4" t="s">
        <v>9507</v>
      </c>
    </row>
    <row r="172">
      <c r="A172" s="94" t="s">
        <v>9540</v>
      </c>
      <c r="B172" s="4" t="s">
        <v>9506</v>
      </c>
      <c r="C172" s="4" t="s">
        <v>9426</v>
      </c>
      <c r="D172" s="4" t="s">
        <v>4301</v>
      </c>
      <c r="E172" s="4" t="s">
        <v>9507</v>
      </c>
    </row>
    <row r="173">
      <c r="A173" s="13" t="s">
        <v>631</v>
      </c>
      <c r="B173" s="4" t="s">
        <v>9506</v>
      </c>
      <c r="C173" s="4" t="s">
        <v>9426</v>
      </c>
      <c r="D173" s="4" t="s">
        <v>4301</v>
      </c>
      <c r="E173" s="4" t="s">
        <v>9507</v>
      </c>
    </row>
    <row r="174">
      <c r="A174" s="13" t="s">
        <v>9541</v>
      </c>
      <c r="B174" s="4" t="s">
        <v>9506</v>
      </c>
      <c r="C174" s="4" t="s">
        <v>9426</v>
      </c>
      <c r="D174" s="4" t="s">
        <v>4301</v>
      </c>
      <c r="E174" s="4" t="s">
        <v>9507</v>
      </c>
    </row>
    <row r="175">
      <c r="A175" s="13" t="s">
        <v>9542</v>
      </c>
      <c r="B175" s="4" t="s">
        <v>9506</v>
      </c>
      <c r="C175" s="4" t="s">
        <v>9426</v>
      </c>
      <c r="D175" s="4" t="s">
        <v>4301</v>
      </c>
      <c r="E175" s="4" t="s">
        <v>9507</v>
      </c>
    </row>
    <row r="176">
      <c r="A176" s="13" t="s">
        <v>312</v>
      </c>
      <c r="B176" s="4" t="s">
        <v>9506</v>
      </c>
      <c r="C176" s="4" t="s">
        <v>9426</v>
      </c>
      <c r="D176" s="4" t="s">
        <v>4301</v>
      </c>
      <c r="E176" s="4" t="s">
        <v>9507</v>
      </c>
    </row>
    <row r="177">
      <c r="A177" s="13" t="s">
        <v>141</v>
      </c>
      <c r="B177" s="4" t="s">
        <v>9506</v>
      </c>
      <c r="C177" s="4" t="s">
        <v>9426</v>
      </c>
      <c r="D177" s="4" t="s">
        <v>4301</v>
      </c>
      <c r="E177" s="4" t="s">
        <v>9507</v>
      </c>
    </row>
    <row r="178">
      <c r="A178" s="13" t="s">
        <v>9543</v>
      </c>
      <c r="B178" s="4" t="s">
        <v>9506</v>
      </c>
      <c r="C178" s="4" t="s">
        <v>9426</v>
      </c>
      <c r="D178" s="4" t="s">
        <v>4301</v>
      </c>
      <c r="E178" s="4" t="s">
        <v>9507</v>
      </c>
    </row>
    <row r="179">
      <c r="A179" s="7" t="s">
        <v>314</v>
      </c>
      <c r="B179" s="4" t="s">
        <v>9506</v>
      </c>
      <c r="C179" s="4" t="s">
        <v>9426</v>
      </c>
      <c r="D179" s="4" t="s">
        <v>4301</v>
      </c>
      <c r="E179" s="4" t="s">
        <v>9507</v>
      </c>
    </row>
    <row r="180">
      <c r="A180" s="13" t="s">
        <v>9544</v>
      </c>
      <c r="B180" s="4" t="s">
        <v>9506</v>
      </c>
      <c r="C180" s="4" t="s">
        <v>9426</v>
      </c>
      <c r="D180" s="4" t="s">
        <v>4301</v>
      </c>
      <c r="E180" s="4" t="s">
        <v>9507</v>
      </c>
    </row>
    <row r="181">
      <c r="A181" s="13" t="s">
        <v>636</v>
      </c>
      <c r="B181" s="4" t="s">
        <v>9506</v>
      </c>
      <c r="C181" s="4" t="s">
        <v>9426</v>
      </c>
      <c r="D181" s="4" t="s">
        <v>4301</v>
      </c>
      <c r="E181" s="4" t="s">
        <v>9507</v>
      </c>
    </row>
    <row r="182">
      <c r="A182" s="13" t="s">
        <v>9545</v>
      </c>
      <c r="B182" s="4" t="s">
        <v>9506</v>
      </c>
      <c r="C182" s="4" t="s">
        <v>9426</v>
      </c>
      <c r="D182" s="4" t="s">
        <v>4301</v>
      </c>
      <c r="E182" s="4" t="s">
        <v>9507</v>
      </c>
    </row>
    <row r="183">
      <c r="A183" s="13" t="s">
        <v>9546</v>
      </c>
      <c r="B183" s="4" t="s">
        <v>9506</v>
      </c>
      <c r="C183" s="4" t="s">
        <v>9426</v>
      </c>
      <c r="D183" s="4" t="s">
        <v>4301</v>
      </c>
      <c r="E183" s="4" t="s">
        <v>9507</v>
      </c>
    </row>
    <row r="184">
      <c r="A184" s="13" t="s">
        <v>9547</v>
      </c>
      <c r="B184" s="4" t="s">
        <v>9506</v>
      </c>
      <c r="C184" s="4" t="s">
        <v>9426</v>
      </c>
      <c r="D184" s="4" t="s">
        <v>4301</v>
      </c>
      <c r="E184" s="4" t="s">
        <v>9507</v>
      </c>
    </row>
    <row r="185">
      <c r="A185" s="7" t="s">
        <v>971</v>
      </c>
      <c r="B185" s="4" t="s">
        <v>9506</v>
      </c>
      <c r="C185" s="4" t="s">
        <v>9426</v>
      </c>
      <c r="D185" s="4" t="s">
        <v>4301</v>
      </c>
      <c r="E185" s="4" t="s">
        <v>9507</v>
      </c>
    </row>
    <row r="186">
      <c r="A186" s="4" t="s">
        <v>9548</v>
      </c>
      <c r="B186" s="4" t="s">
        <v>9506</v>
      </c>
      <c r="C186" s="4" t="s">
        <v>9426</v>
      </c>
      <c r="D186" s="4" t="s">
        <v>4301</v>
      </c>
      <c r="E186" s="4" t="s">
        <v>9507</v>
      </c>
    </row>
    <row r="187">
      <c r="A187" s="4" t="s">
        <v>9549</v>
      </c>
      <c r="B187" s="4" t="s">
        <v>9506</v>
      </c>
      <c r="C187" s="4" t="s">
        <v>9426</v>
      </c>
      <c r="D187" s="4" t="s">
        <v>4301</v>
      </c>
      <c r="E187" s="4" t="s">
        <v>9507</v>
      </c>
    </row>
    <row r="188">
      <c r="A188" s="13" t="s">
        <v>641</v>
      </c>
      <c r="B188" s="4" t="s">
        <v>9506</v>
      </c>
      <c r="C188" s="4" t="s">
        <v>9426</v>
      </c>
      <c r="D188" s="4" t="s">
        <v>4301</v>
      </c>
      <c r="E188" s="4" t="s">
        <v>9507</v>
      </c>
    </row>
    <row r="189">
      <c r="A189" s="13" t="s">
        <v>323</v>
      </c>
      <c r="B189" s="4" t="s">
        <v>9506</v>
      </c>
      <c r="C189" s="4" t="s">
        <v>9426</v>
      </c>
      <c r="D189" s="4" t="s">
        <v>4301</v>
      </c>
      <c r="E189" s="4" t="s">
        <v>9507</v>
      </c>
    </row>
    <row r="190">
      <c r="A190" s="13" t="s">
        <v>642</v>
      </c>
      <c r="B190" s="4" t="s">
        <v>9506</v>
      </c>
      <c r="C190" s="4" t="s">
        <v>9426</v>
      </c>
      <c r="D190" s="4" t="s">
        <v>4301</v>
      </c>
      <c r="E190" s="4" t="s">
        <v>9507</v>
      </c>
    </row>
    <row r="191">
      <c r="A191" s="12" t="s">
        <v>9550</v>
      </c>
      <c r="B191" s="4" t="s">
        <v>9506</v>
      </c>
      <c r="C191" s="4" t="s">
        <v>9426</v>
      </c>
      <c r="D191" s="4" t="s">
        <v>4301</v>
      </c>
      <c r="E191" s="4" t="s">
        <v>9507</v>
      </c>
    </row>
    <row r="192">
      <c r="A192" s="7" t="s">
        <v>9551</v>
      </c>
      <c r="B192" s="4" t="s">
        <v>9506</v>
      </c>
      <c r="C192" s="4" t="s">
        <v>9426</v>
      </c>
      <c r="D192" s="4" t="s">
        <v>4301</v>
      </c>
      <c r="E192" s="4" t="s">
        <v>9507</v>
      </c>
    </row>
    <row r="193">
      <c r="A193" s="12" t="s">
        <v>9552</v>
      </c>
      <c r="B193" s="4" t="s">
        <v>9506</v>
      </c>
      <c r="C193" s="4" t="s">
        <v>9426</v>
      </c>
      <c r="D193" s="4" t="s">
        <v>4301</v>
      </c>
      <c r="E193" s="4" t="s">
        <v>9507</v>
      </c>
    </row>
    <row r="194">
      <c r="A194" s="28" t="s">
        <v>9553</v>
      </c>
      <c r="B194" s="4" t="s">
        <v>9506</v>
      </c>
      <c r="C194" s="4" t="s">
        <v>9426</v>
      </c>
      <c r="D194" s="4" t="s">
        <v>4301</v>
      </c>
      <c r="E194" s="4" t="s">
        <v>9507</v>
      </c>
    </row>
    <row r="195">
      <c r="A195" s="13" t="s">
        <v>327</v>
      </c>
      <c r="B195" s="4" t="s">
        <v>9506</v>
      </c>
      <c r="C195" s="4" t="s">
        <v>9426</v>
      </c>
      <c r="D195" s="4" t="s">
        <v>4301</v>
      </c>
      <c r="E195" s="4" t="s">
        <v>9507</v>
      </c>
    </row>
    <row r="196">
      <c r="A196" s="4" t="s">
        <v>9554</v>
      </c>
      <c r="B196" s="4" t="s">
        <v>9506</v>
      </c>
      <c r="C196" s="4" t="s">
        <v>9426</v>
      </c>
      <c r="D196" s="4" t="s">
        <v>4301</v>
      </c>
      <c r="E196" s="4" t="s">
        <v>9507</v>
      </c>
    </row>
    <row r="197">
      <c r="A197" s="13" t="s">
        <v>973</v>
      </c>
      <c r="B197" s="4" t="s">
        <v>9506</v>
      </c>
      <c r="C197" s="4" t="s">
        <v>9426</v>
      </c>
      <c r="D197" s="4" t="s">
        <v>4301</v>
      </c>
      <c r="E197" s="4" t="s">
        <v>9507</v>
      </c>
    </row>
    <row r="198">
      <c r="A198" s="13" t="s">
        <v>331</v>
      </c>
      <c r="B198" s="4" t="s">
        <v>9506</v>
      </c>
      <c r="C198" s="4" t="s">
        <v>9426</v>
      </c>
      <c r="D198" s="4" t="s">
        <v>4301</v>
      </c>
      <c r="E198" s="4" t="s">
        <v>9507</v>
      </c>
    </row>
    <row r="199">
      <c r="A199" s="4" t="s">
        <v>9555</v>
      </c>
      <c r="B199" s="4" t="s">
        <v>9506</v>
      </c>
      <c r="C199" s="4" t="s">
        <v>9426</v>
      </c>
      <c r="D199" s="4" t="s">
        <v>4301</v>
      </c>
      <c r="E199" s="4" t="s">
        <v>9507</v>
      </c>
    </row>
    <row r="200">
      <c r="A200" s="7" t="s">
        <v>334</v>
      </c>
      <c r="B200" s="4" t="s">
        <v>9506</v>
      </c>
      <c r="C200" s="4" t="s">
        <v>9426</v>
      </c>
      <c r="D200" s="4" t="s">
        <v>4301</v>
      </c>
      <c r="E200" s="4" t="s">
        <v>9507</v>
      </c>
    </row>
    <row r="201">
      <c r="A201" s="13" t="s">
        <v>649</v>
      </c>
      <c r="B201" s="4" t="s">
        <v>9506</v>
      </c>
      <c r="C201" s="4" t="s">
        <v>9426</v>
      </c>
      <c r="D201" s="4" t="s">
        <v>4301</v>
      </c>
      <c r="E201" s="4" t="s">
        <v>9507</v>
      </c>
    </row>
    <row r="202">
      <c r="A202" s="13" t="s">
        <v>335</v>
      </c>
      <c r="B202" s="4" t="s">
        <v>9506</v>
      </c>
      <c r="C202" s="4" t="s">
        <v>9426</v>
      </c>
      <c r="D202" s="4" t="s">
        <v>4301</v>
      </c>
      <c r="E202" s="4" t="s">
        <v>9507</v>
      </c>
    </row>
    <row r="203">
      <c r="A203" s="13" t="s">
        <v>143</v>
      </c>
      <c r="B203" s="4" t="s">
        <v>9506</v>
      </c>
      <c r="C203" s="4" t="s">
        <v>9426</v>
      </c>
      <c r="D203" s="4" t="s">
        <v>4301</v>
      </c>
      <c r="E203" s="4" t="s">
        <v>9507</v>
      </c>
    </row>
    <row r="204">
      <c r="A204" s="7" t="s">
        <v>9556</v>
      </c>
      <c r="B204" s="4" t="s">
        <v>9506</v>
      </c>
      <c r="C204" s="4" t="s">
        <v>9426</v>
      </c>
      <c r="D204" s="4" t="s">
        <v>4301</v>
      </c>
      <c r="E204" s="4" t="s">
        <v>9507</v>
      </c>
    </row>
    <row r="205">
      <c r="A205" s="13" t="s">
        <v>974</v>
      </c>
      <c r="B205" s="4" t="s">
        <v>9506</v>
      </c>
      <c r="C205" s="4" t="s">
        <v>9426</v>
      </c>
      <c r="D205" s="4" t="s">
        <v>4301</v>
      </c>
      <c r="E205" s="4" t="s">
        <v>9507</v>
      </c>
    </row>
    <row r="206">
      <c r="A206" s="7" t="s">
        <v>144</v>
      </c>
      <c r="B206" s="4" t="s">
        <v>9506</v>
      </c>
      <c r="C206" s="4" t="s">
        <v>9426</v>
      </c>
      <c r="D206" s="4" t="s">
        <v>4301</v>
      </c>
      <c r="E206" s="4" t="s">
        <v>9507</v>
      </c>
    </row>
    <row r="207">
      <c r="A207" s="7" t="s">
        <v>336</v>
      </c>
      <c r="B207" s="4" t="s">
        <v>9506</v>
      </c>
      <c r="C207" s="4" t="s">
        <v>9426</v>
      </c>
      <c r="D207" s="4" t="s">
        <v>4301</v>
      </c>
      <c r="E207" s="4" t="s">
        <v>9507</v>
      </c>
    </row>
    <row r="208">
      <c r="A208" s="12" t="s">
        <v>9557</v>
      </c>
      <c r="B208" s="4" t="s">
        <v>9506</v>
      </c>
      <c r="C208" s="4" t="s">
        <v>9426</v>
      </c>
      <c r="D208" s="4" t="s">
        <v>4301</v>
      </c>
      <c r="E208" s="4" t="s">
        <v>9507</v>
      </c>
    </row>
    <row r="209">
      <c r="A209" s="13" t="s">
        <v>146</v>
      </c>
      <c r="B209" s="4" t="s">
        <v>9506</v>
      </c>
      <c r="C209" s="4" t="s">
        <v>9426</v>
      </c>
      <c r="D209" s="4" t="s">
        <v>4301</v>
      </c>
      <c r="E209" s="4" t="s">
        <v>9507</v>
      </c>
    </row>
    <row r="210">
      <c r="A210" s="13" t="s">
        <v>337</v>
      </c>
      <c r="B210" s="4" t="s">
        <v>9506</v>
      </c>
      <c r="C210" s="4" t="s">
        <v>9426</v>
      </c>
      <c r="D210" s="4" t="s">
        <v>4301</v>
      </c>
      <c r="E210" s="4" t="s">
        <v>9507</v>
      </c>
    </row>
    <row r="211">
      <c r="A211" s="7" t="s">
        <v>147</v>
      </c>
      <c r="B211" s="4" t="s">
        <v>9506</v>
      </c>
      <c r="C211" s="4" t="s">
        <v>9426</v>
      </c>
      <c r="D211" s="4" t="s">
        <v>4301</v>
      </c>
      <c r="E211" s="4" t="s">
        <v>9507</v>
      </c>
    </row>
    <row r="212">
      <c r="A212" s="7" t="s">
        <v>63</v>
      </c>
      <c r="B212" s="4" t="s">
        <v>9506</v>
      </c>
      <c r="C212" s="4" t="s">
        <v>9426</v>
      </c>
      <c r="D212" s="4" t="s">
        <v>4301</v>
      </c>
      <c r="E212" s="4" t="s">
        <v>9507</v>
      </c>
    </row>
    <row r="213">
      <c r="A213" s="7" t="s">
        <v>338</v>
      </c>
      <c r="B213" s="4" t="s">
        <v>9506</v>
      </c>
      <c r="C213" s="4" t="s">
        <v>9426</v>
      </c>
      <c r="D213" s="4" t="s">
        <v>4301</v>
      </c>
      <c r="E213" s="4" t="s">
        <v>9507</v>
      </c>
    </row>
    <row r="214">
      <c r="A214" s="13" t="s">
        <v>29</v>
      </c>
      <c r="B214" s="4" t="s">
        <v>9506</v>
      </c>
      <c r="C214" s="4" t="s">
        <v>9426</v>
      </c>
      <c r="D214" s="4" t="s">
        <v>4301</v>
      </c>
      <c r="E214" s="4" t="s">
        <v>9507</v>
      </c>
    </row>
    <row r="215">
      <c r="A215" s="13" t="s">
        <v>650</v>
      </c>
      <c r="B215" s="4" t="s">
        <v>9506</v>
      </c>
      <c r="C215" s="4" t="s">
        <v>9426</v>
      </c>
      <c r="D215" s="4" t="s">
        <v>4301</v>
      </c>
      <c r="E215" s="4" t="s">
        <v>9507</v>
      </c>
    </row>
    <row r="216">
      <c r="A216" s="94" t="s">
        <v>9558</v>
      </c>
      <c r="B216" s="4" t="s">
        <v>9506</v>
      </c>
      <c r="C216" s="4" t="s">
        <v>9426</v>
      </c>
      <c r="D216" s="4" t="s">
        <v>4301</v>
      </c>
      <c r="E216" s="4" t="s">
        <v>9507</v>
      </c>
    </row>
    <row r="217">
      <c r="A217" s="13" t="s">
        <v>339</v>
      </c>
      <c r="B217" s="4" t="s">
        <v>9506</v>
      </c>
      <c r="C217" s="4" t="s">
        <v>9426</v>
      </c>
      <c r="D217" s="4" t="s">
        <v>4301</v>
      </c>
      <c r="E217" s="4" t="s">
        <v>9507</v>
      </c>
    </row>
    <row r="218">
      <c r="A218" s="13" t="s">
        <v>340</v>
      </c>
      <c r="B218" s="4" t="s">
        <v>9506</v>
      </c>
      <c r="C218" s="4" t="s">
        <v>9426</v>
      </c>
      <c r="D218" s="4" t="s">
        <v>4301</v>
      </c>
      <c r="E218" s="4" t="s">
        <v>9507</v>
      </c>
    </row>
    <row r="219">
      <c r="A219" s="7" t="s">
        <v>64</v>
      </c>
      <c r="B219" s="4" t="s">
        <v>9506</v>
      </c>
      <c r="C219" s="4" t="s">
        <v>9426</v>
      </c>
      <c r="D219" s="4" t="s">
        <v>4301</v>
      </c>
      <c r="E219" s="4" t="s">
        <v>9507</v>
      </c>
    </row>
    <row r="220">
      <c r="A220" s="7" t="s">
        <v>975</v>
      </c>
      <c r="B220" s="4" t="s">
        <v>9506</v>
      </c>
      <c r="C220" s="4" t="s">
        <v>9426</v>
      </c>
      <c r="D220" s="4" t="s">
        <v>4301</v>
      </c>
      <c r="E220" s="4" t="s">
        <v>9507</v>
      </c>
    </row>
    <row r="221">
      <c r="A221" s="19" t="s">
        <v>651</v>
      </c>
      <c r="B221" s="4" t="s">
        <v>9506</v>
      </c>
      <c r="C221" s="4" t="s">
        <v>9426</v>
      </c>
      <c r="D221" s="4" t="s">
        <v>4301</v>
      </c>
      <c r="E221" s="4" t="s">
        <v>9507</v>
      </c>
    </row>
    <row r="222">
      <c r="A222" s="13" t="s">
        <v>976</v>
      </c>
      <c r="B222" s="4" t="s">
        <v>9506</v>
      </c>
      <c r="C222" s="4" t="s">
        <v>9426</v>
      </c>
      <c r="D222" s="4" t="s">
        <v>4301</v>
      </c>
      <c r="E222" s="4" t="s">
        <v>9507</v>
      </c>
    </row>
    <row r="223">
      <c r="A223" s="13" t="s">
        <v>60</v>
      </c>
      <c r="B223" s="4" t="s">
        <v>9506</v>
      </c>
      <c r="C223" s="4" t="s">
        <v>9426</v>
      </c>
      <c r="D223" s="4" t="s">
        <v>4301</v>
      </c>
      <c r="E223" s="4" t="s">
        <v>9507</v>
      </c>
    </row>
    <row r="224">
      <c r="A224" s="13" t="s">
        <v>652</v>
      </c>
      <c r="B224" s="4" t="s">
        <v>9506</v>
      </c>
      <c r="C224" s="4" t="s">
        <v>9426</v>
      </c>
      <c r="D224" s="4" t="s">
        <v>4301</v>
      </c>
      <c r="E224" s="4" t="s">
        <v>9507</v>
      </c>
    </row>
    <row r="225">
      <c r="A225" s="13" t="s">
        <v>9559</v>
      </c>
      <c r="B225" s="4" t="s">
        <v>9506</v>
      </c>
      <c r="C225" s="4" t="s">
        <v>9426</v>
      </c>
      <c r="D225" s="4" t="s">
        <v>4301</v>
      </c>
      <c r="E225" s="4" t="s">
        <v>9507</v>
      </c>
    </row>
    <row r="226">
      <c r="A226" s="13" t="s">
        <v>342</v>
      </c>
      <c r="B226" s="4" t="s">
        <v>9506</v>
      </c>
      <c r="C226" s="4" t="s">
        <v>9426</v>
      </c>
      <c r="D226" s="4" t="s">
        <v>4301</v>
      </c>
      <c r="E226" s="4" t="s">
        <v>9507</v>
      </c>
    </row>
    <row r="227">
      <c r="A227" s="13" t="s">
        <v>343</v>
      </c>
      <c r="B227" s="4" t="s">
        <v>9506</v>
      </c>
      <c r="C227" s="4" t="s">
        <v>9426</v>
      </c>
      <c r="D227" s="4" t="s">
        <v>4301</v>
      </c>
      <c r="E227" s="4" t="s">
        <v>9507</v>
      </c>
    </row>
    <row r="228">
      <c r="A228" s="7" t="s">
        <v>8</v>
      </c>
      <c r="B228" s="4" t="s">
        <v>9506</v>
      </c>
      <c r="C228" s="4" t="s">
        <v>9426</v>
      </c>
      <c r="D228" s="4" t="s">
        <v>4301</v>
      </c>
      <c r="E228" s="4" t="s">
        <v>9507</v>
      </c>
    </row>
    <row r="229">
      <c r="A229" s="13" t="s">
        <v>150</v>
      </c>
      <c r="B229" s="4" t="s">
        <v>9506</v>
      </c>
      <c r="C229" s="4" t="s">
        <v>9426</v>
      </c>
      <c r="D229" s="4" t="s">
        <v>4301</v>
      </c>
      <c r="E229" s="4" t="s">
        <v>9507</v>
      </c>
    </row>
    <row r="230">
      <c r="A230" s="13" t="s">
        <v>654</v>
      </c>
      <c r="B230" s="4" t="s">
        <v>9506</v>
      </c>
      <c r="C230" s="4" t="s">
        <v>9426</v>
      </c>
      <c r="D230" s="4" t="s">
        <v>4301</v>
      </c>
      <c r="E230" s="4" t="s">
        <v>9507</v>
      </c>
    </row>
    <row r="231">
      <c r="A231" s="46" t="s">
        <v>1091</v>
      </c>
      <c r="B231" s="4" t="s">
        <v>9506</v>
      </c>
      <c r="C231" s="4" t="s">
        <v>9426</v>
      </c>
      <c r="D231" s="4" t="s">
        <v>4301</v>
      </c>
      <c r="E231" s="4" t="s">
        <v>9507</v>
      </c>
    </row>
    <row r="232">
      <c r="A232" s="7" t="s">
        <v>151</v>
      </c>
      <c r="B232" s="4" t="s">
        <v>9506</v>
      </c>
      <c r="C232" s="4" t="s">
        <v>9426</v>
      </c>
      <c r="D232" s="4" t="s">
        <v>4301</v>
      </c>
      <c r="E232" s="4" t="s">
        <v>9507</v>
      </c>
    </row>
    <row r="233">
      <c r="A233" s="7" t="s">
        <v>655</v>
      </c>
      <c r="B233" s="4" t="s">
        <v>9506</v>
      </c>
      <c r="C233" s="4" t="s">
        <v>9426</v>
      </c>
      <c r="D233" s="4" t="s">
        <v>4301</v>
      </c>
      <c r="E233" s="4" t="s">
        <v>9507</v>
      </c>
    </row>
    <row r="234">
      <c r="A234" s="19" t="s">
        <v>344</v>
      </c>
      <c r="B234" s="4" t="s">
        <v>9506</v>
      </c>
      <c r="C234" s="4" t="s">
        <v>9426</v>
      </c>
      <c r="D234" s="4" t="s">
        <v>4301</v>
      </c>
      <c r="E234" s="4" t="s">
        <v>9507</v>
      </c>
    </row>
    <row r="235">
      <c r="A235" s="19" t="s">
        <v>152</v>
      </c>
      <c r="B235" s="4" t="s">
        <v>9506</v>
      </c>
      <c r="C235" s="4" t="s">
        <v>9426</v>
      </c>
      <c r="D235" s="4" t="s">
        <v>4301</v>
      </c>
      <c r="E235" s="4" t="s">
        <v>9507</v>
      </c>
    </row>
    <row r="236">
      <c r="A236" s="13" t="s">
        <v>1092</v>
      </c>
      <c r="B236" s="4" t="s">
        <v>9506</v>
      </c>
      <c r="C236" s="4" t="s">
        <v>9426</v>
      </c>
      <c r="D236" s="4" t="s">
        <v>4301</v>
      </c>
      <c r="E236" s="4" t="s">
        <v>9507</v>
      </c>
    </row>
    <row r="237">
      <c r="A237" s="13" t="s">
        <v>977</v>
      </c>
      <c r="B237" s="4" t="s">
        <v>9506</v>
      </c>
      <c r="C237" s="4" t="s">
        <v>9426</v>
      </c>
      <c r="D237" s="4" t="s">
        <v>4301</v>
      </c>
      <c r="E237" s="4" t="s">
        <v>9507</v>
      </c>
    </row>
    <row r="238">
      <c r="A238" s="13" t="s">
        <v>1093</v>
      </c>
      <c r="B238" s="4" t="s">
        <v>9506</v>
      </c>
      <c r="C238" s="4" t="s">
        <v>9426</v>
      </c>
      <c r="D238" s="4" t="s">
        <v>4301</v>
      </c>
      <c r="E238" s="4" t="s">
        <v>9507</v>
      </c>
    </row>
    <row r="239">
      <c r="A239" s="19" t="s">
        <v>1094</v>
      </c>
      <c r="B239" s="4" t="s">
        <v>9506</v>
      </c>
      <c r="C239" s="4" t="s">
        <v>9426</v>
      </c>
      <c r="D239" s="4" t="s">
        <v>4301</v>
      </c>
      <c r="E239" s="4" t="s">
        <v>9507</v>
      </c>
    </row>
    <row r="240">
      <c r="A240" s="13" t="s">
        <v>1095</v>
      </c>
      <c r="B240" s="4" t="s">
        <v>9506</v>
      </c>
      <c r="C240" s="4" t="s">
        <v>9426</v>
      </c>
      <c r="D240" s="4" t="s">
        <v>4301</v>
      </c>
      <c r="E240" s="4" t="s">
        <v>9507</v>
      </c>
    </row>
    <row r="241">
      <c r="A241" s="13" t="s">
        <v>1096</v>
      </c>
      <c r="B241" s="4" t="s">
        <v>9506</v>
      </c>
      <c r="C241" s="4" t="s">
        <v>9426</v>
      </c>
      <c r="D241" s="4" t="s">
        <v>4301</v>
      </c>
      <c r="E241" s="4" t="s">
        <v>9507</v>
      </c>
    </row>
    <row r="242">
      <c r="A242" s="13" t="s">
        <v>1097</v>
      </c>
      <c r="B242" s="4" t="s">
        <v>9506</v>
      </c>
      <c r="C242" s="4" t="s">
        <v>9426</v>
      </c>
      <c r="D242" s="4" t="s">
        <v>4301</v>
      </c>
      <c r="E242" s="4" t="s">
        <v>9507</v>
      </c>
    </row>
    <row r="243">
      <c r="A243" s="7" t="s">
        <v>153</v>
      </c>
      <c r="B243" s="4" t="s">
        <v>9506</v>
      </c>
      <c r="C243" s="4" t="s">
        <v>9426</v>
      </c>
      <c r="D243" s="4" t="s">
        <v>4301</v>
      </c>
      <c r="E243" s="4" t="s">
        <v>9507</v>
      </c>
    </row>
    <row r="244">
      <c r="A244" s="13" t="s">
        <v>154</v>
      </c>
      <c r="B244" s="4" t="s">
        <v>9506</v>
      </c>
      <c r="C244" s="4" t="s">
        <v>9426</v>
      </c>
      <c r="D244" s="4" t="s">
        <v>4301</v>
      </c>
      <c r="E244" s="4" t="s">
        <v>9507</v>
      </c>
    </row>
    <row r="245">
      <c r="A245" s="12" t="s">
        <v>1098</v>
      </c>
      <c r="B245" s="4" t="s">
        <v>9506</v>
      </c>
      <c r="C245" s="4" t="s">
        <v>9426</v>
      </c>
      <c r="D245" s="4" t="s">
        <v>4301</v>
      </c>
      <c r="E245" s="4" t="s">
        <v>9507</v>
      </c>
    </row>
    <row r="246">
      <c r="A246" s="13" t="s">
        <v>656</v>
      </c>
      <c r="B246" s="4" t="s">
        <v>9506</v>
      </c>
      <c r="C246" s="4" t="s">
        <v>9426</v>
      </c>
      <c r="D246" s="4" t="s">
        <v>4301</v>
      </c>
      <c r="E246" s="4" t="s">
        <v>9507</v>
      </c>
    </row>
    <row r="247">
      <c r="A247" s="13" t="s">
        <v>657</v>
      </c>
      <c r="B247" s="4" t="s">
        <v>9506</v>
      </c>
      <c r="C247" s="4" t="s">
        <v>9426</v>
      </c>
      <c r="D247" s="4" t="s">
        <v>4301</v>
      </c>
      <c r="E247" s="4" t="s">
        <v>9507</v>
      </c>
    </row>
    <row r="248">
      <c r="A248" s="13" t="s">
        <v>345</v>
      </c>
      <c r="B248" s="4" t="s">
        <v>9506</v>
      </c>
      <c r="C248" s="4" t="s">
        <v>9426</v>
      </c>
      <c r="D248" s="4" t="s">
        <v>4301</v>
      </c>
      <c r="E248" s="4" t="s">
        <v>9507</v>
      </c>
    </row>
    <row r="249">
      <c r="A249" s="13" t="s">
        <v>346</v>
      </c>
      <c r="B249" s="4" t="s">
        <v>9506</v>
      </c>
      <c r="C249" s="4" t="s">
        <v>9426</v>
      </c>
      <c r="D249" s="4" t="s">
        <v>4301</v>
      </c>
      <c r="E249" s="4" t="s">
        <v>9507</v>
      </c>
    </row>
    <row r="250">
      <c r="A250" s="13" t="s">
        <v>155</v>
      </c>
      <c r="B250" s="4" t="s">
        <v>9506</v>
      </c>
      <c r="C250" s="4" t="s">
        <v>9426</v>
      </c>
      <c r="D250" s="4" t="s">
        <v>4301</v>
      </c>
      <c r="E250" s="4" t="s">
        <v>9507</v>
      </c>
    </row>
    <row r="251">
      <c r="A251" s="13" t="s">
        <v>1176</v>
      </c>
      <c r="B251" s="4" t="s">
        <v>9506</v>
      </c>
      <c r="C251" s="4" t="s">
        <v>9426</v>
      </c>
      <c r="D251" s="4" t="s">
        <v>4301</v>
      </c>
      <c r="E251" s="4" t="s">
        <v>9507</v>
      </c>
    </row>
    <row r="252">
      <c r="A252" s="13" t="s">
        <v>658</v>
      </c>
      <c r="B252" s="4" t="s">
        <v>9506</v>
      </c>
      <c r="C252" s="4" t="s">
        <v>9426</v>
      </c>
      <c r="D252" s="4" t="s">
        <v>4301</v>
      </c>
      <c r="E252" s="4" t="s">
        <v>9507</v>
      </c>
    </row>
    <row r="253">
      <c r="A253" s="13" t="s">
        <v>347</v>
      </c>
      <c r="B253" s="4" t="s">
        <v>9506</v>
      </c>
      <c r="C253" s="4" t="s">
        <v>9426</v>
      </c>
      <c r="D253" s="4" t="s">
        <v>4301</v>
      </c>
      <c r="E253" s="4" t="s">
        <v>9507</v>
      </c>
    </row>
    <row r="254">
      <c r="A254" s="13" t="s">
        <v>156</v>
      </c>
      <c r="B254" s="4" t="s">
        <v>9506</v>
      </c>
      <c r="C254" s="4" t="s">
        <v>9426</v>
      </c>
      <c r="D254" s="4" t="s">
        <v>4301</v>
      </c>
      <c r="E254" s="4" t="s">
        <v>9507</v>
      </c>
    </row>
    <row r="255">
      <c r="A255" s="13" t="s">
        <v>348</v>
      </c>
      <c r="B255" s="4" t="s">
        <v>9506</v>
      </c>
      <c r="C255" s="4" t="s">
        <v>9426</v>
      </c>
      <c r="D255" s="4" t="s">
        <v>4301</v>
      </c>
      <c r="E255" s="4" t="s">
        <v>9507</v>
      </c>
    </row>
    <row r="256">
      <c r="A256" s="13" t="s">
        <v>349</v>
      </c>
      <c r="B256" s="4" t="s">
        <v>9506</v>
      </c>
      <c r="C256" s="4" t="s">
        <v>9426</v>
      </c>
      <c r="D256" s="4" t="s">
        <v>4301</v>
      </c>
      <c r="E256" s="4" t="s">
        <v>9507</v>
      </c>
    </row>
    <row r="257">
      <c r="A257" s="13" t="s">
        <v>157</v>
      </c>
      <c r="B257" s="4" t="s">
        <v>9506</v>
      </c>
      <c r="C257" s="4" t="s">
        <v>9426</v>
      </c>
      <c r="D257" s="4" t="s">
        <v>4301</v>
      </c>
      <c r="E257" s="4" t="s">
        <v>9507</v>
      </c>
    </row>
    <row r="258">
      <c r="A258" s="13" t="s">
        <v>350</v>
      </c>
      <c r="B258" s="4" t="s">
        <v>9506</v>
      </c>
      <c r="C258" s="4" t="s">
        <v>9426</v>
      </c>
      <c r="D258" s="4" t="s">
        <v>4301</v>
      </c>
      <c r="E258" s="4" t="s">
        <v>9507</v>
      </c>
    </row>
    <row r="259">
      <c r="A259" s="13" t="s">
        <v>1101</v>
      </c>
      <c r="B259" s="4" t="s">
        <v>9506</v>
      </c>
      <c r="C259" s="4" t="s">
        <v>9426</v>
      </c>
      <c r="D259" s="4" t="s">
        <v>4301</v>
      </c>
      <c r="E259" s="4" t="s">
        <v>9507</v>
      </c>
    </row>
    <row r="260">
      <c r="A260" s="7" t="s">
        <v>158</v>
      </c>
      <c r="B260" s="4" t="s">
        <v>9506</v>
      </c>
      <c r="C260" s="4" t="s">
        <v>9426</v>
      </c>
      <c r="D260" s="4" t="s">
        <v>4301</v>
      </c>
      <c r="E260" s="4" t="s">
        <v>9507</v>
      </c>
    </row>
    <row r="261">
      <c r="A261" s="7" t="s">
        <v>357</v>
      </c>
      <c r="B261" s="4" t="s">
        <v>9506</v>
      </c>
      <c r="C261" s="4" t="s">
        <v>9426</v>
      </c>
      <c r="D261" s="4" t="s">
        <v>4301</v>
      </c>
      <c r="E261" s="4" t="s">
        <v>9507</v>
      </c>
    </row>
    <row r="262">
      <c r="A262" s="13" t="s">
        <v>160</v>
      </c>
      <c r="B262" s="4" t="s">
        <v>9506</v>
      </c>
      <c r="C262" s="4" t="s">
        <v>9426</v>
      </c>
      <c r="D262" s="4" t="s">
        <v>4301</v>
      </c>
      <c r="E262" s="4" t="s">
        <v>9507</v>
      </c>
    </row>
    <row r="263">
      <c r="A263" s="13" t="s">
        <v>358</v>
      </c>
      <c r="B263" s="4" t="s">
        <v>9506</v>
      </c>
      <c r="C263" s="4" t="s">
        <v>9426</v>
      </c>
      <c r="D263" s="4" t="s">
        <v>4301</v>
      </c>
      <c r="E263" s="4" t="s">
        <v>9507</v>
      </c>
    </row>
    <row r="264">
      <c r="A264" s="13" t="s">
        <v>978</v>
      </c>
      <c r="B264" s="4" t="s">
        <v>9506</v>
      </c>
      <c r="C264" s="4" t="s">
        <v>9426</v>
      </c>
      <c r="D264" s="4" t="s">
        <v>4301</v>
      </c>
      <c r="E264" s="4" t="s">
        <v>9507</v>
      </c>
    </row>
    <row r="265">
      <c r="A265" s="4" t="s">
        <v>9560</v>
      </c>
      <c r="B265" s="4" t="s">
        <v>9561</v>
      </c>
      <c r="C265" s="4" t="s">
        <v>9426</v>
      </c>
      <c r="D265" s="4" t="s">
        <v>4301</v>
      </c>
      <c r="E265" s="4" t="s">
        <v>9507</v>
      </c>
    </row>
    <row r="266">
      <c r="A266" s="4" t="s">
        <v>9562</v>
      </c>
      <c r="B266" s="4" t="s">
        <v>9561</v>
      </c>
      <c r="C266" s="4" t="s">
        <v>9426</v>
      </c>
      <c r="D266" s="4" t="s">
        <v>4301</v>
      </c>
      <c r="E266" s="4" t="s">
        <v>9507</v>
      </c>
    </row>
    <row r="267">
      <c r="A267" s="4" t="s">
        <v>9563</v>
      </c>
      <c r="B267" s="4" t="s">
        <v>9561</v>
      </c>
      <c r="C267" s="4" t="s">
        <v>9426</v>
      </c>
      <c r="D267" s="4" t="s">
        <v>4301</v>
      </c>
      <c r="E267" s="4" t="s">
        <v>9507</v>
      </c>
    </row>
    <row r="268">
      <c r="A268" s="4" t="s">
        <v>9564</v>
      </c>
      <c r="B268" s="4" t="s">
        <v>9561</v>
      </c>
      <c r="C268" s="4" t="s">
        <v>9426</v>
      </c>
      <c r="D268" s="4" t="s">
        <v>4301</v>
      </c>
      <c r="E268" s="4" t="s">
        <v>9507</v>
      </c>
    </row>
    <row r="269">
      <c r="A269" s="4" t="s">
        <v>666</v>
      </c>
      <c r="B269" s="4" t="s">
        <v>9561</v>
      </c>
      <c r="C269" s="4" t="s">
        <v>9426</v>
      </c>
      <c r="D269" s="4" t="s">
        <v>4301</v>
      </c>
      <c r="E269" s="4" t="s">
        <v>9507</v>
      </c>
    </row>
    <row r="270">
      <c r="A270" s="4" t="s">
        <v>9565</v>
      </c>
      <c r="B270" s="4" t="s">
        <v>9561</v>
      </c>
      <c r="C270" s="4" t="s">
        <v>9426</v>
      </c>
      <c r="D270" s="4" t="s">
        <v>4301</v>
      </c>
      <c r="E270" s="4" t="s">
        <v>9507</v>
      </c>
    </row>
    <row r="271">
      <c r="A271" s="4" t="s">
        <v>9566</v>
      </c>
      <c r="B271" s="4" t="s">
        <v>9561</v>
      </c>
      <c r="C271" s="4" t="s">
        <v>9426</v>
      </c>
      <c r="D271" s="4" t="s">
        <v>4301</v>
      </c>
      <c r="E271" s="4" t="s">
        <v>9507</v>
      </c>
    </row>
    <row r="272">
      <c r="A272" s="4" t="s">
        <v>9567</v>
      </c>
      <c r="B272" s="4" t="s">
        <v>9561</v>
      </c>
      <c r="C272" s="4" t="s">
        <v>9426</v>
      </c>
      <c r="D272" s="4" t="s">
        <v>4301</v>
      </c>
      <c r="E272" s="4" t="s">
        <v>9507</v>
      </c>
    </row>
    <row r="273">
      <c r="A273" s="4" t="s">
        <v>9568</v>
      </c>
      <c r="B273" s="4" t="s">
        <v>9561</v>
      </c>
      <c r="C273" s="4" t="s">
        <v>9426</v>
      </c>
      <c r="D273" s="4" t="s">
        <v>4301</v>
      </c>
      <c r="E273" s="4" t="s">
        <v>9507</v>
      </c>
    </row>
    <row r="274">
      <c r="A274" s="4" t="s">
        <v>9569</v>
      </c>
      <c r="B274" s="4" t="s">
        <v>9561</v>
      </c>
      <c r="C274" s="4" t="s">
        <v>9426</v>
      </c>
      <c r="D274" s="4" t="s">
        <v>4301</v>
      </c>
      <c r="E274" s="4" t="s">
        <v>9507</v>
      </c>
    </row>
    <row r="275">
      <c r="A275" s="4" t="s">
        <v>9570</v>
      </c>
      <c r="B275" s="4" t="s">
        <v>9561</v>
      </c>
      <c r="C275" s="4" t="s">
        <v>9426</v>
      </c>
      <c r="D275" s="4" t="s">
        <v>4301</v>
      </c>
      <c r="E275" s="4" t="s">
        <v>9507</v>
      </c>
    </row>
    <row r="276">
      <c r="A276" s="4" t="s">
        <v>1105</v>
      </c>
      <c r="B276" s="4" t="s">
        <v>9561</v>
      </c>
      <c r="C276" s="4" t="s">
        <v>9426</v>
      </c>
      <c r="D276" s="4" t="s">
        <v>4301</v>
      </c>
      <c r="E276" s="4" t="s">
        <v>9507</v>
      </c>
    </row>
    <row r="277">
      <c r="A277" s="4" t="s">
        <v>9571</v>
      </c>
      <c r="B277" s="4" t="s">
        <v>9561</v>
      </c>
      <c r="C277" s="4" t="s">
        <v>9426</v>
      </c>
      <c r="D277" s="4" t="s">
        <v>4301</v>
      </c>
      <c r="E277" s="4" t="s">
        <v>9507</v>
      </c>
    </row>
    <row r="278">
      <c r="A278" s="4" t="s">
        <v>367</v>
      </c>
      <c r="B278" s="4" t="s">
        <v>9561</v>
      </c>
      <c r="C278" s="4" t="s">
        <v>9426</v>
      </c>
      <c r="D278" s="4" t="s">
        <v>4301</v>
      </c>
      <c r="E278" s="4" t="s">
        <v>9507</v>
      </c>
    </row>
    <row r="279">
      <c r="A279" s="4" t="s">
        <v>9572</v>
      </c>
      <c r="B279" s="4" t="s">
        <v>9561</v>
      </c>
      <c r="C279" s="4" t="s">
        <v>9426</v>
      </c>
      <c r="D279" s="4" t="s">
        <v>4301</v>
      </c>
      <c r="E279" s="4" t="s">
        <v>9507</v>
      </c>
    </row>
    <row r="280">
      <c r="A280" s="4" t="s">
        <v>9573</v>
      </c>
      <c r="B280" s="4" t="s">
        <v>9561</v>
      </c>
      <c r="C280" s="4" t="s">
        <v>9426</v>
      </c>
      <c r="D280" s="4" t="s">
        <v>4301</v>
      </c>
      <c r="E280" s="4" t="s">
        <v>9507</v>
      </c>
    </row>
    <row r="281">
      <c r="A281" s="4" t="s">
        <v>170</v>
      </c>
      <c r="B281" s="4" t="s">
        <v>9561</v>
      </c>
      <c r="C281" s="4" t="s">
        <v>9426</v>
      </c>
      <c r="D281" s="4" t="s">
        <v>4301</v>
      </c>
      <c r="E281" s="4" t="s">
        <v>9507</v>
      </c>
    </row>
    <row r="282">
      <c r="A282" s="44" t="s">
        <v>369</v>
      </c>
      <c r="B282" s="4" t="s">
        <v>9561</v>
      </c>
      <c r="C282" s="4" t="s">
        <v>9426</v>
      </c>
      <c r="D282" s="4" t="s">
        <v>4301</v>
      </c>
      <c r="E282" s="4" t="s">
        <v>9507</v>
      </c>
    </row>
    <row r="283">
      <c r="A283" s="4" t="s">
        <v>9574</v>
      </c>
      <c r="B283" s="4" t="s">
        <v>9561</v>
      </c>
      <c r="C283" s="4" t="s">
        <v>9426</v>
      </c>
      <c r="D283" s="4" t="s">
        <v>4301</v>
      </c>
      <c r="E283" s="4" t="s">
        <v>9507</v>
      </c>
    </row>
    <row r="284">
      <c r="A284" s="4" t="s">
        <v>9575</v>
      </c>
      <c r="B284" s="4" t="s">
        <v>9561</v>
      </c>
      <c r="C284" s="4" t="s">
        <v>9426</v>
      </c>
      <c r="D284" s="4" t="s">
        <v>4301</v>
      </c>
      <c r="E284" s="4" t="s">
        <v>9507</v>
      </c>
    </row>
    <row r="285">
      <c r="A285" s="4" t="s">
        <v>371</v>
      </c>
      <c r="B285" s="4" t="s">
        <v>9561</v>
      </c>
      <c r="C285" s="4" t="s">
        <v>9426</v>
      </c>
      <c r="D285" s="4" t="s">
        <v>4301</v>
      </c>
      <c r="E285" s="4" t="s">
        <v>9507</v>
      </c>
    </row>
    <row r="286">
      <c r="A286" s="44" t="s">
        <v>1107</v>
      </c>
      <c r="B286" s="4" t="s">
        <v>9561</v>
      </c>
      <c r="C286" s="4" t="s">
        <v>9426</v>
      </c>
      <c r="D286" s="4" t="s">
        <v>4301</v>
      </c>
      <c r="E286" s="4" t="s">
        <v>9507</v>
      </c>
    </row>
    <row r="287">
      <c r="A287" s="4" t="s">
        <v>9576</v>
      </c>
      <c r="B287" s="4" t="s">
        <v>9561</v>
      </c>
      <c r="C287" s="4" t="s">
        <v>9426</v>
      </c>
      <c r="D287" s="4" t="s">
        <v>4301</v>
      </c>
      <c r="E287" s="4" t="s">
        <v>9507</v>
      </c>
    </row>
    <row r="288">
      <c r="A288" s="44" t="s">
        <v>9577</v>
      </c>
      <c r="B288" s="4" t="s">
        <v>9561</v>
      </c>
      <c r="C288" s="4" t="s">
        <v>9426</v>
      </c>
      <c r="D288" s="4" t="s">
        <v>4301</v>
      </c>
      <c r="E288" s="4" t="s">
        <v>9507</v>
      </c>
    </row>
    <row r="289">
      <c r="A289" s="4" t="s">
        <v>989</v>
      </c>
      <c r="B289" s="4" t="s">
        <v>9561</v>
      </c>
      <c r="C289" s="4" t="s">
        <v>9426</v>
      </c>
      <c r="D289" s="4" t="s">
        <v>4301</v>
      </c>
      <c r="E289" s="4" t="s">
        <v>9507</v>
      </c>
    </row>
    <row r="290">
      <c r="A290" s="4" t="s">
        <v>9578</v>
      </c>
      <c r="B290" s="4" t="s">
        <v>9561</v>
      </c>
      <c r="C290" s="4" t="s">
        <v>9426</v>
      </c>
      <c r="D290" s="4" t="s">
        <v>4301</v>
      </c>
      <c r="E290" s="4" t="s">
        <v>9507</v>
      </c>
    </row>
    <row r="291">
      <c r="A291" s="4" t="s">
        <v>9579</v>
      </c>
      <c r="B291" s="4" t="s">
        <v>9561</v>
      </c>
      <c r="C291" s="4" t="s">
        <v>9426</v>
      </c>
      <c r="D291" s="4" t="s">
        <v>4301</v>
      </c>
      <c r="E291" s="4" t="s">
        <v>9507</v>
      </c>
    </row>
    <row r="292">
      <c r="A292" s="4" t="s">
        <v>991</v>
      </c>
      <c r="B292" s="4" t="s">
        <v>9561</v>
      </c>
      <c r="C292" s="4" t="s">
        <v>9426</v>
      </c>
      <c r="D292" s="4" t="s">
        <v>4301</v>
      </c>
      <c r="E292" s="4" t="s">
        <v>9507</v>
      </c>
    </row>
    <row r="293">
      <c r="A293" s="44" t="s">
        <v>1109</v>
      </c>
      <c r="B293" s="4" t="s">
        <v>9561</v>
      </c>
      <c r="C293" s="4" t="s">
        <v>9426</v>
      </c>
      <c r="D293" s="4" t="s">
        <v>4301</v>
      </c>
      <c r="E293" s="4" t="s">
        <v>9507</v>
      </c>
    </row>
    <row r="294">
      <c r="A294" s="4" t="s">
        <v>176</v>
      </c>
      <c r="B294" s="4" t="s">
        <v>9561</v>
      </c>
      <c r="C294" s="4" t="s">
        <v>9426</v>
      </c>
      <c r="D294" s="4" t="s">
        <v>4301</v>
      </c>
      <c r="E294" s="4" t="s">
        <v>9507</v>
      </c>
    </row>
    <row r="295">
      <c r="A295" s="4" t="s">
        <v>9580</v>
      </c>
      <c r="B295" s="4" t="s">
        <v>9561</v>
      </c>
      <c r="C295" s="4" t="s">
        <v>9426</v>
      </c>
      <c r="D295" s="4" t="s">
        <v>4301</v>
      </c>
      <c r="E295" s="4" t="s">
        <v>9507</v>
      </c>
    </row>
    <row r="296">
      <c r="A296" s="4" t="s">
        <v>9581</v>
      </c>
      <c r="B296" s="4" t="s">
        <v>9561</v>
      </c>
      <c r="C296" s="4" t="s">
        <v>9426</v>
      </c>
      <c r="D296" s="4" t="s">
        <v>4301</v>
      </c>
      <c r="E296" s="4" t="s">
        <v>9507</v>
      </c>
    </row>
    <row r="297">
      <c r="A297" s="4" t="s">
        <v>9582</v>
      </c>
      <c r="B297" s="4" t="s">
        <v>9561</v>
      </c>
      <c r="C297" s="4" t="s">
        <v>9426</v>
      </c>
      <c r="D297" s="4" t="s">
        <v>4301</v>
      </c>
      <c r="E297" s="4" t="s">
        <v>9507</v>
      </c>
    </row>
    <row r="298">
      <c r="A298" s="4" t="s">
        <v>9583</v>
      </c>
      <c r="B298" s="4" t="s">
        <v>9561</v>
      </c>
      <c r="C298" s="4" t="s">
        <v>9426</v>
      </c>
      <c r="D298" s="4" t="s">
        <v>4301</v>
      </c>
      <c r="E298" s="4" t="s">
        <v>9507</v>
      </c>
    </row>
    <row r="299">
      <c r="A299" s="4" t="s">
        <v>9584</v>
      </c>
      <c r="B299" s="4" t="s">
        <v>9561</v>
      </c>
      <c r="C299" s="4" t="s">
        <v>9426</v>
      </c>
      <c r="D299" s="4" t="s">
        <v>4301</v>
      </c>
      <c r="E299" s="4" t="s">
        <v>9507</v>
      </c>
    </row>
    <row r="300">
      <c r="A300" s="4" t="s">
        <v>379</v>
      </c>
      <c r="B300" s="4" t="s">
        <v>9561</v>
      </c>
      <c r="C300" s="4" t="s">
        <v>9426</v>
      </c>
      <c r="D300" s="4" t="s">
        <v>4301</v>
      </c>
      <c r="E300" s="4" t="s">
        <v>9507</v>
      </c>
    </row>
    <row r="301">
      <c r="A301" s="4" t="s">
        <v>9585</v>
      </c>
      <c r="B301" s="4" t="s">
        <v>9561</v>
      </c>
      <c r="C301" s="4" t="s">
        <v>9426</v>
      </c>
      <c r="D301" s="4" t="s">
        <v>4301</v>
      </c>
      <c r="E301" s="4" t="s">
        <v>9507</v>
      </c>
    </row>
    <row r="302">
      <c r="A302" s="3" t="s">
        <v>9586</v>
      </c>
      <c r="B302" s="4" t="s">
        <v>9561</v>
      </c>
      <c r="C302" s="4" t="s">
        <v>9426</v>
      </c>
      <c r="D302" s="4" t="s">
        <v>4301</v>
      </c>
      <c r="E302" s="4" t="s">
        <v>9507</v>
      </c>
    </row>
    <row r="303">
      <c r="A303" s="44" t="s">
        <v>180</v>
      </c>
      <c r="B303" s="4" t="s">
        <v>9561</v>
      </c>
      <c r="C303" s="4" t="s">
        <v>9426</v>
      </c>
      <c r="D303" s="4" t="s">
        <v>4301</v>
      </c>
      <c r="E303" s="4" t="s">
        <v>9507</v>
      </c>
    </row>
    <row r="304">
      <c r="A304" s="44" t="s">
        <v>9587</v>
      </c>
      <c r="B304" s="4" t="s">
        <v>9561</v>
      </c>
      <c r="C304" s="4" t="s">
        <v>9426</v>
      </c>
      <c r="D304" s="4" t="s">
        <v>4301</v>
      </c>
      <c r="E304" s="4" t="s">
        <v>9507</v>
      </c>
    </row>
    <row r="305">
      <c r="A305" s="4" t="s">
        <v>9588</v>
      </c>
      <c r="B305" s="4" t="s">
        <v>9561</v>
      </c>
      <c r="C305" s="4" t="s">
        <v>9426</v>
      </c>
      <c r="D305" s="4" t="s">
        <v>4301</v>
      </c>
      <c r="E305" s="4" t="s">
        <v>9507</v>
      </c>
    </row>
    <row r="306">
      <c r="A306" s="4" t="s">
        <v>720</v>
      </c>
      <c r="B306" s="4" t="s">
        <v>9561</v>
      </c>
      <c r="C306" s="4" t="s">
        <v>9426</v>
      </c>
      <c r="D306" s="4" t="s">
        <v>4301</v>
      </c>
      <c r="E306" s="4" t="s">
        <v>9507</v>
      </c>
    </row>
    <row r="307">
      <c r="A307" s="4" t="s">
        <v>9589</v>
      </c>
      <c r="B307" s="4" t="s">
        <v>9561</v>
      </c>
      <c r="C307" s="4" t="s">
        <v>9426</v>
      </c>
      <c r="D307" s="4" t="s">
        <v>4301</v>
      </c>
      <c r="E307" s="4" t="s">
        <v>9507</v>
      </c>
    </row>
    <row r="308">
      <c r="A308" s="4" t="s">
        <v>9590</v>
      </c>
      <c r="B308" s="4" t="s">
        <v>9561</v>
      </c>
      <c r="C308" s="4" t="s">
        <v>9426</v>
      </c>
      <c r="D308" s="4" t="s">
        <v>4301</v>
      </c>
      <c r="E308" s="4" t="s">
        <v>9507</v>
      </c>
    </row>
    <row r="309">
      <c r="A309" s="4" t="s">
        <v>9591</v>
      </c>
      <c r="B309" s="4" t="s">
        <v>9561</v>
      </c>
      <c r="C309" s="4" t="s">
        <v>9426</v>
      </c>
      <c r="D309" s="4" t="s">
        <v>4301</v>
      </c>
      <c r="E309" s="4" t="s">
        <v>9507</v>
      </c>
    </row>
    <row r="310">
      <c r="A310" s="4" t="s">
        <v>1003</v>
      </c>
      <c r="B310" s="4" t="s">
        <v>9561</v>
      </c>
      <c r="C310" s="4" t="s">
        <v>9426</v>
      </c>
      <c r="D310" s="4" t="s">
        <v>4301</v>
      </c>
      <c r="E310" s="4" t="s">
        <v>9507</v>
      </c>
    </row>
    <row r="311">
      <c r="A311" s="4" t="s">
        <v>1004</v>
      </c>
      <c r="B311" s="4" t="s">
        <v>9561</v>
      </c>
      <c r="C311" s="4" t="s">
        <v>9426</v>
      </c>
      <c r="D311" s="4" t="s">
        <v>4301</v>
      </c>
      <c r="E311" s="4" t="s">
        <v>9507</v>
      </c>
    </row>
    <row r="312">
      <c r="A312" s="4" t="s">
        <v>9592</v>
      </c>
      <c r="B312" s="4" t="s">
        <v>9561</v>
      </c>
      <c r="C312" s="4" t="s">
        <v>9426</v>
      </c>
      <c r="D312" s="4" t="s">
        <v>4301</v>
      </c>
      <c r="E312" s="4" t="s">
        <v>9507</v>
      </c>
    </row>
    <row r="313">
      <c r="A313" s="4" t="s">
        <v>9593</v>
      </c>
      <c r="B313" s="4" t="s">
        <v>9561</v>
      </c>
      <c r="C313" s="4" t="s">
        <v>9426</v>
      </c>
      <c r="D313" s="4" t="s">
        <v>4301</v>
      </c>
      <c r="E313" s="4" t="s">
        <v>9507</v>
      </c>
    </row>
    <row r="314">
      <c r="A314" s="4" t="s">
        <v>9594</v>
      </c>
      <c r="B314" s="4" t="s">
        <v>9561</v>
      </c>
      <c r="C314" s="4" t="s">
        <v>9426</v>
      </c>
      <c r="D314" s="4" t="s">
        <v>4301</v>
      </c>
      <c r="E314" s="4" t="s">
        <v>9507</v>
      </c>
    </row>
    <row r="315">
      <c r="A315" s="4" t="s">
        <v>9595</v>
      </c>
      <c r="B315" s="4" t="s">
        <v>9561</v>
      </c>
      <c r="C315" s="4" t="s">
        <v>9426</v>
      </c>
      <c r="D315" s="4" t="s">
        <v>4301</v>
      </c>
      <c r="E315" s="4" t="s">
        <v>9507</v>
      </c>
    </row>
    <row r="316">
      <c r="A316" s="4" t="s">
        <v>1114</v>
      </c>
      <c r="B316" s="4" t="s">
        <v>9561</v>
      </c>
      <c r="C316" s="4" t="s">
        <v>9426</v>
      </c>
      <c r="D316" s="4" t="s">
        <v>4301</v>
      </c>
      <c r="E316" s="4" t="s">
        <v>9507</v>
      </c>
    </row>
    <row r="317">
      <c r="A317" s="4" t="s">
        <v>9596</v>
      </c>
      <c r="B317" s="4" t="s">
        <v>9561</v>
      </c>
      <c r="C317" s="4" t="s">
        <v>9426</v>
      </c>
      <c r="D317" s="4" t="s">
        <v>4301</v>
      </c>
      <c r="E317" s="4" t="s">
        <v>9507</v>
      </c>
    </row>
    <row r="318">
      <c r="A318" s="44" t="s">
        <v>9597</v>
      </c>
      <c r="B318" s="4" t="s">
        <v>9561</v>
      </c>
      <c r="C318" s="4" t="s">
        <v>9426</v>
      </c>
      <c r="D318" s="4" t="s">
        <v>4301</v>
      </c>
      <c r="E318" s="4" t="s">
        <v>9507</v>
      </c>
    </row>
    <row r="319">
      <c r="A319" s="4" t="s">
        <v>9598</v>
      </c>
      <c r="B319" s="4" t="s">
        <v>9561</v>
      </c>
      <c r="C319" s="4" t="s">
        <v>9426</v>
      </c>
      <c r="D319" s="4" t="s">
        <v>4301</v>
      </c>
      <c r="E319" s="4" t="s">
        <v>9507</v>
      </c>
    </row>
    <row r="320">
      <c r="A320" s="44" t="s">
        <v>395</v>
      </c>
      <c r="B320" s="4" t="s">
        <v>9561</v>
      </c>
      <c r="C320" s="4" t="s">
        <v>9426</v>
      </c>
      <c r="D320" s="4" t="s">
        <v>4301</v>
      </c>
      <c r="E320" s="4" t="s">
        <v>9507</v>
      </c>
    </row>
    <row r="321">
      <c r="A321" s="4" t="s">
        <v>9599</v>
      </c>
      <c r="B321" s="4" t="s">
        <v>9561</v>
      </c>
      <c r="C321" s="4" t="s">
        <v>9426</v>
      </c>
      <c r="D321" s="4" t="s">
        <v>4301</v>
      </c>
      <c r="E321" s="4" t="s">
        <v>9507</v>
      </c>
    </row>
    <row r="322">
      <c r="A322" s="4" t="s">
        <v>397</v>
      </c>
      <c r="B322" s="4" t="s">
        <v>9561</v>
      </c>
      <c r="C322" s="4" t="s">
        <v>9426</v>
      </c>
      <c r="D322" s="4" t="s">
        <v>4301</v>
      </c>
      <c r="E322" s="4" t="s">
        <v>9507</v>
      </c>
    </row>
    <row r="323">
      <c r="A323" s="4" t="s">
        <v>9600</v>
      </c>
      <c r="B323" s="4" t="s">
        <v>9561</v>
      </c>
      <c r="C323" s="4" t="s">
        <v>9426</v>
      </c>
      <c r="D323" s="4" t="s">
        <v>4301</v>
      </c>
      <c r="E323" s="4" t="s">
        <v>9507</v>
      </c>
    </row>
    <row r="324">
      <c r="A324" s="4" t="s">
        <v>1006</v>
      </c>
      <c r="B324" s="4" t="s">
        <v>9561</v>
      </c>
      <c r="C324" s="4" t="s">
        <v>9426</v>
      </c>
      <c r="D324" s="4" t="s">
        <v>4301</v>
      </c>
      <c r="E324" s="4" t="s">
        <v>9507</v>
      </c>
    </row>
    <row r="325">
      <c r="A325" s="4" t="s">
        <v>9601</v>
      </c>
      <c r="B325" s="4" t="s">
        <v>9561</v>
      </c>
      <c r="C325" s="4" t="s">
        <v>9426</v>
      </c>
      <c r="D325" s="4" t="s">
        <v>4301</v>
      </c>
      <c r="E325" s="4" t="s">
        <v>9507</v>
      </c>
    </row>
    <row r="326">
      <c r="A326" s="4" t="s">
        <v>732</v>
      </c>
      <c r="B326" s="4" t="s">
        <v>9561</v>
      </c>
      <c r="C326" s="4" t="s">
        <v>9426</v>
      </c>
      <c r="D326" s="4" t="s">
        <v>4301</v>
      </c>
      <c r="E326" s="4" t="s">
        <v>9507</v>
      </c>
    </row>
    <row r="327">
      <c r="A327" s="4" t="s">
        <v>1174</v>
      </c>
      <c r="B327" s="4" t="s">
        <v>9561</v>
      </c>
      <c r="C327" s="4" t="s">
        <v>9426</v>
      </c>
      <c r="D327" s="4" t="s">
        <v>4301</v>
      </c>
      <c r="E327" s="4" t="s">
        <v>9507</v>
      </c>
    </row>
    <row r="328">
      <c r="A328" s="4" t="s">
        <v>9602</v>
      </c>
      <c r="B328" s="4" t="s">
        <v>9561</v>
      </c>
      <c r="C328" s="4" t="s">
        <v>9426</v>
      </c>
      <c r="D328" s="4" t="s">
        <v>4301</v>
      </c>
      <c r="E328" s="4" t="s">
        <v>9507</v>
      </c>
    </row>
    <row r="329">
      <c r="A329" s="44" t="s">
        <v>9603</v>
      </c>
      <c r="B329" s="4" t="s">
        <v>9561</v>
      </c>
      <c r="C329" s="4" t="s">
        <v>9426</v>
      </c>
      <c r="D329" s="4" t="s">
        <v>4301</v>
      </c>
      <c r="E329" s="4" t="s">
        <v>9507</v>
      </c>
    </row>
    <row r="330">
      <c r="A330" s="4" t="s">
        <v>734</v>
      </c>
      <c r="B330" s="4" t="s">
        <v>9561</v>
      </c>
      <c r="C330" s="4" t="s">
        <v>9426</v>
      </c>
      <c r="D330" s="4" t="s">
        <v>4301</v>
      </c>
      <c r="E330" s="4" t="s">
        <v>9507</v>
      </c>
    </row>
    <row r="331">
      <c r="A331" s="4" t="s">
        <v>9604</v>
      </c>
      <c r="B331" s="4" t="s">
        <v>9561</v>
      </c>
      <c r="C331" s="4" t="s">
        <v>9426</v>
      </c>
      <c r="D331" s="4" t="s">
        <v>4301</v>
      </c>
      <c r="E331" s="4" t="s">
        <v>9507</v>
      </c>
    </row>
    <row r="332">
      <c r="A332" s="4" t="s">
        <v>9605</v>
      </c>
      <c r="B332" s="4" t="s">
        <v>9561</v>
      </c>
      <c r="C332" s="4" t="s">
        <v>9426</v>
      </c>
      <c r="D332" s="4" t="s">
        <v>4301</v>
      </c>
      <c r="E332" s="4" t="s">
        <v>9507</v>
      </c>
    </row>
    <row r="333">
      <c r="A333" s="44" t="s">
        <v>1118</v>
      </c>
      <c r="B333" s="4" t="s">
        <v>9561</v>
      </c>
      <c r="C333" s="4" t="s">
        <v>9426</v>
      </c>
      <c r="D333" s="4" t="s">
        <v>4301</v>
      </c>
      <c r="E333" s="4" t="s">
        <v>9507</v>
      </c>
    </row>
    <row r="334">
      <c r="A334" s="4" t="s">
        <v>9606</v>
      </c>
      <c r="B334" s="4" t="s">
        <v>9561</v>
      </c>
      <c r="C334" s="4" t="s">
        <v>9426</v>
      </c>
      <c r="D334" s="4" t="s">
        <v>4301</v>
      </c>
      <c r="E334" s="4" t="s">
        <v>9507</v>
      </c>
    </row>
    <row r="335">
      <c r="A335" s="4" t="s">
        <v>9607</v>
      </c>
      <c r="B335" s="4" t="s">
        <v>9561</v>
      </c>
      <c r="C335" s="4" t="s">
        <v>9426</v>
      </c>
      <c r="D335" s="4" t="s">
        <v>4301</v>
      </c>
      <c r="E335" s="4" t="s">
        <v>9507</v>
      </c>
    </row>
    <row r="336">
      <c r="A336" s="4" t="s">
        <v>9608</v>
      </c>
      <c r="B336" s="4" t="s">
        <v>9561</v>
      </c>
      <c r="C336" s="4" t="s">
        <v>9426</v>
      </c>
      <c r="D336" s="4" t="s">
        <v>4301</v>
      </c>
      <c r="E336" s="4" t="s">
        <v>9507</v>
      </c>
    </row>
    <row r="337">
      <c r="A337" s="4" t="s">
        <v>9609</v>
      </c>
      <c r="B337" s="4" t="s">
        <v>9561</v>
      </c>
      <c r="C337" s="4" t="s">
        <v>9426</v>
      </c>
      <c r="D337" s="4" t="s">
        <v>4301</v>
      </c>
      <c r="E337" s="4" t="s">
        <v>9507</v>
      </c>
    </row>
    <row r="338">
      <c r="A338" s="44" t="s">
        <v>9610</v>
      </c>
      <c r="B338" s="4" t="s">
        <v>9561</v>
      </c>
      <c r="C338" s="4" t="s">
        <v>9426</v>
      </c>
      <c r="D338" s="4" t="s">
        <v>4301</v>
      </c>
      <c r="E338" s="4" t="s">
        <v>9507</v>
      </c>
    </row>
    <row r="339">
      <c r="A339" s="4" t="s">
        <v>9611</v>
      </c>
      <c r="B339" s="4" t="s">
        <v>9561</v>
      </c>
      <c r="C339" s="4" t="s">
        <v>9426</v>
      </c>
      <c r="D339" s="4" t="s">
        <v>4301</v>
      </c>
      <c r="E339" s="4" t="s">
        <v>9507</v>
      </c>
    </row>
    <row r="340">
      <c r="A340" s="4" t="s">
        <v>9612</v>
      </c>
      <c r="B340" s="4" t="s">
        <v>9561</v>
      </c>
      <c r="C340" s="4" t="s">
        <v>9426</v>
      </c>
      <c r="D340" s="4" t="s">
        <v>4301</v>
      </c>
      <c r="E340" s="4" t="s">
        <v>9507</v>
      </c>
    </row>
    <row r="341">
      <c r="A341" s="4" t="s">
        <v>9613</v>
      </c>
      <c r="B341" s="4" t="s">
        <v>9561</v>
      </c>
      <c r="C341" s="4" t="s">
        <v>9426</v>
      </c>
      <c r="D341" s="4" t="s">
        <v>4301</v>
      </c>
      <c r="E341" s="4" t="s">
        <v>9507</v>
      </c>
    </row>
    <row r="342">
      <c r="A342" s="4" t="s">
        <v>9614</v>
      </c>
      <c r="B342" s="4" t="s">
        <v>9561</v>
      </c>
      <c r="C342" s="4" t="s">
        <v>9426</v>
      </c>
      <c r="D342" s="4" t="s">
        <v>4301</v>
      </c>
      <c r="E342" s="4" t="s">
        <v>9507</v>
      </c>
    </row>
    <row r="343">
      <c r="A343" s="4" t="s">
        <v>9615</v>
      </c>
      <c r="B343" s="4" t="s">
        <v>9561</v>
      </c>
      <c r="C343" s="4" t="s">
        <v>9426</v>
      </c>
      <c r="D343" s="4" t="s">
        <v>4301</v>
      </c>
      <c r="E343" s="4" t="s">
        <v>9507</v>
      </c>
    </row>
    <row r="344">
      <c r="A344" s="4" t="s">
        <v>9616</v>
      </c>
      <c r="B344" s="4" t="s">
        <v>9561</v>
      </c>
      <c r="C344" s="4" t="s">
        <v>9426</v>
      </c>
      <c r="D344" s="4" t="s">
        <v>4301</v>
      </c>
      <c r="E344" s="4" t="s">
        <v>9507</v>
      </c>
    </row>
    <row r="345">
      <c r="A345" s="4" t="s">
        <v>9617</v>
      </c>
      <c r="B345" s="4" t="s">
        <v>9561</v>
      </c>
      <c r="C345" s="4" t="s">
        <v>9426</v>
      </c>
      <c r="D345" s="4" t="s">
        <v>4301</v>
      </c>
      <c r="E345" s="4" t="s">
        <v>9507</v>
      </c>
    </row>
    <row r="346">
      <c r="A346" s="4" t="s">
        <v>9618</v>
      </c>
      <c r="B346" s="4" t="s">
        <v>9561</v>
      </c>
      <c r="C346" s="4" t="s">
        <v>9426</v>
      </c>
      <c r="D346" s="4" t="s">
        <v>4301</v>
      </c>
      <c r="E346" s="4" t="s">
        <v>9507</v>
      </c>
    </row>
    <row r="347">
      <c r="A347" s="4" t="s">
        <v>9619</v>
      </c>
      <c r="B347" s="4" t="s">
        <v>9561</v>
      </c>
      <c r="C347" s="4" t="s">
        <v>9426</v>
      </c>
      <c r="D347" s="4" t="s">
        <v>4301</v>
      </c>
      <c r="E347" s="4" t="s">
        <v>9507</v>
      </c>
    </row>
    <row r="348">
      <c r="A348" s="4" t="s">
        <v>9620</v>
      </c>
      <c r="B348" s="4" t="s">
        <v>9561</v>
      </c>
      <c r="C348" s="4" t="s">
        <v>9426</v>
      </c>
      <c r="D348" s="4" t="s">
        <v>4301</v>
      </c>
      <c r="E348" s="4" t="s">
        <v>9507</v>
      </c>
    </row>
    <row r="349">
      <c r="A349" s="4" t="s">
        <v>9621</v>
      </c>
      <c r="B349" s="4" t="s">
        <v>9561</v>
      </c>
      <c r="C349" s="4" t="s">
        <v>9426</v>
      </c>
      <c r="D349" s="4" t="s">
        <v>4301</v>
      </c>
      <c r="E349" s="4" t="s">
        <v>9507</v>
      </c>
    </row>
    <row r="350">
      <c r="A350" s="4" t="s">
        <v>767</v>
      </c>
      <c r="B350" s="4" t="s">
        <v>9561</v>
      </c>
      <c r="C350" s="4" t="s">
        <v>9426</v>
      </c>
      <c r="D350" s="4" t="s">
        <v>4301</v>
      </c>
      <c r="E350" s="4" t="s">
        <v>9507</v>
      </c>
    </row>
    <row r="351">
      <c r="A351" s="4" t="s">
        <v>9622</v>
      </c>
      <c r="B351" s="4" t="s">
        <v>9561</v>
      </c>
      <c r="C351" s="4" t="s">
        <v>9426</v>
      </c>
      <c r="D351" s="4" t="s">
        <v>4301</v>
      </c>
      <c r="E351" s="4" t="s">
        <v>9507</v>
      </c>
    </row>
    <row r="352">
      <c r="A352" s="4" t="s">
        <v>9623</v>
      </c>
      <c r="B352" s="4" t="s">
        <v>9561</v>
      </c>
      <c r="C352" s="4" t="s">
        <v>9426</v>
      </c>
      <c r="D352" s="4" t="s">
        <v>4301</v>
      </c>
      <c r="E352" s="4" t="s">
        <v>9507</v>
      </c>
    </row>
    <row r="353">
      <c r="A353" s="4" t="s">
        <v>9624</v>
      </c>
      <c r="B353" s="4" t="s">
        <v>9561</v>
      </c>
      <c r="C353" s="4" t="s">
        <v>9426</v>
      </c>
      <c r="D353" s="4" t="s">
        <v>4301</v>
      </c>
      <c r="E353" s="4" t="s">
        <v>9507</v>
      </c>
    </row>
    <row r="354">
      <c r="A354" s="4" t="s">
        <v>417</v>
      </c>
      <c r="B354" s="4" t="s">
        <v>9561</v>
      </c>
      <c r="C354" s="4" t="s">
        <v>9426</v>
      </c>
      <c r="D354" s="4" t="s">
        <v>4301</v>
      </c>
      <c r="E354" s="4" t="s">
        <v>9507</v>
      </c>
    </row>
    <row r="355">
      <c r="A355" s="4" t="s">
        <v>9625</v>
      </c>
      <c r="B355" s="4" t="s">
        <v>9561</v>
      </c>
      <c r="C355" s="4" t="s">
        <v>9426</v>
      </c>
      <c r="D355" s="4" t="s">
        <v>4301</v>
      </c>
      <c r="E355" s="4" t="s">
        <v>9507</v>
      </c>
    </row>
    <row r="356">
      <c r="A356" s="4" t="s">
        <v>9626</v>
      </c>
      <c r="B356" s="4" t="s">
        <v>9561</v>
      </c>
      <c r="C356" s="4" t="s">
        <v>9426</v>
      </c>
      <c r="D356" s="4" t="s">
        <v>4301</v>
      </c>
      <c r="E356" s="4" t="s">
        <v>9507</v>
      </c>
    </row>
    <row r="357">
      <c r="A357" s="4" t="s">
        <v>9627</v>
      </c>
      <c r="B357" s="4" t="s">
        <v>9561</v>
      </c>
      <c r="C357" s="4" t="s">
        <v>9426</v>
      </c>
      <c r="D357" s="4" t="s">
        <v>4301</v>
      </c>
      <c r="E357" s="4" t="s">
        <v>9507</v>
      </c>
    </row>
    <row r="358">
      <c r="A358" s="4" t="s">
        <v>9628</v>
      </c>
      <c r="B358" s="4" t="s">
        <v>9561</v>
      </c>
      <c r="C358" s="4" t="s">
        <v>9426</v>
      </c>
      <c r="D358" s="4" t="s">
        <v>4301</v>
      </c>
      <c r="E358" s="4" t="s">
        <v>9507</v>
      </c>
    </row>
    <row r="359">
      <c r="A359" s="44" t="s">
        <v>9629</v>
      </c>
      <c r="B359" s="4" t="s">
        <v>9561</v>
      </c>
      <c r="C359" s="4" t="s">
        <v>9426</v>
      </c>
      <c r="D359" s="4" t="s">
        <v>4301</v>
      </c>
      <c r="E359" s="4" t="s">
        <v>9507</v>
      </c>
    </row>
    <row r="360">
      <c r="A360" s="4" t="s">
        <v>9630</v>
      </c>
      <c r="B360" s="4" t="s">
        <v>9561</v>
      </c>
      <c r="C360" s="4" t="s">
        <v>9426</v>
      </c>
      <c r="D360" s="4" t="s">
        <v>4301</v>
      </c>
      <c r="E360" s="4" t="s">
        <v>9507</v>
      </c>
    </row>
    <row r="361">
      <c r="A361" s="4" t="s">
        <v>9631</v>
      </c>
      <c r="B361" s="4" t="s">
        <v>9561</v>
      </c>
      <c r="C361" s="4" t="s">
        <v>9426</v>
      </c>
      <c r="D361" s="4" t="s">
        <v>4301</v>
      </c>
      <c r="E361" s="4" t="s">
        <v>9507</v>
      </c>
    </row>
    <row r="362">
      <c r="A362" s="4" t="s">
        <v>423</v>
      </c>
      <c r="B362" s="4" t="s">
        <v>9561</v>
      </c>
      <c r="C362" s="4" t="s">
        <v>9426</v>
      </c>
      <c r="D362" s="4" t="s">
        <v>4301</v>
      </c>
      <c r="E362" s="4" t="s">
        <v>9507</v>
      </c>
    </row>
    <row r="363">
      <c r="A363" s="4" t="s">
        <v>9632</v>
      </c>
      <c r="B363" s="4" t="s">
        <v>9561</v>
      </c>
      <c r="C363" s="4" t="s">
        <v>9426</v>
      </c>
      <c r="D363" s="4" t="s">
        <v>4301</v>
      </c>
      <c r="E363" s="4" t="s">
        <v>9507</v>
      </c>
    </row>
    <row r="364">
      <c r="A364" s="4" t="s">
        <v>9633</v>
      </c>
      <c r="B364" s="4" t="s">
        <v>9561</v>
      </c>
      <c r="C364" s="4" t="s">
        <v>9426</v>
      </c>
      <c r="D364" s="4" t="s">
        <v>4301</v>
      </c>
      <c r="E364" s="4" t="s">
        <v>9507</v>
      </c>
    </row>
    <row r="365">
      <c r="A365" s="4" t="s">
        <v>9634</v>
      </c>
      <c r="B365" s="4" t="s">
        <v>9561</v>
      </c>
      <c r="C365" s="4" t="s">
        <v>9426</v>
      </c>
      <c r="D365" s="4" t="s">
        <v>4301</v>
      </c>
      <c r="E365" s="4" t="s">
        <v>9507</v>
      </c>
    </row>
    <row r="366">
      <c r="A366" s="4" t="s">
        <v>9635</v>
      </c>
      <c r="B366" s="4" t="s">
        <v>9561</v>
      </c>
      <c r="C366" s="4" t="s">
        <v>9426</v>
      </c>
      <c r="D366" s="4" t="s">
        <v>4301</v>
      </c>
      <c r="E366" s="4" t="s">
        <v>9507</v>
      </c>
    </row>
    <row r="367">
      <c r="A367" s="4" t="s">
        <v>9636</v>
      </c>
      <c r="B367" s="4" t="s">
        <v>9561</v>
      </c>
      <c r="C367" s="4" t="s">
        <v>9426</v>
      </c>
      <c r="D367" s="4" t="s">
        <v>4301</v>
      </c>
      <c r="E367" s="4" t="s">
        <v>9507</v>
      </c>
    </row>
    <row r="368">
      <c r="A368" s="4" t="s">
        <v>9637</v>
      </c>
      <c r="B368" s="4" t="s">
        <v>9561</v>
      </c>
      <c r="C368" s="4" t="s">
        <v>9426</v>
      </c>
      <c r="D368" s="4" t="s">
        <v>4301</v>
      </c>
      <c r="E368" s="4" t="s">
        <v>9507</v>
      </c>
    </row>
    <row r="369">
      <c r="A369" s="4" t="s">
        <v>9638</v>
      </c>
      <c r="B369" s="4" t="s">
        <v>9561</v>
      </c>
      <c r="C369" s="4" t="s">
        <v>9426</v>
      </c>
      <c r="D369" s="4" t="s">
        <v>4301</v>
      </c>
      <c r="E369" s="4" t="s">
        <v>9507</v>
      </c>
    </row>
    <row r="370">
      <c r="A370" s="4" t="s">
        <v>9639</v>
      </c>
      <c r="B370" s="4" t="s">
        <v>9561</v>
      </c>
      <c r="C370" s="4" t="s">
        <v>9426</v>
      </c>
      <c r="D370" s="4" t="s">
        <v>4301</v>
      </c>
      <c r="E370" s="4" t="s">
        <v>9507</v>
      </c>
    </row>
    <row r="371">
      <c r="A371" s="4" t="s">
        <v>1027</v>
      </c>
      <c r="B371" s="4" t="s">
        <v>9561</v>
      </c>
      <c r="C371" s="4" t="s">
        <v>9426</v>
      </c>
      <c r="D371" s="4" t="s">
        <v>4301</v>
      </c>
      <c r="E371" s="4" t="s">
        <v>9507</v>
      </c>
    </row>
    <row r="372">
      <c r="A372" s="4" t="s">
        <v>9640</v>
      </c>
      <c r="B372" s="4" t="s">
        <v>9561</v>
      </c>
      <c r="C372" s="4" t="s">
        <v>9426</v>
      </c>
      <c r="D372" s="4" t="s">
        <v>4301</v>
      </c>
      <c r="E372" s="4" t="s">
        <v>9507</v>
      </c>
    </row>
    <row r="373">
      <c r="A373" s="4" t="s">
        <v>9641</v>
      </c>
      <c r="B373" s="4" t="s">
        <v>9561</v>
      </c>
      <c r="C373" s="4" t="s">
        <v>9426</v>
      </c>
      <c r="D373" s="4" t="s">
        <v>4301</v>
      </c>
      <c r="E373" s="4" t="s">
        <v>9507</v>
      </c>
    </row>
    <row r="374">
      <c r="A374" s="4" t="s">
        <v>792</v>
      </c>
      <c r="B374" s="4" t="s">
        <v>9561</v>
      </c>
      <c r="C374" s="4" t="s">
        <v>9426</v>
      </c>
      <c r="D374" s="4" t="s">
        <v>4301</v>
      </c>
      <c r="E374" s="4" t="s">
        <v>9507</v>
      </c>
    </row>
    <row r="375">
      <c r="A375" s="4" t="s">
        <v>9642</v>
      </c>
      <c r="B375" s="4" t="s">
        <v>9561</v>
      </c>
      <c r="C375" s="4" t="s">
        <v>9426</v>
      </c>
      <c r="D375" s="4" t="s">
        <v>4301</v>
      </c>
      <c r="E375" s="4" t="s">
        <v>9507</v>
      </c>
    </row>
    <row r="376">
      <c r="A376" s="4" t="s">
        <v>9643</v>
      </c>
      <c r="B376" s="4" t="s">
        <v>9561</v>
      </c>
      <c r="C376" s="4" t="s">
        <v>9426</v>
      </c>
      <c r="D376" s="4" t="s">
        <v>4301</v>
      </c>
      <c r="E376" s="4" t="s">
        <v>9507</v>
      </c>
    </row>
    <row r="377">
      <c r="A377" s="4" t="s">
        <v>9644</v>
      </c>
      <c r="B377" s="4" t="s">
        <v>9561</v>
      </c>
      <c r="C377" s="4" t="s">
        <v>9426</v>
      </c>
      <c r="D377" s="4" t="s">
        <v>4301</v>
      </c>
      <c r="E377" s="4" t="s">
        <v>9507</v>
      </c>
    </row>
    <row r="378">
      <c r="A378" s="4" t="s">
        <v>9645</v>
      </c>
      <c r="B378" s="4" t="s">
        <v>9561</v>
      </c>
      <c r="C378" s="4" t="s">
        <v>9426</v>
      </c>
      <c r="D378" s="4" t="s">
        <v>4301</v>
      </c>
      <c r="E378" s="4" t="s">
        <v>9507</v>
      </c>
    </row>
    <row r="379">
      <c r="A379" s="4" t="s">
        <v>686</v>
      </c>
      <c r="B379" s="4" t="s">
        <v>9561</v>
      </c>
      <c r="C379" s="4" t="s">
        <v>9426</v>
      </c>
      <c r="D379" s="4" t="s">
        <v>4301</v>
      </c>
      <c r="E379" s="4" t="s">
        <v>9507</v>
      </c>
    </row>
    <row r="380">
      <c r="A380" s="4" t="s">
        <v>436</v>
      </c>
      <c r="B380" s="4" t="s">
        <v>9561</v>
      </c>
      <c r="C380" s="4" t="s">
        <v>9426</v>
      </c>
      <c r="D380" s="4" t="s">
        <v>4301</v>
      </c>
      <c r="E380" s="4" t="s">
        <v>9507</v>
      </c>
    </row>
    <row r="381">
      <c r="A381" s="4" t="s">
        <v>437</v>
      </c>
      <c r="B381" s="4" t="s">
        <v>9561</v>
      </c>
      <c r="C381" s="4" t="s">
        <v>9426</v>
      </c>
      <c r="D381" s="4" t="s">
        <v>4301</v>
      </c>
      <c r="E381" s="4" t="s">
        <v>9507</v>
      </c>
    </row>
    <row r="382">
      <c r="A382" s="4" t="s">
        <v>9646</v>
      </c>
      <c r="B382" s="4" t="s">
        <v>9561</v>
      </c>
      <c r="C382" s="4" t="s">
        <v>9426</v>
      </c>
      <c r="D382" s="4" t="s">
        <v>4301</v>
      </c>
      <c r="E382" s="4" t="s">
        <v>9507</v>
      </c>
    </row>
    <row r="383">
      <c r="A383" s="4" t="s">
        <v>9647</v>
      </c>
      <c r="B383" s="4" t="s">
        <v>9561</v>
      </c>
      <c r="C383" s="4" t="s">
        <v>9426</v>
      </c>
      <c r="D383" s="4" t="s">
        <v>4301</v>
      </c>
      <c r="E383" s="4" t="s">
        <v>9507</v>
      </c>
    </row>
    <row r="384">
      <c r="A384" s="4" t="s">
        <v>9648</v>
      </c>
      <c r="B384" s="4" t="s">
        <v>9561</v>
      </c>
      <c r="C384" s="4" t="s">
        <v>9426</v>
      </c>
      <c r="D384" s="4" t="s">
        <v>4301</v>
      </c>
      <c r="E384" s="4" t="s">
        <v>9507</v>
      </c>
    </row>
    <row r="385">
      <c r="A385" s="4" t="s">
        <v>193</v>
      </c>
      <c r="B385" s="4" t="s">
        <v>9561</v>
      </c>
      <c r="C385" s="4" t="s">
        <v>9426</v>
      </c>
      <c r="D385" s="4" t="s">
        <v>4301</v>
      </c>
      <c r="E385" s="4" t="s">
        <v>9507</v>
      </c>
    </row>
    <row r="386">
      <c r="A386" s="4" t="s">
        <v>9649</v>
      </c>
      <c r="B386" s="4" t="s">
        <v>9561</v>
      </c>
      <c r="C386" s="4" t="s">
        <v>9426</v>
      </c>
      <c r="D386" s="4" t="s">
        <v>4301</v>
      </c>
      <c r="E386" s="4" t="s">
        <v>9507</v>
      </c>
    </row>
    <row r="387">
      <c r="A387" s="4" t="s">
        <v>874</v>
      </c>
      <c r="B387" s="4" t="s">
        <v>9561</v>
      </c>
      <c r="C387" s="4" t="s">
        <v>9426</v>
      </c>
      <c r="D387" s="4" t="s">
        <v>4301</v>
      </c>
      <c r="E387" s="4" t="s">
        <v>9507</v>
      </c>
    </row>
    <row r="388">
      <c r="A388" s="4" t="s">
        <v>443</v>
      </c>
      <c r="B388" s="4" t="s">
        <v>9561</v>
      </c>
      <c r="C388" s="4" t="s">
        <v>9426</v>
      </c>
      <c r="D388" s="4" t="s">
        <v>4301</v>
      </c>
      <c r="E388" s="4" t="s">
        <v>9507</v>
      </c>
    </row>
    <row r="389">
      <c r="A389" s="4" t="s">
        <v>9650</v>
      </c>
      <c r="B389" s="4" t="s">
        <v>9561</v>
      </c>
      <c r="C389" s="4" t="s">
        <v>9426</v>
      </c>
      <c r="D389" s="4" t="s">
        <v>4301</v>
      </c>
      <c r="E389" s="4" t="s">
        <v>9507</v>
      </c>
    </row>
    <row r="390">
      <c r="A390" s="4" t="s">
        <v>9651</v>
      </c>
      <c r="B390" s="4" t="s">
        <v>9561</v>
      </c>
      <c r="C390" s="4" t="s">
        <v>9426</v>
      </c>
      <c r="D390" s="4" t="s">
        <v>4301</v>
      </c>
      <c r="E390" s="4" t="s">
        <v>9507</v>
      </c>
    </row>
    <row r="391">
      <c r="A391" s="4" t="s">
        <v>9652</v>
      </c>
      <c r="B391" s="4" t="s">
        <v>9561</v>
      </c>
      <c r="C391" s="4" t="s">
        <v>9426</v>
      </c>
      <c r="D391" s="4" t="s">
        <v>4301</v>
      </c>
      <c r="E391" s="4" t="s">
        <v>9507</v>
      </c>
    </row>
    <row r="392">
      <c r="A392" s="4" t="s">
        <v>9653</v>
      </c>
      <c r="B392" s="4" t="s">
        <v>9561</v>
      </c>
      <c r="C392" s="4" t="s">
        <v>9426</v>
      </c>
      <c r="D392" s="4" t="s">
        <v>4301</v>
      </c>
      <c r="E392" s="4" t="s">
        <v>9507</v>
      </c>
    </row>
    <row r="393">
      <c r="A393" s="4" t="s">
        <v>448</v>
      </c>
      <c r="B393" s="4" t="s">
        <v>9561</v>
      </c>
      <c r="C393" s="4" t="s">
        <v>9426</v>
      </c>
      <c r="D393" s="4" t="s">
        <v>4301</v>
      </c>
      <c r="E393" s="4" t="s">
        <v>9507</v>
      </c>
    </row>
    <row r="394">
      <c r="A394" s="4" t="s">
        <v>449</v>
      </c>
      <c r="B394" s="4" t="s">
        <v>9561</v>
      </c>
      <c r="C394" s="4" t="s">
        <v>9426</v>
      </c>
      <c r="D394" s="4" t="s">
        <v>4301</v>
      </c>
      <c r="E394" s="4" t="s">
        <v>9507</v>
      </c>
    </row>
    <row r="395">
      <c r="A395" s="4" t="s">
        <v>450</v>
      </c>
      <c r="B395" s="4" t="s">
        <v>9561</v>
      </c>
      <c r="C395" s="4" t="s">
        <v>9426</v>
      </c>
      <c r="D395" s="4" t="s">
        <v>4301</v>
      </c>
      <c r="E395" s="4" t="s">
        <v>9507</v>
      </c>
    </row>
    <row r="396">
      <c r="A396" s="4" t="s">
        <v>9654</v>
      </c>
      <c r="B396" s="4" t="s">
        <v>9561</v>
      </c>
      <c r="C396" s="4" t="s">
        <v>9426</v>
      </c>
      <c r="D396" s="4" t="s">
        <v>4301</v>
      </c>
      <c r="E396" s="4" t="s">
        <v>9507</v>
      </c>
    </row>
    <row r="397">
      <c r="A397" s="4" t="s">
        <v>9655</v>
      </c>
      <c r="B397" s="4" t="s">
        <v>9561</v>
      </c>
      <c r="C397" s="4" t="s">
        <v>9426</v>
      </c>
      <c r="D397" s="4" t="s">
        <v>4301</v>
      </c>
      <c r="E397" s="4" t="s">
        <v>9507</v>
      </c>
    </row>
    <row r="398">
      <c r="A398" s="4" t="s">
        <v>9656</v>
      </c>
      <c r="B398" s="4" t="s">
        <v>9561</v>
      </c>
      <c r="C398" s="4" t="s">
        <v>9426</v>
      </c>
      <c r="D398" s="4" t="s">
        <v>4301</v>
      </c>
      <c r="E398" s="4" t="s">
        <v>9507</v>
      </c>
    </row>
    <row r="399">
      <c r="A399" s="4" t="s">
        <v>9657</v>
      </c>
      <c r="B399" s="4" t="s">
        <v>9561</v>
      </c>
      <c r="C399" s="4" t="s">
        <v>9426</v>
      </c>
      <c r="D399" s="4" t="s">
        <v>4301</v>
      </c>
      <c r="E399" s="4" t="s">
        <v>9507</v>
      </c>
    </row>
    <row r="400">
      <c r="A400" s="4" t="s">
        <v>9658</v>
      </c>
      <c r="B400" s="4" t="s">
        <v>9561</v>
      </c>
      <c r="C400" s="4" t="s">
        <v>9426</v>
      </c>
      <c r="D400" s="4" t="s">
        <v>4301</v>
      </c>
      <c r="E400" s="4" t="s">
        <v>9507</v>
      </c>
    </row>
    <row r="401">
      <c r="A401" s="4" t="s">
        <v>9659</v>
      </c>
      <c r="B401" s="4" t="s">
        <v>9561</v>
      </c>
      <c r="C401" s="4" t="s">
        <v>9426</v>
      </c>
      <c r="D401" s="4" t="s">
        <v>4301</v>
      </c>
      <c r="E401" s="4" t="s">
        <v>9507</v>
      </c>
    </row>
    <row r="402">
      <c r="A402" s="4" t="s">
        <v>9660</v>
      </c>
      <c r="B402" s="4" t="s">
        <v>9561</v>
      </c>
      <c r="C402" s="4" t="s">
        <v>9426</v>
      </c>
      <c r="D402" s="4" t="s">
        <v>4301</v>
      </c>
      <c r="E402" s="4" t="s">
        <v>9507</v>
      </c>
    </row>
    <row r="403">
      <c r="A403" s="4" t="s">
        <v>9661</v>
      </c>
      <c r="B403" s="4" t="s">
        <v>9561</v>
      </c>
      <c r="C403" s="4" t="s">
        <v>9426</v>
      </c>
      <c r="D403" s="4" t="s">
        <v>4301</v>
      </c>
      <c r="E403" s="4" t="s">
        <v>9507</v>
      </c>
    </row>
    <row r="404">
      <c r="A404" s="4" t="s">
        <v>9662</v>
      </c>
      <c r="B404" s="4" t="s">
        <v>9561</v>
      </c>
      <c r="C404" s="4" t="s">
        <v>9426</v>
      </c>
      <c r="D404" s="4" t="s">
        <v>4301</v>
      </c>
      <c r="E404" s="4" t="s">
        <v>9507</v>
      </c>
    </row>
    <row r="405">
      <c r="A405" s="4" t="s">
        <v>9663</v>
      </c>
      <c r="B405" s="4" t="s">
        <v>9561</v>
      </c>
      <c r="C405" s="4" t="s">
        <v>9426</v>
      </c>
      <c r="D405" s="4" t="s">
        <v>4301</v>
      </c>
      <c r="E405" s="4" t="s">
        <v>9507</v>
      </c>
    </row>
    <row r="406">
      <c r="A406" s="4" t="s">
        <v>9664</v>
      </c>
      <c r="B406" s="4" t="s">
        <v>9561</v>
      </c>
      <c r="C406" s="4" t="s">
        <v>9426</v>
      </c>
      <c r="D406" s="4" t="s">
        <v>4301</v>
      </c>
      <c r="E406" s="4" t="s">
        <v>9507</v>
      </c>
    </row>
    <row r="407">
      <c r="A407" s="4" t="s">
        <v>9665</v>
      </c>
      <c r="B407" s="4" t="s">
        <v>9561</v>
      </c>
      <c r="C407" s="4" t="s">
        <v>9426</v>
      </c>
      <c r="D407" s="4" t="s">
        <v>4301</v>
      </c>
      <c r="E407" s="4" t="s">
        <v>9507</v>
      </c>
    </row>
    <row r="408">
      <c r="A408" s="4" t="s">
        <v>9666</v>
      </c>
      <c r="B408" s="4" t="s">
        <v>9561</v>
      </c>
      <c r="C408" s="4" t="s">
        <v>9426</v>
      </c>
      <c r="D408" s="4" t="s">
        <v>4301</v>
      </c>
      <c r="E408" s="4" t="s">
        <v>9507</v>
      </c>
    </row>
    <row r="409">
      <c r="A409" s="4" t="s">
        <v>9667</v>
      </c>
      <c r="B409" s="4" t="s">
        <v>9561</v>
      </c>
      <c r="C409" s="4" t="s">
        <v>9426</v>
      </c>
      <c r="D409" s="4" t="s">
        <v>4301</v>
      </c>
      <c r="E409" s="4" t="s">
        <v>9507</v>
      </c>
    </row>
    <row r="410">
      <c r="A410" s="4" t="s">
        <v>1042</v>
      </c>
      <c r="B410" s="4" t="s">
        <v>9561</v>
      </c>
      <c r="C410" s="4" t="s">
        <v>9426</v>
      </c>
      <c r="D410" s="4" t="s">
        <v>4301</v>
      </c>
      <c r="E410" s="4" t="s">
        <v>9507</v>
      </c>
    </row>
    <row r="411">
      <c r="A411" s="4" t="s">
        <v>9668</v>
      </c>
      <c r="B411" s="4" t="s">
        <v>9561</v>
      </c>
      <c r="C411" s="4" t="s">
        <v>9426</v>
      </c>
      <c r="D411" s="4" t="s">
        <v>4301</v>
      </c>
      <c r="E411" s="4" t="s">
        <v>9507</v>
      </c>
    </row>
    <row r="412">
      <c r="A412" s="4" t="s">
        <v>471</v>
      </c>
      <c r="B412" s="4" t="s">
        <v>9561</v>
      </c>
      <c r="C412" s="4" t="s">
        <v>9426</v>
      </c>
      <c r="D412" s="4" t="s">
        <v>4301</v>
      </c>
      <c r="E412" s="4" t="s">
        <v>9507</v>
      </c>
    </row>
    <row r="413">
      <c r="A413" s="4" t="s">
        <v>472</v>
      </c>
      <c r="B413" s="4" t="s">
        <v>9561</v>
      </c>
      <c r="C413" s="4" t="s">
        <v>9426</v>
      </c>
      <c r="D413" s="4" t="s">
        <v>4301</v>
      </c>
      <c r="E413" s="4" t="s">
        <v>9507</v>
      </c>
    </row>
    <row r="414">
      <c r="A414" s="44" t="s">
        <v>9866</v>
      </c>
      <c r="B414" s="4" t="s">
        <v>9561</v>
      </c>
      <c r="C414" s="4" t="s">
        <v>9426</v>
      </c>
      <c r="D414" s="4" t="s">
        <v>4301</v>
      </c>
      <c r="E414" s="4" t="s">
        <v>9507</v>
      </c>
    </row>
    <row r="415">
      <c r="A415" s="4" t="s">
        <v>9867</v>
      </c>
      <c r="B415" s="4" t="s">
        <v>9561</v>
      </c>
      <c r="C415" s="4" t="s">
        <v>9426</v>
      </c>
      <c r="D415" s="4" t="s">
        <v>4301</v>
      </c>
      <c r="E415" s="4" t="s">
        <v>9507</v>
      </c>
    </row>
    <row r="416">
      <c r="A416" s="4" t="s">
        <v>475</v>
      </c>
      <c r="B416" s="4" t="s">
        <v>9561</v>
      </c>
      <c r="C416" s="4" t="s">
        <v>9426</v>
      </c>
      <c r="D416" s="4" t="s">
        <v>4301</v>
      </c>
      <c r="E416" s="4" t="s">
        <v>9507</v>
      </c>
    </row>
    <row r="417">
      <c r="A417" s="4" t="s">
        <v>9868</v>
      </c>
      <c r="B417" s="4" t="s">
        <v>9561</v>
      </c>
      <c r="C417" s="4" t="s">
        <v>9426</v>
      </c>
      <c r="D417" s="4" t="s">
        <v>4301</v>
      </c>
      <c r="E417" s="4" t="s">
        <v>9507</v>
      </c>
    </row>
    <row r="418">
      <c r="A418" s="4" t="s">
        <v>914</v>
      </c>
      <c r="B418" s="4" t="s">
        <v>9561</v>
      </c>
      <c r="C418" s="4" t="s">
        <v>9426</v>
      </c>
      <c r="D418" s="4" t="s">
        <v>4301</v>
      </c>
      <c r="E418" s="4" t="s">
        <v>9507</v>
      </c>
    </row>
    <row r="419">
      <c r="A419" s="4" t="s">
        <v>9869</v>
      </c>
      <c r="B419" s="4" t="s">
        <v>9561</v>
      </c>
      <c r="C419" s="4" t="s">
        <v>9426</v>
      </c>
      <c r="D419" s="4" t="s">
        <v>4301</v>
      </c>
      <c r="E419" s="4" t="s">
        <v>9507</v>
      </c>
    </row>
    <row r="420">
      <c r="A420" s="4" t="s">
        <v>9870</v>
      </c>
      <c r="B420" s="4" t="s">
        <v>9561</v>
      </c>
      <c r="C420" s="4" t="s">
        <v>9426</v>
      </c>
      <c r="D420" s="4" t="s">
        <v>4301</v>
      </c>
      <c r="E420" s="4" t="s">
        <v>9507</v>
      </c>
    </row>
    <row r="421">
      <c r="A421" s="4" t="s">
        <v>9871</v>
      </c>
      <c r="B421" s="4" t="s">
        <v>9561</v>
      </c>
      <c r="C421" s="4" t="s">
        <v>9426</v>
      </c>
      <c r="D421" s="4" t="s">
        <v>4301</v>
      </c>
      <c r="E421" s="4" t="s">
        <v>9507</v>
      </c>
    </row>
    <row r="422">
      <c r="A422" s="4" t="s">
        <v>9872</v>
      </c>
      <c r="B422" s="4" t="s">
        <v>9561</v>
      </c>
      <c r="C422" s="4" t="s">
        <v>9426</v>
      </c>
      <c r="D422" s="4" t="s">
        <v>4301</v>
      </c>
      <c r="E422" s="4" t="s">
        <v>9507</v>
      </c>
    </row>
    <row r="423">
      <c r="A423" s="44" t="s">
        <v>9873</v>
      </c>
      <c r="B423" s="4" t="s">
        <v>9561</v>
      </c>
      <c r="C423" s="4" t="s">
        <v>9426</v>
      </c>
      <c r="D423" s="4" t="s">
        <v>4301</v>
      </c>
      <c r="E423" s="4" t="s">
        <v>9507</v>
      </c>
    </row>
    <row r="424">
      <c r="A424" s="4" t="s">
        <v>9874</v>
      </c>
      <c r="B424" s="4" t="s">
        <v>9561</v>
      </c>
      <c r="C424" s="4" t="s">
        <v>9426</v>
      </c>
      <c r="D424" s="4" t="s">
        <v>4301</v>
      </c>
      <c r="E424" s="4" t="s">
        <v>9507</v>
      </c>
    </row>
    <row r="425">
      <c r="A425" s="4" t="s">
        <v>9875</v>
      </c>
      <c r="B425" s="4" t="s">
        <v>9561</v>
      </c>
      <c r="C425" s="4" t="s">
        <v>9426</v>
      </c>
      <c r="D425" s="4" t="s">
        <v>4301</v>
      </c>
      <c r="E425" s="4" t="s">
        <v>9507</v>
      </c>
    </row>
    <row r="426">
      <c r="A426" s="4" t="s">
        <v>9876</v>
      </c>
      <c r="B426" s="4" t="s">
        <v>9561</v>
      </c>
      <c r="C426" s="4" t="s">
        <v>9426</v>
      </c>
      <c r="D426" s="4" t="s">
        <v>4301</v>
      </c>
      <c r="E426" s="4" t="s">
        <v>9507</v>
      </c>
    </row>
    <row r="427">
      <c r="A427" s="44" t="s">
        <v>9877</v>
      </c>
      <c r="B427" s="4" t="s">
        <v>9561</v>
      </c>
      <c r="C427" s="4" t="s">
        <v>9426</v>
      </c>
      <c r="D427" s="4" t="s">
        <v>4301</v>
      </c>
      <c r="E427" s="4" t="s">
        <v>9507</v>
      </c>
    </row>
    <row r="428">
      <c r="A428" s="4" t="s">
        <v>9878</v>
      </c>
      <c r="B428" s="4" t="s">
        <v>9561</v>
      </c>
      <c r="C428" s="4" t="s">
        <v>9426</v>
      </c>
      <c r="D428" s="4" t="s">
        <v>4301</v>
      </c>
      <c r="E428" s="4" t="s">
        <v>9507</v>
      </c>
    </row>
    <row r="429">
      <c r="A429" s="4" t="s">
        <v>484</v>
      </c>
      <c r="B429" s="4" t="s">
        <v>9561</v>
      </c>
      <c r="C429" s="4" t="s">
        <v>9426</v>
      </c>
      <c r="D429" s="4" t="s">
        <v>4301</v>
      </c>
      <c r="E429" s="4" t="s">
        <v>9507</v>
      </c>
    </row>
    <row r="430">
      <c r="A430" s="4" t="s">
        <v>9879</v>
      </c>
      <c r="B430" s="4" t="s">
        <v>9561</v>
      </c>
      <c r="C430" s="4" t="s">
        <v>9426</v>
      </c>
      <c r="D430" s="4" t="s">
        <v>4301</v>
      </c>
      <c r="E430" s="4" t="s">
        <v>9507</v>
      </c>
    </row>
    <row r="431">
      <c r="A431" s="4" t="s">
        <v>9880</v>
      </c>
      <c r="B431" s="4" t="s">
        <v>9561</v>
      </c>
      <c r="C431" s="4" t="s">
        <v>9426</v>
      </c>
      <c r="D431" s="4" t="s">
        <v>4301</v>
      </c>
      <c r="E431" s="4" t="s">
        <v>9507</v>
      </c>
    </row>
    <row r="432">
      <c r="A432" s="4" t="s">
        <v>9881</v>
      </c>
      <c r="B432" s="4" t="s">
        <v>9561</v>
      </c>
      <c r="C432" s="4" t="s">
        <v>9426</v>
      </c>
      <c r="D432" s="4" t="s">
        <v>4301</v>
      </c>
      <c r="E432" s="4" t="s">
        <v>9507</v>
      </c>
    </row>
    <row r="433">
      <c r="A433" s="4" t="s">
        <v>491</v>
      </c>
      <c r="B433" s="4" t="s">
        <v>9561</v>
      </c>
      <c r="C433" s="4" t="s">
        <v>9426</v>
      </c>
      <c r="D433" s="4" t="s">
        <v>4301</v>
      </c>
      <c r="E433" s="4" t="s">
        <v>9507</v>
      </c>
    </row>
    <row r="434">
      <c r="A434" s="4" t="s">
        <v>492</v>
      </c>
      <c r="B434" s="4" t="s">
        <v>9561</v>
      </c>
      <c r="C434" s="4" t="s">
        <v>9426</v>
      </c>
      <c r="D434" s="4" t="s">
        <v>4301</v>
      </c>
      <c r="E434" s="4" t="s">
        <v>9507</v>
      </c>
    </row>
    <row r="435">
      <c r="A435" s="4" t="s">
        <v>1052</v>
      </c>
      <c r="B435" s="4" t="s">
        <v>9561</v>
      </c>
      <c r="C435" s="4" t="s">
        <v>9426</v>
      </c>
      <c r="D435" s="4" t="s">
        <v>4301</v>
      </c>
      <c r="E435" s="4" t="s">
        <v>9507</v>
      </c>
    </row>
    <row r="436">
      <c r="A436" s="4" t="s">
        <v>9882</v>
      </c>
      <c r="B436" s="4" t="s">
        <v>9561</v>
      </c>
      <c r="C436" s="4" t="s">
        <v>9426</v>
      </c>
      <c r="D436" s="4" t="s">
        <v>4301</v>
      </c>
      <c r="E436" s="4" t="s">
        <v>9507</v>
      </c>
    </row>
    <row r="437">
      <c r="A437" s="4" t="s">
        <v>9883</v>
      </c>
      <c r="B437" s="4" t="s">
        <v>9561</v>
      </c>
      <c r="C437" s="4" t="s">
        <v>9426</v>
      </c>
      <c r="D437" s="4" t="s">
        <v>4301</v>
      </c>
      <c r="E437" s="4" t="s">
        <v>9507</v>
      </c>
    </row>
    <row r="438">
      <c r="A438" s="4" t="s">
        <v>9884</v>
      </c>
      <c r="B438" s="4" t="s">
        <v>9561</v>
      </c>
      <c r="C438" s="4" t="s">
        <v>9426</v>
      </c>
      <c r="D438" s="4" t="s">
        <v>4301</v>
      </c>
      <c r="E438" s="4" t="s">
        <v>9507</v>
      </c>
    </row>
    <row r="439">
      <c r="A439" s="4" t="s">
        <v>9885</v>
      </c>
      <c r="B439" s="4" t="s">
        <v>9561</v>
      </c>
      <c r="C439" s="4" t="s">
        <v>9426</v>
      </c>
      <c r="D439" s="4" t="s">
        <v>4301</v>
      </c>
      <c r="E439" s="4" t="s">
        <v>9507</v>
      </c>
    </row>
    <row r="440">
      <c r="A440" s="4" t="s">
        <v>9886</v>
      </c>
      <c r="B440" s="4" t="s">
        <v>9561</v>
      </c>
      <c r="C440" s="4" t="s">
        <v>9426</v>
      </c>
      <c r="D440" s="4" t="s">
        <v>4301</v>
      </c>
      <c r="E440" s="4" t="s">
        <v>9507</v>
      </c>
    </row>
    <row r="441">
      <c r="A441" s="4" t="s">
        <v>9887</v>
      </c>
      <c r="B441" s="4" t="s">
        <v>9561</v>
      </c>
      <c r="C441" s="4" t="s">
        <v>9426</v>
      </c>
      <c r="D441" s="4" t="s">
        <v>4301</v>
      </c>
      <c r="E441" s="4" t="s">
        <v>9507</v>
      </c>
    </row>
    <row r="442">
      <c r="A442" s="4" t="s">
        <v>498</v>
      </c>
      <c r="B442" s="4" t="s">
        <v>9561</v>
      </c>
      <c r="C442" s="4" t="s">
        <v>9426</v>
      </c>
      <c r="D442" s="4" t="s">
        <v>4301</v>
      </c>
      <c r="E442" s="4" t="s">
        <v>9507</v>
      </c>
    </row>
    <row r="443">
      <c r="A443" s="4" t="s">
        <v>9888</v>
      </c>
      <c r="B443" s="4" t="s">
        <v>9561</v>
      </c>
      <c r="C443" s="4" t="s">
        <v>9426</v>
      </c>
      <c r="D443" s="4" t="s">
        <v>4301</v>
      </c>
      <c r="E443" s="4" t="s">
        <v>9507</v>
      </c>
    </row>
    <row r="444">
      <c r="A444" s="4" t="s">
        <v>9889</v>
      </c>
      <c r="B444" s="4" t="s">
        <v>9561</v>
      </c>
      <c r="C444" s="4" t="s">
        <v>9426</v>
      </c>
      <c r="D444" s="4" t="s">
        <v>4301</v>
      </c>
      <c r="E444" s="4" t="s">
        <v>9507</v>
      </c>
    </row>
    <row r="445">
      <c r="A445" s="4" t="s">
        <v>9890</v>
      </c>
      <c r="B445" s="4" t="s">
        <v>9561</v>
      </c>
      <c r="C445" s="4" t="s">
        <v>9426</v>
      </c>
      <c r="D445" s="4" t="s">
        <v>4301</v>
      </c>
      <c r="E445" s="4" t="s">
        <v>9507</v>
      </c>
    </row>
    <row r="446">
      <c r="A446" s="4" t="s">
        <v>9891</v>
      </c>
      <c r="B446" s="4" t="s">
        <v>9561</v>
      </c>
      <c r="C446" s="4" t="s">
        <v>9426</v>
      </c>
      <c r="D446" s="4" t="s">
        <v>4301</v>
      </c>
      <c r="E446" s="4" t="s">
        <v>9507</v>
      </c>
    </row>
    <row r="447">
      <c r="A447" s="4" t="s">
        <v>1193</v>
      </c>
      <c r="B447" s="4" t="s">
        <v>9561</v>
      </c>
      <c r="C447" s="4" t="s">
        <v>9426</v>
      </c>
      <c r="D447" s="4" t="s">
        <v>4301</v>
      </c>
      <c r="E447" s="4" t="s">
        <v>9507</v>
      </c>
    </row>
    <row r="448">
      <c r="A448" s="4" t="s">
        <v>9892</v>
      </c>
      <c r="B448" s="4" t="s">
        <v>9561</v>
      </c>
      <c r="C448" s="4" t="s">
        <v>9426</v>
      </c>
      <c r="D448" s="4" t="s">
        <v>4301</v>
      </c>
      <c r="E448" s="4" t="s">
        <v>9507</v>
      </c>
    </row>
    <row r="449">
      <c r="A449" s="4" t="s">
        <v>9893</v>
      </c>
      <c r="B449" s="4" t="s">
        <v>9561</v>
      </c>
      <c r="C449" s="4" t="s">
        <v>9426</v>
      </c>
      <c r="D449" s="4" t="s">
        <v>4301</v>
      </c>
      <c r="E449" s="4" t="s">
        <v>9507</v>
      </c>
    </row>
    <row r="450">
      <c r="A450" s="4" t="s">
        <v>9894</v>
      </c>
      <c r="B450" s="4" t="s">
        <v>9561</v>
      </c>
      <c r="C450" s="4" t="s">
        <v>9426</v>
      </c>
      <c r="D450" s="4" t="s">
        <v>4301</v>
      </c>
      <c r="E450" s="4" t="s">
        <v>9507</v>
      </c>
    </row>
    <row r="451">
      <c r="A451" s="4" t="s">
        <v>9895</v>
      </c>
      <c r="B451" s="4" t="s">
        <v>9561</v>
      </c>
      <c r="C451" s="4" t="s">
        <v>9426</v>
      </c>
      <c r="D451" s="4" t="s">
        <v>4301</v>
      </c>
      <c r="E451" s="4" t="s">
        <v>9507</v>
      </c>
    </row>
    <row r="452">
      <c r="A452" s="4" t="s">
        <v>9896</v>
      </c>
      <c r="B452" s="4" t="s">
        <v>9561</v>
      </c>
      <c r="C452" s="4" t="s">
        <v>9426</v>
      </c>
      <c r="D452" s="4" t="s">
        <v>4301</v>
      </c>
      <c r="E452" s="4" t="s">
        <v>9507</v>
      </c>
    </row>
    <row r="453">
      <c r="A453" s="4" t="s">
        <v>9897</v>
      </c>
      <c r="B453" s="4" t="s">
        <v>9561</v>
      </c>
      <c r="C453" s="4" t="s">
        <v>9426</v>
      </c>
      <c r="D453" s="4" t="s">
        <v>4301</v>
      </c>
      <c r="E453" s="4" t="s">
        <v>9507</v>
      </c>
    </row>
    <row r="454">
      <c r="A454" s="4" t="s">
        <v>9898</v>
      </c>
      <c r="B454" s="4" t="s">
        <v>9561</v>
      </c>
      <c r="C454" s="4" t="s">
        <v>9426</v>
      </c>
      <c r="D454" s="4" t="s">
        <v>4301</v>
      </c>
      <c r="E454" s="4" t="s">
        <v>9507</v>
      </c>
    </row>
    <row r="455">
      <c r="A455" s="44" t="s">
        <v>1216</v>
      </c>
      <c r="B455" s="4" t="s">
        <v>9561</v>
      </c>
      <c r="C455" s="4" t="s">
        <v>9426</v>
      </c>
      <c r="D455" s="4" t="s">
        <v>4301</v>
      </c>
      <c r="E455" s="4" t="s">
        <v>9507</v>
      </c>
    </row>
    <row r="456">
      <c r="A456" s="4" t="s">
        <v>9899</v>
      </c>
      <c r="B456" s="4" t="s">
        <v>9561</v>
      </c>
      <c r="C456" s="4" t="s">
        <v>9426</v>
      </c>
      <c r="D456" s="4" t="s">
        <v>4301</v>
      </c>
      <c r="E456" s="4" t="s">
        <v>9507</v>
      </c>
    </row>
    <row r="457">
      <c r="A457" s="4" t="s">
        <v>1149</v>
      </c>
      <c r="B457" s="4" t="s">
        <v>9561</v>
      </c>
      <c r="C457" s="4" t="s">
        <v>9426</v>
      </c>
      <c r="D457" s="4" t="s">
        <v>4301</v>
      </c>
      <c r="E457" s="4" t="s">
        <v>9507</v>
      </c>
    </row>
    <row r="458">
      <c r="A458" s="4" t="s">
        <v>9900</v>
      </c>
      <c r="B458" s="4" t="s">
        <v>9561</v>
      </c>
      <c r="C458" s="4" t="s">
        <v>9426</v>
      </c>
      <c r="D458" s="4" t="s">
        <v>4301</v>
      </c>
      <c r="E458" s="4" t="s">
        <v>9507</v>
      </c>
    </row>
    <row r="459">
      <c r="A459" s="4" t="s">
        <v>1450</v>
      </c>
      <c r="B459" s="4" t="s">
        <v>9561</v>
      </c>
      <c r="C459" s="4" t="s">
        <v>9426</v>
      </c>
      <c r="D459" s="4" t="s">
        <v>4301</v>
      </c>
      <c r="E459" s="4" t="s">
        <v>9507</v>
      </c>
    </row>
    <row r="460">
      <c r="A460" s="4" t="s">
        <v>1290</v>
      </c>
      <c r="B460" s="4" t="s">
        <v>9561</v>
      </c>
      <c r="C460" s="4" t="s">
        <v>9426</v>
      </c>
      <c r="D460" s="4" t="s">
        <v>4301</v>
      </c>
      <c r="E460" s="4" t="s">
        <v>9507</v>
      </c>
    </row>
    <row r="461">
      <c r="A461" s="4" t="s">
        <v>9901</v>
      </c>
      <c r="B461" s="4" t="s">
        <v>9561</v>
      </c>
      <c r="C461" s="4" t="s">
        <v>9426</v>
      </c>
      <c r="D461" s="4" t="s">
        <v>4301</v>
      </c>
      <c r="E461" s="4" t="s">
        <v>9507</v>
      </c>
    </row>
    <row r="462">
      <c r="A462" s="4" t="s">
        <v>1292</v>
      </c>
      <c r="B462" s="4" t="s">
        <v>9561</v>
      </c>
      <c r="C462" s="4" t="s">
        <v>9426</v>
      </c>
      <c r="D462" s="4" t="s">
        <v>4301</v>
      </c>
      <c r="E462" s="4" t="s">
        <v>9507</v>
      </c>
    </row>
    <row r="463">
      <c r="A463" s="4" t="s">
        <v>1293</v>
      </c>
      <c r="B463" s="4" t="s">
        <v>9561</v>
      </c>
      <c r="C463" s="4" t="s">
        <v>9426</v>
      </c>
      <c r="D463" s="4" t="s">
        <v>4301</v>
      </c>
      <c r="E463" s="4" t="s">
        <v>9507</v>
      </c>
    </row>
    <row r="464">
      <c r="A464" s="44" t="s">
        <v>1294</v>
      </c>
      <c r="B464" s="4" t="s">
        <v>9561</v>
      </c>
      <c r="C464" s="4" t="s">
        <v>9426</v>
      </c>
      <c r="D464" s="4" t="s">
        <v>4301</v>
      </c>
      <c r="E464" s="4" t="s">
        <v>9507</v>
      </c>
    </row>
    <row r="465">
      <c r="A465" s="4" t="s">
        <v>9902</v>
      </c>
      <c r="B465" s="4" t="s">
        <v>9561</v>
      </c>
      <c r="C465" s="4" t="s">
        <v>9426</v>
      </c>
      <c r="D465" s="4" t="s">
        <v>4301</v>
      </c>
      <c r="E465" s="4" t="s">
        <v>9507</v>
      </c>
    </row>
    <row r="466">
      <c r="A466" s="4" t="s">
        <v>9903</v>
      </c>
      <c r="B466" s="4" t="s">
        <v>9561</v>
      </c>
      <c r="C466" s="4" t="s">
        <v>9426</v>
      </c>
      <c r="D466" s="4" t="s">
        <v>4301</v>
      </c>
      <c r="E466" s="4" t="s">
        <v>9507</v>
      </c>
    </row>
    <row r="467">
      <c r="A467" s="44" t="s">
        <v>9904</v>
      </c>
      <c r="B467" s="4" t="s">
        <v>9561</v>
      </c>
      <c r="C467" s="4" t="s">
        <v>9426</v>
      </c>
      <c r="D467" s="4" t="s">
        <v>4301</v>
      </c>
      <c r="E467" s="4" t="s">
        <v>9507</v>
      </c>
    </row>
    <row r="468">
      <c r="A468" s="4" t="s">
        <v>9905</v>
      </c>
      <c r="B468" s="4" t="s">
        <v>9561</v>
      </c>
      <c r="C468" s="4" t="s">
        <v>9426</v>
      </c>
      <c r="D468" s="4" t="s">
        <v>4301</v>
      </c>
      <c r="E468" s="4" t="s">
        <v>9507</v>
      </c>
    </row>
    <row r="469">
      <c r="A469" s="4" t="s">
        <v>9906</v>
      </c>
      <c r="B469" s="4" t="s">
        <v>9561</v>
      </c>
      <c r="C469" s="4" t="s">
        <v>9426</v>
      </c>
      <c r="D469" s="4" t="s">
        <v>4301</v>
      </c>
      <c r="E469" s="4" t="s">
        <v>9507</v>
      </c>
    </row>
    <row r="470">
      <c r="A470" s="4" t="s">
        <v>9907</v>
      </c>
      <c r="B470" s="4" t="s">
        <v>9561</v>
      </c>
      <c r="C470" s="4" t="s">
        <v>9426</v>
      </c>
      <c r="D470" s="4" t="s">
        <v>4301</v>
      </c>
      <c r="E470" s="4" t="s">
        <v>9507</v>
      </c>
    </row>
    <row r="471">
      <c r="A471" s="4" t="s">
        <v>9908</v>
      </c>
      <c r="B471" s="4" t="s">
        <v>9561</v>
      </c>
      <c r="C471" s="4" t="s">
        <v>9426</v>
      </c>
      <c r="D471" s="4" t="s">
        <v>4301</v>
      </c>
      <c r="E471" s="4" t="s">
        <v>9507</v>
      </c>
    </row>
    <row r="472">
      <c r="A472" s="4" t="s">
        <v>9909</v>
      </c>
      <c r="B472" s="4" t="s">
        <v>9561</v>
      </c>
      <c r="C472" s="4" t="s">
        <v>9426</v>
      </c>
      <c r="D472" s="4" t="s">
        <v>4301</v>
      </c>
      <c r="E472" s="4" t="s">
        <v>9507</v>
      </c>
    </row>
    <row r="473">
      <c r="A473" s="4" t="s">
        <v>9910</v>
      </c>
      <c r="B473" s="4" t="s">
        <v>9561</v>
      </c>
      <c r="C473" s="4" t="s">
        <v>9426</v>
      </c>
      <c r="D473" s="4" t="s">
        <v>4301</v>
      </c>
      <c r="E473" s="4" t="s">
        <v>9507</v>
      </c>
    </row>
    <row r="474">
      <c r="A474" s="4" t="s">
        <v>9911</v>
      </c>
      <c r="B474" s="4" t="s">
        <v>9561</v>
      </c>
      <c r="C474" s="4" t="s">
        <v>9426</v>
      </c>
      <c r="D474" s="4" t="s">
        <v>4301</v>
      </c>
      <c r="E474" s="4" t="s">
        <v>9507</v>
      </c>
    </row>
    <row r="475">
      <c r="A475" s="4" t="s">
        <v>9912</v>
      </c>
      <c r="B475" s="4" t="s">
        <v>9561</v>
      </c>
      <c r="C475" s="4" t="s">
        <v>9426</v>
      </c>
      <c r="D475" s="4" t="s">
        <v>4301</v>
      </c>
      <c r="E475" s="4" t="s">
        <v>9507</v>
      </c>
    </row>
    <row r="476">
      <c r="A476" s="44" t="s">
        <v>1313</v>
      </c>
      <c r="B476" s="4" t="s">
        <v>9561</v>
      </c>
      <c r="C476" s="4" t="s">
        <v>9426</v>
      </c>
      <c r="D476" s="4" t="s">
        <v>4301</v>
      </c>
      <c r="E476" s="4" t="s">
        <v>9507</v>
      </c>
    </row>
    <row r="477">
      <c r="A477" s="4" t="s">
        <v>9913</v>
      </c>
      <c r="B477" s="4" t="s">
        <v>9561</v>
      </c>
      <c r="C477" s="4" t="s">
        <v>9426</v>
      </c>
      <c r="D477" s="4" t="s">
        <v>4301</v>
      </c>
      <c r="E477" s="4" t="s">
        <v>9507</v>
      </c>
    </row>
    <row r="478">
      <c r="A478" s="4" t="s">
        <v>9914</v>
      </c>
      <c r="B478" s="4" t="s">
        <v>9561</v>
      </c>
      <c r="C478" s="4" t="s">
        <v>9426</v>
      </c>
      <c r="D478" s="4" t="s">
        <v>4301</v>
      </c>
      <c r="E478" s="4" t="s">
        <v>9507</v>
      </c>
    </row>
    <row r="479">
      <c r="A479" s="4" t="s">
        <v>1522</v>
      </c>
      <c r="B479" s="4" t="s">
        <v>9561</v>
      </c>
      <c r="C479" s="4" t="s">
        <v>9426</v>
      </c>
      <c r="D479" s="4" t="s">
        <v>4301</v>
      </c>
      <c r="E479" s="4" t="s">
        <v>9507</v>
      </c>
    </row>
    <row r="480">
      <c r="A480" s="4" t="s">
        <v>9915</v>
      </c>
      <c r="B480" s="4" t="s">
        <v>9561</v>
      </c>
      <c r="C480" s="4" t="s">
        <v>9426</v>
      </c>
      <c r="D480" s="4" t="s">
        <v>4301</v>
      </c>
      <c r="E480" s="4" t="s">
        <v>9507</v>
      </c>
    </row>
    <row r="481">
      <c r="A481" s="4" t="s">
        <v>9916</v>
      </c>
      <c r="B481" s="4" t="s">
        <v>9561</v>
      </c>
      <c r="C481" s="4" t="s">
        <v>9426</v>
      </c>
      <c r="D481" s="4" t="s">
        <v>4301</v>
      </c>
      <c r="E481" s="4" t="s">
        <v>9507</v>
      </c>
    </row>
    <row r="482">
      <c r="A482" s="4" t="s">
        <v>9917</v>
      </c>
      <c r="B482" s="4" t="s">
        <v>9561</v>
      </c>
      <c r="C482" s="4" t="s">
        <v>9426</v>
      </c>
      <c r="D482" s="4" t="s">
        <v>4301</v>
      </c>
      <c r="E482" s="4" t="s">
        <v>9507</v>
      </c>
    </row>
    <row r="483">
      <c r="A483" s="4" t="s">
        <v>9918</v>
      </c>
      <c r="B483" s="4" t="s">
        <v>9561</v>
      </c>
      <c r="C483" s="4" t="s">
        <v>9426</v>
      </c>
      <c r="D483" s="4" t="s">
        <v>4301</v>
      </c>
      <c r="E483" s="4" t="s">
        <v>9507</v>
      </c>
    </row>
    <row r="484">
      <c r="A484" s="44" t="s">
        <v>1322</v>
      </c>
      <c r="B484" s="4" t="s">
        <v>9561</v>
      </c>
      <c r="C484" s="4" t="s">
        <v>9426</v>
      </c>
      <c r="D484" s="4" t="s">
        <v>4301</v>
      </c>
      <c r="E484" s="4" t="s">
        <v>9507</v>
      </c>
    </row>
    <row r="485">
      <c r="A485" s="4" t="s">
        <v>1323</v>
      </c>
      <c r="B485" s="4" t="s">
        <v>9561</v>
      </c>
      <c r="C485" s="4" t="s">
        <v>9426</v>
      </c>
      <c r="D485" s="4" t="s">
        <v>4301</v>
      </c>
      <c r="E485" s="4" t="s">
        <v>9507</v>
      </c>
    </row>
    <row r="486">
      <c r="A486" s="4" t="s">
        <v>9919</v>
      </c>
      <c r="B486" s="4" t="s">
        <v>9561</v>
      </c>
      <c r="C486" s="4" t="s">
        <v>9426</v>
      </c>
      <c r="D486" s="4" t="s">
        <v>4301</v>
      </c>
      <c r="E486" s="4" t="s">
        <v>9507</v>
      </c>
    </row>
    <row r="487">
      <c r="A487" s="4" t="s">
        <v>9920</v>
      </c>
      <c r="B487" s="4" t="s">
        <v>9561</v>
      </c>
      <c r="C487" s="4" t="s">
        <v>9426</v>
      </c>
      <c r="D487" s="4" t="s">
        <v>4301</v>
      </c>
      <c r="E487" s="4" t="s">
        <v>9507</v>
      </c>
    </row>
    <row r="488">
      <c r="A488" s="4" t="s">
        <v>9921</v>
      </c>
      <c r="B488" s="4" t="s">
        <v>9561</v>
      </c>
      <c r="C488" s="4" t="s">
        <v>9426</v>
      </c>
      <c r="D488" s="4" t="s">
        <v>4301</v>
      </c>
      <c r="E488" s="4" t="s">
        <v>9507</v>
      </c>
    </row>
    <row r="489">
      <c r="A489" s="44" t="s">
        <v>1328</v>
      </c>
      <c r="B489" s="4" t="s">
        <v>9561</v>
      </c>
      <c r="C489" s="4" t="s">
        <v>9426</v>
      </c>
      <c r="D489" s="4" t="s">
        <v>4301</v>
      </c>
      <c r="E489" s="4" t="s">
        <v>9507</v>
      </c>
    </row>
    <row r="490">
      <c r="A490" s="4" t="s">
        <v>9922</v>
      </c>
      <c r="B490" s="4" t="s">
        <v>9561</v>
      </c>
      <c r="C490" s="4" t="s">
        <v>9426</v>
      </c>
      <c r="D490" s="4" t="s">
        <v>4301</v>
      </c>
      <c r="E490" s="4" t="s">
        <v>9507</v>
      </c>
    </row>
    <row r="491">
      <c r="A491" s="4" t="s">
        <v>9923</v>
      </c>
      <c r="B491" s="4" t="s">
        <v>9561</v>
      </c>
      <c r="C491" s="4" t="s">
        <v>9426</v>
      </c>
      <c r="D491" s="4" t="s">
        <v>4301</v>
      </c>
      <c r="E491" s="4" t="s">
        <v>9507</v>
      </c>
    </row>
    <row r="492">
      <c r="A492" s="4" t="s">
        <v>1334</v>
      </c>
      <c r="B492" s="4" t="s">
        <v>9561</v>
      </c>
      <c r="C492" s="4" t="s">
        <v>9426</v>
      </c>
      <c r="D492" s="4" t="s">
        <v>4301</v>
      </c>
      <c r="E492" s="4" t="s">
        <v>9507</v>
      </c>
    </row>
    <row r="493">
      <c r="A493" s="4" t="s">
        <v>1335</v>
      </c>
      <c r="B493" s="4" t="s">
        <v>9561</v>
      </c>
      <c r="C493" s="4" t="s">
        <v>9426</v>
      </c>
      <c r="D493" s="4" t="s">
        <v>4301</v>
      </c>
      <c r="E493" s="4" t="s">
        <v>9507</v>
      </c>
    </row>
    <row r="494">
      <c r="A494" s="4" t="s">
        <v>1592</v>
      </c>
      <c r="B494" s="4" t="s">
        <v>9561</v>
      </c>
      <c r="C494" s="4" t="s">
        <v>9426</v>
      </c>
      <c r="D494" s="4" t="s">
        <v>4301</v>
      </c>
      <c r="E494" s="4" t="s">
        <v>9507</v>
      </c>
    </row>
    <row r="495">
      <c r="A495" s="93" t="s">
        <v>9924</v>
      </c>
      <c r="B495" s="4" t="s">
        <v>9561</v>
      </c>
      <c r="C495" s="4" t="s">
        <v>9426</v>
      </c>
      <c r="D495" s="4" t="s">
        <v>4301</v>
      </c>
      <c r="E495" s="4" t="s">
        <v>9507</v>
      </c>
    </row>
    <row r="496">
      <c r="A496" s="9" t="s">
        <v>1138</v>
      </c>
      <c r="B496" s="4" t="s">
        <v>9561</v>
      </c>
      <c r="C496" s="4" t="s">
        <v>9426</v>
      </c>
      <c r="D496" s="4" t="s">
        <v>4301</v>
      </c>
      <c r="E496" s="4" t="s">
        <v>9507</v>
      </c>
    </row>
    <row r="497">
      <c r="A497" s="2" t="s">
        <v>1058</v>
      </c>
      <c r="B497" s="4" t="s">
        <v>9561</v>
      </c>
      <c r="C497" s="4" t="s">
        <v>9426</v>
      </c>
      <c r="D497" s="4" t="s">
        <v>4301</v>
      </c>
      <c r="E497" s="4" t="s">
        <v>9507</v>
      </c>
    </row>
    <row r="498">
      <c r="A498" s="9" t="s">
        <v>1139</v>
      </c>
      <c r="B498" s="4" t="s">
        <v>9561</v>
      </c>
      <c r="C498" s="4" t="s">
        <v>9426</v>
      </c>
      <c r="D498" s="4" t="s">
        <v>4301</v>
      </c>
      <c r="E498" s="4" t="s">
        <v>9507</v>
      </c>
    </row>
    <row r="499">
      <c r="A499" s="2" t="s">
        <v>9979</v>
      </c>
      <c r="B499" s="4" t="s">
        <v>9561</v>
      </c>
      <c r="C499" s="4" t="s">
        <v>9426</v>
      </c>
      <c r="D499" s="4" t="s">
        <v>4301</v>
      </c>
      <c r="E499" s="4" t="s">
        <v>9507</v>
      </c>
    </row>
    <row r="500">
      <c r="A500" s="2" t="s">
        <v>1141</v>
      </c>
      <c r="B500" s="4" t="s">
        <v>9561</v>
      </c>
      <c r="C500" s="4" t="s">
        <v>9426</v>
      </c>
      <c r="D500" s="4" t="s">
        <v>4301</v>
      </c>
      <c r="E500" s="4" t="s">
        <v>9507</v>
      </c>
    </row>
    <row r="501">
      <c r="A501" s="2" t="s">
        <v>1142</v>
      </c>
      <c r="B501" s="4" t="s">
        <v>9561</v>
      </c>
      <c r="C501" s="4" t="s">
        <v>9426</v>
      </c>
      <c r="D501" s="4" t="s">
        <v>4301</v>
      </c>
      <c r="E501" s="4" t="s">
        <v>9507</v>
      </c>
    </row>
    <row r="502">
      <c r="A502" s="2" t="s">
        <v>9980</v>
      </c>
      <c r="B502" s="4" t="s">
        <v>9561</v>
      </c>
      <c r="C502" s="4" t="s">
        <v>9426</v>
      </c>
      <c r="D502" s="4" t="s">
        <v>4301</v>
      </c>
      <c r="E502" s="4" t="s">
        <v>9507</v>
      </c>
    </row>
    <row r="503">
      <c r="A503" s="2" t="s">
        <v>1059</v>
      </c>
      <c r="B503" s="4" t="s">
        <v>9561</v>
      </c>
      <c r="C503" s="4" t="s">
        <v>9426</v>
      </c>
      <c r="D503" s="4" t="s">
        <v>4301</v>
      </c>
      <c r="E503" s="4" t="s">
        <v>9507</v>
      </c>
    </row>
    <row r="504">
      <c r="A504" s="38" t="s">
        <v>9981</v>
      </c>
      <c r="B504" s="4" t="s">
        <v>9561</v>
      </c>
      <c r="C504" s="4" t="s">
        <v>9426</v>
      </c>
      <c r="D504" s="4" t="s">
        <v>4301</v>
      </c>
      <c r="E504" s="4" t="s">
        <v>9507</v>
      </c>
    </row>
    <row r="505">
      <c r="A505" s="2" t="s">
        <v>502</v>
      </c>
      <c r="B505" s="4" t="s">
        <v>9561</v>
      </c>
      <c r="C505" s="4" t="s">
        <v>9426</v>
      </c>
      <c r="D505" s="4" t="s">
        <v>4301</v>
      </c>
      <c r="E505" s="4" t="s">
        <v>9507</v>
      </c>
    </row>
    <row r="506">
      <c r="A506" s="2" t="s">
        <v>503</v>
      </c>
      <c r="B506" s="4" t="s">
        <v>9561</v>
      </c>
      <c r="C506" s="4" t="s">
        <v>9426</v>
      </c>
      <c r="D506" s="4" t="s">
        <v>4301</v>
      </c>
      <c r="E506" s="4" t="s">
        <v>9507</v>
      </c>
    </row>
    <row r="507">
      <c r="A507" s="2" t="s">
        <v>938</v>
      </c>
      <c r="B507" s="4" t="s">
        <v>9561</v>
      </c>
      <c r="C507" s="4" t="s">
        <v>9426</v>
      </c>
      <c r="D507" s="4" t="s">
        <v>4301</v>
      </c>
      <c r="E507" s="4" t="s">
        <v>9507</v>
      </c>
    </row>
    <row r="508">
      <c r="A508" s="2" t="s">
        <v>9982</v>
      </c>
      <c r="B508" s="4" t="s">
        <v>9561</v>
      </c>
      <c r="C508" s="4" t="s">
        <v>9426</v>
      </c>
      <c r="D508" s="4" t="s">
        <v>4301</v>
      </c>
      <c r="E508" s="4" t="s">
        <v>9507</v>
      </c>
    </row>
    <row r="509">
      <c r="A509" s="2" t="s">
        <v>9983</v>
      </c>
      <c r="B509" s="4" t="s">
        <v>9561</v>
      </c>
      <c r="C509" s="4" t="s">
        <v>9426</v>
      </c>
      <c r="D509" s="4" t="s">
        <v>4301</v>
      </c>
      <c r="E509" s="4" t="s">
        <v>9507</v>
      </c>
    </row>
    <row r="510">
      <c r="A510" s="2" t="s">
        <v>940</v>
      </c>
      <c r="B510" s="4" t="s">
        <v>9561</v>
      </c>
      <c r="C510" s="4" t="s">
        <v>9426</v>
      </c>
      <c r="D510" s="4" t="s">
        <v>4301</v>
      </c>
      <c r="E510" s="4" t="s">
        <v>9507</v>
      </c>
    </row>
    <row r="511">
      <c r="A511" s="2" t="s">
        <v>1144</v>
      </c>
      <c r="B511" s="4" t="s">
        <v>9561</v>
      </c>
      <c r="C511" s="4" t="s">
        <v>9426</v>
      </c>
      <c r="D511" s="4" t="s">
        <v>4301</v>
      </c>
      <c r="E511" s="4" t="s">
        <v>9507</v>
      </c>
    </row>
    <row r="512">
      <c r="A512" s="2" t="s">
        <v>1145</v>
      </c>
      <c r="B512" s="4" t="s">
        <v>9561</v>
      </c>
      <c r="C512" s="4" t="s">
        <v>9426</v>
      </c>
      <c r="D512" s="4" t="s">
        <v>4301</v>
      </c>
      <c r="E512" s="4" t="s">
        <v>9507</v>
      </c>
    </row>
    <row r="513">
      <c r="A513" s="2" t="s">
        <v>9984</v>
      </c>
      <c r="B513" s="4" t="s">
        <v>9561</v>
      </c>
      <c r="C513" s="4" t="s">
        <v>9426</v>
      </c>
      <c r="D513" s="4" t="s">
        <v>4301</v>
      </c>
      <c r="E513" s="4" t="s">
        <v>9507</v>
      </c>
    </row>
    <row r="514">
      <c r="A514" s="2" t="s">
        <v>9985</v>
      </c>
      <c r="B514" s="4" t="s">
        <v>9561</v>
      </c>
      <c r="C514" s="4" t="s">
        <v>9426</v>
      </c>
      <c r="D514" s="4" t="s">
        <v>4301</v>
      </c>
      <c r="E514" s="4" t="s">
        <v>9507</v>
      </c>
    </row>
    <row r="515">
      <c r="A515" s="9" t="s">
        <v>1147</v>
      </c>
      <c r="B515" s="4" t="s">
        <v>9561</v>
      </c>
      <c r="C515" s="4" t="s">
        <v>9426</v>
      </c>
      <c r="D515" s="4" t="s">
        <v>4301</v>
      </c>
      <c r="E515" s="4" t="s">
        <v>9507</v>
      </c>
    </row>
    <row r="516">
      <c r="A516" s="2" t="s">
        <v>1148</v>
      </c>
      <c r="B516" s="4" t="s">
        <v>9561</v>
      </c>
      <c r="C516" s="4" t="s">
        <v>9426</v>
      </c>
      <c r="D516" s="4" t="s">
        <v>4301</v>
      </c>
      <c r="E516" s="4" t="s">
        <v>9507</v>
      </c>
    </row>
    <row r="517">
      <c r="A517" s="4" t="s">
        <v>1336</v>
      </c>
      <c r="B517" s="4" t="s">
        <v>9561</v>
      </c>
      <c r="C517" s="4" t="s">
        <v>9426</v>
      </c>
      <c r="D517" s="4" t="s">
        <v>4301</v>
      </c>
      <c r="E517" s="4" t="s">
        <v>9507</v>
      </c>
    </row>
    <row r="518">
      <c r="A518" s="4" t="s">
        <v>9986</v>
      </c>
      <c r="B518" s="4" t="s">
        <v>9561</v>
      </c>
      <c r="C518" s="4" t="s">
        <v>9426</v>
      </c>
      <c r="D518" s="4" t="s">
        <v>4301</v>
      </c>
      <c r="E518" s="4" t="s">
        <v>9507</v>
      </c>
    </row>
    <row r="519">
      <c r="A519" s="4" t="s">
        <v>1595</v>
      </c>
      <c r="B519" s="4" t="s">
        <v>9561</v>
      </c>
      <c r="C519" s="4" t="s">
        <v>9426</v>
      </c>
      <c r="D519" s="4" t="s">
        <v>4301</v>
      </c>
      <c r="E519" s="4" t="s">
        <v>9507</v>
      </c>
    </row>
    <row r="520">
      <c r="A520" s="4" t="s">
        <v>1337</v>
      </c>
      <c r="B520" s="4" t="s">
        <v>9561</v>
      </c>
      <c r="C520" s="4" t="s">
        <v>9426</v>
      </c>
      <c r="D520" s="4" t="s">
        <v>4301</v>
      </c>
      <c r="E520" s="4" t="s">
        <v>9507</v>
      </c>
    </row>
    <row r="521">
      <c r="A521" s="44" t="s">
        <v>1598</v>
      </c>
      <c r="B521" s="4" t="s">
        <v>9561</v>
      </c>
      <c r="C521" s="4" t="s">
        <v>9426</v>
      </c>
      <c r="D521" s="4" t="s">
        <v>4301</v>
      </c>
      <c r="E521" s="4" t="s">
        <v>9507</v>
      </c>
    </row>
    <row r="522">
      <c r="A522" s="4" t="s">
        <v>1338</v>
      </c>
      <c r="B522" s="4" t="s">
        <v>9561</v>
      </c>
      <c r="C522" s="4" t="s">
        <v>9426</v>
      </c>
      <c r="D522" s="4" t="s">
        <v>4301</v>
      </c>
      <c r="E522" s="4" t="s">
        <v>9507</v>
      </c>
    </row>
    <row r="523">
      <c r="A523" s="44" t="s">
        <v>1339</v>
      </c>
      <c r="B523" s="4" t="s">
        <v>9561</v>
      </c>
      <c r="C523" s="4" t="s">
        <v>9426</v>
      </c>
      <c r="D523" s="4" t="s">
        <v>4301</v>
      </c>
      <c r="E523" s="4" t="s">
        <v>9507</v>
      </c>
    </row>
    <row r="524">
      <c r="A524" s="4" t="s">
        <v>1340</v>
      </c>
      <c r="B524" s="4" t="s">
        <v>9561</v>
      </c>
      <c r="C524" s="4" t="s">
        <v>9426</v>
      </c>
      <c r="D524" s="4" t="s">
        <v>4301</v>
      </c>
      <c r="E524" s="4" t="s">
        <v>9507</v>
      </c>
    </row>
    <row r="525">
      <c r="A525" s="4" t="s">
        <v>1150</v>
      </c>
      <c r="B525" s="4" t="s">
        <v>9561</v>
      </c>
      <c r="C525" s="4" t="s">
        <v>9426</v>
      </c>
      <c r="D525" s="4" t="s">
        <v>4301</v>
      </c>
      <c r="E525" s="4" t="s">
        <v>9507</v>
      </c>
    </row>
    <row r="526">
      <c r="A526" s="44" t="s">
        <v>1604</v>
      </c>
      <c r="B526" s="4" t="s">
        <v>9561</v>
      </c>
      <c r="C526" s="4" t="s">
        <v>9426</v>
      </c>
      <c r="D526" s="4" t="s">
        <v>4301</v>
      </c>
      <c r="E526" s="4" t="s">
        <v>9507</v>
      </c>
    </row>
    <row r="527">
      <c r="A527" s="44" t="s">
        <v>1606</v>
      </c>
      <c r="B527" s="4" t="s">
        <v>9561</v>
      </c>
      <c r="C527" s="4" t="s">
        <v>9426</v>
      </c>
      <c r="D527" s="4" t="s">
        <v>4301</v>
      </c>
      <c r="E527" s="4" t="s">
        <v>9507</v>
      </c>
    </row>
    <row r="528">
      <c r="A528" s="4" t="s">
        <v>1607</v>
      </c>
      <c r="B528" s="4" t="s">
        <v>9561</v>
      </c>
      <c r="C528" s="4" t="s">
        <v>9426</v>
      </c>
      <c r="D528" s="4" t="s">
        <v>4301</v>
      </c>
      <c r="E528" s="4" t="s">
        <v>9507</v>
      </c>
    </row>
    <row r="529">
      <c r="A529" s="4" t="s">
        <v>1609</v>
      </c>
      <c r="B529" s="4" t="s">
        <v>9561</v>
      </c>
      <c r="C529" s="4" t="s">
        <v>9426</v>
      </c>
      <c r="D529" s="4" t="s">
        <v>4301</v>
      </c>
      <c r="E529" s="4" t="s">
        <v>9507</v>
      </c>
    </row>
    <row r="530">
      <c r="A530" s="4" t="s">
        <v>9987</v>
      </c>
      <c r="B530" s="4" t="s">
        <v>9561</v>
      </c>
      <c r="C530" s="4" t="s">
        <v>9426</v>
      </c>
      <c r="D530" s="4" t="s">
        <v>4301</v>
      </c>
      <c r="E530" s="4" t="s">
        <v>9507</v>
      </c>
    </row>
    <row r="531">
      <c r="A531" s="4" t="s">
        <v>1613</v>
      </c>
      <c r="B531" s="4" t="s">
        <v>9561</v>
      </c>
      <c r="C531" s="4" t="s">
        <v>9426</v>
      </c>
      <c r="D531" s="4" t="s">
        <v>4301</v>
      </c>
      <c r="E531" s="4" t="s">
        <v>9507</v>
      </c>
    </row>
    <row r="532">
      <c r="A532" s="4" t="s">
        <v>9988</v>
      </c>
      <c r="B532" s="4" t="s">
        <v>9561</v>
      </c>
      <c r="C532" s="4" t="s">
        <v>9426</v>
      </c>
      <c r="D532" s="4" t="s">
        <v>4301</v>
      </c>
      <c r="E532" s="4" t="s">
        <v>9507</v>
      </c>
    </row>
    <row r="533">
      <c r="A533" s="4" t="s">
        <v>9989</v>
      </c>
      <c r="B533" s="4" t="s">
        <v>9561</v>
      </c>
      <c r="C533" s="4" t="s">
        <v>9426</v>
      </c>
      <c r="D533" s="4" t="s">
        <v>4301</v>
      </c>
      <c r="E533" s="4" t="s">
        <v>9507</v>
      </c>
    </row>
    <row r="534">
      <c r="A534" s="44" t="s">
        <v>9990</v>
      </c>
      <c r="B534" s="4" t="s">
        <v>9561</v>
      </c>
      <c r="C534" s="4" t="s">
        <v>9426</v>
      </c>
      <c r="D534" s="4" t="s">
        <v>4301</v>
      </c>
      <c r="E534" s="4" t="s">
        <v>9507</v>
      </c>
    </row>
    <row r="535">
      <c r="A535" s="44" t="s">
        <v>1626</v>
      </c>
      <c r="B535" s="4" t="s">
        <v>9561</v>
      </c>
      <c r="C535" s="4" t="s">
        <v>9426</v>
      </c>
      <c r="D535" s="4" t="s">
        <v>4301</v>
      </c>
      <c r="E535" s="4" t="s">
        <v>9507</v>
      </c>
    </row>
    <row r="536">
      <c r="A536" s="4" t="s">
        <v>1628</v>
      </c>
      <c r="B536" s="4" t="s">
        <v>9561</v>
      </c>
      <c r="C536" s="4" t="s">
        <v>9426</v>
      </c>
      <c r="D536" s="4" t="s">
        <v>4301</v>
      </c>
      <c r="E536" s="4" t="s">
        <v>9507</v>
      </c>
    </row>
    <row r="537">
      <c r="A537" s="4" t="s">
        <v>1344</v>
      </c>
      <c r="B537" s="4" t="s">
        <v>9561</v>
      </c>
      <c r="C537" s="4" t="s">
        <v>9426</v>
      </c>
      <c r="D537" s="4" t="s">
        <v>4301</v>
      </c>
      <c r="E537" s="4" t="s">
        <v>9507</v>
      </c>
    </row>
    <row r="538">
      <c r="A538" s="4" t="s">
        <v>1630</v>
      </c>
      <c r="B538" s="4" t="s">
        <v>9561</v>
      </c>
      <c r="C538" s="4" t="s">
        <v>9426</v>
      </c>
      <c r="D538" s="4" t="s">
        <v>4301</v>
      </c>
      <c r="E538" s="4" t="s">
        <v>9507</v>
      </c>
    </row>
    <row r="539">
      <c r="A539" s="4" t="s">
        <v>1345</v>
      </c>
      <c r="B539" s="4" t="s">
        <v>9561</v>
      </c>
      <c r="C539" s="4" t="s">
        <v>9426</v>
      </c>
      <c r="D539" s="4" t="s">
        <v>4301</v>
      </c>
      <c r="E539" s="4" t="s">
        <v>9507</v>
      </c>
    </row>
    <row r="540">
      <c r="A540" s="4" t="s">
        <v>1631</v>
      </c>
      <c r="B540" s="4" t="s">
        <v>9561</v>
      </c>
      <c r="C540" s="4" t="s">
        <v>9426</v>
      </c>
      <c r="D540" s="4" t="s">
        <v>4301</v>
      </c>
      <c r="E540" s="4" t="s">
        <v>9507</v>
      </c>
    </row>
    <row r="541">
      <c r="A541" s="4" t="s">
        <v>1632</v>
      </c>
      <c r="B541" s="4" t="s">
        <v>9561</v>
      </c>
      <c r="C541" s="4" t="s">
        <v>9426</v>
      </c>
      <c r="D541" s="4" t="s">
        <v>4301</v>
      </c>
      <c r="E541" s="4" t="s">
        <v>9507</v>
      </c>
    </row>
    <row r="542">
      <c r="A542" s="4" t="s">
        <v>1633</v>
      </c>
      <c r="B542" s="4" t="s">
        <v>9561</v>
      </c>
      <c r="C542" s="4" t="s">
        <v>9426</v>
      </c>
      <c r="D542" s="4" t="s">
        <v>4301</v>
      </c>
      <c r="E542" s="4" t="s">
        <v>9507</v>
      </c>
    </row>
    <row r="543">
      <c r="A543" s="4" t="s">
        <v>9991</v>
      </c>
      <c r="B543" s="4" t="s">
        <v>9561</v>
      </c>
      <c r="C543" s="4" t="s">
        <v>9426</v>
      </c>
      <c r="D543" s="4" t="s">
        <v>4301</v>
      </c>
      <c r="E543" s="4" t="s">
        <v>9507</v>
      </c>
    </row>
    <row r="544">
      <c r="A544" s="4" t="s">
        <v>1346</v>
      </c>
      <c r="B544" s="4" t="s">
        <v>9561</v>
      </c>
      <c r="C544" s="4" t="s">
        <v>9426</v>
      </c>
      <c r="D544" s="4" t="s">
        <v>4301</v>
      </c>
      <c r="E544" s="4" t="s">
        <v>9507</v>
      </c>
    </row>
    <row r="545">
      <c r="A545" s="44" t="s">
        <v>9992</v>
      </c>
      <c r="B545" s="4" t="s">
        <v>9561</v>
      </c>
      <c r="C545" s="4" t="s">
        <v>9426</v>
      </c>
      <c r="D545" s="4" t="s">
        <v>4301</v>
      </c>
      <c r="E545" s="4" t="s">
        <v>9507</v>
      </c>
    </row>
    <row r="546">
      <c r="A546" s="4" t="s">
        <v>1636</v>
      </c>
      <c r="B546" s="4" t="s">
        <v>9561</v>
      </c>
      <c r="C546" s="4" t="s">
        <v>9426</v>
      </c>
      <c r="D546" s="4" t="s">
        <v>4301</v>
      </c>
      <c r="E546" s="4" t="s">
        <v>9507</v>
      </c>
    </row>
    <row r="547">
      <c r="A547" s="26" t="s">
        <v>1637</v>
      </c>
      <c r="B547" s="2" t="s">
        <v>9993</v>
      </c>
      <c r="C547" s="2" t="s">
        <v>9994</v>
      </c>
      <c r="D547" s="2" t="s">
        <v>4301</v>
      </c>
      <c r="E547" s="38" t="s">
        <v>9995</v>
      </c>
    </row>
    <row r="548">
      <c r="A548" s="26" t="s">
        <v>1638</v>
      </c>
      <c r="B548" s="2" t="s">
        <v>9993</v>
      </c>
      <c r="C548" s="2" t="s">
        <v>9994</v>
      </c>
      <c r="D548" s="2" t="s">
        <v>4301</v>
      </c>
      <c r="E548" s="38" t="s">
        <v>9995</v>
      </c>
    </row>
    <row r="549">
      <c r="A549" s="50" t="s">
        <v>1639</v>
      </c>
      <c r="B549" s="2" t="s">
        <v>9993</v>
      </c>
      <c r="C549" s="2" t="s">
        <v>9994</v>
      </c>
      <c r="D549" s="2" t="s">
        <v>4301</v>
      </c>
      <c r="E549" s="2" t="s">
        <v>9995</v>
      </c>
    </row>
    <row r="550">
      <c r="A550" s="2" t="s">
        <v>1640</v>
      </c>
      <c r="B550" s="2" t="s">
        <v>9993</v>
      </c>
      <c r="C550" s="2" t="s">
        <v>9994</v>
      </c>
      <c r="D550" s="2" t="s">
        <v>4301</v>
      </c>
      <c r="E550" s="2" t="s">
        <v>9995</v>
      </c>
    </row>
    <row r="551">
      <c r="A551" s="50" t="s">
        <v>1641</v>
      </c>
      <c r="B551" s="2" t="s">
        <v>9993</v>
      </c>
      <c r="C551" s="2" t="s">
        <v>9994</v>
      </c>
      <c r="D551" s="2" t="s">
        <v>4301</v>
      </c>
      <c r="E551" s="2" t="s">
        <v>9995</v>
      </c>
    </row>
    <row r="552">
      <c r="A552" s="55" t="s">
        <v>1642</v>
      </c>
      <c r="B552" s="2" t="s">
        <v>9993</v>
      </c>
      <c r="C552" s="2" t="s">
        <v>9994</v>
      </c>
      <c r="D552" s="2" t="s">
        <v>4301</v>
      </c>
      <c r="E552" s="2" t="s">
        <v>9995</v>
      </c>
    </row>
    <row r="553">
      <c r="A553" s="50" t="s">
        <v>9996</v>
      </c>
      <c r="B553" s="2" t="s">
        <v>9993</v>
      </c>
      <c r="C553" s="2" t="s">
        <v>9994</v>
      </c>
      <c r="D553" s="2" t="s">
        <v>4301</v>
      </c>
      <c r="E553" s="2" t="s">
        <v>9995</v>
      </c>
    </row>
    <row r="554">
      <c r="A554" s="56" t="s">
        <v>1643</v>
      </c>
      <c r="B554" s="2" t="s">
        <v>9993</v>
      </c>
      <c r="C554" s="2" t="s">
        <v>9994</v>
      </c>
      <c r="D554" s="2" t="s">
        <v>4301</v>
      </c>
      <c r="E554" s="2" t="s">
        <v>9995</v>
      </c>
    </row>
    <row r="555">
      <c r="A555" s="34" t="s">
        <v>1644</v>
      </c>
      <c r="B555" s="2" t="s">
        <v>9993</v>
      </c>
      <c r="C555" s="2" t="s">
        <v>9994</v>
      </c>
      <c r="D555" s="2" t="s">
        <v>4301</v>
      </c>
      <c r="E555" s="2" t="s">
        <v>9995</v>
      </c>
    </row>
    <row r="556">
      <c r="A556" s="50" t="s">
        <v>1645</v>
      </c>
      <c r="B556" s="2" t="s">
        <v>9993</v>
      </c>
      <c r="C556" s="2" t="s">
        <v>9994</v>
      </c>
      <c r="D556" s="2" t="s">
        <v>4301</v>
      </c>
      <c r="E556" s="2" t="s">
        <v>9995</v>
      </c>
    </row>
    <row r="557">
      <c r="A557" s="50" t="s">
        <v>1646</v>
      </c>
      <c r="B557" s="2" t="s">
        <v>9993</v>
      </c>
      <c r="C557" s="2" t="s">
        <v>9994</v>
      </c>
      <c r="D557" s="2" t="s">
        <v>4301</v>
      </c>
      <c r="E557" s="2" t="s">
        <v>9995</v>
      </c>
    </row>
    <row r="558">
      <c r="A558" s="50" t="s">
        <v>1647</v>
      </c>
      <c r="B558" s="2" t="s">
        <v>9993</v>
      </c>
      <c r="C558" s="2" t="s">
        <v>9994</v>
      </c>
      <c r="D558" s="2" t="s">
        <v>4301</v>
      </c>
      <c r="E558" s="2" t="s">
        <v>9995</v>
      </c>
    </row>
    <row r="559">
      <c r="A559" s="50" t="s">
        <v>1648</v>
      </c>
      <c r="B559" s="2" t="s">
        <v>4809</v>
      </c>
      <c r="C559" s="2" t="s">
        <v>9994</v>
      </c>
      <c r="D559" s="2" t="s">
        <v>4301</v>
      </c>
      <c r="E559" s="38" t="s">
        <v>9997</v>
      </c>
    </row>
    <row r="560">
      <c r="A560" s="50" t="s">
        <v>9998</v>
      </c>
      <c r="B560" s="2" t="s">
        <v>4809</v>
      </c>
      <c r="C560" s="2" t="s">
        <v>9994</v>
      </c>
      <c r="D560" s="2" t="s">
        <v>4301</v>
      </c>
      <c r="E560" s="38" t="s">
        <v>9997</v>
      </c>
    </row>
    <row r="561">
      <c r="A561" s="57" t="s">
        <v>1650</v>
      </c>
      <c r="B561" s="2" t="s">
        <v>4809</v>
      </c>
      <c r="C561" s="2" t="s">
        <v>9994</v>
      </c>
      <c r="D561" s="2" t="s">
        <v>4301</v>
      </c>
      <c r="E561" s="2" t="s">
        <v>9999</v>
      </c>
    </row>
    <row r="562">
      <c r="A562" s="50" t="s">
        <v>10000</v>
      </c>
      <c r="B562" s="2" t="s">
        <v>4809</v>
      </c>
      <c r="C562" s="2" t="s">
        <v>9994</v>
      </c>
      <c r="D562" s="2" t="s">
        <v>4301</v>
      </c>
      <c r="E562" s="2" t="s">
        <v>10001</v>
      </c>
    </row>
    <row r="563">
      <c r="A563" s="50" t="s">
        <v>1651</v>
      </c>
      <c r="B563" s="2" t="s">
        <v>4809</v>
      </c>
      <c r="C563" s="2" t="s">
        <v>9994</v>
      </c>
      <c r="D563" s="2" t="s">
        <v>4301</v>
      </c>
      <c r="E563" s="2" t="s">
        <v>10002</v>
      </c>
    </row>
    <row r="564">
      <c r="A564" s="26" t="s">
        <v>1652</v>
      </c>
      <c r="B564" s="2" t="s">
        <v>4809</v>
      </c>
      <c r="C564" s="2" t="s">
        <v>9994</v>
      </c>
      <c r="D564" s="2" t="s">
        <v>4301</v>
      </c>
      <c r="E564" s="2" t="s">
        <v>10003</v>
      </c>
    </row>
    <row r="565">
      <c r="A565" s="50" t="s">
        <v>1653</v>
      </c>
      <c r="B565" s="2" t="s">
        <v>4809</v>
      </c>
      <c r="C565" s="2" t="s">
        <v>9994</v>
      </c>
      <c r="D565" s="2" t="s">
        <v>4301</v>
      </c>
      <c r="E565" s="2" t="s">
        <v>10004</v>
      </c>
    </row>
    <row r="566">
      <c r="A566" s="50" t="s">
        <v>1654</v>
      </c>
      <c r="B566" s="2" t="s">
        <v>4809</v>
      </c>
      <c r="C566" s="2" t="s">
        <v>9994</v>
      </c>
      <c r="D566" s="2" t="s">
        <v>4301</v>
      </c>
      <c r="E566" s="2" t="s">
        <v>10005</v>
      </c>
    </row>
    <row r="567">
      <c r="A567" s="96" t="s">
        <v>1655</v>
      </c>
      <c r="B567" s="2" t="s">
        <v>4809</v>
      </c>
      <c r="C567" s="2" t="s">
        <v>9994</v>
      </c>
      <c r="D567" s="2" t="s">
        <v>4301</v>
      </c>
      <c r="E567" s="2" t="s">
        <v>10006</v>
      </c>
    </row>
    <row r="568">
      <c r="A568" s="50" t="s">
        <v>1656</v>
      </c>
      <c r="B568" s="2" t="s">
        <v>4809</v>
      </c>
      <c r="C568" s="2" t="s">
        <v>9994</v>
      </c>
      <c r="D568" s="2" t="s">
        <v>4301</v>
      </c>
      <c r="E568" s="2" t="s">
        <v>10007</v>
      </c>
    </row>
    <row r="569">
      <c r="A569" s="50" t="s">
        <v>1657</v>
      </c>
      <c r="B569" s="2" t="s">
        <v>4809</v>
      </c>
      <c r="C569" s="2" t="s">
        <v>9994</v>
      </c>
      <c r="D569" s="2" t="s">
        <v>4301</v>
      </c>
      <c r="E569" s="2" t="s">
        <v>10008</v>
      </c>
    </row>
    <row r="570">
      <c r="A570" s="50" t="s">
        <v>10009</v>
      </c>
      <c r="B570" s="2" t="s">
        <v>4809</v>
      </c>
      <c r="C570" s="2" t="s">
        <v>9994</v>
      </c>
      <c r="D570" s="2" t="s">
        <v>4301</v>
      </c>
      <c r="E570" s="2" t="s">
        <v>10010</v>
      </c>
    </row>
    <row r="571">
      <c r="A571" s="26" t="s">
        <v>10011</v>
      </c>
      <c r="B571" s="2" t="s">
        <v>10012</v>
      </c>
      <c r="C571" s="2" t="s">
        <v>9994</v>
      </c>
      <c r="D571" s="2" t="s">
        <v>4301</v>
      </c>
      <c r="E571" s="38" t="s">
        <v>10013</v>
      </c>
    </row>
    <row r="572">
      <c r="A572" s="26" t="s">
        <v>10014</v>
      </c>
      <c r="B572" s="2" t="s">
        <v>10012</v>
      </c>
      <c r="C572" s="2" t="s">
        <v>9994</v>
      </c>
      <c r="D572" s="2" t="s">
        <v>4301</v>
      </c>
      <c r="E572" s="38" t="s">
        <v>10013</v>
      </c>
    </row>
    <row r="573">
      <c r="A573" s="50" t="s">
        <v>10015</v>
      </c>
      <c r="B573" s="2" t="s">
        <v>10012</v>
      </c>
      <c r="C573" s="2" t="s">
        <v>9994</v>
      </c>
      <c r="D573" s="2" t="s">
        <v>4301</v>
      </c>
      <c r="E573" s="2" t="s">
        <v>10016</v>
      </c>
    </row>
    <row r="574">
      <c r="A574" s="96" t="s">
        <v>10017</v>
      </c>
      <c r="B574" s="2" t="s">
        <v>10012</v>
      </c>
      <c r="C574" s="2" t="s">
        <v>9994</v>
      </c>
      <c r="D574" s="2" t="s">
        <v>4301</v>
      </c>
      <c r="E574" s="2" t="s">
        <v>10018</v>
      </c>
    </row>
    <row r="575">
      <c r="A575" s="26" t="s">
        <v>1665</v>
      </c>
      <c r="B575" s="2" t="s">
        <v>10012</v>
      </c>
      <c r="C575" s="2" t="s">
        <v>9994</v>
      </c>
      <c r="D575" s="2" t="s">
        <v>4301</v>
      </c>
      <c r="E575" s="2" t="s">
        <v>10019</v>
      </c>
    </row>
    <row r="576">
      <c r="A576" s="50" t="s">
        <v>1666</v>
      </c>
      <c r="B576" s="2" t="s">
        <v>10012</v>
      </c>
      <c r="C576" s="2" t="s">
        <v>9994</v>
      </c>
      <c r="D576" s="2" t="s">
        <v>4301</v>
      </c>
      <c r="E576" s="2" t="s">
        <v>10020</v>
      </c>
    </row>
    <row r="577">
      <c r="A577" s="26" t="s">
        <v>10021</v>
      </c>
      <c r="B577" s="2" t="s">
        <v>10022</v>
      </c>
      <c r="C577" s="2" t="s">
        <v>9994</v>
      </c>
      <c r="D577" s="2" t="s">
        <v>4301</v>
      </c>
      <c r="E577" s="38" t="s">
        <v>10023</v>
      </c>
    </row>
    <row r="578">
      <c r="A578" s="50" t="s">
        <v>10024</v>
      </c>
      <c r="B578" s="2" t="s">
        <v>10022</v>
      </c>
      <c r="C578" s="2" t="s">
        <v>9994</v>
      </c>
      <c r="D578" s="2" t="s">
        <v>4301</v>
      </c>
      <c r="E578" s="38" t="s">
        <v>10023</v>
      </c>
    </row>
    <row r="579">
      <c r="A579" s="26" t="s">
        <v>10025</v>
      </c>
      <c r="B579" s="2" t="s">
        <v>10022</v>
      </c>
      <c r="C579" s="2" t="s">
        <v>9994</v>
      </c>
      <c r="D579" s="2" t="s">
        <v>4301</v>
      </c>
      <c r="E579" s="2" t="s">
        <v>10023</v>
      </c>
    </row>
    <row r="580">
      <c r="A580" s="26" t="s">
        <v>10026</v>
      </c>
      <c r="B580" s="2" t="s">
        <v>10022</v>
      </c>
      <c r="C580" s="2" t="s">
        <v>9994</v>
      </c>
      <c r="D580" s="2" t="s">
        <v>4301</v>
      </c>
      <c r="E580" s="2" t="s">
        <v>10023</v>
      </c>
    </row>
    <row r="581">
      <c r="A581" s="50" t="s">
        <v>10027</v>
      </c>
      <c r="B581" s="2" t="s">
        <v>10022</v>
      </c>
      <c r="C581" s="2" t="s">
        <v>9994</v>
      </c>
      <c r="D581" s="2" t="s">
        <v>4301</v>
      </c>
      <c r="E581" s="2" t="s">
        <v>10023</v>
      </c>
    </row>
    <row r="582">
      <c r="A582" s="26" t="s">
        <v>10028</v>
      </c>
      <c r="B582" s="2" t="s">
        <v>10022</v>
      </c>
      <c r="C582" s="2" t="s">
        <v>9994</v>
      </c>
      <c r="D582" s="2" t="s">
        <v>4301</v>
      </c>
      <c r="E582" s="2" t="s">
        <v>10023</v>
      </c>
    </row>
    <row r="583">
      <c r="A583" s="50" t="s">
        <v>1676</v>
      </c>
      <c r="B583" s="2" t="s">
        <v>10022</v>
      </c>
      <c r="C583" s="2" t="s">
        <v>9994</v>
      </c>
      <c r="D583" s="2" t="s">
        <v>4301</v>
      </c>
      <c r="E583" s="2" t="s">
        <v>10023</v>
      </c>
    </row>
    <row r="584">
      <c r="A584" s="50" t="s">
        <v>10029</v>
      </c>
      <c r="B584" s="2" t="s">
        <v>10022</v>
      </c>
      <c r="C584" s="2" t="s">
        <v>9994</v>
      </c>
      <c r="D584" s="2" t="s">
        <v>4301</v>
      </c>
      <c r="E584" s="2" t="s">
        <v>10023</v>
      </c>
    </row>
    <row r="585">
      <c r="A585" s="52" t="s">
        <v>10030</v>
      </c>
      <c r="B585" s="2" t="s">
        <v>10022</v>
      </c>
      <c r="C585" s="2" t="s">
        <v>9994</v>
      </c>
      <c r="D585" s="2" t="s">
        <v>4301</v>
      </c>
      <c r="E585" s="2" t="s">
        <v>10023</v>
      </c>
    </row>
    <row r="586">
      <c r="A586" s="52" t="s">
        <v>10031</v>
      </c>
      <c r="B586" s="2" t="s">
        <v>10022</v>
      </c>
      <c r="C586" s="2" t="s">
        <v>9994</v>
      </c>
      <c r="D586" s="2" t="s">
        <v>4301</v>
      </c>
      <c r="E586" s="2" t="s">
        <v>10023</v>
      </c>
    </row>
    <row r="587">
      <c r="A587" s="14" t="s">
        <v>10032</v>
      </c>
      <c r="B587" s="2" t="s">
        <v>10022</v>
      </c>
      <c r="C587" s="2" t="s">
        <v>9994</v>
      </c>
      <c r="D587" s="2" t="s">
        <v>4301</v>
      </c>
      <c r="E587" s="2" t="s">
        <v>10023</v>
      </c>
    </row>
    <row r="588">
      <c r="A588" s="14" t="s">
        <v>10033</v>
      </c>
      <c r="B588" s="2" t="s">
        <v>10022</v>
      </c>
      <c r="C588" s="2" t="s">
        <v>9994</v>
      </c>
      <c r="D588" s="2" t="s">
        <v>4301</v>
      </c>
      <c r="E588" s="2" t="s">
        <v>10023</v>
      </c>
    </row>
    <row r="589">
      <c r="A589" s="14" t="s">
        <v>10034</v>
      </c>
      <c r="B589" s="2" t="s">
        <v>10022</v>
      </c>
      <c r="C589" s="2" t="s">
        <v>9994</v>
      </c>
      <c r="D589" s="2" t="s">
        <v>4301</v>
      </c>
      <c r="E589" s="2" t="s">
        <v>10023</v>
      </c>
    </row>
    <row r="590">
      <c r="A590" s="14" t="s">
        <v>1722</v>
      </c>
      <c r="B590" s="2" t="s">
        <v>10022</v>
      </c>
      <c r="C590" s="2" t="s">
        <v>9994</v>
      </c>
      <c r="D590" s="2" t="s">
        <v>4301</v>
      </c>
      <c r="E590" s="2" t="s">
        <v>10023</v>
      </c>
    </row>
    <row r="591">
      <c r="A591" s="2" t="s">
        <v>10035</v>
      </c>
      <c r="B591" s="2" t="s">
        <v>10022</v>
      </c>
      <c r="C591" s="2" t="s">
        <v>9994</v>
      </c>
      <c r="D591" s="2" t="s">
        <v>4301</v>
      </c>
      <c r="E591" s="2" t="s">
        <v>10023</v>
      </c>
    </row>
    <row r="592">
      <c r="A592" s="2" t="s">
        <v>10036</v>
      </c>
      <c r="B592" s="2" t="s">
        <v>10022</v>
      </c>
      <c r="C592" s="2" t="s">
        <v>9994</v>
      </c>
      <c r="D592" s="2" t="s">
        <v>4301</v>
      </c>
      <c r="E592" s="2" t="s">
        <v>10023</v>
      </c>
    </row>
    <row r="593">
      <c r="A593" s="2" t="s">
        <v>10037</v>
      </c>
      <c r="B593" s="2" t="s">
        <v>10022</v>
      </c>
      <c r="C593" s="2" t="s">
        <v>9994</v>
      </c>
      <c r="D593" s="2" t="s">
        <v>4301</v>
      </c>
      <c r="E593" s="2" t="s">
        <v>10023</v>
      </c>
    </row>
    <row r="594">
      <c r="A594" s="26" t="s">
        <v>1382</v>
      </c>
      <c r="B594" s="2" t="s">
        <v>10038</v>
      </c>
      <c r="C594" s="2" t="s">
        <v>9426</v>
      </c>
      <c r="D594" s="2" t="s">
        <v>4301</v>
      </c>
      <c r="E594" s="38" t="s">
        <v>10039</v>
      </c>
    </row>
    <row r="595">
      <c r="A595" s="26" t="s">
        <v>10040</v>
      </c>
      <c r="B595" s="2" t="s">
        <v>10038</v>
      </c>
      <c r="C595" s="2" t="s">
        <v>9426</v>
      </c>
      <c r="D595" s="2" t="s">
        <v>4301</v>
      </c>
      <c r="E595" s="38" t="s">
        <v>10039</v>
      </c>
    </row>
    <row r="596">
      <c r="A596" s="26" t="s">
        <v>10041</v>
      </c>
      <c r="B596" s="2" t="s">
        <v>10038</v>
      </c>
      <c r="C596" s="2" t="s">
        <v>9426</v>
      </c>
      <c r="D596" s="2" t="s">
        <v>4301</v>
      </c>
      <c r="E596" s="2" t="s">
        <v>10039</v>
      </c>
    </row>
    <row r="597">
      <c r="A597" s="26" t="s">
        <v>10042</v>
      </c>
      <c r="B597" s="2" t="s">
        <v>10038</v>
      </c>
      <c r="C597" s="2" t="s">
        <v>9426</v>
      </c>
      <c r="D597" s="2" t="s">
        <v>4301</v>
      </c>
      <c r="E597" s="2" t="s">
        <v>10039</v>
      </c>
    </row>
    <row r="598">
      <c r="A598" s="50" t="s">
        <v>1388</v>
      </c>
      <c r="B598" s="2" t="s">
        <v>10038</v>
      </c>
      <c r="C598" s="2" t="s">
        <v>9426</v>
      </c>
      <c r="D598" s="2" t="s">
        <v>4301</v>
      </c>
      <c r="E598" s="2" t="s">
        <v>10039</v>
      </c>
    </row>
    <row r="599">
      <c r="A599" s="26" t="s">
        <v>10043</v>
      </c>
      <c r="B599" s="2" t="s">
        <v>10038</v>
      </c>
      <c r="C599" s="2" t="s">
        <v>9426</v>
      </c>
      <c r="D599" s="2" t="s">
        <v>4301</v>
      </c>
      <c r="E599" s="2" t="s">
        <v>10039</v>
      </c>
    </row>
    <row r="600">
      <c r="A600" s="2" t="s">
        <v>10044</v>
      </c>
      <c r="B600" s="2" t="s">
        <v>10038</v>
      </c>
      <c r="C600" s="2" t="s">
        <v>9426</v>
      </c>
      <c r="D600" s="2" t="s">
        <v>4301</v>
      </c>
      <c r="E600" s="2" t="s">
        <v>10039</v>
      </c>
    </row>
    <row r="601">
      <c r="A601" s="26" t="s">
        <v>10045</v>
      </c>
      <c r="B601" s="2" t="s">
        <v>10038</v>
      </c>
      <c r="C601" s="2" t="s">
        <v>9426</v>
      </c>
      <c r="D601" s="2" t="s">
        <v>4301</v>
      </c>
      <c r="E601" s="2" t="s">
        <v>10039</v>
      </c>
    </row>
    <row r="602">
      <c r="A602" s="26" t="s">
        <v>10046</v>
      </c>
      <c r="B602" s="2" t="s">
        <v>10038</v>
      </c>
      <c r="C602" s="2" t="s">
        <v>9426</v>
      </c>
      <c r="D602" s="2" t="s">
        <v>4301</v>
      </c>
      <c r="E602" s="2" t="s">
        <v>10039</v>
      </c>
    </row>
    <row r="603">
      <c r="A603" s="26" t="s">
        <v>1397</v>
      </c>
      <c r="B603" s="2" t="s">
        <v>10038</v>
      </c>
      <c r="C603" s="2" t="s">
        <v>9426</v>
      </c>
      <c r="D603" s="2" t="s">
        <v>4301</v>
      </c>
      <c r="E603" s="2" t="s">
        <v>10039</v>
      </c>
    </row>
    <row r="604">
      <c r="A604" s="57" t="s">
        <v>10047</v>
      </c>
      <c r="B604" s="2" t="s">
        <v>10038</v>
      </c>
      <c r="C604" s="2" t="s">
        <v>9426</v>
      </c>
      <c r="D604" s="2" t="s">
        <v>4301</v>
      </c>
      <c r="E604" s="2" t="s">
        <v>10039</v>
      </c>
    </row>
    <row r="605">
      <c r="A605" s="2" t="s">
        <v>10048</v>
      </c>
      <c r="B605" s="2" t="s">
        <v>10038</v>
      </c>
      <c r="C605" s="2" t="s">
        <v>9426</v>
      </c>
      <c r="D605" s="2" t="s">
        <v>4301</v>
      </c>
      <c r="E605" s="2" t="s">
        <v>10039</v>
      </c>
    </row>
    <row r="606">
      <c r="A606" s="50" t="s">
        <v>10049</v>
      </c>
      <c r="B606" s="2" t="s">
        <v>10038</v>
      </c>
      <c r="C606" s="2" t="s">
        <v>9426</v>
      </c>
      <c r="D606" s="2" t="s">
        <v>4301</v>
      </c>
      <c r="E606" s="2" t="s">
        <v>10039</v>
      </c>
    </row>
    <row r="607">
      <c r="A607" s="26" t="s">
        <v>1756</v>
      </c>
      <c r="B607" s="2" t="s">
        <v>10038</v>
      </c>
      <c r="C607" s="2" t="s">
        <v>9426</v>
      </c>
      <c r="D607" s="2" t="s">
        <v>4301</v>
      </c>
      <c r="E607" s="2" t="s">
        <v>10039</v>
      </c>
    </row>
    <row r="608">
      <c r="A608" s="26" t="s">
        <v>1757</v>
      </c>
      <c r="B608" s="2" t="s">
        <v>10038</v>
      </c>
      <c r="C608" s="2" t="s">
        <v>9426</v>
      </c>
      <c r="D608" s="2" t="s">
        <v>4301</v>
      </c>
      <c r="E608" s="2" t="s">
        <v>10039</v>
      </c>
    </row>
    <row r="609">
      <c r="A609" s="26" t="s">
        <v>1401</v>
      </c>
      <c r="B609" s="2" t="s">
        <v>10038</v>
      </c>
      <c r="C609" s="2" t="s">
        <v>9426</v>
      </c>
      <c r="D609" s="2" t="s">
        <v>4301</v>
      </c>
      <c r="E609" s="2" t="s">
        <v>10039</v>
      </c>
    </row>
    <row r="610">
      <c r="A610" s="2" t="s">
        <v>10050</v>
      </c>
      <c r="B610" s="2" t="s">
        <v>10038</v>
      </c>
      <c r="C610" s="2" t="s">
        <v>9426</v>
      </c>
      <c r="D610" s="2" t="s">
        <v>4301</v>
      </c>
      <c r="E610" s="2" t="s">
        <v>10039</v>
      </c>
    </row>
    <row r="611">
      <c r="A611" s="2" t="s">
        <v>1403</v>
      </c>
      <c r="B611" s="2" t="s">
        <v>10038</v>
      </c>
      <c r="C611" s="2" t="s">
        <v>9426</v>
      </c>
      <c r="D611" s="2" t="s">
        <v>4301</v>
      </c>
      <c r="E611" s="2" t="s">
        <v>10039</v>
      </c>
    </row>
    <row r="612">
      <c r="A612" s="26" t="s">
        <v>10051</v>
      </c>
      <c r="B612" s="2" t="s">
        <v>10038</v>
      </c>
      <c r="C612" s="2" t="s">
        <v>9426</v>
      </c>
      <c r="D612" s="2" t="s">
        <v>4301</v>
      </c>
      <c r="E612" s="2" t="s">
        <v>10039</v>
      </c>
    </row>
    <row r="613">
      <c r="A613" s="26" t="s">
        <v>1405</v>
      </c>
      <c r="B613" s="2" t="s">
        <v>10038</v>
      </c>
      <c r="C613" s="2" t="s">
        <v>9426</v>
      </c>
      <c r="D613" s="2" t="s">
        <v>4301</v>
      </c>
      <c r="E613" s="2" t="s">
        <v>10039</v>
      </c>
    </row>
    <row r="614">
      <c r="A614" s="2" t="s">
        <v>10052</v>
      </c>
      <c r="B614" s="2" t="s">
        <v>10038</v>
      </c>
      <c r="C614" s="2" t="s">
        <v>9426</v>
      </c>
      <c r="D614" s="2" t="s">
        <v>4301</v>
      </c>
      <c r="E614" s="2" t="s">
        <v>10053</v>
      </c>
    </row>
    <row r="615">
      <c r="A615" s="50" t="s">
        <v>1409</v>
      </c>
      <c r="B615" s="2" t="s">
        <v>10038</v>
      </c>
      <c r="C615" s="2" t="s">
        <v>9426</v>
      </c>
      <c r="D615" s="2" t="s">
        <v>4301</v>
      </c>
      <c r="E615" s="2" t="s">
        <v>10054</v>
      </c>
    </row>
    <row r="616">
      <c r="A616" s="26" t="s">
        <v>1410</v>
      </c>
      <c r="B616" s="2" t="s">
        <v>10038</v>
      </c>
      <c r="C616" s="2" t="s">
        <v>9426</v>
      </c>
      <c r="D616" s="2" t="s">
        <v>4301</v>
      </c>
      <c r="E616" s="2" t="s">
        <v>10055</v>
      </c>
    </row>
    <row r="617">
      <c r="A617" s="26" t="s">
        <v>1762</v>
      </c>
      <c r="B617" s="2" t="s">
        <v>10038</v>
      </c>
      <c r="C617" s="2" t="s">
        <v>9426</v>
      </c>
      <c r="D617" s="2" t="s">
        <v>4301</v>
      </c>
      <c r="E617" s="2" t="s">
        <v>10056</v>
      </c>
    </row>
    <row r="618">
      <c r="A618" s="26" t="s">
        <v>1411</v>
      </c>
      <c r="B618" s="2" t="s">
        <v>10038</v>
      </c>
      <c r="C618" s="2" t="s">
        <v>9426</v>
      </c>
      <c r="D618" s="2" t="s">
        <v>4301</v>
      </c>
      <c r="E618" s="2" t="s">
        <v>10057</v>
      </c>
    </row>
    <row r="619">
      <c r="A619" s="2" t="s">
        <v>10058</v>
      </c>
      <c r="B619" s="2" t="s">
        <v>10038</v>
      </c>
      <c r="C619" s="2" t="s">
        <v>9426</v>
      </c>
      <c r="D619" s="2" t="s">
        <v>4301</v>
      </c>
      <c r="E619" s="2" t="s">
        <v>10059</v>
      </c>
    </row>
    <row r="620">
      <c r="A620" s="26" t="s">
        <v>10060</v>
      </c>
      <c r="B620" s="2" t="s">
        <v>10038</v>
      </c>
      <c r="C620" s="2" t="s">
        <v>9426</v>
      </c>
      <c r="D620" s="2" t="s">
        <v>4301</v>
      </c>
      <c r="E620" s="2" t="s">
        <v>10061</v>
      </c>
    </row>
    <row r="621">
      <c r="A621" s="26" t="s">
        <v>1415</v>
      </c>
      <c r="B621" s="2" t="s">
        <v>10038</v>
      </c>
      <c r="C621" s="2" t="s">
        <v>9426</v>
      </c>
      <c r="D621" s="2" t="s">
        <v>4301</v>
      </c>
      <c r="E621" s="2" t="s">
        <v>10062</v>
      </c>
    </row>
    <row r="622">
      <c r="A622" s="26" t="s">
        <v>10063</v>
      </c>
      <c r="B622" s="2" t="s">
        <v>10038</v>
      </c>
      <c r="C622" s="2" t="s">
        <v>9426</v>
      </c>
      <c r="D622" s="2" t="s">
        <v>4301</v>
      </c>
      <c r="E622" s="2" t="s">
        <v>10064</v>
      </c>
    </row>
    <row r="623">
      <c r="A623" s="26" t="s">
        <v>10065</v>
      </c>
      <c r="B623" s="2" t="s">
        <v>10038</v>
      </c>
      <c r="C623" s="2" t="s">
        <v>9426</v>
      </c>
      <c r="D623" s="2" t="s">
        <v>4301</v>
      </c>
      <c r="E623" s="2" t="s">
        <v>10066</v>
      </c>
    </row>
    <row r="624">
      <c r="A624" s="26" t="s">
        <v>1418</v>
      </c>
      <c r="B624" s="2" t="s">
        <v>10038</v>
      </c>
      <c r="C624" s="2" t="s">
        <v>9426</v>
      </c>
      <c r="D624" s="2" t="s">
        <v>4301</v>
      </c>
      <c r="E624" s="2" t="s">
        <v>10067</v>
      </c>
    </row>
    <row r="625">
      <c r="A625" s="26" t="s">
        <v>1153</v>
      </c>
      <c r="B625" s="2" t="s">
        <v>10038</v>
      </c>
      <c r="C625" s="2" t="s">
        <v>9426</v>
      </c>
      <c r="D625" s="2" t="s">
        <v>4301</v>
      </c>
      <c r="E625" s="2" t="s">
        <v>10068</v>
      </c>
    </row>
    <row r="626">
      <c r="A626" s="26" t="s">
        <v>1767</v>
      </c>
      <c r="B626" s="2" t="s">
        <v>10038</v>
      </c>
      <c r="C626" s="2" t="s">
        <v>9426</v>
      </c>
      <c r="D626" s="2" t="s">
        <v>4301</v>
      </c>
      <c r="E626" s="2" t="s">
        <v>10069</v>
      </c>
    </row>
    <row r="627">
      <c r="A627" s="48" t="s">
        <v>1154</v>
      </c>
      <c r="B627" s="2" t="s">
        <v>10038</v>
      </c>
      <c r="C627" s="2" t="s">
        <v>9426</v>
      </c>
      <c r="D627" s="2" t="s">
        <v>4301</v>
      </c>
      <c r="E627" s="38" t="s">
        <v>10070</v>
      </c>
    </row>
    <row r="628">
      <c r="A628" s="26" t="s">
        <v>10071</v>
      </c>
      <c r="B628" s="2" t="s">
        <v>10072</v>
      </c>
      <c r="C628" s="2" t="s">
        <v>9426</v>
      </c>
      <c r="D628" s="2" t="s">
        <v>4301</v>
      </c>
      <c r="E628" s="2" t="s">
        <v>10073</v>
      </c>
    </row>
    <row r="629">
      <c r="A629" s="50" t="s">
        <v>1421</v>
      </c>
      <c r="B629" s="2" t="s">
        <v>10072</v>
      </c>
      <c r="C629" s="2" t="s">
        <v>9426</v>
      </c>
      <c r="D629" s="2" t="s">
        <v>4301</v>
      </c>
      <c r="E629" s="2" t="s">
        <v>10074</v>
      </c>
    </row>
    <row r="630">
      <c r="A630" s="52" t="s">
        <v>1422</v>
      </c>
      <c r="B630" s="2" t="s">
        <v>10072</v>
      </c>
      <c r="C630" s="2" t="s">
        <v>9426</v>
      </c>
      <c r="D630" s="2" t="s">
        <v>4301</v>
      </c>
      <c r="E630" s="2" t="s">
        <v>10075</v>
      </c>
    </row>
    <row r="631">
      <c r="A631" s="2" t="s">
        <v>10076</v>
      </c>
      <c r="B631" s="2" t="s">
        <v>10072</v>
      </c>
      <c r="C631" s="2" t="s">
        <v>9426</v>
      </c>
      <c r="D631" s="2" t="s">
        <v>4301</v>
      </c>
      <c r="E631" s="2" t="s">
        <v>10077</v>
      </c>
    </row>
    <row r="632">
      <c r="A632" s="2" t="s">
        <v>1222</v>
      </c>
      <c r="B632" s="2" t="s">
        <v>10072</v>
      </c>
      <c r="C632" s="2" t="s">
        <v>9426</v>
      </c>
      <c r="D632" s="2" t="s">
        <v>4301</v>
      </c>
      <c r="E632" s="2" t="s">
        <v>10078</v>
      </c>
    </row>
    <row r="633">
      <c r="A633" s="14" t="s">
        <v>1424</v>
      </c>
      <c r="B633" s="2" t="s">
        <v>10072</v>
      </c>
      <c r="C633" s="2" t="s">
        <v>9426</v>
      </c>
      <c r="D633" s="2" t="s">
        <v>4301</v>
      </c>
      <c r="E633" s="2" t="s">
        <v>10079</v>
      </c>
    </row>
    <row r="634">
      <c r="A634" s="26" t="s">
        <v>1425</v>
      </c>
      <c r="B634" s="2" t="s">
        <v>10072</v>
      </c>
      <c r="C634" s="2" t="s">
        <v>9426</v>
      </c>
      <c r="D634" s="2" t="s">
        <v>4301</v>
      </c>
      <c r="E634" s="2" t="s">
        <v>10080</v>
      </c>
    </row>
    <row r="635">
      <c r="A635" s="50" t="s">
        <v>1456</v>
      </c>
      <c r="B635" s="2" t="s">
        <v>10072</v>
      </c>
      <c r="C635" s="2" t="s">
        <v>9426</v>
      </c>
      <c r="D635" s="2" t="s">
        <v>4301</v>
      </c>
      <c r="E635" s="2" t="s">
        <v>10081</v>
      </c>
    </row>
    <row r="636">
      <c r="A636" s="14" t="s">
        <v>1769</v>
      </c>
      <c r="B636" s="2" t="s">
        <v>10072</v>
      </c>
      <c r="C636" s="2" t="s">
        <v>9426</v>
      </c>
      <c r="D636" s="2" t="s">
        <v>4301</v>
      </c>
      <c r="E636" s="2" t="s">
        <v>10082</v>
      </c>
    </row>
    <row r="637">
      <c r="A637" s="2" t="s">
        <v>10083</v>
      </c>
      <c r="B637" s="2" t="s">
        <v>10072</v>
      </c>
      <c r="C637" s="2" t="s">
        <v>9426</v>
      </c>
      <c r="D637" s="2" t="s">
        <v>4301</v>
      </c>
      <c r="E637" s="2" t="s">
        <v>10084</v>
      </c>
    </row>
    <row r="638">
      <c r="A638" s="14" t="s">
        <v>1459</v>
      </c>
      <c r="B638" s="2" t="s">
        <v>10072</v>
      </c>
      <c r="C638" s="2" t="s">
        <v>9426</v>
      </c>
      <c r="D638" s="2" t="s">
        <v>4301</v>
      </c>
      <c r="E638" s="2" t="s">
        <v>10085</v>
      </c>
    </row>
    <row r="639">
      <c r="A639" s="2" t="s">
        <v>1772</v>
      </c>
      <c r="B639" s="2" t="s">
        <v>10072</v>
      </c>
      <c r="C639" s="2" t="s">
        <v>9426</v>
      </c>
      <c r="D639" s="2" t="s">
        <v>4301</v>
      </c>
      <c r="E639" s="2" t="s">
        <v>10086</v>
      </c>
    </row>
    <row r="640">
      <c r="A640" s="26" t="s">
        <v>1774</v>
      </c>
      <c r="B640" s="2" t="s">
        <v>10072</v>
      </c>
      <c r="C640" s="2" t="s">
        <v>9426</v>
      </c>
      <c r="D640" s="2" t="s">
        <v>4301</v>
      </c>
      <c r="E640" s="2" t="s">
        <v>10087</v>
      </c>
    </row>
    <row r="641">
      <c r="A641" s="26" t="s">
        <v>1461</v>
      </c>
      <c r="B641" s="2" t="s">
        <v>10072</v>
      </c>
      <c r="C641" s="2" t="s">
        <v>9426</v>
      </c>
      <c r="D641" s="2" t="s">
        <v>4301</v>
      </c>
      <c r="E641" s="2" t="s">
        <v>10088</v>
      </c>
    </row>
    <row r="642">
      <c r="A642" s="50" t="s">
        <v>10089</v>
      </c>
      <c r="B642" s="2" t="s">
        <v>10072</v>
      </c>
      <c r="C642" s="2" t="s">
        <v>9426</v>
      </c>
      <c r="D642" s="2" t="s">
        <v>4301</v>
      </c>
      <c r="E642" s="2" t="s">
        <v>10090</v>
      </c>
    </row>
    <row r="643">
      <c r="A643" s="26" t="s">
        <v>1779</v>
      </c>
      <c r="B643" s="2" t="s">
        <v>10072</v>
      </c>
      <c r="C643" s="2" t="s">
        <v>9426</v>
      </c>
      <c r="D643" s="2" t="s">
        <v>4301</v>
      </c>
      <c r="E643" s="2" t="s">
        <v>10091</v>
      </c>
    </row>
    <row r="644">
      <c r="A644" s="26" t="s">
        <v>1781</v>
      </c>
      <c r="B644" s="2" t="s">
        <v>10072</v>
      </c>
      <c r="C644" s="2" t="s">
        <v>9426</v>
      </c>
      <c r="D644" s="2" t="s">
        <v>4301</v>
      </c>
      <c r="E644" s="2" t="s">
        <v>10092</v>
      </c>
    </row>
    <row r="645">
      <c r="A645" s="26" t="s">
        <v>1472</v>
      </c>
      <c r="B645" s="2" t="s">
        <v>10072</v>
      </c>
      <c r="C645" s="2" t="s">
        <v>9426</v>
      </c>
      <c r="D645" s="2" t="s">
        <v>4301</v>
      </c>
      <c r="E645" s="2" t="s">
        <v>10093</v>
      </c>
    </row>
    <row r="646">
      <c r="A646" s="26" t="s">
        <v>10094</v>
      </c>
      <c r="B646" s="2" t="s">
        <v>10072</v>
      </c>
      <c r="C646" s="2" t="s">
        <v>9426</v>
      </c>
      <c r="D646" s="2" t="s">
        <v>4301</v>
      </c>
      <c r="E646" s="2" t="s">
        <v>10095</v>
      </c>
    </row>
    <row r="647">
      <c r="A647" s="26" t="s">
        <v>1784</v>
      </c>
      <c r="B647" s="2" t="s">
        <v>10072</v>
      </c>
      <c r="C647" s="2" t="s">
        <v>9426</v>
      </c>
      <c r="D647" s="2" t="s">
        <v>4301</v>
      </c>
      <c r="E647" s="2" t="s">
        <v>10096</v>
      </c>
    </row>
    <row r="648">
      <c r="A648" s="26" t="s">
        <v>10097</v>
      </c>
      <c r="B648" s="2" t="s">
        <v>10072</v>
      </c>
      <c r="C648" s="2" t="s">
        <v>9426</v>
      </c>
      <c r="D648" s="2" t="s">
        <v>4301</v>
      </c>
      <c r="E648" s="2" t="s">
        <v>10098</v>
      </c>
    </row>
    <row r="649">
      <c r="A649" s="26" t="s">
        <v>1477</v>
      </c>
      <c r="B649" s="2" t="s">
        <v>10072</v>
      </c>
      <c r="C649" s="2" t="s">
        <v>9426</v>
      </c>
      <c r="D649" s="2" t="s">
        <v>4301</v>
      </c>
      <c r="E649" s="2" t="s">
        <v>10099</v>
      </c>
    </row>
    <row r="650">
      <c r="A650" s="26" t="s">
        <v>1479</v>
      </c>
      <c r="B650" s="2" t="s">
        <v>10072</v>
      </c>
      <c r="C650" s="2" t="s">
        <v>9426</v>
      </c>
      <c r="D650" s="2" t="s">
        <v>4301</v>
      </c>
      <c r="E650" s="2" t="s">
        <v>10100</v>
      </c>
    </row>
    <row r="651">
      <c r="A651" s="26" t="s">
        <v>1481</v>
      </c>
      <c r="B651" s="2" t="s">
        <v>10072</v>
      </c>
      <c r="C651" s="2" t="s">
        <v>9426</v>
      </c>
      <c r="D651" s="2" t="s">
        <v>4301</v>
      </c>
      <c r="E651" s="2" t="s">
        <v>10101</v>
      </c>
    </row>
    <row r="652">
      <c r="A652" s="2" t="s">
        <v>10102</v>
      </c>
      <c r="B652" s="2" t="s">
        <v>10072</v>
      </c>
      <c r="C652" s="2" t="s">
        <v>9426</v>
      </c>
      <c r="D652" s="2" t="s">
        <v>4301</v>
      </c>
      <c r="E652" s="2" t="s">
        <v>10103</v>
      </c>
    </row>
    <row r="653">
      <c r="A653" s="14" t="s">
        <v>1801</v>
      </c>
      <c r="B653" s="2" t="s">
        <v>10072</v>
      </c>
      <c r="C653" s="2" t="s">
        <v>9426</v>
      </c>
      <c r="D653" s="2" t="s">
        <v>4301</v>
      </c>
      <c r="E653" s="2" t="s">
        <v>10104</v>
      </c>
    </row>
    <row r="654">
      <c r="A654" s="14" t="s">
        <v>1223</v>
      </c>
      <c r="B654" s="2" t="s">
        <v>10072</v>
      </c>
      <c r="C654" s="2" t="s">
        <v>9426</v>
      </c>
      <c r="D654" s="2" t="s">
        <v>4301</v>
      </c>
      <c r="E654" s="2" t="s">
        <v>10105</v>
      </c>
    </row>
    <row r="655">
      <c r="A655" s="14" t="s">
        <v>1804</v>
      </c>
      <c r="B655" s="2" t="s">
        <v>10072</v>
      </c>
      <c r="C655" s="2" t="s">
        <v>9426</v>
      </c>
      <c r="D655" s="2" t="s">
        <v>4301</v>
      </c>
      <c r="E655" s="2" t="s">
        <v>10106</v>
      </c>
    </row>
    <row r="656">
      <c r="A656" s="14" t="s">
        <v>1806</v>
      </c>
      <c r="B656" s="2" t="s">
        <v>10072</v>
      </c>
      <c r="C656" s="2" t="s">
        <v>9426</v>
      </c>
      <c r="D656" s="2" t="s">
        <v>4301</v>
      </c>
      <c r="E656" s="2" t="s">
        <v>10107</v>
      </c>
    </row>
    <row r="657">
      <c r="A657" s="14" t="s">
        <v>1808</v>
      </c>
      <c r="B657" s="2" t="s">
        <v>10072</v>
      </c>
      <c r="C657" s="2" t="s">
        <v>9426</v>
      </c>
      <c r="D657" s="2" t="s">
        <v>4301</v>
      </c>
      <c r="E657" s="2" t="s">
        <v>10108</v>
      </c>
    </row>
    <row r="658">
      <c r="A658" s="14" t="s">
        <v>1810</v>
      </c>
      <c r="B658" s="2" t="s">
        <v>10072</v>
      </c>
      <c r="C658" s="2" t="s">
        <v>9426</v>
      </c>
      <c r="D658" s="2" t="s">
        <v>4301</v>
      </c>
      <c r="E658" s="2" t="s">
        <v>10109</v>
      </c>
    </row>
    <row r="659">
      <c r="A659" s="2" t="s">
        <v>1812</v>
      </c>
      <c r="B659" s="2" t="s">
        <v>10072</v>
      </c>
      <c r="C659" s="2" t="s">
        <v>9426</v>
      </c>
      <c r="D659" s="2" t="s">
        <v>4301</v>
      </c>
      <c r="E659" s="2" t="s">
        <v>10110</v>
      </c>
    </row>
    <row r="660">
      <c r="A660" s="3" t="s">
        <v>1485</v>
      </c>
      <c r="B660" s="2" t="s">
        <v>10072</v>
      </c>
      <c r="C660" s="2" t="s">
        <v>9426</v>
      </c>
      <c r="D660" s="2" t="s">
        <v>4301</v>
      </c>
      <c r="E660" s="2" t="s">
        <v>10111</v>
      </c>
    </row>
    <row r="661">
      <c r="A661" s="14" t="s">
        <v>1486</v>
      </c>
      <c r="B661" s="2" t="s">
        <v>10072</v>
      </c>
      <c r="C661" s="2" t="s">
        <v>9426</v>
      </c>
      <c r="D661" s="2" t="s">
        <v>4301</v>
      </c>
      <c r="E661" s="2" t="s">
        <v>10112</v>
      </c>
    </row>
    <row r="662">
      <c r="A662" s="14" t="s">
        <v>1487</v>
      </c>
      <c r="B662" s="2" t="s">
        <v>10072</v>
      </c>
      <c r="C662" s="2" t="s">
        <v>9426</v>
      </c>
      <c r="D662" s="2" t="s">
        <v>4301</v>
      </c>
      <c r="E662" s="2" t="s">
        <v>10113</v>
      </c>
    </row>
    <row r="663">
      <c r="A663" s="14" t="s">
        <v>44</v>
      </c>
      <c r="B663" s="2" t="s">
        <v>10072</v>
      </c>
      <c r="C663" s="2" t="s">
        <v>9426</v>
      </c>
      <c r="D663" s="2" t="s">
        <v>4301</v>
      </c>
      <c r="E663" s="2" t="s">
        <v>10114</v>
      </c>
    </row>
    <row r="664">
      <c r="A664" s="50" t="s">
        <v>1817</v>
      </c>
      <c r="B664" s="2" t="s">
        <v>10072</v>
      </c>
      <c r="C664" s="2" t="s">
        <v>9426</v>
      </c>
      <c r="D664" s="2" t="s">
        <v>4301</v>
      </c>
      <c r="E664" s="2" t="s">
        <v>10115</v>
      </c>
    </row>
    <row r="665">
      <c r="A665" s="26" t="s">
        <v>1490</v>
      </c>
      <c r="B665" s="2" t="s">
        <v>10072</v>
      </c>
      <c r="C665" s="2" t="s">
        <v>9426</v>
      </c>
      <c r="D665" s="2" t="s">
        <v>4301</v>
      </c>
      <c r="E665" s="2" t="s">
        <v>10116</v>
      </c>
    </row>
    <row r="666">
      <c r="A666" s="26" t="s">
        <v>10117</v>
      </c>
      <c r="B666" s="2" t="s">
        <v>10072</v>
      </c>
      <c r="C666" s="2" t="s">
        <v>9426</v>
      </c>
      <c r="D666" s="2" t="s">
        <v>4301</v>
      </c>
      <c r="E666" s="2" t="s">
        <v>10118</v>
      </c>
    </row>
    <row r="667">
      <c r="E667" s="2" t="s">
        <v>10119</v>
      </c>
    </row>
    <row r="668">
      <c r="A668" s="14" t="s">
        <v>1494</v>
      </c>
      <c r="B668" s="2" t="s">
        <v>10120</v>
      </c>
      <c r="C668" s="2" t="s">
        <v>9426</v>
      </c>
      <c r="D668" s="2" t="s">
        <v>4301</v>
      </c>
      <c r="E668" s="38" t="s">
        <v>10121</v>
      </c>
    </row>
    <row r="669">
      <c r="A669" s="50" t="s">
        <v>1824</v>
      </c>
      <c r="B669" s="2" t="s">
        <v>10120</v>
      </c>
      <c r="C669" s="2" t="s">
        <v>9426</v>
      </c>
      <c r="D669" s="2" t="s">
        <v>4301</v>
      </c>
      <c r="E669" s="2" t="s">
        <v>10122</v>
      </c>
    </row>
    <row r="670">
      <c r="A670" s="14" t="s">
        <v>1495</v>
      </c>
      <c r="B670" s="2" t="s">
        <v>10120</v>
      </c>
      <c r="C670" s="2" t="s">
        <v>9426</v>
      </c>
      <c r="D670" s="2" t="s">
        <v>4301</v>
      </c>
      <c r="E670" s="2" t="s">
        <v>10123</v>
      </c>
    </row>
    <row r="671">
      <c r="A671" s="2" t="s">
        <v>10124</v>
      </c>
      <c r="B671" s="2" t="s">
        <v>10120</v>
      </c>
      <c r="C671" s="2" t="s">
        <v>9426</v>
      </c>
      <c r="D671" s="2" t="s">
        <v>4301</v>
      </c>
      <c r="E671" s="2" t="s">
        <v>10125</v>
      </c>
    </row>
    <row r="672">
      <c r="A672" s="2" t="s">
        <v>10126</v>
      </c>
      <c r="B672" s="2" t="s">
        <v>10120</v>
      </c>
      <c r="C672" s="2" t="s">
        <v>9426</v>
      </c>
      <c r="D672" s="2" t="s">
        <v>4301</v>
      </c>
      <c r="E672" s="2" t="s">
        <v>10127</v>
      </c>
    </row>
    <row r="673">
      <c r="A673" s="26" t="s">
        <v>10128</v>
      </c>
      <c r="B673" s="2" t="s">
        <v>10120</v>
      </c>
      <c r="C673" s="2" t="s">
        <v>9426</v>
      </c>
      <c r="D673" s="2" t="s">
        <v>4301</v>
      </c>
      <c r="E673" s="2" t="s">
        <v>10129</v>
      </c>
    </row>
    <row r="674">
      <c r="A674" s="2" t="s">
        <v>10130</v>
      </c>
      <c r="B674" s="2" t="s">
        <v>10120</v>
      </c>
      <c r="C674" s="2" t="s">
        <v>9426</v>
      </c>
      <c r="D674" s="2" t="s">
        <v>4301</v>
      </c>
      <c r="E674" s="2" t="s">
        <v>10131</v>
      </c>
    </row>
    <row r="675">
      <c r="A675" s="2" t="s">
        <v>10132</v>
      </c>
      <c r="B675" s="2" t="s">
        <v>10120</v>
      </c>
      <c r="C675" s="2" t="s">
        <v>9426</v>
      </c>
      <c r="D675" s="2" t="s">
        <v>4301</v>
      </c>
      <c r="E675" s="2" t="s">
        <v>10133</v>
      </c>
    </row>
    <row r="676">
      <c r="A676" s="26" t="s">
        <v>10134</v>
      </c>
      <c r="B676" s="2" t="s">
        <v>10120</v>
      </c>
      <c r="C676" s="2" t="s">
        <v>9426</v>
      </c>
      <c r="D676" s="2" t="s">
        <v>4301</v>
      </c>
      <c r="E676" s="2" t="s">
        <v>10135</v>
      </c>
    </row>
    <row r="677">
      <c r="A677" s="2" t="s">
        <v>10136</v>
      </c>
      <c r="B677" s="2" t="s">
        <v>10120</v>
      </c>
      <c r="C677" s="2" t="s">
        <v>9426</v>
      </c>
      <c r="D677" s="2" t="s">
        <v>4301</v>
      </c>
      <c r="E677" s="2" t="s">
        <v>10137</v>
      </c>
    </row>
    <row r="678">
      <c r="A678" s="2" t="s">
        <v>10138</v>
      </c>
      <c r="B678" s="2" t="s">
        <v>10120</v>
      </c>
      <c r="C678" s="2" t="s">
        <v>9426</v>
      </c>
      <c r="D678" s="2" t="s">
        <v>4301</v>
      </c>
      <c r="E678" s="2" t="s">
        <v>10139</v>
      </c>
    </row>
    <row r="679">
      <c r="A679" s="2" t="s">
        <v>1509</v>
      </c>
      <c r="B679" s="2" t="s">
        <v>10120</v>
      </c>
      <c r="C679" s="2" t="s">
        <v>9426</v>
      </c>
      <c r="D679" s="2" t="s">
        <v>4301</v>
      </c>
      <c r="E679" s="2" t="s">
        <v>10140</v>
      </c>
    </row>
    <row r="680">
      <c r="A680" s="2" t="s">
        <v>10141</v>
      </c>
      <c r="B680" s="2" t="s">
        <v>10120</v>
      </c>
      <c r="C680" s="2" t="s">
        <v>9426</v>
      </c>
      <c r="D680" s="2" t="s">
        <v>4301</v>
      </c>
      <c r="E680" s="2" t="s">
        <v>10142</v>
      </c>
    </row>
    <row r="681">
      <c r="A681" s="2" t="s">
        <v>1513</v>
      </c>
      <c r="B681" s="2" t="s">
        <v>10120</v>
      </c>
      <c r="C681" s="2" t="s">
        <v>9426</v>
      </c>
      <c r="D681" s="2" t="s">
        <v>4301</v>
      </c>
      <c r="E681" s="2" t="s">
        <v>10143</v>
      </c>
    </row>
    <row r="682">
      <c r="A682" s="2" t="s">
        <v>1868</v>
      </c>
      <c r="B682" s="2" t="s">
        <v>10120</v>
      </c>
      <c r="C682" s="2" t="s">
        <v>9426</v>
      </c>
      <c r="D682" s="2" t="s">
        <v>4301</v>
      </c>
      <c r="E682" s="2" t="s">
        <v>10144</v>
      </c>
    </row>
    <row r="683">
      <c r="A683" s="2" t="s">
        <v>10145</v>
      </c>
      <c r="B683" s="2" t="s">
        <v>10120</v>
      </c>
      <c r="C683" s="2" t="s">
        <v>9426</v>
      </c>
      <c r="D683" s="2" t="s">
        <v>4301</v>
      </c>
      <c r="E683" s="2" t="s">
        <v>10146</v>
      </c>
    </row>
    <row r="684">
      <c r="A684" s="2" t="s">
        <v>10147</v>
      </c>
      <c r="B684" s="2" t="s">
        <v>10120</v>
      </c>
      <c r="C684" s="2" t="s">
        <v>9426</v>
      </c>
      <c r="D684" s="2" t="s">
        <v>4301</v>
      </c>
      <c r="E684" s="2" t="s">
        <v>10148</v>
      </c>
    </row>
    <row r="685">
      <c r="A685" s="2" t="s">
        <v>1518</v>
      </c>
      <c r="B685" s="2" t="s">
        <v>10120</v>
      </c>
      <c r="C685" s="2" t="s">
        <v>9426</v>
      </c>
      <c r="D685" s="2" t="s">
        <v>4301</v>
      </c>
      <c r="E685" s="2" t="s">
        <v>10149</v>
      </c>
    </row>
    <row r="686">
      <c r="A686" s="2" t="s">
        <v>10150</v>
      </c>
      <c r="B686" s="2" t="s">
        <v>10120</v>
      </c>
      <c r="C686" s="2" t="s">
        <v>9426</v>
      </c>
      <c r="D686" s="2" t="s">
        <v>4301</v>
      </c>
      <c r="E686" s="2" t="s">
        <v>10151</v>
      </c>
    </row>
    <row r="687">
      <c r="A687" s="14" t="s">
        <v>10152</v>
      </c>
      <c r="B687" s="2" t="s">
        <v>10120</v>
      </c>
      <c r="C687" s="2" t="s">
        <v>9426</v>
      </c>
      <c r="D687" s="2" t="s">
        <v>4301</v>
      </c>
      <c r="E687" s="2" t="s">
        <v>10153</v>
      </c>
    </row>
    <row r="688">
      <c r="A688" s="2" t="s">
        <v>10154</v>
      </c>
      <c r="B688" s="2" t="s">
        <v>10120</v>
      </c>
      <c r="C688" s="2" t="s">
        <v>9426</v>
      </c>
      <c r="D688" s="2" t="s">
        <v>4301</v>
      </c>
      <c r="E688" s="2" t="s">
        <v>10155</v>
      </c>
    </row>
    <row r="689">
      <c r="A689" s="2" t="s">
        <v>10156</v>
      </c>
      <c r="B689" s="2" t="s">
        <v>10120</v>
      </c>
      <c r="C689" s="2" t="s">
        <v>9426</v>
      </c>
      <c r="D689" s="2" t="s">
        <v>4301</v>
      </c>
      <c r="E689" s="2" t="s">
        <v>10157</v>
      </c>
    </row>
    <row r="690">
      <c r="A690" s="2" t="s">
        <v>1557</v>
      </c>
      <c r="B690" s="2" t="s">
        <v>10120</v>
      </c>
      <c r="C690" s="2" t="s">
        <v>9426</v>
      </c>
      <c r="D690" s="2" t="s">
        <v>4301</v>
      </c>
      <c r="E690" s="2" t="s">
        <v>10158</v>
      </c>
    </row>
    <row r="691">
      <c r="A691" s="2" t="s">
        <v>10159</v>
      </c>
      <c r="B691" s="2" t="s">
        <v>10120</v>
      </c>
      <c r="C691" s="2" t="s">
        <v>9426</v>
      </c>
      <c r="D691" s="2" t="s">
        <v>4301</v>
      </c>
      <c r="E691" s="2" t="s">
        <v>10160</v>
      </c>
    </row>
    <row r="692">
      <c r="A692" s="2" t="s">
        <v>1895</v>
      </c>
      <c r="B692" s="2" t="s">
        <v>10120</v>
      </c>
      <c r="C692" s="2" t="s">
        <v>9426</v>
      </c>
      <c r="D692" s="2" t="s">
        <v>4301</v>
      </c>
      <c r="E692" s="2" t="s">
        <v>10161</v>
      </c>
    </row>
    <row r="693">
      <c r="A693" s="2" t="s">
        <v>10162</v>
      </c>
      <c r="B693" s="2" t="s">
        <v>10120</v>
      </c>
      <c r="C693" s="2" t="s">
        <v>9426</v>
      </c>
      <c r="D693" s="2" t="s">
        <v>4301</v>
      </c>
      <c r="E693" s="2" t="s">
        <v>10163</v>
      </c>
    </row>
    <row r="694">
      <c r="A694" s="2" t="s">
        <v>1901</v>
      </c>
      <c r="B694" s="2" t="s">
        <v>10120</v>
      </c>
      <c r="C694" s="2" t="s">
        <v>9426</v>
      </c>
      <c r="D694" s="2" t="s">
        <v>4301</v>
      </c>
      <c r="E694" s="2" t="s">
        <v>10164</v>
      </c>
    </row>
    <row r="695">
      <c r="A695" s="2" t="s">
        <v>1902</v>
      </c>
      <c r="B695" s="2" t="s">
        <v>10120</v>
      </c>
      <c r="C695" s="2" t="s">
        <v>9426</v>
      </c>
      <c r="D695" s="2" t="s">
        <v>4301</v>
      </c>
      <c r="E695" s="2" t="s">
        <v>10165</v>
      </c>
    </row>
    <row r="696">
      <c r="A696" s="2" t="s">
        <v>10166</v>
      </c>
      <c r="B696" s="2" t="s">
        <v>10120</v>
      </c>
      <c r="C696" s="2" t="s">
        <v>9426</v>
      </c>
      <c r="D696" s="2" t="s">
        <v>4301</v>
      </c>
      <c r="E696" s="2" t="s">
        <v>10167</v>
      </c>
    </row>
    <row r="697">
      <c r="A697" s="2" t="s">
        <v>1908</v>
      </c>
      <c r="B697" s="2" t="s">
        <v>10120</v>
      </c>
      <c r="C697" s="2" t="s">
        <v>9426</v>
      </c>
      <c r="D697" s="2" t="s">
        <v>4301</v>
      </c>
      <c r="E697" s="2" t="s">
        <v>10168</v>
      </c>
    </row>
    <row r="698">
      <c r="A698" s="2" t="s">
        <v>10169</v>
      </c>
      <c r="B698" s="2" t="s">
        <v>10120</v>
      </c>
      <c r="C698" s="2" t="s">
        <v>9426</v>
      </c>
      <c r="D698" s="2" t="s">
        <v>4301</v>
      </c>
      <c r="E698" s="2" t="s">
        <v>10170</v>
      </c>
    </row>
    <row r="699">
      <c r="A699" s="2" t="s">
        <v>10171</v>
      </c>
      <c r="B699" s="2" t="s">
        <v>10120</v>
      </c>
      <c r="C699" s="2" t="s">
        <v>9426</v>
      </c>
      <c r="D699" s="2" t="s">
        <v>4301</v>
      </c>
      <c r="E699" s="2" t="s">
        <v>10172</v>
      </c>
    </row>
    <row r="700">
      <c r="A700" s="2" t="s">
        <v>10173</v>
      </c>
      <c r="B700" s="2" t="s">
        <v>10120</v>
      </c>
      <c r="C700" s="2" t="s">
        <v>9426</v>
      </c>
      <c r="D700" s="2" t="s">
        <v>4301</v>
      </c>
      <c r="E700" s="2" t="s">
        <v>10174</v>
      </c>
    </row>
    <row r="701">
      <c r="A701" s="2" t="s">
        <v>10175</v>
      </c>
      <c r="B701" s="2" t="s">
        <v>10120</v>
      </c>
      <c r="C701" s="2" t="s">
        <v>9426</v>
      </c>
      <c r="D701" s="2" t="s">
        <v>4301</v>
      </c>
      <c r="E701" s="2" t="s">
        <v>10176</v>
      </c>
    </row>
    <row r="702">
      <c r="A702" s="2" t="s">
        <v>10177</v>
      </c>
      <c r="B702" s="2" t="s">
        <v>10120</v>
      </c>
      <c r="C702" s="2" t="s">
        <v>9426</v>
      </c>
      <c r="D702" s="2" t="s">
        <v>4301</v>
      </c>
      <c r="E702" s="2" t="s">
        <v>10178</v>
      </c>
    </row>
    <row r="703">
      <c r="A703" s="2" t="s">
        <v>10179</v>
      </c>
      <c r="B703" s="2" t="s">
        <v>10120</v>
      </c>
      <c r="C703" s="2" t="s">
        <v>9426</v>
      </c>
      <c r="D703" s="2" t="s">
        <v>4301</v>
      </c>
      <c r="E703" s="2" t="s">
        <v>10180</v>
      </c>
    </row>
    <row r="704">
      <c r="A704" s="2" t="s">
        <v>10181</v>
      </c>
      <c r="B704" s="2" t="s">
        <v>10120</v>
      </c>
      <c r="C704" s="2" t="s">
        <v>9426</v>
      </c>
      <c r="D704" s="2" t="s">
        <v>4301</v>
      </c>
      <c r="E704" s="2" t="s">
        <v>10182</v>
      </c>
    </row>
    <row r="705">
      <c r="A705" s="2" t="s">
        <v>10183</v>
      </c>
      <c r="B705" s="2" t="s">
        <v>10120</v>
      </c>
      <c r="C705" s="2" t="s">
        <v>9426</v>
      </c>
      <c r="D705" s="2" t="s">
        <v>4301</v>
      </c>
      <c r="E705" s="2" t="s">
        <v>10184</v>
      </c>
    </row>
    <row r="706">
      <c r="A706" s="2" t="s">
        <v>10185</v>
      </c>
      <c r="B706" s="2" t="s">
        <v>10120</v>
      </c>
      <c r="C706" s="2" t="s">
        <v>9426</v>
      </c>
      <c r="D706" s="2" t="s">
        <v>4301</v>
      </c>
      <c r="E706" s="2" t="s">
        <v>10186</v>
      </c>
    </row>
    <row r="707">
      <c r="A707" s="2" t="s">
        <v>10187</v>
      </c>
      <c r="B707" s="2" t="s">
        <v>10120</v>
      </c>
      <c r="C707" s="2" t="s">
        <v>9426</v>
      </c>
      <c r="D707" s="2" t="s">
        <v>4301</v>
      </c>
      <c r="E707" s="2" t="s">
        <v>10188</v>
      </c>
    </row>
    <row r="708">
      <c r="A708" s="2" t="s">
        <v>1591</v>
      </c>
      <c r="B708" s="2" t="s">
        <v>10120</v>
      </c>
      <c r="C708" s="2" t="s">
        <v>9426</v>
      </c>
      <c r="D708" s="2" t="s">
        <v>4301</v>
      </c>
      <c r="E708" s="2" t="s">
        <v>10189</v>
      </c>
    </row>
    <row r="709">
      <c r="A709" s="50" t="s">
        <v>1593</v>
      </c>
      <c r="B709" s="2" t="s">
        <v>10120</v>
      </c>
      <c r="C709" s="2" t="s">
        <v>9426</v>
      </c>
      <c r="D709" s="2" t="s">
        <v>4301</v>
      </c>
      <c r="E709" s="2" t="s">
        <v>10190</v>
      </c>
    </row>
    <row r="710">
      <c r="A710" s="2" t="s">
        <v>1594</v>
      </c>
      <c r="B710" s="2" t="s">
        <v>10120</v>
      </c>
      <c r="C710" s="2" t="s">
        <v>9426</v>
      </c>
      <c r="D710" s="2" t="s">
        <v>4301</v>
      </c>
      <c r="E710" s="2" t="s">
        <v>10191</v>
      </c>
    </row>
    <row r="711">
      <c r="A711" s="2" t="s">
        <v>1596</v>
      </c>
      <c r="B711" s="2" t="s">
        <v>10120</v>
      </c>
      <c r="C711" s="2" t="s">
        <v>9426</v>
      </c>
      <c r="D711" s="2" t="s">
        <v>4301</v>
      </c>
      <c r="E711" s="2" t="s">
        <v>10192</v>
      </c>
    </row>
    <row r="712">
      <c r="A712" s="2" t="s">
        <v>10193</v>
      </c>
      <c r="B712" s="2" t="s">
        <v>10120</v>
      </c>
      <c r="C712" s="2" t="s">
        <v>9426</v>
      </c>
      <c r="D712" s="2" t="s">
        <v>4301</v>
      </c>
      <c r="E712" s="2" t="s">
        <v>10194</v>
      </c>
    </row>
    <row r="713">
      <c r="A713" s="2" t="s">
        <v>10195</v>
      </c>
      <c r="B713" s="2" t="s">
        <v>10120</v>
      </c>
      <c r="C713" s="2" t="s">
        <v>9426</v>
      </c>
      <c r="D713" s="2" t="s">
        <v>4301</v>
      </c>
      <c r="E713" s="2" t="s">
        <v>10196</v>
      </c>
    </row>
    <row r="714">
      <c r="A714" s="2" t="s">
        <v>1599</v>
      </c>
      <c r="B714" s="2" t="s">
        <v>10120</v>
      </c>
      <c r="C714" s="2" t="s">
        <v>9426</v>
      </c>
      <c r="D714" s="2" t="s">
        <v>4301</v>
      </c>
      <c r="E714" s="2" t="s">
        <v>10197</v>
      </c>
    </row>
    <row r="715">
      <c r="A715" s="2" t="s">
        <v>10198</v>
      </c>
      <c r="B715" s="2" t="s">
        <v>10120</v>
      </c>
      <c r="C715" s="2" t="s">
        <v>9426</v>
      </c>
      <c r="D715" s="2" t="s">
        <v>4301</v>
      </c>
      <c r="E715" s="2" t="s">
        <v>10199</v>
      </c>
    </row>
    <row r="716">
      <c r="A716" s="2" t="s">
        <v>1600</v>
      </c>
      <c r="B716" s="2" t="s">
        <v>10120</v>
      </c>
      <c r="C716" s="2" t="s">
        <v>9426</v>
      </c>
      <c r="D716" s="2" t="s">
        <v>4301</v>
      </c>
      <c r="E716" s="2" t="s">
        <v>10200</v>
      </c>
    </row>
    <row r="717">
      <c r="A717" s="2" t="s">
        <v>1601</v>
      </c>
      <c r="B717" s="2" t="s">
        <v>10120</v>
      </c>
      <c r="C717" s="2" t="s">
        <v>9426</v>
      </c>
      <c r="D717" s="2" t="s">
        <v>4301</v>
      </c>
      <c r="E717" s="2" t="s">
        <v>10201</v>
      </c>
    </row>
    <row r="718">
      <c r="A718" s="2" t="s">
        <v>13</v>
      </c>
      <c r="B718" s="2" t="s">
        <v>10120</v>
      </c>
      <c r="C718" s="2" t="s">
        <v>9426</v>
      </c>
      <c r="D718" s="2" t="s">
        <v>4301</v>
      </c>
      <c r="E718" s="2" t="s">
        <v>10202</v>
      </c>
    </row>
    <row r="719">
      <c r="A719" s="2" t="s">
        <v>1602</v>
      </c>
      <c r="B719" s="2" t="s">
        <v>10120</v>
      </c>
      <c r="C719" s="2" t="s">
        <v>9426</v>
      </c>
      <c r="D719" s="2" t="s">
        <v>4301</v>
      </c>
      <c r="E719" s="2" t="s">
        <v>10203</v>
      </c>
    </row>
    <row r="720">
      <c r="A720" s="2" t="s">
        <v>1603</v>
      </c>
      <c r="B720" s="2" t="s">
        <v>10120</v>
      </c>
      <c r="C720" s="2" t="s">
        <v>9426</v>
      </c>
      <c r="D720" s="2" t="s">
        <v>4301</v>
      </c>
      <c r="E720" s="2" t="s">
        <v>10204</v>
      </c>
    </row>
    <row r="721">
      <c r="A721" s="14" t="s">
        <v>1982</v>
      </c>
      <c r="B721" s="2" t="s">
        <v>10120</v>
      </c>
      <c r="C721" s="2" t="s">
        <v>9426</v>
      </c>
      <c r="D721" s="2" t="s">
        <v>4301</v>
      </c>
      <c r="E721" s="2" t="s">
        <v>10205</v>
      </c>
    </row>
    <row r="722">
      <c r="A722" s="14" t="s">
        <v>1227</v>
      </c>
      <c r="B722" s="2" t="s">
        <v>10120</v>
      </c>
      <c r="C722" s="2" t="s">
        <v>9426</v>
      </c>
      <c r="D722" s="2" t="s">
        <v>4301</v>
      </c>
      <c r="E722" s="2" t="s">
        <v>10206</v>
      </c>
    </row>
    <row r="723">
      <c r="A723" s="50" t="s">
        <v>1605</v>
      </c>
      <c r="B723" s="2" t="s">
        <v>10120</v>
      </c>
      <c r="C723" s="2" t="s">
        <v>9426</v>
      </c>
      <c r="D723" s="2" t="s">
        <v>4301</v>
      </c>
      <c r="E723" s="2" t="s">
        <v>10207</v>
      </c>
    </row>
    <row r="724">
      <c r="A724" s="14" t="s">
        <v>1986</v>
      </c>
      <c r="B724" s="2" t="s">
        <v>10120</v>
      </c>
      <c r="C724" s="2" t="s">
        <v>9426</v>
      </c>
      <c r="D724" s="2" t="s">
        <v>4301</v>
      </c>
      <c r="E724" s="2" t="s">
        <v>10208</v>
      </c>
    </row>
    <row r="725">
      <c r="A725" s="14" t="s">
        <v>1608</v>
      </c>
      <c r="B725" s="2" t="s">
        <v>10120</v>
      </c>
      <c r="C725" s="2" t="s">
        <v>9426</v>
      </c>
      <c r="D725" s="2" t="s">
        <v>4301</v>
      </c>
      <c r="E725" s="2" t="s">
        <v>10209</v>
      </c>
    </row>
    <row r="726">
      <c r="A726" s="14" t="s">
        <v>1988</v>
      </c>
      <c r="B726" s="2" t="s">
        <v>10120</v>
      </c>
      <c r="C726" s="2" t="s">
        <v>9426</v>
      </c>
      <c r="D726" s="2" t="s">
        <v>4301</v>
      </c>
      <c r="E726" s="2" t="s">
        <v>10210</v>
      </c>
    </row>
    <row r="727">
      <c r="A727" s="40" t="s">
        <v>10211</v>
      </c>
      <c r="B727" s="2" t="s">
        <v>10212</v>
      </c>
      <c r="C727" s="2" t="s">
        <v>10213</v>
      </c>
      <c r="D727" s="2" t="s">
        <v>4301</v>
      </c>
      <c r="E727" s="38" t="s">
        <v>10214</v>
      </c>
    </row>
    <row r="728">
      <c r="A728" s="37" t="s">
        <v>10215</v>
      </c>
      <c r="B728" s="2" t="s">
        <v>10212</v>
      </c>
      <c r="D728" s="2" t="s">
        <v>4301</v>
      </c>
      <c r="E728" s="38" t="s">
        <v>10214</v>
      </c>
    </row>
    <row r="729">
      <c r="A729" s="41" t="s">
        <v>10216</v>
      </c>
      <c r="B729" s="2" t="s">
        <v>10212</v>
      </c>
      <c r="D729" s="2" t="s">
        <v>4301</v>
      </c>
      <c r="E729" s="2" t="s">
        <v>10214</v>
      </c>
    </row>
    <row r="730">
      <c r="A730" s="2" t="s">
        <v>10217</v>
      </c>
      <c r="B730" s="2" t="s">
        <v>10212</v>
      </c>
      <c r="D730" s="2" t="s">
        <v>4301</v>
      </c>
      <c r="E730" s="2" t="s">
        <v>10214</v>
      </c>
    </row>
    <row r="731">
      <c r="A731" s="2" t="s">
        <v>10218</v>
      </c>
      <c r="B731" s="2" t="s">
        <v>10212</v>
      </c>
      <c r="D731" s="2" t="s">
        <v>4301</v>
      </c>
      <c r="E731" s="2" t="s">
        <v>10214</v>
      </c>
    </row>
    <row r="732">
      <c r="A732" s="40" t="s">
        <v>2013</v>
      </c>
      <c r="B732" s="2" t="s">
        <v>10212</v>
      </c>
      <c r="D732" s="2" t="s">
        <v>4301</v>
      </c>
      <c r="E732" s="2" t="s">
        <v>10214</v>
      </c>
    </row>
    <row r="733">
      <c r="A733" s="40" t="s">
        <v>1680</v>
      </c>
      <c r="B733" s="2" t="s">
        <v>10212</v>
      </c>
      <c r="D733" s="2" t="s">
        <v>4301</v>
      </c>
      <c r="E733" s="2" t="s">
        <v>10214</v>
      </c>
    </row>
    <row r="734">
      <c r="A734" s="97" t="s">
        <v>1682</v>
      </c>
      <c r="B734" s="2" t="s">
        <v>10212</v>
      </c>
      <c r="D734" s="2" t="s">
        <v>4301</v>
      </c>
      <c r="E734" s="2" t="s">
        <v>10214</v>
      </c>
    </row>
    <row r="735">
      <c r="A735" s="41" t="s">
        <v>2014</v>
      </c>
      <c r="B735" s="2" t="s">
        <v>10219</v>
      </c>
      <c r="D735" s="2" t="s">
        <v>4301</v>
      </c>
      <c r="E735" s="38" t="s">
        <v>10220</v>
      </c>
    </row>
    <row r="736">
      <c r="A736" s="40" t="s">
        <v>10221</v>
      </c>
      <c r="B736" s="2" t="s">
        <v>10219</v>
      </c>
      <c r="D736" s="2" t="s">
        <v>4301</v>
      </c>
      <c r="E736" s="38" t="s">
        <v>10220</v>
      </c>
    </row>
    <row r="737">
      <c r="A737" s="40" t="s">
        <v>2015</v>
      </c>
      <c r="B737" s="2" t="s">
        <v>10219</v>
      </c>
      <c r="D737" s="2" t="s">
        <v>4301</v>
      </c>
      <c r="E737" s="38" t="s">
        <v>10220</v>
      </c>
    </row>
    <row r="738">
      <c r="A738" s="40" t="s">
        <v>1686</v>
      </c>
      <c r="B738" s="2" t="s">
        <v>10219</v>
      </c>
      <c r="D738" s="2" t="s">
        <v>4301</v>
      </c>
      <c r="E738" s="38" t="s">
        <v>10220</v>
      </c>
    </row>
    <row r="739">
      <c r="A739" s="40" t="s">
        <v>2016</v>
      </c>
      <c r="B739" s="2" t="s">
        <v>10222</v>
      </c>
      <c r="D739" s="2" t="s">
        <v>4301</v>
      </c>
      <c r="E739" s="38" t="s">
        <v>10223</v>
      </c>
    </row>
    <row r="740">
      <c r="A740" s="40" t="s">
        <v>10224</v>
      </c>
      <c r="B740" s="2" t="s">
        <v>10222</v>
      </c>
      <c r="D740" s="2" t="s">
        <v>4301</v>
      </c>
      <c r="E740" s="38" t="s">
        <v>10223</v>
      </c>
    </row>
    <row r="741">
      <c r="A741" s="40" t="s">
        <v>10225</v>
      </c>
      <c r="B741" s="2" t="s">
        <v>10222</v>
      </c>
      <c r="D741" s="2" t="s">
        <v>4301</v>
      </c>
      <c r="E741" s="38" t="s">
        <v>10223</v>
      </c>
    </row>
    <row r="742">
      <c r="A742" s="40" t="s">
        <v>10226</v>
      </c>
      <c r="B742" s="2" t="s">
        <v>10222</v>
      </c>
      <c r="D742" s="2" t="s">
        <v>4301</v>
      </c>
      <c r="E742" s="38" t="s">
        <v>10223</v>
      </c>
    </row>
    <row r="743">
      <c r="A743" s="41" t="s">
        <v>2021</v>
      </c>
      <c r="B743" s="2" t="s">
        <v>10222</v>
      </c>
      <c r="D743" s="2" t="s">
        <v>4301</v>
      </c>
      <c r="E743" s="38" t="s">
        <v>10223</v>
      </c>
    </row>
    <row r="744">
      <c r="A744" s="2" t="s">
        <v>10227</v>
      </c>
      <c r="B744" s="2" t="s">
        <v>10222</v>
      </c>
      <c r="D744" s="2" t="s">
        <v>4301</v>
      </c>
      <c r="E744" s="38" t="s">
        <v>10228</v>
      </c>
    </row>
    <row r="745">
      <c r="A745" s="98" t="s">
        <v>1231</v>
      </c>
      <c r="B745" s="2" t="s">
        <v>10222</v>
      </c>
      <c r="D745" s="2" t="s">
        <v>4301</v>
      </c>
      <c r="E745" s="38" t="s">
        <v>10228</v>
      </c>
    </row>
    <row r="746">
      <c r="A746" s="2" t="s">
        <v>10229</v>
      </c>
      <c r="B746" s="2" t="s">
        <v>10222</v>
      </c>
      <c r="D746" s="2" t="s">
        <v>4301</v>
      </c>
      <c r="E746" s="38" t="s">
        <v>10228</v>
      </c>
    </row>
    <row r="747">
      <c r="A747" s="40" t="s">
        <v>1700</v>
      </c>
      <c r="B747" s="2" t="s">
        <v>10222</v>
      </c>
      <c r="D747" s="2" t="s">
        <v>4301</v>
      </c>
      <c r="E747" s="38" t="s">
        <v>10228</v>
      </c>
    </row>
    <row r="748">
      <c r="A748" s="40" t="s">
        <v>2030</v>
      </c>
      <c r="B748" s="2" t="s">
        <v>10222</v>
      </c>
      <c r="D748" s="2" t="s">
        <v>4301</v>
      </c>
      <c r="E748" s="38" t="s">
        <v>10228</v>
      </c>
    </row>
    <row r="749">
      <c r="A749" s="2" t="s">
        <v>10230</v>
      </c>
      <c r="B749" s="2" t="s">
        <v>10231</v>
      </c>
      <c r="D749" s="2" t="s">
        <v>4301</v>
      </c>
      <c r="E749" s="38" t="s">
        <v>10232</v>
      </c>
    </row>
    <row r="750">
      <c r="A750" s="2" t="s">
        <v>10233</v>
      </c>
      <c r="B750" s="2" t="s">
        <v>10231</v>
      </c>
      <c r="D750" s="2" t="s">
        <v>4301</v>
      </c>
      <c r="E750" s="38" t="s">
        <v>10232</v>
      </c>
    </row>
    <row r="751">
      <c r="A751" s="40" t="s">
        <v>1706</v>
      </c>
      <c r="B751" s="2" t="s">
        <v>10231</v>
      </c>
      <c r="D751" s="2" t="s">
        <v>4301</v>
      </c>
      <c r="E751" s="38" t="s">
        <v>10232</v>
      </c>
    </row>
    <row r="752">
      <c r="A752" s="40" t="s">
        <v>10234</v>
      </c>
      <c r="B752" s="2" t="s">
        <v>10231</v>
      </c>
      <c r="D752" s="2" t="s">
        <v>4301</v>
      </c>
      <c r="E752" s="38" t="s">
        <v>10232</v>
      </c>
    </row>
    <row r="753">
      <c r="A753" s="2" t="s">
        <v>2033</v>
      </c>
      <c r="B753" s="2" t="s">
        <v>10231</v>
      </c>
      <c r="D753" s="2" t="s">
        <v>4301</v>
      </c>
      <c r="E753" s="38" t="s">
        <v>10232</v>
      </c>
    </row>
    <row r="754">
      <c r="A754" s="2" t="s">
        <v>1711</v>
      </c>
      <c r="B754" s="2" t="s">
        <v>10231</v>
      </c>
      <c r="D754" s="2" t="s">
        <v>4301</v>
      </c>
      <c r="E754" s="38" t="s">
        <v>10232</v>
      </c>
    </row>
    <row r="755">
      <c r="A755" s="40" t="s">
        <v>2034</v>
      </c>
      <c r="B755" s="2" t="s">
        <v>10231</v>
      </c>
      <c r="D755" s="2" t="s">
        <v>4301</v>
      </c>
      <c r="E755" s="38" t="s">
        <v>10232</v>
      </c>
    </row>
    <row r="756">
      <c r="A756" s="40" t="s">
        <v>2035</v>
      </c>
      <c r="B756" s="2" t="s">
        <v>10231</v>
      </c>
      <c r="D756" s="2" t="s">
        <v>4301</v>
      </c>
      <c r="E756" s="38" t="s">
        <v>10232</v>
      </c>
    </row>
    <row r="757">
      <c r="A757" s="2" t="s">
        <v>10235</v>
      </c>
      <c r="B757" s="2" t="s">
        <v>10236</v>
      </c>
      <c r="D757" s="2" t="s">
        <v>4301</v>
      </c>
      <c r="E757" s="38" t="s">
        <v>10237</v>
      </c>
    </row>
    <row r="758">
      <c r="A758" s="2" t="s">
        <v>10238</v>
      </c>
      <c r="B758" s="2" t="s">
        <v>10236</v>
      </c>
      <c r="D758" s="2" t="s">
        <v>4301</v>
      </c>
      <c r="E758" s="38" t="s">
        <v>10237</v>
      </c>
    </row>
    <row r="759">
      <c r="A759" s="40" t="s">
        <v>1717</v>
      </c>
      <c r="B759" s="2" t="s">
        <v>10236</v>
      </c>
      <c r="D759" s="2" t="s">
        <v>4301</v>
      </c>
      <c r="E759" s="2" t="s">
        <v>10237</v>
      </c>
    </row>
    <row r="760">
      <c r="A760" s="2" t="s">
        <v>10239</v>
      </c>
      <c r="B760" s="2" t="s">
        <v>10236</v>
      </c>
      <c r="D760" s="2" t="s">
        <v>4301</v>
      </c>
      <c r="E760" s="2" t="s">
        <v>10237</v>
      </c>
    </row>
    <row r="761">
      <c r="A761" s="2" t="s">
        <v>2044</v>
      </c>
      <c r="B761" s="2" t="s">
        <v>10236</v>
      </c>
      <c r="D761" s="2" t="s">
        <v>4301</v>
      </c>
      <c r="E761" s="2" t="s">
        <v>10237</v>
      </c>
    </row>
    <row r="762">
      <c r="A762" s="40" t="s">
        <v>10240</v>
      </c>
      <c r="B762" s="2" t="s">
        <v>10236</v>
      </c>
      <c r="D762" s="2" t="s">
        <v>4301</v>
      </c>
      <c r="E762" s="2" t="s">
        <v>10237</v>
      </c>
    </row>
    <row r="763">
      <c r="A763" s="98" t="s">
        <v>2047</v>
      </c>
      <c r="B763" s="2" t="s">
        <v>10236</v>
      </c>
      <c r="D763" s="2" t="s">
        <v>4301</v>
      </c>
      <c r="E763" s="2" t="s">
        <v>10237</v>
      </c>
    </row>
    <row r="764">
      <c r="A764" s="40" t="s">
        <v>10241</v>
      </c>
      <c r="B764" s="2" t="s">
        <v>10236</v>
      </c>
      <c r="D764" s="2" t="s">
        <v>4301</v>
      </c>
      <c r="E764" s="2" t="s">
        <v>10237</v>
      </c>
    </row>
    <row r="765">
      <c r="A765" s="40" t="s">
        <v>2049</v>
      </c>
      <c r="B765" s="2" t="s">
        <v>10236</v>
      </c>
      <c r="D765" s="2" t="s">
        <v>4301</v>
      </c>
      <c r="E765" s="2" t="s">
        <v>10237</v>
      </c>
    </row>
    <row r="766">
      <c r="A766" s="41" t="s">
        <v>2050</v>
      </c>
      <c r="B766" s="2" t="s">
        <v>10236</v>
      </c>
      <c r="D766" s="2" t="s">
        <v>4301</v>
      </c>
      <c r="E766" s="2" t="s">
        <v>10237</v>
      </c>
    </row>
    <row r="767">
      <c r="A767" s="40" t="s">
        <v>10242</v>
      </c>
      <c r="B767" s="2" t="s">
        <v>10236</v>
      </c>
      <c r="D767" s="2" t="s">
        <v>4301</v>
      </c>
      <c r="E767" s="2" t="s">
        <v>10237</v>
      </c>
    </row>
    <row r="768">
      <c r="A768" s="40" t="s">
        <v>1725</v>
      </c>
      <c r="B768" s="2" t="s">
        <v>10236</v>
      </c>
      <c r="D768" s="2" t="s">
        <v>4301</v>
      </c>
      <c r="E768" s="2" t="s">
        <v>10237</v>
      </c>
    </row>
    <row r="769">
      <c r="A769" s="40" t="s">
        <v>2052</v>
      </c>
      <c r="B769" s="2" t="s">
        <v>10236</v>
      </c>
      <c r="D769" s="2" t="s">
        <v>4301</v>
      </c>
      <c r="E769" s="2" t="s">
        <v>10237</v>
      </c>
    </row>
    <row r="770">
      <c r="A770" s="40" t="s">
        <v>10243</v>
      </c>
      <c r="B770" s="2" t="s">
        <v>10236</v>
      </c>
      <c r="D770" s="2" t="s">
        <v>4301</v>
      </c>
      <c r="E770" s="2" t="s">
        <v>10237</v>
      </c>
    </row>
    <row r="771">
      <c r="A771" s="40" t="s">
        <v>2053</v>
      </c>
      <c r="B771" s="2" t="s">
        <v>10236</v>
      </c>
      <c r="D771" s="2" t="s">
        <v>4301</v>
      </c>
      <c r="E771" s="2" t="s">
        <v>10237</v>
      </c>
    </row>
    <row r="772">
      <c r="A772" s="40" t="s">
        <v>2054</v>
      </c>
      <c r="B772" s="2" t="s">
        <v>10236</v>
      </c>
      <c r="D772" s="2" t="s">
        <v>4301</v>
      </c>
      <c r="E772" s="2" t="s">
        <v>10237</v>
      </c>
    </row>
    <row r="773">
      <c r="A773" s="2" t="s">
        <v>10244</v>
      </c>
      <c r="B773" s="2" t="s">
        <v>10236</v>
      </c>
      <c r="D773" s="2" t="s">
        <v>4301</v>
      </c>
      <c r="E773" s="2" t="s">
        <v>10237</v>
      </c>
    </row>
    <row r="774">
      <c r="A774" s="2" t="s">
        <v>10245</v>
      </c>
      <c r="B774" s="2" t="s">
        <v>10236</v>
      </c>
      <c r="D774" s="2" t="s">
        <v>4301</v>
      </c>
      <c r="E774" s="2" t="s">
        <v>10237</v>
      </c>
    </row>
    <row r="775">
      <c r="A775" s="2" t="s">
        <v>2058</v>
      </c>
      <c r="B775" s="2" t="s">
        <v>10236</v>
      </c>
      <c r="D775" s="2" t="s">
        <v>4301</v>
      </c>
      <c r="E775" s="2" t="s">
        <v>10237</v>
      </c>
    </row>
    <row r="776">
      <c r="A776" s="2" t="s">
        <v>10246</v>
      </c>
      <c r="B776" s="2" t="s">
        <v>10236</v>
      </c>
      <c r="D776" s="2" t="s">
        <v>4301</v>
      </c>
      <c r="E776" s="2" t="s">
        <v>10237</v>
      </c>
    </row>
    <row r="777">
      <c r="A777" s="2" t="s">
        <v>2061</v>
      </c>
      <c r="B777" s="2" t="s">
        <v>10236</v>
      </c>
      <c r="D777" s="2" t="s">
        <v>4301</v>
      </c>
      <c r="E777" s="2" t="s">
        <v>10237</v>
      </c>
    </row>
    <row r="778">
      <c r="A778" s="40" t="s">
        <v>2062</v>
      </c>
      <c r="B778" s="2" t="s">
        <v>10236</v>
      </c>
      <c r="D778" s="2" t="s">
        <v>4301</v>
      </c>
      <c r="E778" s="2" t="s">
        <v>10237</v>
      </c>
    </row>
    <row r="779">
      <c r="A779" s="40" t="s">
        <v>10247</v>
      </c>
      <c r="B779" s="2" t="s">
        <v>10248</v>
      </c>
      <c r="D779" s="2" t="s">
        <v>4301</v>
      </c>
      <c r="E779" s="38" t="s">
        <v>10249</v>
      </c>
    </row>
    <row r="780">
      <c r="A780" s="40" t="s">
        <v>10250</v>
      </c>
      <c r="B780" s="2" t="s">
        <v>10248</v>
      </c>
      <c r="D780" s="2" t="s">
        <v>4301</v>
      </c>
      <c r="E780" s="38" t="s">
        <v>10249</v>
      </c>
    </row>
    <row r="781">
      <c r="A781" s="40" t="s">
        <v>1738</v>
      </c>
      <c r="B781" s="2" t="s">
        <v>10248</v>
      </c>
      <c r="D781" s="2" t="s">
        <v>4301</v>
      </c>
      <c r="E781" s="38" t="s">
        <v>10249</v>
      </c>
    </row>
    <row r="782">
      <c r="A782" s="40" t="s">
        <v>2066</v>
      </c>
      <c r="B782" s="2" t="s">
        <v>10248</v>
      </c>
      <c r="D782" s="2" t="s">
        <v>4301</v>
      </c>
      <c r="E782" s="38" t="s">
        <v>10249</v>
      </c>
    </row>
    <row r="783">
      <c r="A783" s="2" t="s">
        <v>10251</v>
      </c>
      <c r="B783" s="2" t="s">
        <v>10248</v>
      </c>
      <c r="D783" s="2" t="s">
        <v>4301</v>
      </c>
      <c r="E783" s="38" t="s">
        <v>10249</v>
      </c>
    </row>
    <row r="784">
      <c r="A784" s="41" t="s">
        <v>1742</v>
      </c>
      <c r="B784" s="2" t="s">
        <v>10248</v>
      </c>
      <c r="D784" s="2" t="s">
        <v>4301</v>
      </c>
      <c r="E784" s="38" t="s">
        <v>10249</v>
      </c>
    </row>
    <row r="785">
      <c r="A785" s="41" t="s">
        <v>10252</v>
      </c>
      <c r="B785" s="2" t="s">
        <v>10248</v>
      </c>
      <c r="D785" s="2" t="s">
        <v>4301</v>
      </c>
      <c r="E785" s="38" t="s">
        <v>10249</v>
      </c>
    </row>
    <row r="786">
      <c r="A786" s="40" t="s">
        <v>1746</v>
      </c>
      <c r="B786" s="2" t="s">
        <v>10248</v>
      </c>
      <c r="D786" s="2" t="s">
        <v>4301</v>
      </c>
      <c r="E786" s="38" t="s">
        <v>10249</v>
      </c>
    </row>
    <row r="787">
      <c r="A787" s="40" t="s">
        <v>1747</v>
      </c>
      <c r="B787" s="2" t="s">
        <v>10248</v>
      </c>
      <c r="D787" s="2" t="s">
        <v>4301</v>
      </c>
      <c r="E787" s="38" t="s">
        <v>10249</v>
      </c>
    </row>
    <row r="788">
      <c r="A788" s="2" t="s">
        <v>10253</v>
      </c>
      <c r="B788" s="2" t="s">
        <v>10254</v>
      </c>
      <c r="D788" s="2" t="s">
        <v>4301</v>
      </c>
      <c r="E788" s="38" t="s">
        <v>10255</v>
      </c>
    </row>
    <row r="789">
      <c r="A789" s="98" t="s">
        <v>10256</v>
      </c>
      <c r="B789" s="2" t="s">
        <v>10254</v>
      </c>
      <c r="D789" s="2" t="s">
        <v>4301</v>
      </c>
      <c r="E789" s="38" t="s">
        <v>10255</v>
      </c>
    </row>
    <row r="790">
      <c r="A790" s="40" t="s">
        <v>10257</v>
      </c>
      <c r="B790" s="2" t="s">
        <v>10254</v>
      </c>
      <c r="D790" s="2" t="s">
        <v>4301</v>
      </c>
      <c r="E790" s="2" t="s">
        <v>10255</v>
      </c>
    </row>
    <row r="791">
      <c r="A791" s="40" t="s">
        <v>10258</v>
      </c>
      <c r="B791" s="2" t="s">
        <v>10254</v>
      </c>
      <c r="D791" s="2" t="s">
        <v>4301</v>
      </c>
      <c r="E791" s="2" t="s">
        <v>10255</v>
      </c>
    </row>
    <row r="792">
      <c r="A792" s="2" t="s">
        <v>10259</v>
      </c>
      <c r="B792" s="2" t="s">
        <v>10254</v>
      </c>
      <c r="D792" s="2" t="s">
        <v>4301</v>
      </c>
      <c r="E792" s="2" t="s">
        <v>10255</v>
      </c>
    </row>
    <row r="793">
      <c r="A793" s="40" t="s">
        <v>10260</v>
      </c>
      <c r="B793" s="2" t="s">
        <v>10254</v>
      </c>
      <c r="D793" s="2" t="s">
        <v>4301</v>
      </c>
      <c r="E793" s="2" t="s">
        <v>10255</v>
      </c>
    </row>
    <row r="794">
      <c r="A794" s="40" t="s">
        <v>2084</v>
      </c>
      <c r="B794" s="2" t="s">
        <v>10254</v>
      </c>
      <c r="D794" s="2" t="s">
        <v>4301</v>
      </c>
      <c r="E794" s="2" t="s">
        <v>10255</v>
      </c>
    </row>
    <row r="795">
      <c r="A795" s="40" t="s">
        <v>2085</v>
      </c>
      <c r="B795" s="2" t="s">
        <v>10254</v>
      </c>
      <c r="D795" s="2" t="s">
        <v>4301</v>
      </c>
      <c r="E795" s="2" t="s">
        <v>10255</v>
      </c>
    </row>
    <row r="796">
      <c r="A796" s="2" t="s">
        <v>2086</v>
      </c>
      <c r="B796" s="2" t="s">
        <v>10254</v>
      </c>
      <c r="D796" s="2" t="s">
        <v>4301</v>
      </c>
      <c r="E796" s="2" t="s">
        <v>10255</v>
      </c>
    </row>
    <row r="797">
      <c r="A797" s="2" t="s">
        <v>10261</v>
      </c>
      <c r="B797" s="2" t="s">
        <v>10254</v>
      </c>
      <c r="D797" s="2" t="s">
        <v>4301</v>
      </c>
      <c r="E797" s="2" t="s">
        <v>10255</v>
      </c>
    </row>
    <row r="798">
      <c r="A798" s="2" t="s">
        <v>1777</v>
      </c>
      <c r="B798" s="2" t="s">
        <v>10254</v>
      </c>
      <c r="D798" s="2" t="s">
        <v>4301</v>
      </c>
      <c r="E798" s="2" t="s">
        <v>10255</v>
      </c>
    </row>
    <row r="799">
      <c r="A799" s="2" t="s">
        <v>10262</v>
      </c>
      <c r="B799" s="2" t="s">
        <v>10254</v>
      </c>
      <c r="D799" s="2" t="s">
        <v>4301</v>
      </c>
      <c r="E799" s="2" t="s">
        <v>10255</v>
      </c>
    </row>
    <row r="800">
      <c r="A800" s="40" t="s">
        <v>10263</v>
      </c>
      <c r="B800" s="2" t="s">
        <v>10254</v>
      </c>
      <c r="D800" s="2" t="s">
        <v>4301</v>
      </c>
      <c r="E800" s="2" t="s">
        <v>10255</v>
      </c>
    </row>
    <row r="801">
      <c r="A801" s="2" t="s">
        <v>10264</v>
      </c>
      <c r="B801" s="2" t="s">
        <v>10254</v>
      </c>
      <c r="D801" s="2" t="s">
        <v>4301</v>
      </c>
      <c r="E801" s="2" t="s">
        <v>10255</v>
      </c>
    </row>
    <row r="802">
      <c r="A802" s="41" t="s">
        <v>2092</v>
      </c>
      <c r="B802" s="2" t="s">
        <v>10254</v>
      </c>
      <c r="D802" s="2" t="s">
        <v>4301</v>
      </c>
      <c r="E802" s="2" t="s">
        <v>10255</v>
      </c>
    </row>
    <row r="803">
      <c r="A803" s="2" t="s">
        <v>10265</v>
      </c>
      <c r="B803" s="2" t="s">
        <v>10266</v>
      </c>
      <c r="D803" s="2" t="s">
        <v>4301</v>
      </c>
      <c r="E803" s="38" t="s">
        <v>10267</v>
      </c>
    </row>
    <row r="804">
      <c r="A804" s="40" t="s">
        <v>1783</v>
      </c>
      <c r="B804" s="2" t="s">
        <v>10266</v>
      </c>
      <c r="D804" s="2" t="s">
        <v>4301</v>
      </c>
      <c r="E804" s="38" t="s">
        <v>10267</v>
      </c>
    </row>
    <row r="805">
      <c r="A805" s="40" t="s">
        <v>1785</v>
      </c>
      <c r="B805" s="2" t="s">
        <v>10266</v>
      </c>
      <c r="D805" s="2" t="s">
        <v>4301</v>
      </c>
      <c r="E805" s="2" t="s">
        <v>10267</v>
      </c>
    </row>
    <row r="806">
      <c r="A806" s="2" t="s">
        <v>10268</v>
      </c>
      <c r="B806" s="2" t="s">
        <v>10266</v>
      </c>
      <c r="D806" s="2" t="s">
        <v>4301</v>
      </c>
      <c r="E806" s="2" t="s">
        <v>10267</v>
      </c>
    </row>
    <row r="807">
      <c r="A807" s="2" t="s">
        <v>10269</v>
      </c>
      <c r="B807" s="2" t="s">
        <v>10266</v>
      </c>
      <c r="D807" s="2" t="s">
        <v>4301</v>
      </c>
      <c r="E807" s="2" t="s">
        <v>10267</v>
      </c>
    </row>
    <row r="808">
      <c r="A808" s="99" t="s">
        <v>2096</v>
      </c>
      <c r="B808" s="2" t="s">
        <v>10266</v>
      </c>
      <c r="D808" s="2" t="s">
        <v>4301</v>
      </c>
      <c r="E808" s="2" t="s">
        <v>10267</v>
      </c>
    </row>
    <row r="809">
      <c r="A809" s="40" t="s">
        <v>10270</v>
      </c>
      <c r="B809" s="2" t="s">
        <v>10266</v>
      </c>
      <c r="D809" s="2" t="s">
        <v>4301</v>
      </c>
      <c r="E809" s="2" t="s">
        <v>10267</v>
      </c>
    </row>
    <row r="810">
      <c r="A810" s="40" t="s">
        <v>10271</v>
      </c>
      <c r="B810" s="2" t="s">
        <v>10266</v>
      </c>
      <c r="D810" s="2" t="s">
        <v>4301</v>
      </c>
      <c r="E810" s="2" t="s">
        <v>10267</v>
      </c>
    </row>
    <row r="811">
      <c r="A811" s="40" t="s">
        <v>1800</v>
      </c>
      <c r="B811" s="2" t="s">
        <v>10266</v>
      </c>
      <c r="D811" s="2" t="s">
        <v>4301</v>
      </c>
      <c r="E811" s="2" t="s">
        <v>10267</v>
      </c>
    </row>
    <row r="812">
      <c r="A812" s="40" t="s">
        <v>1802</v>
      </c>
      <c r="B812" s="2" t="s">
        <v>10266</v>
      </c>
      <c r="D812" s="2" t="s">
        <v>4301</v>
      </c>
      <c r="E812" s="2" t="s">
        <v>10267</v>
      </c>
    </row>
    <row r="813">
      <c r="A813" s="40" t="s">
        <v>10272</v>
      </c>
      <c r="B813" s="2" t="s">
        <v>10266</v>
      </c>
      <c r="D813" s="2" t="s">
        <v>4301</v>
      </c>
      <c r="E813" s="2" t="s">
        <v>10267</v>
      </c>
    </row>
    <row r="814">
      <c r="A814" s="40" t="s">
        <v>2099</v>
      </c>
      <c r="B814" s="2" t="s">
        <v>10266</v>
      </c>
      <c r="D814" s="2" t="s">
        <v>4301</v>
      </c>
      <c r="E814" s="2" t="s">
        <v>10267</v>
      </c>
    </row>
    <row r="815">
      <c r="A815" s="2" t="s">
        <v>10273</v>
      </c>
      <c r="B815" s="2" t="s">
        <v>10266</v>
      </c>
      <c r="D815" s="2" t="s">
        <v>4301</v>
      </c>
      <c r="E815" s="2" t="s">
        <v>10267</v>
      </c>
    </row>
    <row r="816">
      <c r="A816" s="2" t="s">
        <v>2102</v>
      </c>
      <c r="B816" s="2" t="s">
        <v>10266</v>
      </c>
      <c r="D816" s="2" t="s">
        <v>4301</v>
      </c>
      <c r="E816" s="2" t="s">
        <v>10267</v>
      </c>
    </row>
    <row r="817">
      <c r="A817" s="40" t="s">
        <v>10274</v>
      </c>
      <c r="B817" s="2" t="s">
        <v>10266</v>
      </c>
      <c r="D817" s="2" t="s">
        <v>4301</v>
      </c>
      <c r="E817" s="2" t="s">
        <v>10267</v>
      </c>
    </row>
    <row r="818">
      <c r="A818" s="2" t="s">
        <v>10275</v>
      </c>
      <c r="B818" s="2" t="s">
        <v>10266</v>
      </c>
      <c r="D818" s="2" t="s">
        <v>4301</v>
      </c>
      <c r="E818" s="2" t="s">
        <v>10267</v>
      </c>
    </row>
    <row r="819">
      <c r="A819" s="2" t="s">
        <v>10276</v>
      </c>
      <c r="B819" s="2" t="s">
        <v>10266</v>
      </c>
      <c r="D819" s="2" t="s">
        <v>4301</v>
      </c>
      <c r="E819" s="2" t="s">
        <v>10267</v>
      </c>
    </row>
    <row r="820">
      <c r="A820" s="2" t="s">
        <v>10277</v>
      </c>
      <c r="B820" s="2" t="s">
        <v>10266</v>
      </c>
      <c r="D820" s="2" t="s">
        <v>4301</v>
      </c>
      <c r="E820" s="2" t="s">
        <v>10267</v>
      </c>
    </row>
    <row r="821">
      <c r="A821" s="40" t="s">
        <v>1242</v>
      </c>
      <c r="B821" s="2" t="s">
        <v>10266</v>
      </c>
      <c r="D821" s="2" t="s">
        <v>4301</v>
      </c>
      <c r="E821" s="2" t="s">
        <v>10267</v>
      </c>
    </row>
    <row r="822">
      <c r="A822" s="2" t="s">
        <v>10278</v>
      </c>
      <c r="B822" s="2" t="s">
        <v>10266</v>
      </c>
      <c r="D822" s="2" t="s">
        <v>4301</v>
      </c>
      <c r="E822" s="2" t="s">
        <v>10267</v>
      </c>
    </row>
    <row r="823">
      <c r="A823" s="2" t="s">
        <v>10279</v>
      </c>
      <c r="B823" s="2" t="s">
        <v>10266</v>
      </c>
      <c r="D823" s="2" t="s">
        <v>4301</v>
      </c>
      <c r="E823" s="2" t="s">
        <v>10267</v>
      </c>
    </row>
    <row r="824">
      <c r="A824" s="40" t="s">
        <v>10280</v>
      </c>
      <c r="B824" s="2" t="s">
        <v>10266</v>
      </c>
      <c r="D824" s="2" t="s">
        <v>4301</v>
      </c>
      <c r="E824" s="2" t="s">
        <v>10267</v>
      </c>
    </row>
    <row r="825">
      <c r="A825" s="40" t="s">
        <v>10281</v>
      </c>
      <c r="B825" s="2" t="s">
        <v>10266</v>
      </c>
      <c r="D825" s="2" t="s">
        <v>4301</v>
      </c>
      <c r="E825" s="2" t="s">
        <v>10267</v>
      </c>
    </row>
    <row r="826">
      <c r="A826" s="40" t="s">
        <v>2117</v>
      </c>
      <c r="B826" s="2" t="s">
        <v>10266</v>
      </c>
      <c r="D826" s="2" t="s">
        <v>4301</v>
      </c>
      <c r="E826" s="2" t="s">
        <v>10267</v>
      </c>
    </row>
    <row r="827">
      <c r="A827" s="40" t="s">
        <v>10282</v>
      </c>
      <c r="B827" s="2" t="s">
        <v>10266</v>
      </c>
      <c r="D827" s="2" t="s">
        <v>4301</v>
      </c>
      <c r="E827" s="2" t="s">
        <v>10267</v>
      </c>
    </row>
    <row r="828">
      <c r="A828" s="40" t="s">
        <v>10283</v>
      </c>
      <c r="B828" s="2" t="s">
        <v>10266</v>
      </c>
      <c r="D828" s="2" t="s">
        <v>4301</v>
      </c>
      <c r="E828" s="2" t="s">
        <v>10267</v>
      </c>
    </row>
    <row r="829">
      <c r="A829" s="2" t="s">
        <v>10284</v>
      </c>
      <c r="B829" s="2" t="s">
        <v>10266</v>
      </c>
      <c r="D829" s="2" t="s">
        <v>4301</v>
      </c>
      <c r="E829" s="2" t="s">
        <v>10267</v>
      </c>
    </row>
    <row r="830">
      <c r="A830" s="2" t="s">
        <v>10285</v>
      </c>
      <c r="B830" s="2" t="s">
        <v>10266</v>
      </c>
      <c r="D830" s="2" t="s">
        <v>4301</v>
      </c>
      <c r="E830" s="2" t="s">
        <v>10267</v>
      </c>
    </row>
    <row r="831">
      <c r="A831" s="2" t="s">
        <v>10286</v>
      </c>
      <c r="B831" s="2" t="s">
        <v>10266</v>
      </c>
      <c r="D831" s="2" t="s">
        <v>4301</v>
      </c>
      <c r="E831" s="2" t="s">
        <v>10267</v>
      </c>
    </row>
    <row r="832">
      <c r="A832" s="40" t="s">
        <v>2128</v>
      </c>
      <c r="B832" s="2" t="s">
        <v>10266</v>
      </c>
      <c r="D832" s="2" t="s">
        <v>4301</v>
      </c>
      <c r="E832" s="2" t="s">
        <v>10267</v>
      </c>
    </row>
    <row r="833">
      <c r="A833" s="2" t="s">
        <v>10287</v>
      </c>
      <c r="B833" s="2" t="s">
        <v>10266</v>
      </c>
      <c r="D833" s="2" t="s">
        <v>4301</v>
      </c>
      <c r="E833" s="2" t="s">
        <v>10267</v>
      </c>
    </row>
    <row r="834">
      <c r="A834" s="40" t="s">
        <v>10288</v>
      </c>
      <c r="B834" s="2" t="s">
        <v>10266</v>
      </c>
      <c r="D834" s="2" t="s">
        <v>4301</v>
      </c>
      <c r="E834" s="2" t="s">
        <v>10267</v>
      </c>
    </row>
    <row r="835">
      <c r="A835" s="40" t="s">
        <v>10289</v>
      </c>
      <c r="B835" s="2" t="s">
        <v>10266</v>
      </c>
      <c r="D835" s="2" t="s">
        <v>4301</v>
      </c>
      <c r="E835" s="2" t="s">
        <v>10267</v>
      </c>
    </row>
    <row r="836">
      <c r="A836" s="40" t="s">
        <v>10290</v>
      </c>
      <c r="B836" s="2" t="s">
        <v>10266</v>
      </c>
      <c r="D836" s="2" t="s">
        <v>4301</v>
      </c>
      <c r="E836" s="2" t="s">
        <v>10267</v>
      </c>
    </row>
    <row r="837">
      <c r="A837" s="40" t="s">
        <v>10291</v>
      </c>
      <c r="B837" s="2" t="s">
        <v>10266</v>
      </c>
      <c r="D837" s="2" t="s">
        <v>4301</v>
      </c>
      <c r="E837" s="2" t="s">
        <v>10267</v>
      </c>
    </row>
    <row r="838">
      <c r="A838" s="2" t="s">
        <v>10292</v>
      </c>
      <c r="B838" s="2" t="s">
        <v>10266</v>
      </c>
      <c r="D838" s="2" t="s">
        <v>4301</v>
      </c>
      <c r="E838" s="2" t="s">
        <v>10267</v>
      </c>
    </row>
    <row r="839">
      <c r="A839" s="2" t="s">
        <v>1850</v>
      </c>
      <c r="B839" s="2" t="s">
        <v>10266</v>
      </c>
      <c r="D839" s="2" t="s">
        <v>4301</v>
      </c>
      <c r="E839" s="2" t="s">
        <v>10267</v>
      </c>
    </row>
    <row r="840">
      <c r="A840" s="40" t="s">
        <v>10293</v>
      </c>
      <c r="B840" s="2" t="s">
        <v>10266</v>
      </c>
      <c r="D840" s="2" t="s">
        <v>4301</v>
      </c>
      <c r="E840" s="2" t="s">
        <v>10267</v>
      </c>
    </row>
    <row r="841">
      <c r="A841" s="40" t="s">
        <v>10294</v>
      </c>
      <c r="B841" s="2" t="s">
        <v>10266</v>
      </c>
      <c r="D841" s="2" t="s">
        <v>4301</v>
      </c>
      <c r="E841" s="2" t="s">
        <v>10267</v>
      </c>
    </row>
    <row r="842">
      <c r="A842" s="40" t="s">
        <v>2140</v>
      </c>
      <c r="B842" s="2" t="s">
        <v>10266</v>
      </c>
      <c r="D842" s="2" t="s">
        <v>4301</v>
      </c>
      <c r="E842" s="2" t="s">
        <v>10267</v>
      </c>
    </row>
    <row r="843">
      <c r="A843" s="2" t="s">
        <v>10295</v>
      </c>
      <c r="B843" s="2" t="s">
        <v>10266</v>
      </c>
      <c r="D843" s="2" t="s">
        <v>4301</v>
      </c>
      <c r="E843" s="2" t="s">
        <v>10267</v>
      </c>
    </row>
    <row r="844">
      <c r="A844" s="2" t="s">
        <v>10296</v>
      </c>
      <c r="B844" s="2" t="s">
        <v>10266</v>
      </c>
      <c r="D844" s="2" t="s">
        <v>4301</v>
      </c>
      <c r="E844" s="2" t="s">
        <v>10267</v>
      </c>
    </row>
    <row r="845">
      <c r="A845" s="2" t="s">
        <v>2145</v>
      </c>
      <c r="B845" s="2" t="s">
        <v>10266</v>
      </c>
      <c r="D845" s="2" t="s">
        <v>4301</v>
      </c>
      <c r="E845" s="2" t="s">
        <v>10267</v>
      </c>
    </row>
    <row r="846">
      <c r="A846" s="40" t="s">
        <v>10297</v>
      </c>
      <c r="B846" s="2" t="s">
        <v>10266</v>
      </c>
      <c r="D846" s="2" t="s">
        <v>4301</v>
      </c>
      <c r="E846" s="2" t="s">
        <v>10267</v>
      </c>
    </row>
    <row r="847">
      <c r="A847" s="2" t="s">
        <v>10298</v>
      </c>
      <c r="B847" s="2" t="s">
        <v>10266</v>
      </c>
      <c r="D847" s="2" t="s">
        <v>4301</v>
      </c>
      <c r="E847" s="2" t="s">
        <v>10267</v>
      </c>
    </row>
    <row r="848">
      <c r="A848" s="2" t="s">
        <v>10299</v>
      </c>
      <c r="B848" s="2" t="s">
        <v>10266</v>
      </c>
      <c r="D848" s="2" t="s">
        <v>4301</v>
      </c>
      <c r="E848" s="2" t="s">
        <v>10267</v>
      </c>
    </row>
    <row r="849">
      <c r="A849" s="2" t="s">
        <v>10300</v>
      </c>
      <c r="B849" s="2" t="s">
        <v>10266</v>
      </c>
      <c r="D849" s="2" t="s">
        <v>4301</v>
      </c>
      <c r="E849" s="2" t="s">
        <v>10267</v>
      </c>
    </row>
    <row r="850">
      <c r="A850" s="2" t="s">
        <v>2150</v>
      </c>
      <c r="B850" s="2" t="s">
        <v>10266</v>
      </c>
      <c r="D850" s="2" t="s">
        <v>4301</v>
      </c>
      <c r="E850" s="2" t="s">
        <v>10267</v>
      </c>
    </row>
    <row r="851">
      <c r="A851" s="2" t="s">
        <v>10301</v>
      </c>
      <c r="B851" s="2" t="s">
        <v>10266</v>
      </c>
      <c r="D851" s="2" t="s">
        <v>4301</v>
      </c>
      <c r="E851" s="2" t="s">
        <v>10267</v>
      </c>
    </row>
    <row r="852">
      <c r="A852" s="2" t="s">
        <v>10302</v>
      </c>
      <c r="B852" s="2" t="s">
        <v>10266</v>
      </c>
      <c r="D852" s="2" t="s">
        <v>4301</v>
      </c>
      <c r="E852" s="2" t="s">
        <v>10267</v>
      </c>
    </row>
    <row r="853">
      <c r="A853" s="2" t="s">
        <v>10303</v>
      </c>
      <c r="B853" s="2" t="s">
        <v>10266</v>
      </c>
      <c r="D853" s="2" t="s">
        <v>4301</v>
      </c>
      <c r="E853" s="2" t="s">
        <v>10267</v>
      </c>
    </row>
    <row r="854">
      <c r="A854" s="2" t="s">
        <v>1865</v>
      </c>
      <c r="B854" s="2" t="s">
        <v>10266</v>
      </c>
      <c r="D854" s="2" t="s">
        <v>4301</v>
      </c>
      <c r="E854" s="2" t="s">
        <v>10267</v>
      </c>
    </row>
    <row r="855">
      <c r="A855" s="100" t="s">
        <v>2156</v>
      </c>
      <c r="B855" s="2" t="s">
        <v>10266</v>
      </c>
      <c r="D855" s="2" t="s">
        <v>4301</v>
      </c>
      <c r="E855" s="2" t="s">
        <v>10267</v>
      </c>
    </row>
    <row r="856">
      <c r="A856" s="101" t="s">
        <v>1249</v>
      </c>
      <c r="B856" s="2" t="s">
        <v>10266</v>
      </c>
      <c r="D856" s="2" t="s">
        <v>4301</v>
      </c>
      <c r="E856" s="2" t="s">
        <v>10267</v>
      </c>
    </row>
    <row r="857">
      <c r="A857" s="98" t="s">
        <v>1250</v>
      </c>
      <c r="B857" s="2" t="s">
        <v>10266</v>
      </c>
      <c r="D857" s="2" t="s">
        <v>4301</v>
      </c>
      <c r="E857" s="2" t="s">
        <v>10267</v>
      </c>
    </row>
    <row r="858">
      <c r="A858" s="40" t="s">
        <v>1251</v>
      </c>
      <c r="B858" s="2" t="s">
        <v>10266</v>
      </c>
      <c r="D858" s="2" t="s">
        <v>4301</v>
      </c>
      <c r="E858" s="2" t="s">
        <v>10267</v>
      </c>
    </row>
    <row r="859">
      <c r="A859" s="40" t="s">
        <v>2157</v>
      </c>
      <c r="B859" s="2" t="s">
        <v>10266</v>
      </c>
      <c r="D859" s="2" t="s">
        <v>4301</v>
      </c>
      <c r="E859" s="2" t="s">
        <v>10267</v>
      </c>
    </row>
    <row r="860">
      <c r="A860" s="40" t="s">
        <v>2158</v>
      </c>
      <c r="B860" s="2" t="s">
        <v>10266</v>
      </c>
      <c r="D860" s="2" t="s">
        <v>4301</v>
      </c>
      <c r="E860" s="2" t="s">
        <v>10267</v>
      </c>
    </row>
    <row r="861">
      <c r="A861" s="40" t="s">
        <v>2159</v>
      </c>
      <c r="B861" s="2" t="s">
        <v>10266</v>
      </c>
      <c r="D861" s="2" t="s">
        <v>4301</v>
      </c>
      <c r="E861" s="2" t="s">
        <v>10267</v>
      </c>
    </row>
    <row r="862">
      <c r="A862" s="40" t="s">
        <v>10304</v>
      </c>
      <c r="B862" s="2" t="s">
        <v>10266</v>
      </c>
      <c r="D862" s="2" t="s">
        <v>4301</v>
      </c>
      <c r="E862" s="2" t="s">
        <v>10267</v>
      </c>
    </row>
    <row r="863">
      <c r="A863" s="40" t="s">
        <v>1869</v>
      </c>
      <c r="B863" s="2" t="s">
        <v>10266</v>
      </c>
      <c r="D863" s="2" t="s">
        <v>4301</v>
      </c>
      <c r="E863" s="2" t="s">
        <v>10267</v>
      </c>
    </row>
    <row r="864">
      <c r="A864" s="41" t="s">
        <v>1252</v>
      </c>
      <c r="B864" s="2" t="s">
        <v>10266</v>
      </c>
      <c r="D864" s="2" t="s">
        <v>4301</v>
      </c>
      <c r="E864" s="2" t="s">
        <v>10267</v>
      </c>
    </row>
    <row r="865">
      <c r="A865" s="41" t="s">
        <v>2160</v>
      </c>
      <c r="B865" s="2" t="s">
        <v>10266</v>
      </c>
      <c r="D865" s="2" t="s">
        <v>4301</v>
      </c>
      <c r="E865" s="2" t="s">
        <v>10267</v>
      </c>
    </row>
    <row r="866">
      <c r="A866" s="41" t="s">
        <v>1253</v>
      </c>
      <c r="B866" s="2" t="s">
        <v>10266</v>
      </c>
      <c r="D866" s="2" t="s">
        <v>4301</v>
      </c>
      <c r="E866" s="2" t="s">
        <v>10267</v>
      </c>
    </row>
    <row r="867">
      <c r="A867" s="41" t="s">
        <v>1871</v>
      </c>
      <c r="B867" s="2" t="s">
        <v>10266</v>
      </c>
      <c r="D867" s="2" t="s">
        <v>4301</v>
      </c>
      <c r="E867" s="2" t="s">
        <v>10267</v>
      </c>
    </row>
    <row r="868">
      <c r="A868" s="40" t="s">
        <v>1873</v>
      </c>
      <c r="B868" s="2" t="s">
        <v>10266</v>
      </c>
      <c r="D868" s="2" t="s">
        <v>4301</v>
      </c>
      <c r="E868" s="2" t="s">
        <v>10267</v>
      </c>
    </row>
    <row r="869">
      <c r="A869" s="40" t="s">
        <v>1874</v>
      </c>
      <c r="B869" s="2" t="s">
        <v>10266</v>
      </c>
      <c r="D869" s="2" t="s">
        <v>4301</v>
      </c>
      <c r="E869" s="2" t="s">
        <v>10267</v>
      </c>
    </row>
    <row r="870">
      <c r="A870" s="40" t="s">
        <v>1875</v>
      </c>
      <c r="B870" s="2" t="s">
        <v>10266</v>
      </c>
      <c r="D870" s="2" t="s">
        <v>4301</v>
      </c>
      <c r="E870" s="2" t="s">
        <v>10267</v>
      </c>
    </row>
    <row r="871">
      <c r="A871" s="41" t="s">
        <v>2161</v>
      </c>
      <c r="B871" s="2" t="s">
        <v>10266</v>
      </c>
      <c r="D871" s="2" t="s">
        <v>4301</v>
      </c>
      <c r="E871" s="2" t="s">
        <v>10267</v>
      </c>
    </row>
    <row r="872">
      <c r="A872" s="40" t="s">
        <v>1877</v>
      </c>
      <c r="B872" s="2" t="s">
        <v>10266</v>
      </c>
      <c r="D872" s="2" t="s">
        <v>4301</v>
      </c>
      <c r="E872" s="2" t="s">
        <v>10267</v>
      </c>
    </row>
    <row r="873">
      <c r="A873" s="40" t="s">
        <v>2162</v>
      </c>
      <c r="B873" s="2" t="s">
        <v>10266</v>
      </c>
      <c r="D873" s="2" t="s">
        <v>4301</v>
      </c>
      <c r="E873" s="2" t="s">
        <v>10267</v>
      </c>
    </row>
    <row r="874">
      <c r="A874" s="40" t="s">
        <v>2163</v>
      </c>
      <c r="B874" s="2" t="s">
        <v>10266</v>
      </c>
      <c r="D874" s="2" t="s">
        <v>4301</v>
      </c>
      <c r="E874" s="2" t="s">
        <v>10267</v>
      </c>
    </row>
    <row r="875">
      <c r="A875" s="41" t="s">
        <v>1256</v>
      </c>
      <c r="B875" s="2" t="s">
        <v>10266</v>
      </c>
      <c r="D875" s="2" t="s">
        <v>4301</v>
      </c>
      <c r="E875" s="2" t="s">
        <v>10267</v>
      </c>
    </row>
    <row r="876">
      <c r="A876" s="41" t="s">
        <v>2164</v>
      </c>
      <c r="B876" s="2" t="s">
        <v>10266</v>
      </c>
      <c r="D876" s="2" t="s">
        <v>4301</v>
      </c>
      <c r="E876" s="2" t="s">
        <v>10267</v>
      </c>
    </row>
    <row r="877">
      <c r="A877" s="40" t="s">
        <v>2165</v>
      </c>
      <c r="B877" s="2" t="s">
        <v>10266</v>
      </c>
      <c r="D877" s="2" t="s">
        <v>4301</v>
      </c>
      <c r="E877" s="2" t="s">
        <v>10267</v>
      </c>
    </row>
    <row r="878">
      <c r="A878" s="40" t="s">
        <v>10305</v>
      </c>
      <c r="B878" s="2" t="s">
        <v>10306</v>
      </c>
      <c r="D878" s="2" t="s">
        <v>4301</v>
      </c>
      <c r="E878" s="38" t="s">
        <v>10307</v>
      </c>
    </row>
    <row r="879">
      <c r="A879" s="41" t="s">
        <v>10308</v>
      </c>
      <c r="B879" s="2" t="s">
        <v>10306</v>
      </c>
      <c r="D879" s="2" t="s">
        <v>4301</v>
      </c>
      <c r="E879" s="38" t="s">
        <v>10307</v>
      </c>
    </row>
    <row r="880">
      <c r="A880" s="40" t="s">
        <v>10309</v>
      </c>
      <c r="B880" s="2" t="s">
        <v>10306</v>
      </c>
      <c r="D880" s="2" t="s">
        <v>4301</v>
      </c>
      <c r="E880" s="2" t="s">
        <v>10307</v>
      </c>
    </row>
    <row r="881">
      <c r="A881" s="40" t="s">
        <v>10310</v>
      </c>
      <c r="B881" s="2" t="s">
        <v>10306</v>
      </c>
      <c r="D881" s="2" t="s">
        <v>4301</v>
      </c>
      <c r="E881" s="2" t="s">
        <v>10307</v>
      </c>
    </row>
    <row r="882">
      <c r="A882" s="40" t="s">
        <v>10311</v>
      </c>
      <c r="B882" s="2" t="s">
        <v>10306</v>
      </c>
      <c r="D882" s="2" t="s">
        <v>4301</v>
      </c>
      <c r="E882" s="2" t="s">
        <v>10307</v>
      </c>
    </row>
    <row r="883">
      <c r="A883" s="40" t="s">
        <v>10312</v>
      </c>
      <c r="B883" s="2" t="s">
        <v>10306</v>
      </c>
      <c r="D883" s="2" t="s">
        <v>4301</v>
      </c>
      <c r="E883" s="2" t="s">
        <v>10307</v>
      </c>
    </row>
    <row r="884">
      <c r="A884" s="40" t="s">
        <v>10313</v>
      </c>
      <c r="B884" s="2" t="s">
        <v>10306</v>
      </c>
      <c r="D884" s="2" t="s">
        <v>4301</v>
      </c>
      <c r="E884" s="2" t="s">
        <v>10307</v>
      </c>
    </row>
    <row r="885">
      <c r="A885" s="40" t="s">
        <v>10314</v>
      </c>
      <c r="B885" s="2" t="s">
        <v>10306</v>
      </c>
      <c r="D885" s="2" t="s">
        <v>4301</v>
      </c>
      <c r="E885" s="2" t="s">
        <v>10307</v>
      </c>
    </row>
    <row r="886">
      <c r="A886" s="40" t="s">
        <v>10315</v>
      </c>
      <c r="B886" s="2" t="s">
        <v>10306</v>
      </c>
      <c r="D886" s="2" t="s">
        <v>4301</v>
      </c>
      <c r="E886" s="2" t="s">
        <v>10307</v>
      </c>
    </row>
    <row r="887">
      <c r="A887" s="40" t="s">
        <v>10316</v>
      </c>
      <c r="B887" s="2" t="s">
        <v>10306</v>
      </c>
      <c r="D887" s="2" t="s">
        <v>4301</v>
      </c>
      <c r="E887" s="2" t="s">
        <v>10307</v>
      </c>
    </row>
    <row r="888">
      <c r="A888" s="40" t="s">
        <v>10317</v>
      </c>
      <c r="B888" s="2" t="s">
        <v>10306</v>
      </c>
      <c r="D888" s="2" t="s">
        <v>4301</v>
      </c>
      <c r="E888" s="2" t="s">
        <v>10307</v>
      </c>
    </row>
    <row r="889">
      <c r="A889" s="40" t="s">
        <v>10318</v>
      </c>
      <c r="B889" s="2" t="s">
        <v>10306</v>
      </c>
      <c r="D889" s="2" t="s">
        <v>4301</v>
      </c>
      <c r="E889" s="2" t="s">
        <v>10307</v>
      </c>
    </row>
    <row r="890">
      <c r="A890" s="2" t="s">
        <v>10319</v>
      </c>
      <c r="B890" s="2" t="s">
        <v>10306</v>
      </c>
      <c r="D890" s="2" t="s">
        <v>4301</v>
      </c>
      <c r="E890" s="2" t="s">
        <v>10307</v>
      </c>
    </row>
    <row r="891">
      <c r="A891" s="40" t="s">
        <v>10320</v>
      </c>
      <c r="B891" s="2" t="s">
        <v>10306</v>
      </c>
      <c r="D891" s="2" t="s">
        <v>4301</v>
      </c>
      <c r="E891" s="2" t="s">
        <v>10307</v>
      </c>
    </row>
    <row r="892">
      <c r="A892" s="2" t="s">
        <v>10321</v>
      </c>
      <c r="B892" s="2" t="s">
        <v>10306</v>
      </c>
      <c r="D892" s="2" t="s">
        <v>4301</v>
      </c>
      <c r="E892" s="2" t="s">
        <v>10307</v>
      </c>
    </row>
    <row r="893">
      <c r="A893" s="41" t="s">
        <v>1878</v>
      </c>
      <c r="B893" s="2" t="s">
        <v>10306</v>
      </c>
      <c r="D893" s="2" t="s">
        <v>4301</v>
      </c>
      <c r="E893" s="2" t="s">
        <v>10307</v>
      </c>
    </row>
    <row r="894">
      <c r="A894" s="40" t="s">
        <v>10322</v>
      </c>
      <c r="B894" s="2" t="s">
        <v>10306</v>
      </c>
      <c r="D894" s="2" t="s">
        <v>4301</v>
      </c>
      <c r="E894" s="2" t="s">
        <v>10307</v>
      </c>
    </row>
    <row r="895">
      <c r="A895" s="40" t="s">
        <v>2168</v>
      </c>
      <c r="B895" s="2" t="s">
        <v>10306</v>
      </c>
      <c r="D895" s="2" t="s">
        <v>4301</v>
      </c>
      <c r="E895" s="2" t="s">
        <v>10307</v>
      </c>
    </row>
    <row r="896">
      <c r="A896" s="2" t="s">
        <v>10323</v>
      </c>
      <c r="B896" s="2" t="s">
        <v>10306</v>
      </c>
      <c r="D896" s="2" t="s">
        <v>4301</v>
      </c>
      <c r="E896" s="2" t="s">
        <v>10307</v>
      </c>
    </row>
    <row r="897">
      <c r="A897" s="2" t="s">
        <v>10324</v>
      </c>
      <c r="B897" s="2" t="s">
        <v>10306</v>
      </c>
      <c r="D897" s="2" t="s">
        <v>4301</v>
      </c>
      <c r="E897" s="2" t="s">
        <v>10307</v>
      </c>
    </row>
    <row r="898">
      <c r="A898" s="2" t="s">
        <v>10325</v>
      </c>
      <c r="B898" s="2" t="s">
        <v>10306</v>
      </c>
      <c r="D898" s="2" t="s">
        <v>4301</v>
      </c>
      <c r="E898" s="2" t="s">
        <v>10307</v>
      </c>
    </row>
    <row r="899">
      <c r="A899" s="2" t="s">
        <v>10326</v>
      </c>
      <c r="B899" s="2" t="s">
        <v>10306</v>
      </c>
      <c r="D899" s="2" t="s">
        <v>4301</v>
      </c>
      <c r="E899" s="2" t="s">
        <v>10307</v>
      </c>
    </row>
    <row r="900">
      <c r="A900" s="2" t="s">
        <v>1893</v>
      </c>
      <c r="B900" s="2" t="s">
        <v>10306</v>
      </c>
      <c r="D900" s="2" t="s">
        <v>4301</v>
      </c>
      <c r="E900" s="2" t="s">
        <v>10307</v>
      </c>
    </row>
    <row r="901">
      <c r="A901" s="2" t="s">
        <v>10327</v>
      </c>
      <c r="B901" s="2" t="s">
        <v>10306</v>
      </c>
      <c r="D901" s="2" t="s">
        <v>4301</v>
      </c>
      <c r="E901" s="2" t="s">
        <v>10307</v>
      </c>
    </row>
    <row r="902">
      <c r="A902" s="2" t="s">
        <v>10328</v>
      </c>
      <c r="B902" s="2" t="s">
        <v>10306</v>
      </c>
      <c r="D902" s="2" t="s">
        <v>4301</v>
      </c>
      <c r="E902" s="2" t="s">
        <v>10307</v>
      </c>
    </row>
    <row r="903">
      <c r="A903" s="41" t="s">
        <v>1904</v>
      </c>
      <c r="B903" s="2" t="s">
        <v>10306</v>
      </c>
      <c r="D903" s="2" t="s">
        <v>4301</v>
      </c>
      <c r="E903" s="2" t="s">
        <v>10307</v>
      </c>
    </row>
    <row r="904">
      <c r="A904" s="40" t="s">
        <v>10329</v>
      </c>
      <c r="B904" s="2" t="s">
        <v>10306</v>
      </c>
      <c r="D904" s="2" t="s">
        <v>4301</v>
      </c>
      <c r="E904" s="2" t="s">
        <v>10307</v>
      </c>
    </row>
    <row r="905">
      <c r="A905" s="2" t="s">
        <v>10330</v>
      </c>
      <c r="B905" s="2" t="s">
        <v>10306</v>
      </c>
      <c r="D905" s="2" t="s">
        <v>4301</v>
      </c>
      <c r="E905" s="2" t="s">
        <v>10307</v>
      </c>
    </row>
    <row r="906">
      <c r="A906" s="2" t="s">
        <v>1913</v>
      </c>
      <c r="B906" s="2" t="s">
        <v>10306</v>
      </c>
      <c r="D906" s="2" t="s">
        <v>4301</v>
      </c>
      <c r="E906" s="2" t="s">
        <v>10307</v>
      </c>
    </row>
    <row r="907">
      <c r="A907" s="2" t="s">
        <v>10331</v>
      </c>
      <c r="B907" s="2" t="s">
        <v>10306</v>
      </c>
      <c r="D907" s="2" t="s">
        <v>4301</v>
      </c>
      <c r="E907" s="2" t="s">
        <v>10307</v>
      </c>
    </row>
    <row r="908">
      <c r="A908" s="2" t="s">
        <v>1918</v>
      </c>
      <c r="B908" s="2" t="s">
        <v>10306</v>
      </c>
      <c r="D908" s="2" t="s">
        <v>4301</v>
      </c>
      <c r="E908" s="2" t="s">
        <v>10307</v>
      </c>
    </row>
    <row r="909">
      <c r="A909" s="2" t="s">
        <v>2182</v>
      </c>
      <c r="B909" s="2" t="s">
        <v>10306</v>
      </c>
      <c r="D909" s="2" t="s">
        <v>4301</v>
      </c>
      <c r="E909" s="2" t="s">
        <v>10307</v>
      </c>
    </row>
    <row r="910">
      <c r="A910" s="2" t="s">
        <v>10332</v>
      </c>
      <c r="B910" s="2" t="s">
        <v>10306</v>
      </c>
      <c r="D910" s="2" t="s">
        <v>4301</v>
      </c>
      <c r="E910" s="2" t="s">
        <v>10307</v>
      </c>
    </row>
    <row r="911">
      <c r="A911" s="2" t="s">
        <v>1922</v>
      </c>
      <c r="B911" s="2" t="s">
        <v>10306</v>
      </c>
      <c r="D911" s="2" t="s">
        <v>4301</v>
      </c>
      <c r="E911" s="2" t="s">
        <v>10307</v>
      </c>
    </row>
    <row r="912">
      <c r="A912" s="2" t="s">
        <v>10333</v>
      </c>
      <c r="B912" s="2" t="s">
        <v>10306</v>
      </c>
      <c r="D912" s="2" t="s">
        <v>4301</v>
      </c>
      <c r="E912" s="2" t="s">
        <v>10307</v>
      </c>
    </row>
    <row r="913">
      <c r="A913" s="2" t="s">
        <v>10334</v>
      </c>
      <c r="B913" s="2" t="s">
        <v>10306</v>
      </c>
      <c r="D913" s="2" t="s">
        <v>4301</v>
      </c>
      <c r="E913" s="2" t="s">
        <v>10307</v>
      </c>
    </row>
    <row r="914">
      <c r="A914" s="2" t="s">
        <v>10335</v>
      </c>
      <c r="B914" s="2" t="s">
        <v>10306</v>
      </c>
      <c r="D914" s="2" t="s">
        <v>4301</v>
      </c>
      <c r="E914" s="2" t="s">
        <v>10307</v>
      </c>
    </row>
    <row r="915">
      <c r="A915" s="2" t="s">
        <v>2184</v>
      </c>
      <c r="B915" s="2" t="s">
        <v>10306</v>
      </c>
      <c r="D915" s="2" t="s">
        <v>4301</v>
      </c>
      <c r="E915" s="2" t="s">
        <v>10307</v>
      </c>
    </row>
    <row r="916">
      <c r="A916" s="2" t="s">
        <v>10336</v>
      </c>
      <c r="B916" s="2" t="s">
        <v>10306</v>
      </c>
      <c r="D916" s="2" t="s">
        <v>4301</v>
      </c>
      <c r="E916" s="2" t="s">
        <v>10307</v>
      </c>
    </row>
    <row r="917">
      <c r="A917" s="2" t="s">
        <v>2186</v>
      </c>
      <c r="B917" s="2" t="s">
        <v>10306</v>
      </c>
      <c r="D917" s="2" t="s">
        <v>4301</v>
      </c>
      <c r="E917" s="2" t="s">
        <v>10307</v>
      </c>
    </row>
    <row r="918">
      <c r="A918" s="2" t="s">
        <v>10337</v>
      </c>
      <c r="B918" s="2" t="s">
        <v>10306</v>
      </c>
      <c r="D918" s="2" t="s">
        <v>4301</v>
      </c>
      <c r="E918" s="2" t="s">
        <v>10307</v>
      </c>
    </row>
    <row r="919">
      <c r="A919" s="2" t="s">
        <v>10338</v>
      </c>
      <c r="B919" s="2" t="s">
        <v>10306</v>
      </c>
      <c r="D919" s="2" t="s">
        <v>4301</v>
      </c>
      <c r="E919" s="2" t="s">
        <v>10307</v>
      </c>
    </row>
    <row r="920">
      <c r="A920" s="2" t="s">
        <v>10339</v>
      </c>
      <c r="B920" s="2" t="s">
        <v>10306</v>
      </c>
      <c r="D920" s="2" t="s">
        <v>4301</v>
      </c>
      <c r="E920" s="2" t="s">
        <v>10307</v>
      </c>
    </row>
    <row r="921">
      <c r="A921" s="2" t="s">
        <v>10340</v>
      </c>
      <c r="B921" s="2" t="s">
        <v>10306</v>
      </c>
      <c r="D921" s="2" t="s">
        <v>4301</v>
      </c>
      <c r="E921" s="2" t="s">
        <v>10307</v>
      </c>
    </row>
    <row r="922">
      <c r="A922" s="2" t="s">
        <v>10341</v>
      </c>
      <c r="B922" s="2" t="s">
        <v>10306</v>
      </c>
      <c r="D922" s="2" t="s">
        <v>4301</v>
      </c>
      <c r="E922" s="2" t="s">
        <v>10307</v>
      </c>
    </row>
    <row r="923">
      <c r="A923" s="2" t="s">
        <v>2192</v>
      </c>
      <c r="B923" s="2" t="s">
        <v>10306</v>
      </c>
      <c r="D923" s="2" t="s">
        <v>4301</v>
      </c>
      <c r="E923" s="2" t="s">
        <v>10307</v>
      </c>
    </row>
    <row r="924">
      <c r="A924" s="2" t="s">
        <v>1946</v>
      </c>
      <c r="B924" s="2" t="s">
        <v>10306</v>
      </c>
      <c r="D924" s="2" t="s">
        <v>4301</v>
      </c>
      <c r="E924" s="2" t="s">
        <v>10307</v>
      </c>
    </row>
    <row r="925">
      <c r="A925" s="2" t="s">
        <v>10342</v>
      </c>
      <c r="B925" s="2" t="s">
        <v>10306</v>
      </c>
      <c r="D925" s="2" t="s">
        <v>4301</v>
      </c>
      <c r="E925" s="2" t="s">
        <v>10307</v>
      </c>
    </row>
    <row r="926">
      <c r="A926" s="2" t="s">
        <v>10343</v>
      </c>
      <c r="B926" s="2" t="s">
        <v>10306</v>
      </c>
      <c r="D926" s="2" t="s">
        <v>4301</v>
      </c>
      <c r="E926" s="2" t="s">
        <v>10307</v>
      </c>
    </row>
    <row r="927">
      <c r="A927" s="2" t="s">
        <v>10344</v>
      </c>
      <c r="B927" s="2" t="s">
        <v>10306</v>
      </c>
      <c r="D927" s="2" t="s">
        <v>4301</v>
      </c>
      <c r="E927" s="2" t="s">
        <v>10307</v>
      </c>
    </row>
    <row r="928">
      <c r="A928" s="2" t="s">
        <v>2196</v>
      </c>
      <c r="B928" s="2" t="s">
        <v>10306</v>
      </c>
      <c r="D928" s="2" t="s">
        <v>4301</v>
      </c>
      <c r="E928" s="2" t="s">
        <v>10307</v>
      </c>
    </row>
    <row r="929">
      <c r="A929" s="2" t="s">
        <v>10345</v>
      </c>
      <c r="B929" s="2" t="s">
        <v>10306</v>
      </c>
      <c r="D929" s="2" t="s">
        <v>4301</v>
      </c>
      <c r="E929" s="2" t="s">
        <v>10307</v>
      </c>
    </row>
    <row r="930">
      <c r="A930" s="2" t="s">
        <v>10346</v>
      </c>
      <c r="B930" s="2" t="s">
        <v>10306</v>
      </c>
      <c r="D930" s="2" t="s">
        <v>4301</v>
      </c>
      <c r="E930" s="2" t="s">
        <v>10307</v>
      </c>
    </row>
    <row r="931">
      <c r="A931" s="2" t="s">
        <v>10347</v>
      </c>
      <c r="B931" s="2" t="s">
        <v>10306</v>
      </c>
      <c r="D931" s="2" t="s">
        <v>4301</v>
      </c>
      <c r="E931" s="2" t="s">
        <v>10307</v>
      </c>
    </row>
    <row r="932">
      <c r="A932" s="2" t="s">
        <v>10348</v>
      </c>
      <c r="B932" s="2" t="s">
        <v>10306</v>
      </c>
      <c r="D932" s="2" t="s">
        <v>4301</v>
      </c>
      <c r="E932" s="2" t="s">
        <v>10307</v>
      </c>
    </row>
    <row r="933">
      <c r="A933" s="2" t="s">
        <v>10349</v>
      </c>
      <c r="B933" s="2" t="s">
        <v>10306</v>
      </c>
      <c r="D933" s="2" t="s">
        <v>4301</v>
      </c>
      <c r="E933" s="2" t="s">
        <v>10307</v>
      </c>
    </row>
    <row r="934">
      <c r="A934" s="2" t="s">
        <v>10350</v>
      </c>
      <c r="B934" s="2" t="s">
        <v>10306</v>
      </c>
      <c r="D934" s="2" t="s">
        <v>4301</v>
      </c>
      <c r="E934" s="2" t="s">
        <v>10307</v>
      </c>
    </row>
    <row r="935">
      <c r="A935" s="2" t="s">
        <v>20</v>
      </c>
      <c r="B935" s="2" t="s">
        <v>10306</v>
      </c>
      <c r="D935" s="2" t="s">
        <v>4301</v>
      </c>
      <c r="E935" s="2" t="s">
        <v>10307</v>
      </c>
    </row>
    <row r="936">
      <c r="A936" s="2" t="s">
        <v>1967</v>
      </c>
      <c r="B936" s="2" t="s">
        <v>10306</v>
      </c>
      <c r="D936" s="2" t="s">
        <v>4301</v>
      </c>
      <c r="E936" s="2" t="s">
        <v>10307</v>
      </c>
    </row>
    <row r="937">
      <c r="A937" s="2" t="s">
        <v>10351</v>
      </c>
      <c r="B937" s="2" t="s">
        <v>10306</v>
      </c>
      <c r="D937" s="2" t="s">
        <v>4301</v>
      </c>
      <c r="E937" s="2" t="s">
        <v>10307</v>
      </c>
    </row>
    <row r="938">
      <c r="A938" s="2" t="s">
        <v>2201</v>
      </c>
      <c r="B938" s="2" t="s">
        <v>10306</v>
      </c>
      <c r="D938" s="2" t="s">
        <v>4301</v>
      </c>
      <c r="E938" s="2" t="s">
        <v>10307</v>
      </c>
    </row>
    <row r="939">
      <c r="A939" s="2" t="s">
        <v>10352</v>
      </c>
      <c r="B939" s="2" t="s">
        <v>10306</v>
      </c>
      <c r="D939" s="2" t="s">
        <v>4301</v>
      </c>
      <c r="E939" s="2" t="s">
        <v>10307</v>
      </c>
    </row>
    <row r="940">
      <c r="A940" s="2" t="s">
        <v>10353</v>
      </c>
      <c r="B940" s="2" t="s">
        <v>10306</v>
      </c>
      <c r="D940" s="2" t="s">
        <v>4301</v>
      </c>
      <c r="E940" s="2" t="s">
        <v>10307</v>
      </c>
    </row>
    <row r="941">
      <c r="A941" s="2" t="s">
        <v>10354</v>
      </c>
      <c r="B941" s="2" t="s">
        <v>10306</v>
      </c>
      <c r="D941" s="2" t="s">
        <v>4301</v>
      </c>
      <c r="E941" s="2" t="s">
        <v>10307</v>
      </c>
    </row>
    <row r="942">
      <c r="A942" s="2" t="s">
        <v>1975</v>
      </c>
      <c r="B942" s="2" t="s">
        <v>10306</v>
      </c>
      <c r="D942" s="2" t="s">
        <v>4301</v>
      </c>
      <c r="E942" s="2" t="s">
        <v>10307</v>
      </c>
    </row>
    <row r="943">
      <c r="A943" s="2" t="s">
        <v>43</v>
      </c>
      <c r="B943" s="2" t="s">
        <v>10306</v>
      </c>
      <c r="D943" s="2" t="s">
        <v>4301</v>
      </c>
      <c r="E943" s="2" t="s">
        <v>10307</v>
      </c>
    </row>
    <row r="944">
      <c r="A944" s="2" t="s">
        <v>2204</v>
      </c>
      <c r="B944" s="2" t="s">
        <v>10306</v>
      </c>
      <c r="D944" s="2" t="s">
        <v>4301</v>
      </c>
      <c r="E944" s="2" t="s">
        <v>10307</v>
      </c>
    </row>
    <row r="945">
      <c r="A945" s="2" t="s">
        <v>1977</v>
      </c>
      <c r="B945" s="2" t="s">
        <v>10306</v>
      </c>
      <c r="D945" s="2" t="s">
        <v>4301</v>
      </c>
      <c r="E945" s="2" t="s">
        <v>10307</v>
      </c>
    </row>
    <row r="946">
      <c r="A946" s="2" t="s">
        <v>10355</v>
      </c>
      <c r="B946" s="2" t="s">
        <v>10306</v>
      </c>
      <c r="D946" s="2" t="s">
        <v>4301</v>
      </c>
      <c r="E946" s="2" t="s">
        <v>10307</v>
      </c>
    </row>
    <row r="947">
      <c r="A947" s="40" t="s">
        <v>10356</v>
      </c>
      <c r="B947" s="2" t="s">
        <v>10306</v>
      </c>
      <c r="D947" s="2" t="s">
        <v>4301</v>
      </c>
      <c r="E947" s="2" t="s">
        <v>10307</v>
      </c>
    </row>
    <row r="948">
      <c r="A948" s="4" t="s">
        <v>10357</v>
      </c>
      <c r="B948" s="2" t="s">
        <v>10306</v>
      </c>
      <c r="D948" s="2" t="s">
        <v>4301</v>
      </c>
      <c r="E948" s="2" t="s">
        <v>10307</v>
      </c>
    </row>
    <row r="949">
      <c r="A949" s="40" t="s">
        <v>1980</v>
      </c>
      <c r="B949" s="2" t="s">
        <v>10306</v>
      </c>
      <c r="D949" s="2" t="s">
        <v>4301</v>
      </c>
      <c r="E949" s="2" t="s">
        <v>10307</v>
      </c>
    </row>
    <row r="950">
      <c r="A950" s="41" t="s">
        <v>1278</v>
      </c>
      <c r="B950" s="2" t="s">
        <v>10306</v>
      </c>
      <c r="D950" s="2" t="s">
        <v>4301</v>
      </c>
      <c r="E950" s="2" t="s">
        <v>10307</v>
      </c>
    </row>
    <row r="951">
      <c r="A951" s="40" t="s">
        <v>1279</v>
      </c>
      <c r="B951" s="2" t="s">
        <v>10306</v>
      </c>
      <c r="D951" s="2" t="s">
        <v>4301</v>
      </c>
      <c r="E951" s="2" t="s">
        <v>10307</v>
      </c>
    </row>
    <row r="952">
      <c r="A952" s="40" t="s">
        <v>10358</v>
      </c>
      <c r="B952" s="2" t="s">
        <v>10306</v>
      </c>
      <c r="D952" s="2" t="s">
        <v>4301</v>
      </c>
      <c r="E952" s="2" t="s">
        <v>10307</v>
      </c>
    </row>
    <row r="953">
      <c r="A953" s="41" t="s">
        <v>1281</v>
      </c>
      <c r="B953" s="2" t="s">
        <v>10306</v>
      </c>
      <c r="D953" s="2" t="s">
        <v>4301</v>
      </c>
      <c r="E953" s="2" t="s">
        <v>10307</v>
      </c>
    </row>
    <row r="954">
      <c r="A954" s="41" t="s">
        <v>10359</v>
      </c>
      <c r="B954" s="2" t="s">
        <v>10306</v>
      </c>
      <c r="D954" s="2" t="s">
        <v>4301</v>
      </c>
      <c r="E954" s="2" t="s">
        <v>10307</v>
      </c>
    </row>
    <row r="955">
      <c r="A955" s="98" t="s">
        <v>10360</v>
      </c>
      <c r="B955" s="2" t="s">
        <v>10306</v>
      </c>
      <c r="D955" s="2" t="s">
        <v>4301</v>
      </c>
      <c r="E955" s="2" t="s">
        <v>10307</v>
      </c>
    </row>
    <row r="956">
      <c r="A956" s="40" t="s">
        <v>10361</v>
      </c>
      <c r="B956" s="2" t="s">
        <v>10306</v>
      </c>
      <c r="D956" s="2" t="s">
        <v>4301</v>
      </c>
      <c r="E956" s="2" t="s">
        <v>10307</v>
      </c>
    </row>
    <row r="957">
      <c r="A957" s="40" t="s">
        <v>2210</v>
      </c>
      <c r="B957" s="2" t="s">
        <v>10306</v>
      </c>
      <c r="D957" s="2" t="s">
        <v>4301</v>
      </c>
      <c r="E957" s="2" t="s">
        <v>10307</v>
      </c>
    </row>
    <row r="958">
      <c r="A958" s="2" t="s">
        <v>10362</v>
      </c>
      <c r="B958" s="2" t="s">
        <v>10306</v>
      </c>
      <c r="D958" s="2" t="s">
        <v>4301</v>
      </c>
      <c r="E958" s="2" t="s">
        <v>10307</v>
      </c>
    </row>
    <row r="959">
      <c r="A959" s="2" t="s">
        <v>2212</v>
      </c>
      <c r="B959" s="2" t="s">
        <v>10306</v>
      </c>
      <c r="D959" s="2" t="s">
        <v>4301</v>
      </c>
      <c r="E959" s="2" t="s">
        <v>10307</v>
      </c>
    </row>
    <row r="960">
      <c r="A960" s="40" t="s">
        <v>1993</v>
      </c>
      <c r="B960" s="2" t="s">
        <v>10306</v>
      </c>
      <c r="D960" s="2" t="s">
        <v>4301</v>
      </c>
      <c r="E960" s="2" t="s">
        <v>10307</v>
      </c>
    </row>
    <row r="961">
      <c r="A961" s="2" t="s">
        <v>69</v>
      </c>
      <c r="B961" s="2" t="s">
        <v>10306</v>
      </c>
      <c r="D961" s="2" t="s">
        <v>4301</v>
      </c>
      <c r="E961" s="2" t="s">
        <v>10307</v>
      </c>
    </row>
    <row r="962">
      <c r="A962" s="2" t="s">
        <v>1994</v>
      </c>
      <c r="B962" s="2" t="s">
        <v>10306</v>
      </c>
      <c r="D962" s="2" t="s">
        <v>4301</v>
      </c>
      <c r="E962" s="2" t="s">
        <v>10307</v>
      </c>
    </row>
    <row r="963">
      <c r="A963" s="2" t="s">
        <v>10363</v>
      </c>
      <c r="B963" s="2" t="s">
        <v>10306</v>
      </c>
      <c r="D963" s="2" t="s">
        <v>4301</v>
      </c>
      <c r="E963" s="2" t="s">
        <v>10307</v>
      </c>
    </row>
    <row r="964">
      <c r="A964" s="40" t="s">
        <v>1282</v>
      </c>
      <c r="B964" s="2" t="s">
        <v>10306</v>
      </c>
      <c r="D964" s="2" t="s">
        <v>4301</v>
      </c>
      <c r="E964" s="2" t="s">
        <v>10307</v>
      </c>
    </row>
    <row r="965">
      <c r="A965" s="40" t="s">
        <v>10364</v>
      </c>
      <c r="B965" s="2" t="s">
        <v>10306</v>
      </c>
      <c r="D965" s="2" t="s">
        <v>4301</v>
      </c>
      <c r="E965" s="2" t="s">
        <v>10307</v>
      </c>
    </row>
    <row r="966">
      <c r="A966" s="40" t="s">
        <v>2216</v>
      </c>
      <c r="B966" s="2" t="s">
        <v>10306</v>
      </c>
      <c r="D966" s="2" t="s">
        <v>4301</v>
      </c>
      <c r="E966" s="2" t="s">
        <v>10307</v>
      </c>
    </row>
    <row r="967">
      <c r="A967" s="40" t="s">
        <v>10365</v>
      </c>
      <c r="B967" s="2" t="s">
        <v>10306</v>
      </c>
      <c r="D967" s="2" t="s">
        <v>4301</v>
      </c>
      <c r="E967" s="2" t="s">
        <v>10307</v>
      </c>
    </row>
    <row r="968">
      <c r="A968" s="40" t="s">
        <v>2220</v>
      </c>
      <c r="B968" s="2" t="s">
        <v>10306</v>
      </c>
      <c r="D968" s="2" t="s">
        <v>4301</v>
      </c>
      <c r="E968" s="2" t="s">
        <v>10307</v>
      </c>
    </row>
    <row r="969">
      <c r="A969" s="2" t="s">
        <v>10366</v>
      </c>
      <c r="B969" s="2" t="s">
        <v>10306</v>
      </c>
      <c r="D969" s="2" t="s">
        <v>4301</v>
      </c>
      <c r="E969" s="2" t="s">
        <v>10307</v>
      </c>
    </row>
    <row r="970">
      <c r="A970" s="40" t="s">
        <v>1283</v>
      </c>
      <c r="B970" s="2" t="s">
        <v>10306</v>
      </c>
      <c r="D970" s="2" t="s">
        <v>4301</v>
      </c>
      <c r="E970" s="2" t="s">
        <v>10307</v>
      </c>
    </row>
    <row r="971">
      <c r="A971" s="40" t="s">
        <v>10367</v>
      </c>
      <c r="B971" s="2" t="s">
        <v>10306</v>
      </c>
      <c r="D971" s="2" t="s">
        <v>4301</v>
      </c>
      <c r="E971" s="2" t="s">
        <v>10307</v>
      </c>
    </row>
    <row r="972">
      <c r="A972" s="40" t="s">
        <v>2001</v>
      </c>
      <c r="B972" s="2" t="s">
        <v>10306</v>
      </c>
      <c r="D972" s="2" t="s">
        <v>4301</v>
      </c>
      <c r="E972" s="2" t="s">
        <v>10307</v>
      </c>
    </row>
    <row r="973">
      <c r="A973" s="40" t="s">
        <v>2003</v>
      </c>
      <c r="B973" s="2" t="s">
        <v>10306</v>
      </c>
      <c r="D973" s="2" t="s">
        <v>4301</v>
      </c>
      <c r="E973" s="2" t="s">
        <v>10307</v>
      </c>
    </row>
    <row r="974">
      <c r="A974" s="41" t="s">
        <v>10368</v>
      </c>
      <c r="B974" s="2" t="s">
        <v>10306</v>
      </c>
      <c r="D974" s="2" t="s">
        <v>4301</v>
      </c>
      <c r="E974" s="2" t="s">
        <v>10307</v>
      </c>
    </row>
    <row r="975">
      <c r="A975" s="41" t="s">
        <v>2005</v>
      </c>
      <c r="B975" s="2" t="s">
        <v>10306</v>
      </c>
      <c r="D975" s="2" t="s">
        <v>4301</v>
      </c>
      <c r="E975" s="2" t="s">
        <v>10307</v>
      </c>
    </row>
    <row r="976">
      <c r="A976" s="102" t="s">
        <v>10369</v>
      </c>
      <c r="B976" s="2" t="s">
        <v>10370</v>
      </c>
      <c r="C976" s="2" t="s">
        <v>10371</v>
      </c>
      <c r="D976" s="2" t="s">
        <v>4287</v>
      </c>
      <c r="E976" s="38" t="s">
        <v>10372</v>
      </c>
    </row>
    <row r="977">
      <c r="A977" s="102" t="s">
        <v>10373</v>
      </c>
      <c r="B977" s="2" t="s">
        <v>10370</v>
      </c>
      <c r="C977" s="2" t="s">
        <v>10371</v>
      </c>
      <c r="D977" s="2" t="s">
        <v>4287</v>
      </c>
      <c r="E977" s="38" t="s">
        <v>10372</v>
      </c>
    </row>
    <row r="978">
      <c r="A978" s="2" t="s">
        <v>10374</v>
      </c>
      <c r="B978" s="2" t="s">
        <v>10370</v>
      </c>
      <c r="C978" s="2" t="s">
        <v>10371</v>
      </c>
      <c r="D978" s="2" t="s">
        <v>4287</v>
      </c>
      <c r="E978" s="38" t="s">
        <v>10372</v>
      </c>
    </row>
    <row r="979">
      <c r="A979" s="2" t="s">
        <v>10375</v>
      </c>
      <c r="B979" s="2" t="s">
        <v>10370</v>
      </c>
      <c r="C979" s="2" t="s">
        <v>10371</v>
      </c>
      <c r="D979" s="2" t="s">
        <v>4287</v>
      </c>
      <c r="E979" s="38" t="s">
        <v>10372</v>
      </c>
    </row>
    <row r="980">
      <c r="A980" s="2" t="s">
        <v>10376</v>
      </c>
      <c r="B980" s="2" t="s">
        <v>10370</v>
      </c>
      <c r="C980" s="2" t="s">
        <v>10371</v>
      </c>
      <c r="D980" s="2" t="s">
        <v>4287</v>
      </c>
      <c r="E980" s="38" t="s">
        <v>10372</v>
      </c>
    </row>
    <row r="981">
      <c r="A981" s="2" t="s">
        <v>10377</v>
      </c>
      <c r="B981" s="2" t="s">
        <v>10370</v>
      </c>
      <c r="C981" s="2" t="s">
        <v>10371</v>
      </c>
      <c r="D981" s="2" t="s">
        <v>4287</v>
      </c>
      <c r="E981" s="38" t="s">
        <v>10372</v>
      </c>
    </row>
    <row r="982">
      <c r="A982" s="2" t="s">
        <v>2242</v>
      </c>
      <c r="B982" s="2" t="s">
        <v>10370</v>
      </c>
      <c r="C982" s="2" t="s">
        <v>10371</v>
      </c>
      <c r="D982" s="2" t="s">
        <v>4287</v>
      </c>
      <c r="E982" s="38" t="s">
        <v>10372</v>
      </c>
    </row>
    <row r="983">
      <c r="A983" s="2" t="s">
        <v>10378</v>
      </c>
      <c r="B983" s="2" t="s">
        <v>10370</v>
      </c>
      <c r="C983" s="2" t="s">
        <v>10371</v>
      </c>
      <c r="D983" s="2" t="s">
        <v>4287</v>
      </c>
      <c r="E983" s="38" t="s">
        <v>10372</v>
      </c>
    </row>
    <row r="984">
      <c r="A984" s="2" t="s">
        <v>10379</v>
      </c>
      <c r="B984" s="2" t="s">
        <v>10370</v>
      </c>
      <c r="C984" s="2" t="s">
        <v>10371</v>
      </c>
      <c r="D984" s="2" t="s">
        <v>4287</v>
      </c>
      <c r="E984" s="38" t="s">
        <v>10372</v>
      </c>
    </row>
    <row r="985">
      <c r="A985" s="2" t="s">
        <v>2248</v>
      </c>
      <c r="B985" s="2" t="s">
        <v>10370</v>
      </c>
      <c r="C985" s="2" t="s">
        <v>10371</v>
      </c>
      <c r="D985" s="2" t="s">
        <v>4287</v>
      </c>
      <c r="E985" s="38" t="s">
        <v>10372</v>
      </c>
    </row>
    <row r="986">
      <c r="A986" s="2" t="s">
        <v>2249</v>
      </c>
      <c r="B986" s="2" t="s">
        <v>10370</v>
      </c>
      <c r="C986" s="2" t="s">
        <v>10371</v>
      </c>
      <c r="D986" s="2" t="s">
        <v>4287</v>
      </c>
      <c r="E986" s="38" t="s">
        <v>10372</v>
      </c>
    </row>
    <row r="987">
      <c r="A987" s="2" t="s">
        <v>10380</v>
      </c>
      <c r="B987" s="2" t="s">
        <v>10370</v>
      </c>
      <c r="C987" s="2" t="s">
        <v>10371</v>
      </c>
      <c r="D987" s="2" t="s">
        <v>4287</v>
      </c>
      <c r="E987" s="38" t="s">
        <v>10372</v>
      </c>
    </row>
    <row r="988">
      <c r="A988" s="2" t="s">
        <v>10381</v>
      </c>
      <c r="B988" s="2" t="s">
        <v>10370</v>
      </c>
      <c r="C988" s="2" t="s">
        <v>10371</v>
      </c>
      <c r="D988" s="2" t="s">
        <v>4287</v>
      </c>
      <c r="E988" s="38" t="s">
        <v>10372</v>
      </c>
    </row>
    <row r="989">
      <c r="A989" s="2" t="s">
        <v>10382</v>
      </c>
      <c r="B989" s="2" t="s">
        <v>10370</v>
      </c>
      <c r="C989" s="2" t="s">
        <v>10371</v>
      </c>
      <c r="D989" s="2" t="s">
        <v>4287</v>
      </c>
      <c r="E989" s="38" t="s">
        <v>10372</v>
      </c>
    </row>
    <row r="990">
      <c r="A990" s="2" t="s">
        <v>10383</v>
      </c>
      <c r="B990" s="2" t="s">
        <v>10384</v>
      </c>
      <c r="C990" s="2" t="s">
        <v>10213</v>
      </c>
      <c r="D990" s="2" t="s">
        <v>4287</v>
      </c>
      <c r="E990" s="38" t="s">
        <v>10385</v>
      </c>
    </row>
    <row r="991">
      <c r="A991" s="2" t="s">
        <v>2262</v>
      </c>
      <c r="B991" s="2" t="s">
        <v>10384</v>
      </c>
      <c r="C991" s="2" t="s">
        <v>10213</v>
      </c>
      <c r="D991" s="2" t="s">
        <v>4287</v>
      </c>
      <c r="E991" s="38" t="s">
        <v>10385</v>
      </c>
    </row>
    <row r="992">
      <c r="A992" s="2" t="s">
        <v>10386</v>
      </c>
      <c r="B992" s="2" t="s">
        <v>10387</v>
      </c>
      <c r="C992" s="2" t="s">
        <v>10388</v>
      </c>
      <c r="D992" s="2" t="s">
        <v>4287</v>
      </c>
      <c r="E992" s="38" t="s">
        <v>10389</v>
      </c>
    </row>
    <row r="993">
      <c r="A993" s="2" t="s">
        <v>2268</v>
      </c>
      <c r="B993" s="2" t="s">
        <v>10387</v>
      </c>
      <c r="C993" s="2" t="s">
        <v>10388</v>
      </c>
      <c r="D993" s="2" t="s">
        <v>4287</v>
      </c>
      <c r="E993" s="38" t="s">
        <v>10389</v>
      </c>
    </row>
    <row r="994">
      <c r="A994" s="2" t="s">
        <v>10390</v>
      </c>
      <c r="B994" s="2" t="s">
        <v>10387</v>
      </c>
      <c r="C994" s="2" t="s">
        <v>10388</v>
      </c>
      <c r="D994" s="2" t="s">
        <v>4287</v>
      </c>
      <c r="E994" s="38" t="s">
        <v>10389</v>
      </c>
    </row>
    <row r="995">
      <c r="A995" s="2" t="s">
        <v>2273</v>
      </c>
      <c r="B995" s="2" t="s">
        <v>10387</v>
      </c>
      <c r="C995" s="2" t="s">
        <v>10388</v>
      </c>
      <c r="D995" s="2" t="s">
        <v>4287</v>
      </c>
      <c r="E995" s="38" t="s">
        <v>10389</v>
      </c>
    </row>
    <row r="996">
      <c r="A996" s="2" t="s">
        <v>10391</v>
      </c>
      <c r="B996" s="2" t="s">
        <v>10387</v>
      </c>
      <c r="C996" s="2" t="s">
        <v>10388</v>
      </c>
      <c r="D996" s="2" t="s">
        <v>4287</v>
      </c>
      <c r="E996" s="38" t="s">
        <v>10389</v>
      </c>
    </row>
    <row r="997">
      <c r="A997" s="2" t="s">
        <v>10392</v>
      </c>
      <c r="B997" s="2" t="s">
        <v>10387</v>
      </c>
      <c r="C997" s="2" t="s">
        <v>10388</v>
      </c>
      <c r="D997" s="2" t="s">
        <v>4287</v>
      </c>
      <c r="E997" s="38" t="s">
        <v>10389</v>
      </c>
    </row>
    <row r="998">
      <c r="A998" s="2" t="s">
        <v>2280</v>
      </c>
      <c r="B998" s="2" t="s">
        <v>10387</v>
      </c>
      <c r="C998" s="2" t="s">
        <v>10388</v>
      </c>
      <c r="D998" s="2" t="s">
        <v>4287</v>
      </c>
      <c r="E998" s="38" t="s">
        <v>10389</v>
      </c>
    </row>
    <row r="999">
      <c r="A999" s="2" t="s">
        <v>10393</v>
      </c>
      <c r="B999" s="2" t="s">
        <v>10387</v>
      </c>
      <c r="C999" s="2" t="s">
        <v>10388</v>
      </c>
      <c r="D999" s="2" t="s">
        <v>4287</v>
      </c>
      <c r="E999" s="38" t="s">
        <v>10389</v>
      </c>
    </row>
    <row r="1000">
      <c r="A1000" s="2" t="s">
        <v>2290</v>
      </c>
      <c r="B1000" s="2" t="s">
        <v>10387</v>
      </c>
      <c r="C1000" s="2" t="s">
        <v>10388</v>
      </c>
      <c r="D1000" s="2" t="s">
        <v>4287</v>
      </c>
      <c r="E1000" s="38" t="s">
        <v>10389</v>
      </c>
    </row>
    <row r="1001">
      <c r="A1001" s="2" t="s">
        <v>2291</v>
      </c>
      <c r="B1001" s="2" t="s">
        <v>10387</v>
      </c>
      <c r="C1001" s="2" t="s">
        <v>10388</v>
      </c>
      <c r="D1001" s="2" t="s">
        <v>4287</v>
      </c>
      <c r="E1001" s="38" t="s">
        <v>10389</v>
      </c>
    </row>
    <row r="1002">
      <c r="A1002" s="2" t="s">
        <v>2292</v>
      </c>
      <c r="B1002" s="2" t="s">
        <v>10387</v>
      </c>
      <c r="C1002" s="2" t="s">
        <v>10388</v>
      </c>
      <c r="D1002" s="2" t="s">
        <v>4287</v>
      </c>
      <c r="E1002" s="38" t="s">
        <v>10389</v>
      </c>
    </row>
    <row r="1003">
      <c r="A1003" s="2" t="s">
        <v>2293</v>
      </c>
      <c r="B1003" s="2" t="s">
        <v>10387</v>
      </c>
      <c r="C1003" s="2" t="s">
        <v>10388</v>
      </c>
      <c r="D1003" s="2" t="s">
        <v>4287</v>
      </c>
      <c r="E1003" s="38" t="s">
        <v>10389</v>
      </c>
    </row>
    <row r="1004">
      <c r="A1004" s="2" t="s">
        <v>10394</v>
      </c>
      <c r="B1004" s="2" t="s">
        <v>10387</v>
      </c>
      <c r="C1004" s="2" t="s">
        <v>10388</v>
      </c>
      <c r="D1004" s="2" t="s">
        <v>4287</v>
      </c>
      <c r="E1004" s="38" t="s">
        <v>10389</v>
      </c>
    </row>
    <row r="1005">
      <c r="A1005" s="2" t="s">
        <v>2299</v>
      </c>
      <c r="B1005" s="2" t="s">
        <v>10387</v>
      </c>
      <c r="C1005" s="2" t="s">
        <v>10388</v>
      </c>
      <c r="D1005" s="2" t="s">
        <v>4287</v>
      </c>
      <c r="E1005" s="38" t="s">
        <v>10389</v>
      </c>
    </row>
    <row r="1006">
      <c r="A1006" s="2" t="s">
        <v>10395</v>
      </c>
      <c r="B1006" s="2" t="s">
        <v>10396</v>
      </c>
      <c r="C1006" s="2" t="s">
        <v>10397</v>
      </c>
      <c r="D1006" s="2" t="s">
        <v>4287</v>
      </c>
      <c r="E1006" s="38" t="s">
        <v>10398</v>
      </c>
    </row>
    <row r="1007">
      <c r="A1007" s="2" t="s">
        <v>10399</v>
      </c>
      <c r="B1007" s="2" t="s">
        <v>10396</v>
      </c>
      <c r="C1007" s="2" t="s">
        <v>10397</v>
      </c>
      <c r="D1007" s="2" t="s">
        <v>4287</v>
      </c>
      <c r="E1007" s="38" t="s">
        <v>10398</v>
      </c>
    </row>
    <row r="1008">
      <c r="A1008" s="2" t="s">
        <v>10400</v>
      </c>
      <c r="B1008" s="2" t="s">
        <v>10396</v>
      </c>
      <c r="C1008" s="2" t="s">
        <v>10397</v>
      </c>
      <c r="D1008" s="2" t="s">
        <v>4287</v>
      </c>
      <c r="E1008" s="38" t="s">
        <v>10398</v>
      </c>
    </row>
    <row r="1009">
      <c r="A1009" s="2" t="s">
        <v>2310</v>
      </c>
      <c r="B1009" s="2" t="s">
        <v>10396</v>
      </c>
      <c r="C1009" s="2" t="s">
        <v>10397</v>
      </c>
      <c r="D1009" s="2" t="s">
        <v>4287</v>
      </c>
      <c r="E1009" s="38" t="s">
        <v>10398</v>
      </c>
    </row>
    <row r="1010">
      <c r="A1010" s="2" t="s">
        <v>2311</v>
      </c>
      <c r="B1010" s="2" t="s">
        <v>10396</v>
      </c>
      <c r="C1010" s="2" t="s">
        <v>10397</v>
      </c>
      <c r="D1010" s="2" t="s">
        <v>4287</v>
      </c>
      <c r="E1010" s="38" t="s">
        <v>10398</v>
      </c>
    </row>
    <row r="1011">
      <c r="A1011" s="2" t="s">
        <v>10401</v>
      </c>
      <c r="B1011" s="2" t="s">
        <v>10396</v>
      </c>
      <c r="C1011" s="2" t="s">
        <v>10397</v>
      </c>
      <c r="D1011" s="2" t="s">
        <v>4287</v>
      </c>
      <c r="E1011" s="38" t="s">
        <v>10398</v>
      </c>
    </row>
    <row r="1012">
      <c r="A1012" s="2" t="s">
        <v>10402</v>
      </c>
      <c r="B1012" s="2" t="s">
        <v>10396</v>
      </c>
      <c r="C1012" s="2" t="s">
        <v>10397</v>
      </c>
      <c r="D1012" s="2" t="s">
        <v>4287</v>
      </c>
      <c r="E1012" s="38" t="s">
        <v>10398</v>
      </c>
    </row>
    <row r="1013">
      <c r="A1013" s="2" t="s">
        <v>2317</v>
      </c>
      <c r="B1013" s="2" t="s">
        <v>10396</v>
      </c>
      <c r="C1013" s="2" t="s">
        <v>10397</v>
      </c>
      <c r="D1013" s="2" t="s">
        <v>4287</v>
      </c>
      <c r="E1013" s="38" t="s">
        <v>10398</v>
      </c>
    </row>
    <row r="1014">
      <c r="A1014" s="2" t="s">
        <v>10403</v>
      </c>
      <c r="B1014" s="2" t="s">
        <v>10396</v>
      </c>
      <c r="C1014" s="2" t="s">
        <v>10397</v>
      </c>
      <c r="D1014" s="2" t="s">
        <v>4287</v>
      </c>
      <c r="E1014" s="38" t="s">
        <v>10398</v>
      </c>
    </row>
    <row r="1015">
      <c r="A1015" s="2" t="s">
        <v>2321</v>
      </c>
      <c r="B1015" s="2" t="s">
        <v>10396</v>
      </c>
      <c r="C1015" s="2" t="s">
        <v>10397</v>
      </c>
      <c r="D1015" s="2" t="s">
        <v>4287</v>
      </c>
      <c r="E1015" s="38" t="s">
        <v>10398</v>
      </c>
    </row>
    <row r="1016">
      <c r="A1016" s="2" t="s">
        <v>2322</v>
      </c>
      <c r="B1016" s="2" t="s">
        <v>10396</v>
      </c>
      <c r="C1016" s="2" t="s">
        <v>10397</v>
      </c>
      <c r="D1016" s="2" t="s">
        <v>4287</v>
      </c>
      <c r="E1016" s="38" t="s">
        <v>10398</v>
      </c>
    </row>
    <row r="1017">
      <c r="A1017" s="2" t="s">
        <v>10404</v>
      </c>
      <c r="B1017" s="2" t="s">
        <v>10396</v>
      </c>
      <c r="C1017" s="2" t="s">
        <v>10397</v>
      </c>
      <c r="D1017" s="2" t="s">
        <v>4287</v>
      </c>
      <c r="E1017" s="38" t="s">
        <v>10398</v>
      </c>
    </row>
    <row r="1018">
      <c r="A1018" s="2" t="s">
        <v>10405</v>
      </c>
      <c r="B1018" s="2" t="s">
        <v>10396</v>
      </c>
      <c r="C1018" s="2" t="s">
        <v>10397</v>
      </c>
      <c r="D1018" s="2" t="s">
        <v>4287</v>
      </c>
      <c r="E1018" s="38" t="s">
        <v>10398</v>
      </c>
    </row>
    <row r="1019">
      <c r="A1019" s="2" t="s">
        <v>10406</v>
      </c>
      <c r="B1019" s="2" t="s">
        <v>10407</v>
      </c>
      <c r="C1019" s="2" t="s">
        <v>10397</v>
      </c>
      <c r="D1019" s="2" t="s">
        <v>4287</v>
      </c>
      <c r="E1019" s="38" t="s">
        <v>10408</v>
      </c>
    </row>
    <row r="1020">
      <c r="A1020" s="2" t="s">
        <v>10409</v>
      </c>
      <c r="B1020" s="2" t="s">
        <v>10407</v>
      </c>
      <c r="C1020" s="2" t="s">
        <v>10397</v>
      </c>
      <c r="D1020" s="2" t="s">
        <v>4287</v>
      </c>
      <c r="E1020" s="38" t="s">
        <v>10408</v>
      </c>
    </row>
    <row r="1021">
      <c r="A1021" s="2" t="s">
        <v>10410</v>
      </c>
      <c r="B1021" s="2" t="s">
        <v>10407</v>
      </c>
      <c r="C1021" s="2" t="s">
        <v>10397</v>
      </c>
      <c r="D1021" s="2" t="s">
        <v>4287</v>
      </c>
      <c r="E1021" s="38" t="s">
        <v>10408</v>
      </c>
    </row>
    <row r="1022">
      <c r="A1022" s="2" t="s">
        <v>10411</v>
      </c>
      <c r="B1022" s="2" t="s">
        <v>10407</v>
      </c>
      <c r="C1022" s="2" t="s">
        <v>10397</v>
      </c>
      <c r="D1022" s="2" t="s">
        <v>4287</v>
      </c>
      <c r="E1022" s="38" t="s">
        <v>10408</v>
      </c>
    </row>
    <row r="1023">
      <c r="A1023" s="2" t="s">
        <v>2346</v>
      </c>
      <c r="B1023" s="2" t="s">
        <v>10407</v>
      </c>
      <c r="C1023" s="2" t="s">
        <v>10397</v>
      </c>
      <c r="D1023" s="2" t="s">
        <v>4287</v>
      </c>
      <c r="E1023" s="38" t="s">
        <v>10408</v>
      </c>
    </row>
    <row r="1024">
      <c r="A1024" s="2" t="s">
        <v>10412</v>
      </c>
      <c r="B1024" s="2" t="s">
        <v>10407</v>
      </c>
      <c r="C1024" s="2" t="s">
        <v>10397</v>
      </c>
      <c r="D1024" s="2" t="s">
        <v>4287</v>
      </c>
      <c r="E1024" s="38" t="s">
        <v>10408</v>
      </c>
    </row>
    <row r="1025">
      <c r="A1025" s="2" t="s">
        <v>10413</v>
      </c>
      <c r="B1025" s="2" t="s">
        <v>10407</v>
      </c>
      <c r="C1025" s="2" t="s">
        <v>10397</v>
      </c>
      <c r="D1025" s="2" t="s">
        <v>4287</v>
      </c>
      <c r="E1025" s="38" t="s">
        <v>10408</v>
      </c>
    </row>
    <row r="1026">
      <c r="A1026" s="2" t="s">
        <v>10414</v>
      </c>
      <c r="B1026" s="2" t="s">
        <v>10407</v>
      </c>
      <c r="C1026" s="2" t="s">
        <v>10397</v>
      </c>
      <c r="D1026" s="2" t="s">
        <v>4287</v>
      </c>
      <c r="E1026" s="38" t="s">
        <v>10408</v>
      </c>
    </row>
    <row r="1027">
      <c r="A1027" s="2" t="s">
        <v>10415</v>
      </c>
      <c r="B1027" s="2" t="s">
        <v>10407</v>
      </c>
      <c r="C1027" s="2" t="s">
        <v>10397</v>
      </c>
      <c r="D1027" s="2" t="s">
        <v>4287</v>
      </c>
      <c r="E1027" s="38" t="s">
        <v>10408</v>
      </c>
    </row>
    <row r="1028">
      <c r="A1028" s="2" t="s">
        <v>10416</v>
      </c>
      <c r="B1028" s="2" t="s">
        <v>10407</v>
      </c>
      <c r="C1028" s="2" t="s">
        <v>10397</v>
      </c>
      <c r="D1028" s="2" t="s">
        <v>4287</v>
      </c>
      <c r="E1028" s="38" t="s">
        <v>10408</v>
      </c>
    </row>
    <row r="1029">
      <c r="A1029" s="2" t="s">
        <v>10417</v>
      </c>
      <c r="B1029" s="2" t="s">
        <v>10407</v>
      </c>
      <c r="C1029" s="2" t="s">
        <v>10397</v>
      </c>
      <c r="D1029" s="2" t="s">
        <v>4287</v>
      </c>
      <c r="E1029" s="38" t="s">
        <v>10408</v>
      </c>
    </row>
    <row r="1030">
      <c r="A1030" s="2" t="s">
        <v>2369</v>
      </c>
      <c r="B1030" s="2" t="s">
        <v>10407</v>
      </c>
      <c r="C1030" s="2" t="s">
        <v>10397</v>
      </c>
      <c r="D1030" s="2" t="s">
        <v>4287</v>
      </c>
      <c r="E1030" s="38" t="s">
        <v>10408</v>
      </c>
    </row>
    <row r="1031">
      <c r="A1031" s="2" t="s">
        <v>10418</v>
      </c>
      <c r="B1031" s="2" t="s">
        <v>10407</v>
      </c>
      <c r="C1031" s="2" t="s">
        <v>10397</v>
      </c>
      <c r="D1031" s="2" t="s">
        <v>4287</v>
      </c>
      <c r="E1031" s="38" t="s">
        <v>10408</v>
      </c>
    </row>
    <row r="1032">
      <c r="A1032" s="2" t="s">
        <v>10419</v>
      </c>
      <c r="B1032" s="2" t="s">
        <v>10407</v>
      </c>
      <c r="C1032" s="2" t="s">
        <v>10397</v>
      </c>
      <c r="D1032" s="2" t="s">
        <v>4287</v>
      </c>
      <c r="E1032" s="38" t="s">
        <v>10408</v>
      </c>
    </row>
    <row r="1033">
      <c r="A1033" s="2" t="s">
        <v>2384</v>
      </c>
      <c r="B1033" s="2" t="s">
        <v>10407</v>
      </c>
      <c r="C1033" s="2" t="s">
        <v>10397</v>
      </c>
      <c r="D1033" s="2" t="s">
        <v>4287</v>
      </c>
      <c r="E1033" s="38" t="s">
        <v>10408</v>
      </c>
    </row>
    <row r="1034">
      <c r="A1034" s="2" t="s">
        <v>10420</v>
      </c>
      <c r="B1034" s="2" t="s">
        <v>10407</v>
      </c>
      <c r="C1034" s="2" t="s">
        <v>10397</v>
      </c>
      <c r="D1034" s="2" t="s">
        <v>4287</v>
      </c>
      <c r="E1034" s="38" t="s">
        <v>10408</v>
      </c>
    </row>
    <row r="1035">
      <c r="A1035" s="2" t="s">
        <v>10421</v>
      </c>
      <c r="B1035" s="2" t="s">
        <v>10407</v>
      </c>
      <c r="C1035" s="2" t="s">
        <v>10397</v>
      </c>
      <c r="D1035" s="2" t="s">
        <v>4287</v>
      </c>
      <c r="E1035" s="38" t="s">
        <v>10408</v>
      </c>
    </row>
    <row r="1036">
      <c r="A1036" s="2" t="s">
        <v>10422</v>
      </c>
      <c r="B1036" s="2" t="s">
        <v>10407</v>
      </c>
      <c r="C1036" s="2" t="s">
        <v>10397</v>
      </c>
      <c r="D1036" s="2" t="s">
        <v>4287</v>
      </c>
      <c r="E1036" s="38" t="s">
        <v>10408</v>
      </c>
    </row>
    <row r="1037">
      <c r="A1037" s="2" t="s">
        <v>10423</v>
      </c>
      <c r="B1037" s="2" t="s">
        <v>10407</v>
      </c>
      <c r="C1037" s="2" t="s">
        <v>10397</v>
      </c>
      <c r="D1037" s="2" t="s">
        <v>4287</v>
      </c>
      <c r="E1037" s="38" t="s">
        <v>10408</v>
      </c>
    </row>
    <row r="1038">
      <c r="A1038" s="2" t="s">
        <v>10424</v>
      </c>
      <c r="B1038" s="2" t="s">
        <v>10407</v>
      </c>
      <c r="C1038" s="2" t="s">
        <v>10397</v>
      </c>
      <c r="D1038" s="2" t="s">
        <v>4287</v>
      </c>
      <c r="E1038" s="38" t="s">
        <v>10408</v>
      </c>
    </row>
    <row r="1039">
      <c r="A1039" s="2" t="s">
        <v>10425</v>
      </c>
      <c r="B1039" s="2" t="s">
        <v>10407</v>
      </c>
      <c r="C1039" s="2" t="s">
        <v>10397</v>
      </c>
      <c r="D1039" s="2" t="s">
        <v>4287</v>
      </c>
      <c r="E1039" s="38" t="s">
        <v>10408</v>
      </c>
    </row>
    <row r="1040">
      <c r="A1040" s="2" t="s">
        <v>2425</v>
      </c>
      <c r="B1040" s="2" t="s">
        <v>10407</v>
      </c>
      <c r="C1040" s="2" t="s">
        <v>10397</v>
      </c>
      <c r="D1040" s="2" t="s">
        <v>4287</v>
      </c>
      <c r="E1040" s="38" t="s">
        <v>10408</v>
      </c>
    </row>
    <row r="1041">
      <c r="A1041" s="2" t="s">
        <v>10426</v>
      </c>
      <c r="B1041" s="2" t="s">
        <v>10407</v>
      </c>
      <c r="C1041" s="2" t="s">
        <v>10397</v>
      </c>
      <c r="D1041" s="2" t="s">
        <v>4287</v>
      </c>
      <c r="E1041" s="38" t="s">
        <v>10408</v>
      </c>
    </row>
    <row r="1042">
      <c r="A1042" s="2" t="s">
        <v>2428</v>
      </c>
      <c r="B1042" s="2" t="s">
        <v>10407</v>
      </c>
      <c r="C1042" s="2" t="s">
        <v>10397</v>
      </c>
      <c r="D1042" s="2" t="s">
        <v>4287</v>
      </c>
      <c r="E1042" s="38" t="s">
        <v>10408</v>
      </c>
    </row>
    <row r="1043">
      <c r="A1043" s="2" t="s">
        <v>10427</v>
      </c>
      <c r="B1043" s="2" t="s">
        <v>10407</v>
      </c>
      <c r="C1043" s="2" t="s">
        <v>10397</v>
      </c>
      <c r="D1043" s="2" t="s">
        <v>4287</v>
      </c>
      <c r="E1043" s="38" t="s">
        <v>10408</v>
      </c>
    </row>
    <row r="1044">
      <c r="A1044" s="2" t="s">
        <v>10428</v>
      </c>
      <c r="B1044" s="2" t="s">
        <v>10407</v>
      </c>
      <c r="C1044" s="2" t="s">
        <v>10397</v>
      </c>
      <c r="D1044" s="2" t="s">
        <v>4287</v>
      </c>
      <c r="E1044" s="38" t="s">
        <v>10408</v>
      </c>
    </row>
    <row r="1045">
      <c r="A1045" s="2" t="s">
        <v>10429</v>
      </c>
      <c r="B1045" s="2" t="s">
        <v>10407</v>
      </c>
      <c r="C1045" s="2" t="s">
        <v>10397</v>
      </c>
      <c r="D1045" s="2" t="s">
        <v>4287</v>
      </c>
      <c r="E1045" s="38" t="s">
        <v>10408</v>
      </c>
    </row>
    <row r="1046">
      <c r="A1046" s="2" t="s">
        <v>10430</v>
      </c>
      <c r="B1046" s="2" t="s">
        <v>10407</v>
      </c>
      <c r="C1046" s="2" t="s">
        <v>10397</v>
      </c>
      <c r="D1046" s="2" t="s">
        <v>4287</v>
      </c>
      <c r="E1046" s="38" t="s">
        <v>10408</v>
      </c>
    </row>
    <row r="1047">
      <c r="A1047" s="2" t="s">
        <v>10431</v>
      </c>
      <c r="B1047" s="2" t="s">
        <v>10407</v>
      </c>
      <c r="C1047" s="2" t="s">
        <v>10397</v>
      </c>
      <c r="D1047" s="2" t="s">
        <v>4287</v>
      </c>
      <c r="E1047" s="38" t="s">
        <v>10408</v>
      </c>
    </row>
    <row r="1048">
      <c r="A1048" s="2" t="s">
        <v>10432</v>
      </c>
      <c r="B1048" s="2" t="s">
        <v>10407</v>
      </c>
      <c r="C1048" s="2" t="s">
        <v>10397</v>
      </c>
      <c r="D1048" s="2" t="s">
        <v>4287</v>
      </c>
      <c r="E1048" s="38" t="s">
        <v>10408</v>
      </c>
    </row>
    <row r="1049">
      <c r="A1049" s="2" t="s">
        <v>10433</v>
      </c>
      <c r="B1049" s="2" t="s">
        <v>10434</v>
      </c>
      <c r="C1049" s="2" t="s">
        <v>10213</v>
      </c>
      <c r="D1049" s="2" t="s">
        <v>4287</v>
      </c>
      <c r="E1049" s="38" t="s">
        <v>10435</v>
      </c>
    </row>
    <row r="1050">
      <c r="A1050" s="2" t="s">
        <v>10436</v>
      </c>
      <c r="B1050" s="2" t="s">
        <v>10434</v>
      </c>
      <c r="C1050" s="2" t="s">
        <v>10213</v>
      </c>
      <c r="D1050" s="2" t="s">
        <v>4287</v>
      </c>
      <c r="E1050" s="38" t="s">
        <v>10435</v>
      </c>
    </row>
    <row r="1051">
      <c r="A1051" s="2" t="s">
        <v>2467</v>
      </c>
      <c r="B1051" s="2" t="s">
        <v>10434</v>
      </c>
      <c r="C1051" s="2" t="s">
        <v>10213</v>
      </c>
      <c r="D1051" s="2" t="s">
        <v>4287</v>
      </c>
      <c r="E1051" s="38" t="s">
        <v>10435</v>
      </c>
    </row>
    <row r="1052">
      <c r="A1052" s="2" t="s">
        <v>2468</v>
      </c>
      <c r="B1052" s="2" t="s">
        <v>10434</v>
      </c>
      <c r="C1052" s="2" t="s">
        <v>10213</v>
      </c>
      <c r="D1052" s="2" t="s">
        <v>4287</v>
      </c>
      <c r="E1052" s="38" t="s">
        <v>10435</v>
      </c>
    </row>
    <row r="1053">
      <c r="A1053" s="2" t="s">
        <v>10437</v>
      </c>
      <c r="B1053" s="2" t="s">
        <v>10434</v>
      </c>
      <c r="C1053" s="2" t="s">
        <v>10213</v>
      </c>
      <c r="D1053" s="2" t="s">
        <v>4287</v>
      </c>
      <c r="E1053" s="38" t="s">
        <v>10435</v>
      </c>
    </row>
    <row r="1054">
      <c r="A1054" s="2" t="s">
        <v>2471</v>
      </c>
      <c r="B1054" s="2" t="s">
        <v>10434</v>
      </c>
      <c r="C1054" s="2" t="s">
        <v>10213</v>
      </c>
      <c r="D1054" s="2" t="s">
        <v>4287</v>
      </c>
      <c r="E1054" s="38" t="s">
        <v>10435</v>
      </c>
    </row>
    <row r="1055">
      <c r="A1055" s="2" t="s">
        <v>10438</v>
      </c>
      <c r="B1055" s="2" t="s">
        <v>10434</v>
      </c>
      <c r="C1055" s="2" t="s">
        <v>10213</v>
      </c>
      <c r="D1055" s="2" t="s">
        <v>4287</v>
      </c>
      <c r="E1055" s="38" t="s">
        <v>10435</v>
      </c>
    </row>
    <row r="1056">
      <c r="A1056" s="2" t="s">
        <v>2474</v>
      </c>
      <c r="B1056" s="2" t="s">
        <v>10434</v>
      </c>
      <c r="C1056" s="2" t="s">
        <v>10213</v>
      </c>
      <c r="D1056" s="2" t="s">
        <v>4287</v>
      </c>
      <c r="E1056" s="38" t="s">
        <v>10435</v>
      </c>
    </row>
    <row r="1057">
      <c r="A1057" s="2" t="s">
        <v>10439</v>
      </c>
      <c r="B1057" s="2" t="s">
        <v>10434</v>
      </c>
      <c r="C1057" s="2" t="s">
        <v>10213</v>
      </c>
      <c r="D1057" s="2" t="s">
        <v>4287</v>
      </c>
      <c r="E1057" s="38" t="s">
        <v>10435</v>
      </c>
    </row>
    <row r="1058">
      <c r="A1058" s="2" t="s">
        <v>2479</v>
      </c>
      <c r="B1058" s="2" t="s">
        <v>10434</v>
      </c>
      <c r="C1058" s="2" t="s">
        <v>10213</v>
      </c>
      <c r="D1058" s="2" t="s">
        <v>4287</v>
      </c>
      <c r="E1058" s="38" t="s">
        <v>10435</v>
      </c>
    </row>
    <row r="1059">
      <c r="A1059" s="2" t="s">
        <v>10440</v>
      </c>
      <c r="B1059" s="2" t="s">
        <v>10434</v>
      </c>
      <c r="C1059" s="2" t="s">
        <v>10213</v>
      </c>
      <c r="D1059" s="2" t="s">
        <v>4287</v>
      </c>
      <c r="E1059" s="38" t="s">
        <v>10435</v>
      </c>
    </row>
    <row r="1060">
      <c r="A1060" s="2" t="s">
        <v>2482</v>
      </c>
      <c r="B1060" s="2" t="s">
        <v>10434</v>
      </c>
      <c r="C1060" s="2" t="s">
        <v>10213</v>
      </c>
      <c r="D1060" s="2" t="s">
        <v>4287</v>
      </c>
      <c r="E1060" s="38" t="s">
        <v>10435</v>
      </c>
    </row>
    <row r="1061">
      <c r="A1061" s="2" t="s">
        <v>10441</v>
      </c>
      <c r="B1061" s="2" t="s">
        <v>10434</v>
      </c>
      <c r="C1061" s="2" t="s">
        <v>10213</v>
      </c>
      <c r="D1061" s="2" t="s">
        <v>4287</v>
      </c>
      <c r="E1061" s="38" t="s">
        <v>10435</v>
      </c>
    </row>
    <row r="1062">
      <c r="A1062" s="2" t="s">
        <v>10442</v>
      </c>
      <c r="B1062" s="2" t="s">
        <v>10434</v>
      </c>
      <c r="C1062" s="2" t="s">
        <v>10213</v>
      </c>
      <c r="D1062" s="2" t="s">
        <v>4287</v>
      </c>
      <c r="E1062" s="38" t="s">
        <v>10435</v>
      </c>
    </row>
    <row r="1063">
      <c r="A1063" s="2" t="s">
        <v>2488</v>
      </c>
      <c r="B1063" s="2" t="s">
        <v>10434</v>
      </c>
      <c r="C1063" s="2" t="s">
        <v>10213</v>
      </c>
      <c r="D1063" s="2" t="s">
        <v>4287</v>
      </c>
      <c r="E1063" s="38" t="s">
        <v>10435</v>
      </c>
    </row>
    <row r="1064">
      <c r="A1064" s="2" t="s">
        <v>2489</v>
      </c>
      <c r="B1064" s="2" t="s">
        <v>10443</v>
      </c>
      <c r="C1064" s="2" t="s">
        <v>10444</v>
      </c>
      <c r="D1064" s="2" t="s">
        <v>4287</v>
      </c>
      <c r="E1064" s="38" t="s">
        <v>10445</v>
      </c>
    </row>
    <row r="1065">
      <c r="A1065" s="2" t="s">
        <v>10446</v>
      </c>
      <c r="B1065" s="2" t="s">
        <v>10443</v>
      </c>
      <c r="C1065" s="2" t="s">
        <v>10444</v>
      </c>
      <c r="D1065" s="2" t="s">
        <v>4287</v>
      </c>
      <c r="E1065" s="38" t="s">
        <v>10445</v>
      </c>
    </row>
    <row r="1066">
      <c r="A1066" s="2" t="s">
        <v>10447</v>
      </c>
      <c r="B1066" s="2" t="s">
        <v>10443</v>
      </c>
      <c r="C1066" s="2" t="s">
        <v>10444</v>
      </c>
      <c r="D1066" s="2" t="s">
        <v>4287</v>
      </c>
      <c r="E1066" s="38" t="s">
        <v>10445</v>
      </c>
    </row>
    <row r="1067">
      <c r="A1067" s="2" t="s">
        <v>10448</v>
      </c>
      <c r="B1067" s="2" t="s">
        <v>10443</v>
      </c>
      <c r="C1067" s="2" t="s">
        <v>10444</v>
      </c>
      <c r="D1067" s="2" t="s">
        <v>4287</v>
      </c>
      <c r="E1067" s="38" t="s">
        <v>10445</v>
      </c>
    </row>
    <row r="1068">
      <c r="A1068" s="2" t="s">
        <v>10449</v>
      </c>
      <c r="B1068" s="2" t="s">
        <v>10443</v>
      </c>
      <c r="C1068" s="2" t="s">
        <v>10444</v>
      </c>
      <c r="D1068" s="2" t="s">
        <v>4287</v>
      </c>
      <c r="E1068" s="38" t="s">
        <v>10445</v>
      </c>
    </row>
    <row r="1069">
      <c r="A1069" s="2" t="s">
        <v>10450</v>
      </c>
      <c r="B1069" s="2" t="s">
        <v>10443</v>
      </c>
      <c r="C1069" s="2" t="s">
        <v>10444</v>
      </c>
      <c r="D1069" s="2" t="s">
        <v>4287</v>
      </c>
      <c r="E1069" s="38" t="s">
        <v>10445</v>
      </c>
    </row>
    <row r="1070">
      <c r="A1070" s="2" t="s">
        <v>10451</v>
      </c>
      <c r="B1070" s="2" t="s">
        <v>10443</v>
      </c>
      <c r="C1070" s="2" t="s">
        <v>10444</v>
      </c>
      <c r="D1070" s="2" t="s">
        <v>4287</v>
      </c>
      <c r="E1070" s="38" t="s">
        <v>10445</v>
      </c>
    </row>
    <row r="1071">
      <c r="A1071" s="2" t="s">
        <v>10452</v>
      </c>
      <c r="B1071" s="2" t="s">
        <v>10443</v>
      </c>
      <c r="C1071" s="2" t="s">
        <v>10444</v>
      </c>
      <c r="D1071" s="2" t="s">
        <v>4287</v>
      </c>
      <c r="E1071" s="38" t="s">
        <v>10445</v>
      </c>
    </row>
    <row r="1072">
      <c r="A1072" s="2" t="s">
        <v>10453</v>
      </c>
      <c r="B1072" s="2" t="s">
        <v>10443</v>
      </c>
      <c r="C1072" s="2" t="s">
        <v>10444</v>
      </c>
      <c r="D1072" s="2" t="s">
        <v>4287</v>
      </c>
      <c r="E1072" s="38" t="s">
        <v>10445</v>
      </c>
    </row>
    <row r="1073">
      <c r="A1073" s="2" t="s">
        <v>2940</v>
      </c>
      <c r="B1073" s="2" t="s">
        <v>10443</v>
      </c>
      <c r="C1073" s="2" t="s">
        <v>10444</v>
      </c>
      <c r="D1073" s="2" t="s">
        <v>4287</v>
      </c>
      <c r="E1073" s="38" t="s">
        <v>10445</v>
      </c>
    </row>
    <row r="1074">
      <c r="A1074" s="2" t="s">
        <v>10454</v>
      </c>
      <c r="B1074" s="2" t="s">
        <v>10443</v>
      </c>
      <c r="C1074" s="2" t="s">
        <v>10444</v>
      </c>
      <c r="D1074" s="2" t="s">
        <v>4287</v>
      </c>
      <c r="E1074" s="38" t="s">
        <v>10445</v>
      </c>
    </row>
    <row r="1075">
      <c r="A1075" s="2" t="s">
        <v>10455</v>
      </c>
      <c r="B1075" s="2" t="s">
        <v>10456</v>
      </c>
      <c r="C1075" s="2" t="s">
        <v>10457</v>
      </c>
      <c r="D1075" s="2" t="s">
        <v>4287</v>
      </c>
      <c r="E1075" s="38" t="s">
        <v>10445</v>
      </c>
    </row>
    <row r="1076">
      <c r="A1076" s="2" t="s">
        <v>10458</v>
      </c>
      <c r="B1076" s="2" t="s">
        <v>10456</v>
      </c>
      <c r="C1076" s="2" t="s">
        <v>10457</v>
      </c>
      <c r="D1076" s="2" t="s">
        <v>4287</v>
      </c>
      <c r="E1076" s="38" t="s">
        <v>10445</v>
      </c>
    </row>
    <row r="1077">
      <c r="A1077" s="2" t="s">
        <v>10459</v>
      </c>
      <c r="B1077" s="2" t="s">
        <v>10456</v>
      </c>
      <c r="C1077" s="2" t="s">
        <v>10457</v>
      </c>
      <c r="D1077" s="2" t="s">
        <v>4287</v>
      </c>
      <c r="E1077" s="38" t="s">
        <v>10445</v>
      </c>
    </row>
    <row r="1078">
      <c r="A1078" s="2" t="s">
        <v>2524</v>
      </c>
      <c r="B1078" s="2" t="s">
        <v>10456</v>
      </c>
      <c r="C1078" s="2" t="s">
        <v>10457</v>
      </c>
      <c r="D1078" s="2" t="s">
        <v>4287</v>
      </c>
      <c r="E1078" s="38" t="s">
        <v>10445</v>
      </c>
    </row>
    <row r="1079">
      <c r="A1079" s="2" t="s">
        <v>2802</v>
      </c>
      <c r="B1079" s="2" t="s">
        <v>10460</v>
      </c>
      <c r="C1079" s="2" t="s">
        <v>10213</v>
      </c>
      <c r="D1079" s="2" t="s">
        <v>4287</v>
      </c>
      <c r="E1079" s="38" t="s">
        <v>10461</v>
      </c>
    </row>
    <row r="1080">
      <c r="A1080" s="2" t="s">
        <v>10462</v>
      </c>
      <c r="B1080" s="2" t="s">
        <v>10460</v>
      </c>
      <c r="C1080" s="2" t="s">
        <v>10213</v>
      </c>
      <c r="D1080" s="2" t="s">
        <v>4287</v>
      </c>
      <c r="E1080" s="38" t="s">
        <v>10461</v>
      </c>
    </row>
    <row r="1081">
      <c r="A1081" s="2" t="s">
        <v>2961</v>
      </c>
      <c r="B1081" s="2" t="s">
        <v>10460</v>
      </c>
      <c r="C1081" s="2" t="s">
        <v>10213</v>
      </c>
      <c r="D1081" s="2" t="s">
        <v>4287</v>
      </c>
      <c r="E1081" s="38" t="s">
        <v>10461</v>
      </c>
    </row>
    <row r="1082">
      <c r="A1082" s="2" t="s">
        <v>2804</v>
      </c>
      <c r="B1082" s="2" t="s">
        <v>10460</v>
      </c>
      <c r="C1082" s="2" t="s">
        <v>10213</v>
      </c>
      <c r="D1082" s="2" t="s">
        <v>4287</v>
      </c>
      <c r="E1082" s="38" t="s">
        <v>10461</v>
      </c>
    </row>
    <row r="1083">
      <c r="A1083" s="2" t="s">
        <v>10463</v>
      </c>
      <c r="B1083" s="2" t="s">
        <v>10460</v>
      </c>
      <c r="C1083" s="2" t="s">
        <v>10213</v>
      </c>
      <c r="D1083" s="2" t="s">
        <v>4287</v>
      </c>
      <c r="E1083" s="38" t="s">
        <v>10461</v>
      </c>
    </row>
    <row r="1084">
      <c r="A1084" s="2" t="s">
        <v>10464</v>
      </c>
      <c r="B1084" s="2" t="s">
        <v>10460</v>
      </c>
      <c r="C1084" s="2" t="s">
        <v>10213</v>
      </c>
      <c r="D1084" s="2" t="s">
        <v>4287</v>
      </c>
      <c r="E1084" s="38" t="s">
        <v>10461</v>
      </c>
    </row>
    <row r="1085">
      <c r="A1085" s="2" t="s">
        <v>10465</v>
      </c>
      <c r="B1085" s="2" t="s">
        <v>10460</v>
      </c>
      <c r="C1085" s="2" t="s">
        <v>10213</v>
      </c>
      <c r="D1085" s="2" t="s">
        <v>4287</v>
      </c>
      <c r="E1085" s="38" t="s">
        <v>10461</v>
      </c>
    </row>
    <row r="1086">
      <c r="A1086" s="2" t="s">
        <v>10466</v>
      </c>
      <c r="B1086" s="2" t="s">
        <v>10460</v>
      </c>
      <c r="C1086" s="2" t="s">
        <v>10213</v>
      </c>
      <c r="D1086" s="2" t="s">
        <v>4287</v>
      </c>
      <c r="E1086" s="38" t="s">
        <v>10461</v>
      </c>
    </row>
    <row r="1087">
      <c r="A1087" s="2" t="s">
        <v>2527</v>
      </c>
      <c r="B1087" s="2" t="s">
        <v>10460</v>
      </c>
      <c r="C1087" s="2" t="s">
        <v>10213</v>
      </c>
      <c r="D1087" s="2" t="s">
        <v>4287</v>
      </c>
      <c r="E1087" s="38" t="s">
        <v>10461</v>
      </c>
    </row>
    <row r="1088">
      <c r="A1088" s="2" t="s">
        <v>10467</v>
      </c>
      <c r="B1088" s="2" t="s">
        <v>10460</v>
      </c>
      <c r="C1088" s="2" t="s">
        <v>10213</v>
      </c>
      <c r="D1088" s="2" t="s">
        <v>4287</v>
      </c>
      <c r="E1088" s="38" t="s">
        <v>10461</v>
      </c>
    </row>
    <row r="1089">
      <c r="A1089" s="2" t="s">
        <v>2997</v>
      </c>
      <c r="B1089" s="2" t="s">
        <v>10460</v>
      </c>
      <c r="C1089" s="2" t="s">
        <v>10213</v>
      </c>
      <c r="D1089" s="2" t="s">
        <v>4287</v>
      </c>
      <c r="E1089" s="38" t="s">
        <v>10461</v>
      </c>
    </row>
    <row r="1090">
      <c r="A1090" s="2" t="s">
        <v>10468</v>
      </c>
      <c r="B1090" s="2" t="s">
        <v>10460</v>
      </c>
      <c r="C1090" s="2" t="s">
        <v>10213</v>
      </c>
      <c r="D1090" s="2" t="s">
        <v>4287</v>
      </c>
      <c r="E1090" s="38" t="s">
        <v>10461</v>
      </c>
    </row>
    <row r="1091">
      <c r="A1091" s="2" t="s">
        <v>10469</v>
      </c>
      <c r="B1091" s="2" t="s">
        <v>10460</v>
      </c>
      <c r="C1091" s="2" t="s">
        <v>10213</v>
      </c>
      <c r="D1091" s="2" t="s">
        <v>4287</v>
      </c>
      <c r="E1091" s="38" t="s">
        <v>10461</v>
      </c>
    </row>
    <row r="1092">
      <c r="A1092" s="2" t="s">
        <v>10470</v>
      </c>
      <c r="B1092" s="2" t="s">
        <v>10460</v>
      </c>
      <c r="C1092" s="2" t="s">
        <v>10213</v>
      </c>
      <c r="D1092" s="2" t="s">
        <v>4287</v>
      </c>
      <c r="E1092" s="38" t="s">
        <v>10461</v>
      </c>
    </row>
    <row r="1093">
      <c r="A1093" s="2" t="s">
        <v>10471</v>
      </c>
      <c r="B1093" s="2" t="s">
        <v>10460</v>
      </c>
      <c r="C1093" s="2" t="s">
        <v>10213</v>
      </c>
      <c r="D1093" s="2" t="s">
        <v>4287</v>
      </c>
      <c r="E1093" s="38" t="s">
        <v>10461</v>
      </c>
    </row>
    <row r="1094">
      <c r="A1094" s="2" t="s">
        <v>2812</v>
      </c>
      <c r="B1094" s="2" t="s">
        <v>10460</v>
      </c>
      <c r="C1094" s="2" t="s">
        <v>10213</v>
      </c>
      <c r="D1094" s="2" t="s">
        <v>4287</v>
      </c>
      <c r="E1094" s="38" t="s">
        <v>10461</v>
      </c>
    </row>
    <row r="1095">
      <c r="A1095" s="2" t="s">
        <v>10472</v>
      </c>
      <c r="B1095" s="2" t="s">
        <v>10473</v>
      </c>
      <c r="C1095" s="2" t="s">
        <v>10474</v>
      </c>
      <c r="D1095" s="2" t="s">
        <v>4287</v>
      </c>
      <c r="E1095" s="38" t="s">
        <v>10475</v>
      </c>
    </row>
    <row r="1096">
      <c r="A1096" s="2" t="s">
        <v>10476</v>
      </c>
      <c r="B1096" s="2" t="s">
        <v>10473</v>
      </c>
      <c r="C1096" s="2" t="s">
        <v>10474</v>
      </c>
      <c r="D1096" s="2" t="s">
        <v>4287</v>
      </c>
      <c r="E1096" s="38" t="s">
        <v>10475</v>
      </c>
    </row>
    <row r="1097">
      <c r="A1097" s="2" t="s">
        <v>10477</v>
      </c>
      <c r="B1097" s="2" t="s">
        <v>10473</v>
      </c>
      <c r="C1097" s="2" t="s">
        <v>10474</v>
      </c>
      <c r="D1097" s="2" t="s">
        <v>4287</v>
      </c>
      <c r="E1097" s="38" t="s">
        <v>10475</v>
      </c>
    </row>
    <row r="1098">
      <c r="A1098" s="2" t="s">
        <v>10478</v>
      </c>
      <c r="B1098" s="2" t="s">
        <v>10473</v>
      </c>
      <c r="C1098" s="2" t="s">
        <v>10474</v>
      </c>
      <c r="D1098" s="2" t="s">
        <v>4287</v>
      </c>
      <c r="E1098" s="38" t="s">
        <v>10475</v>
      </c>
    </row>
    <row r="1099">
      <c r="A1099" s="2" t="s">
        <v>3040</v>
      </c>
      <c r="B1099" s="2" t="s">
        <v>10473</v>
      </c>
      <c r="C1099" s="2" t="s">
        <v>10474</v>
      </c>
      <c r="D1099" s="2" t="s">
        <v>4287</v>
      </c>
      <c r="E1099" s="38" t="s">
        <v>10475</v>
      </c>
    </row>
    <row r="1100">
      <c r="A1100" s="2" t="s">
        <v>10479</v>
      </c>
      <c r="B1100" s="2" t="s">
        <v>10473</v>
      </c>
      <c r="C1100" s="2" t="s">
        <v>10474</v>
      </c>
      <c r="D1100" s="2" t="s">
        <v>4287</v>
      </c>
      <c r="E1100" s="38" t="s">
        <v>10475</v>
      </c>
    </row>
    <row r="1101">
      <c r="A1101" s="2" t="s">
        <v>3047</v>
      </c>
      <c r="B1101" s="2" t="s">
        <v>10473</v>
      </c>
      <c r="C1101" s="2" t="s">
        <v>10474</v>
      </c>
      <c r="D1101" s="2" t="s">
        <v>4287</v>
      </c>
      <c r="E1101" s="38" t="s">
        <v>10475</v>
      </c>
    </row>
    <row r="1102">
      <c r="A1102" s="2" t="s">
        <v>2529</v>
      </c>
      <c r="B1102" s="2" t="s">
        <v>10473</v>
      </c>
      <c r="C1102" s="2" t="s">
        <v>10474</v>
      </c>
      <c r="D1102" s="2" t="s">
        <v>4287</v>
      </c>
      <c r="E1102" s="38" t="s">
        <v>10475</v>
      </c>
    </row>
    <row r="1103">
      <c r="A1103" s="2" t="s">
        <v>10480</v>
      </c>
      <c r="B1103" s="2" t="s">
        <v>10473</v>
      </c>
      <c r="C1103" s="2" t="s">
        <v>10474</v>
      </c>
      <c r="D1103" s="2" t="s">
        <v>4287</v>
      </c>
      <c r="E1103" s="38" t="s">
        <v>10475</v>
      </c>
    </row>
    <row r="1104">
      <c r="A1104" s="2" t="s">
        <v>10481</v>
      </c>
      <c r="B1104" s="2" t="s">
        <v>10473</v>
      </c>
      <c r="C1104" s="2" t="s">
        <v>10474</v>
      </c>
      <c r="D1104" s="2" t="s">
        <v>4287</v>
      </c>
      <c r="E1104" s="38" t="s">
        <v>10475</v>
      </c>
    </row>
    <row r="1105">
      <c r="A1105" s="2" t="s">
        <v>10482</v>
      </c>
      <c r="B1105" s="2" t="s">
        <v>5542</v>
      </c>
      <c r="C1105" s="2" t="s">
        <v>10483</v>
      </c>
      <c r="D1105" s="2" t="s">
        <v>4287</v>
      </c>
      <c r="E1105" s="38" t="s">
        <v>10484</v>
      </c>
    </row>
    <row r="1106">
      <c r="A1106" s="2" t="s">
        <v>10485</v>
      </c>
      <c r="B1106" s="2" t="s">
        <v>5542</v>
      </c>
      <c r="C1106" s="2" t="s">
        <v>10483</v>
      </c>
      <c r="D1106" s="2" t="s">
        <v>4287</v>
      </c>
      <c r="E1106" s="38" t="s">
        <v>10484</v>
      </c>
    </row>
    <row r="1107">
      <c r="A1107" s="2" t="s">
        <v>3437</v>
      </c>
      <c r="B1107" s="2" t="s">
        <v>5542</v>
      </c>
      <c r="C1107" s="2" t="s">
        <v>10483</v>
      </c>
      <c r="D1107" s="2" t="s">
        <v>4287</v>
      </c>
      <c r="E1107" s="38" t="s">
        <v>10484</v>
      </c>
    </row>
    <row r="1108">
      <c r="A1108" s="2" t="s">
        <v>3438</v>
      </c>
      <c r="B1108" s="2" t="s">
        <v>5542</v>
      </c>
      <c r="C1108" s="2" t="s">
        <v>10483</v>
      </c>
      <c r="D1108" s="2" t="s">
        <v>4287</v>
      </c>
      <c r="E1108" s="38" t="s">
        <v>10484</v>
      </c>
    </row>
    <row r="1109">
      <c r="A1109" s="2" t="s">
        <v>3439</v>
      </c>
      <c r="B1109" s="2" t="s">
        <v>5542</v>
      </c>
      <c r="C1109" s="2" t="s">
        <v>10483</v>
      </c>
      <c r="D1109" s="2" t="s">
        <v>4287</v>
      </c>
      <c r="E1109" s="38" t="s">
        <v>10484</v>
      </c>
    </row>
    <row r="1110">
      <c r="A1110" s="2" t="s">
        <v>10486</v>
      </c>
      <c r="B1110" s="2" t="s">
        <v>5542</v>
      </c>
      <c r="C1110" s="2" t="s">
        <v>10483</v>
      </c>
      <c r="D1110" s="2" t="s">
        <v>4287</v>
      </c>
      <c r="E1110" s="38" t="s">
        <v>10484</v>
      </c>
    </row>
    <row r="1111">
      <c r="A1111" s="38" t="s">
        <v>2532</v>
      </c>
      <c r="B1111" s="2" t="s">
        <v>5542</v>
      </c>
      <c r="C1111" s="2" t="s">
        <v>10483</v>
      </c>
      <c r="D1111" s="2" t="s">
        <v>4287</v>
      </c>
      <c r="E1111" s="38" t="s">
        <v>10484</v>
      </c>
    </row>
    <row r="1112">
      <c r="A1112" s="2" t="s">
        <v>10487</v>
      </c>
      <c r="B1112" s="2" t="s">
        <v>9353</v>
      </c>
      <c r="C1112" s="2" t="s">
        <v>10488</v>
      </c>
      <c r="D1112" s="2" t="s">
        <v>4287</v>
      </c>
      <c r="E1112" s="38" t="s">
        <v>10489</v>
      </c>
    </row>
    <row r="1113">
      <c r="A1113" s="2" t="s">
        <v>2825</v>
      </c>
      <c r="B1113" s="2" t="s">
        <v>9353</v>
      </c>
      <c r="C1113" s="2" t="s">
        <v>10488</v>
      </c>
      <c r="D1113" s="2" t="s">
        <v>4287</v>
      </c>
      <c r="E1113" s="38" t="s">
        <v>10489</v>
      </c>
    </row>
    <row r="1114">
      <c r="A1114" s="2" t="s">
        <v>10490</v>
      </c>
      <c r="B1114" s="2" t="s">
        <v>9353</v>
      </c>
      <c r="C1114" s="2" t="s">
        <v>10488</v>
      </c>
      <c r="D1114" s="2" t="s">
        <v>4287</v>
      </c>
      <c r="E1114" s="38" t="s">
        <v>10489</v>
      </c>
    </row>
    <row r="1115">
      <c r="A1115" s="2" t="s">
        <v>2826</v>
      </c>
      <c r="B1115" s="2" t="s">
        <v>9353</v>
      </c>
      <c r="C1115" s="2" t="s">
        <v>10488</v>
      </c>
      <c r="D1115" s="2" t="s">
        <v>4287</v>
      </c>
      <c r="E1115" s="38" t="s">
        <v>10489</v>
      </c>
    </row>
    <row r="1116">
      <c r="A1116" s="2" t="s">
        <v>10491</v>
      </c>
      <c r="B1116" s="2" t="s">
        <v>9354</v>
      </c>
      <c r="C1116" s="2" t="s">
        <v>10492</v>
      </c>
      <c r="D1116" s="2" t="s">
        <v>4287</v>
      </c>
      <c r="E1116" s="38" t="s">
        <v>10493</v>
      </c>
    </row>
    <row r="1117">
      <c r="A1117" s="2" t="s">
        <v>10494</v>
      </c>
      <c r="B1117" s="2" t="s">
        <v>9354</v>
      </c>
      <c r="C1117" s="2" t="s">
        <v>10492</v>
      </c>
      <c r="D1117" s="2" t="s">
        <v>4287</v>
      </c>
      <c r="E1117" s="38" t="s">
        <v>10493</v>
      </c>
    </row>
    <row r="1118">
      <c r="A1118" s="2" t="s">
        <v>3452</v>
      </c>
      <c r="B1118" s="2" t="s">
        <v>9354</v>
      </c>
      <c r="C1118" s="2" t="s">
        <v>10492</v>
      </c>
      <c r="D1118" s="2" t="s">
        <v>4287</v>
      </c>
      <c r="E1118" s="38" t="s">
        <v>10493</v>
      </c>
    </row>
    <row r="1119">
      <c r="A1119" s="2" t="s">
        <v>3453</v>
      </c>
      <c r="B1119" s="2" t="s">
        <v>9354</v>
      </c>
      <c r="C1119" s="2" t="s">
        <v>10492</v>
      </c>
      <c r="D1119" s="2" t="s">
        <v>4287</v>
      </c>
      <c r="E1119" s="38" t="s">
        <v>10493</v>
      </c>
    </row>
    <row r="1120">
      <c r="A1120" s="2" t="s">
        <v>10495</v>
      </c>
      <c r="B1120" s="2" t="s">
        <v>9354</v>
      </c>
      <c r="C1120" s="2" t="s">
        <v>10492</v>
      </c>
      <c r="D1120" s="2" t="s">
        <v>4287</v>
      </c>
      <c r="E1120" s="38" t="s">
        <v>10493</v>
      </c>
    </row>
    <row r="1121">
      <c r="A1121" s="2" t="s">
        <v>3463</v>
      </c>
      <c r="B1121" s="2" t="s">
        <v>9354</v>
      </c>
      <c r="C1121" s="2" t="s">
        <v>10492</v>
      </c>
      <c r="D1121" s="2" t="s">
        <v>4287</v>
      </c>
      <c r="E1121" s="38" t="s">
        <v>10493</v>
      </c>
    </row>
    <row r="1122">
      <c r="A1122" s="2" t="s">
        <v>10496</v>
      </c>
      <c r="B1122" s="2" t="s">
        <v>9354</v>
      </c>
      <c r="C1122" s="2" t="s">
        <v>10492</v>
      </c>
      <c r="D1122" s="2" t="s">
        <v>4287</v>
      </c>
      <c r="E1122" s="38" t="s">
        <v>10493</v>
      </c>
    </row>
    <row r="1123">
      <c r="A1123" s="2" t="s">
        <v>2533</v>
      </c>
      <c r="B1123" s="2" t="s">
        <v>10497</v>
      </c>
      <c r="C1123" s="2" t="s">
        <v>9426</v>
      </c>
      <c r="D1123" s="2" t="s">
        <v>4287</v>
      </c>
      <c r="E1123" s="38" t="s">
        <v>10498</v>
      </c>
    </row>
    <row r="1124">
      <c r="A1124" s="2" t="s">
        <v>2832</v>
      </c>
      <c r="B1124" s="2" t="s">
        <v>10497</v>
      </c>
      <c r="C1124" s="2" t="s">
        <v>9426</v>
      </c>
      <c r="D1124" s="2" t="s">
        <v>4287</v>
      </c>
      <c r="E1124" s="38" t="s">
        <v>10498</v>
      </c>
    </row>
    <row r="1125">
      <c r="A1125" s="2" t="s">
        <v>10499</v>
      </c>
      <c r="B1125" s="2" t="s">
        <v>10497</v>
      </c>
      <c r="C1125" s="2" t="s">
        <v>9426</v>
      </c>
      <c r="D1125" s="2" t="s">
        <v>4287</v>
      </c>
      <c r="E1125" s="38" t="s">
        <v>10498</v>
      </c>
    </row>
    <row r="1126">
      <c r="A1126" s="2" t="s">
        <v>10500</v>
      </c>
      <c r="B1126" s="2" t="s">
        <v>10497</v>
      </c>
      <c r="C1126" s="2" t="s">
        <v>9426</v>
      </c>
      <c r="D1126" s="2" t="s">
        <v>4287</v>
      </c>
      <c r="E1126" s="38" t="s">
        <v>10498</v>
      </c>
    </row>
    <row r="1127">
      <c r="A1127" s="2" t="s">
        <v>10501</v>
      </c>
      <c r="B1127" s="2" t="s">
        <v>10497</v>
      </c>
      <c r="C1127" s="2" t="s">
        <v>9426</v>
      </c>
      <c r="D1127" s="2" t="s">
        <v>4287</v>
      </c>
      <c r="E1127" s="38" t="s">
        <v>10498</v>
      </c>
    </row>
    <row r="1128">
      <c r="A1128" s="103" t="s">
        <v>2838</v>
      </c>
      <c r="B1128" s="2" t="s">
        <v>10497</v>
      </c>
      <c r="C1128" s="2" t="s">
        <v>9426</v>
      </c>
      <c r="D1128" s="2" t="s">
        <v>4287</v>
      </c>
      <c r="E1128" s="38" t="s">
        <v>10498</v>
      </c>
    </row>
    <row r="1129">
      <c r="A1129" s="103" t="s">
        <v>10502</v>
      </c>
      <c r="B1129" s="2" t="s">
        <v>10497</v>
      </c>
      <c r="C1129" s="2" t="s">
        <v>9426</v>
      </c>
      <c r="D1129" s="2" t="s">
        <v>4287</v>
      </c>
      <c r="E1129" s="38" t="s">
        <v>10498</v>
      </c>
    </row>
    <row r="1130">
      <c r="A1130" s="2" t="s">
        <v>10503</v>
      </c>
      <c r="B1130" s="2" t="s">
        <v>10497</v>
      </c>
      <c r="C1130" s="2" t="s">
        <v>9426</v>
      </c>
      <c r="D1130" s="2" t="s">
        <v>4287</v>
      </c>
      <c r="E1130" s="38" t="s">
        <v>10498</v>
      </c>
    </row>
    <row r="1131">
      <c r="A1131" s="2" t="s">
        <v>10504</v>
      </c>
      <c r="B1131" s="2" t="s">
        <v>10497</v>
      </c>
      <c r="C1131" s="2" t="s">
        <v>9426</v>
      </c>
      <c r="D1131" s="2" t="s">
        <v>4287</v>
      </c>
      <c r="E1131" s="38" t="s">
        <v>10498</v>
      </c>
    </row>
    <row r="1132">
      <c r="A1132" s="2" t="s">
        <v>3475</v>
      </c>
      <c r="B1132" s="2" t="s">
        <v>10497</v>
      </c>
      <c r="C1132" s="2" t="s">
        <v>9426</v>
      </c>
      <c r="D1132" s="2" t="s">
        <v>4287</v>
      </c>
      <c r="E1132" s="38" t="s">
        <v>10498</v>
      </c>
    </row>
    <row r="1133">
      <c r="A1133" s="2" t="s">
        <v>10505</v>
      </c>
      <c r="B1133" s="2" t="s">
        <v>10497</v>
      </c>
      <c r="C1133" s="2" t="s">
        <v>9426</v>
      </c>
      <c r="D1133" s="2" t="s">
        <v>4287</v>
      </c>
      <c r="E1133" s="38" t="s">
        <v>10498</v>
      </c>
    </row>
    <row r="1134">
      <c r="A1134" s="2" t="s">
        <v>10506</v>
      </c>
      <c r="B1134" s="2" t="s">
        <v>10497</v>
      </c>
      <c r="C1134" s="2" t="s">
        <v>9426</v>
      </c>
      <c r="D1134" s="2" t="s">
        <v>4287</v>
      </c>
      <c r="E1134" s="38" t="s">
        <v>10498</v>
      </c>
    </row>
    <row r="1135">
      <c r="A1135" s="2" t="s">
        <v>2535</v>
      </c>
      <c r="B1135" s="2" t="s">
        <v>10497</v>
      </c>
      <c r="C1135" s="2" t="s">
        <v>9426</v>
      </c>
      <c r="D1135" s="2" t="s">
        <v>4287</v>
      </c>
      <c r="E1135" s="38" t="s">
        <v>10498</v>
      </c>
    </row>
    <row r="1136">
      <c r="A1136" s="2" t="s">
        <v>10507</v>
      </c>
      <c r="B1136" s="2" t="s">
        <v>10497</v>
      </c>
      <c r="C1136" s="2" t="s">
        <v>9426</v>
      </c>
      <c r="D1136" s="2" t="s">
        <v>4287</v>
      </c>
      <c r="E1136" s="38" t="s">
        <v>10498</v>
      </c>
    </row>
    <row r="1137">
      <c r="A1137" s="2" t="s">
        <v>10508</v>
      </c>
      <c r="B1137" s="2" t="s">
        <v>10497</v>
      </c>
      <c r="C1137" s="2" t="s">
        <v>9426</v>
      </c>
      <c r="D1137" s="2" t="s">
        <v>4287</v>
      </c>
      <c r="E1137" s="38" t="s">
        <v>10498</v>
      </c>
    </row>
    <row r="1138">
      <c r="A1138" s="2" t="s">
        <v>10509</v>
      </c>
      <c r="B1138" s="2" t="s">
        <v>10497</v>
      </c>
      <c r="C1138" s="2" t="s">
        <v>9426</v>
      </c>
      <c r="D1138" s="2" t="s">
        <v>4287</v>
      </c>
      <c r="E1138" s="38" t="s">
        <v>10498</v>
      </c>
    </row>
    <row r="1139">
      <c r="A1139" s="2" t="s">
        <v>10510</v>
      </c>
      <c r="B1139" s="2" t="s">
        <v>10497</v>
      </c>
      <c r="C1139" s="2" t="s">
        <v>9426</v>
      </c>
      <c r="D1139" s="2" t="s">
        <v>4287</v>
      </c>
      <c r="E1139" s="38" t="s">
        <v>10498</v>
      </c>
    </row>
    <row r="1140">
      <c r="A1140" s="2" t="s">
        <v>10511</v>
      </c>
      <c r="B1140" s="2" t="s">
        <v>10497</v>
      </c>
      <c r="C1140" s="2" t="s">
        <v>9426</v>
      </c>
      <c r="D1140" s="2" t="s">
        <v>4287</v>
      </c>
      <c r="E1140" s="38" t="s">
        <v>10498</v>
      </c>
    </row>
    <row r="1141">
      <c r="A1141" s="2" t="s">
        <v>3490</v>
      </c>
      <c r="B1141" s="2" t="s">
        <v>10497</v>
      </c>
      <c r="C1141" s="2" t="s">
        <v>9426</v>
      </c>
      <c r="D1141" s="2" t="s">
        <v>4287</v>
      </c>
      <c r="E1141" s="38" t="s">
        <v>10498</v>
      </c>
    </row>
    <row r="1142">
      <c r="A1142" s="2" t="s">
        <v>10512</v>
      </c>
      <c r="B1142" s="2" t="s">
        <v>5749</v>
      </c>
      <c r="C1142" s="2" t="s">
        <v>10513</v>
      </c>
      <c r="D1142" s="2" t="s">
        <v>4287</v>
      </c>
      <c r="E1142" s="38" t="s">
        <v>10514</v>
      </c>
    </row>
    <row r="1143">
      <c r="A1143" s="2" t="s">
        <v>2851</v>
      </c>
      <c r="B1143" s="2" t="s">
        <v>5749</v>
      </c>
      <c r="C1143" s="2" t="s">
        <v>10513</v>
      </c>
      <c r="D1143" s="2" t="s">
        <v>4287</v>
      </c>
      <c r="E1143" s="38" t="s">
        <v>10514</v>
      </c>
    </row>
    <row r="1144">
      <c r="A1144" s="2" t="s">
        <v>3493</v>
      </c>
      <c r="B1144" s="2" t="s">
        <v>5749</v>
      </c>
      <c r="C1144" s="2" t="s">
        <v>10513</v>
      </c>
      <c r="D1144" s="2" t="s">
        <v>4287</v>
      </c>
      <c r="E1144" s="38" t="s">
        <v>10514</v>
      </c>
    </row>
    <row r="1145">
      <c r="A1145" s="2" t="s">
        <v>10515</v>
      </c>
      <c r="B1145" s="2" t="s">
        <v>5749</v>
      </c>
      <c r="C1145" s="2" t="s">
        <v>10513</v>
      </c>
      <c r="D1145" s="2" t="s">
        <v>4287</v>
      </c>
      <c r="E1145" s="38" t="s">
        <v>10514</v>
      </c>
    </row>
    <row r="1146">
      <c r="A1146" s="2" t="s">
        <v>10516</v>
      </c>
      <c r="B1146" s="2" t="s">
        <v>5749</v>
      </c>
      <c r="C1146" s="2" t="s">
        <v>10513</v>
      </c>
      <c r="D1146" s="2" t="s">
        <v>4287</v>
      </c>
      <c r="E1146" s="38" t="s">
        <v>10514</v>
      </c>
    </row>
    <row r="1147">
      <c r="A1147" s="2" t="s">
        <v>10517</v>
      </c>
      <c r="B1147" s="2" t="s">
        <v>5749</v>
      </c>
      <c r="C1147" s="2" t="s">
        <v>10513</v>
      </c>
      <c r="D1147" s="2" t="s">
        <v>4287</v>
      </c>
      <c r="E1147" s="38" t="s">
        <v>10514</v>
      </c>
    </row>
    <row r="1148">
      <c r="A1148" s="2" t="s">
        <v>2855</v>
      </c>
      <c r="B1148" s="2" t="s">
        <v>5749</v>
      </c>
      <c r="C1148" s="2" t="s">
        <v>10513</v>
      </c>
      <c r="D1148" s="2" t="s">
        <v>4287</v>
      </c>
      <c r="E1148" s="38" t="s">
        <v>10514</v>
      </c>
    </row>
    <row r="1149">
      <c r="A1149" s="2" t="s">
        <v>10518</v>
      </c>
      <c r="B1149" s="2" t="s">
        <v>5749</v>
      </c>
      <c r="C1149" s="2" t="s">
        <v>10513</v>
      </c>
      <c r="D1149" s="2" t="s">
        <v>4287</v>
      </c>
      <c r="E1149" s="38" t="s">
        <v>10514</v>
      </c>
    </row>
    <row r="1150">
      <c r="A1150" s="2" t="s">
        <v>10519</v>
      </c>
      <c r="B1150" s="2" t="s">
        <v>5749</v>
      </c>
      <c r="C1150" s="2" t="s">
        <v>10513</v>
      </c>
      <c r="D1150" s="2" t="s">
        <v>4287</v>
      </c>
      <c r="E1150" s="38" t="s">
        <v>10514</v>
      </c>
    </row>
    <row r="1151">
      <c r="A1151" s="2" t="s">
        <v>10520</v>
      </c>
      <c r="B1151" s="2" t="s">
        <v>5749</v>
      </c>
      <c r="C1151" s="2" t="s">
        <v>10513</v>
      </c>
      <c r="D1151" s="2" t="s">
        <v>4287</v>
      </c>
      <c r="E1151" s="38" t="s">
        <v>10514</v>
      </c>
    </row>
    <row r="1152">
      <c r="A1152" s="2" t="s">
        <v>2863</v>
      </c>
      <c r="B1152" s="2" t="s">
        <v>5749</v>
      </c>
      <c r="C1152" s="2" t="s">
        <v>10513</v>
      </c>
      <c r="D1152" s="2" t="s">
        <v>4287</v>
      </c>
      <c r="E1152" s="38" t="s">
        <v>10514</v>
      </c>
    </row>
    <row r="1153">
      <c r="A1153" s="2" t="s">
        <v>10521</v>
      </c>
      <c r="B1153" s="2" t="s">
        <v>5749</v>
      </c>
      <c r="C1153" s="2" t="s">
        <v>10513</v>
      </c>
      <c r="D1153" s="2" t="s">
        <v>4287</v>
      </c>
      <c r="E1153" s="38" t="s">
        <v>10514</v>
      </c>
    </row>
    <row r="1154">
      <c r="A1154" s="2" t="s">
        <v>3504</v>
      </c>
      <c r="B1154" s="2" t="s">
        <v>5749</v>
      </c>
      <c r="C1154" s="2" t="s">
        <v>10513</v>
      </c>
      <c r="D1154" s="2" t="s">
        <v>4287</v>
      </c>
      <c r="E1154" s="38" t="s">
        <v>10514</v>
      </c>
    </row>
    <row r="1155">
      <c r="A1155" s="2" t="s">
        <v>10522</v>
      </c>
      <c r="B1155" s="2" t="s">
        <v>5805</v>
      </c>
      <c r="C1155" s="2" t="s">
        <v>10513</v>
      </c>
      <c r="D1155" s="2" t="s">
        <v>4287</v>
      </c>
      <c r="E1155" s="38" t="s">
        <v>10523</v>
      </c>
    </row>
    <row r="1156">
      <c r="A1156" s="2" t="s">
        <v>3507</v>
      </c>
      <c r="B1156" s="2" t="s">
        <v>5805</v>
      </c>
      <c r="C1156" s="2" t="s">
        <v>10513</v>
      </c>
      <c r="D1156" s="2" t="s">
        <v>4287</v>
      </c>
      <c r="E1156" s="38" t="s">
        <v>10523</v>
      </c>
    </row>
    <row r="1157">
      <c r="A1157" s="2" t="s">
        <v>3508</v>
      </c>
      <c r="B1157" s="2" t="s">
        <v>5805</v>
      </c>
      <c r="C1157" s="2" t="s">
        <v>10513</v>
      </c>
      <c r="D1157" s="2" t="s">
        <v>4287</v>
      </c>
      <c r="E1157" s="38" t="s">
        <v>10523</v>
      </c>
    </row>
    <row r="1158">
      <c r="A1158" s="2" t="s">
        <v>3509</v>
      </c>
      <c r="B1158" s="2" t="s">
        <v>5805</v>
      </c>
      <c r="C1158" s="2" t="s">
        <v>10513</v>
      </c>
      <c r="D1158" s="2" t="s">
        <v>4287</v>
      </c>
      <c r="E1158" s="38" t="s">
        <v>10523</v>
      </c>
    </row>
    <row r="1159">
      <c r="A1159" s="2" t="s">
        <v>10524</v>
      </c>
      <c r="B1159" s="2" t="s">
        <v>5805</v>
      </c>
      <c r="C1159" s="2" t="s">
        <v>10513</v>
      </c>
      <c r="D1159" s="2" t="s">
        <v>4287</v>
      </c>
      <c r="E1159" s="38" t="s">
        <v>10523</v>
      </c>
    </row>
    <row r="1160">
      <c r="A1160" s="2" t="s">
        <v>10525</v>
      </c>
      <c r="B1160" s="2" t="s">
        <v>10526</v>
      </c>
      <c r="C1160" s="2" t="s">
        <v>10513</v>
      </c>
      <c r="D1160" s="2" t="s">
        <v>4287</v>
      </c>
      <c r="E1160" s="38" t="s">
        <v>10527</v>
      </c>
    </row>
    <row r="1161">
      <c r="A1161" s="2" t="s">
        <v>10528</v>
      </c>
      <c r="B1161" s="2" t="s">
        <v>10526</v>
      </c>
      <c r="C1161" s="2" t="s">
        <v>10513</v>
      </c>
      <c r="D1161" s="2" t="s">
        <v>4287</v>
      </c>
      <c r="E1161" s="38" t="s">
        <v>10527</v>
      </c>
    </row>
    <row r="1162">
      <c r="A1162" s="2" t="s">
        <v>10529</v>
      </c>
      <c r="B1162" s="2" t="s">
        <v>10526</v>
      </c>
      <c r="C1162" s="2" t="s">
        <v>10513</v>
      </c>
      <c r="D1162" s="2" t="s">
        <v>4287</v>
      </c>
      <c r="E1162" s="38" t="s">
        <v>10527</v>
      </c>
    </row>
    <row r="1163">
      <c r="A1163" s="2" t="s">
        <v>10530</v>
      </c>
      <c r="B1163" s="2" t="s">
        <v>10531</v>
      </c>
      <c r="C1163" s="2" t="s">
        <v>10532</v>
      </c>
      <c r="D1163" s="2" t="s">
        <v>4287</v>
      </c>
      <c r="E1163" s="38" t="s">
        <v>10533</v>
      </c>
    </row>
    <row r="1164">
      <c r="A1164" s="2" t="s">
        <v>10534</v>
      </c>
      <c r="B1164" s="2" t="s">
        <v>10531</v>
      </c>
      <c r="C1164" s="2" t="s">
        <v>10532</v>
      </c>
      <c r="D1164" s="2" t="s">
        <v>4287</v>
      </c>
      <c r="E1164" s="38" t="s">
        <v>10533</v>
      </c>
    </row>
    <row r="1165">
      <c r="A1165" s="2" t="s">
        <v>3523</v>
      </c>
      <c r="B1165" s="2" t="s">
        <v>10531</v>
      </c>
      <c r="C1165" s="2" t="s">
        <v>10532</v>
      </c>
      <c r="D1165" s="2" t="s">
        <v>4287</v>
      </c>
      <c r="E1165" s="38" t="s">
        <v>10533</v>
      </c>
    </row>
    <row r="1166">
      <c r="A1166" s="2" t="s">
        <v>2873</v>
      </c>
      <c r="B1166" s="2" t="s">
        <v>10531</v>
      </c>
      <c r="C1166" s="2" t="s">
        <v>10532</v>
      </c>
      <c r="D1166" s="2" t="s">
        <v>4287</v>
      </c>
      <c r="E1166" s="38" t="s">
        <v>10533</v>
      </c>
    </row>
    <row r="1167">
      <c r="A1167" s="2" t="s">
        <v>3524</v>
      </c>
      <c r="B1167" s="2" t="s">
        <v>10531</v>
      </c>
      <c r="C1167" s="2" t="s">
        <v>10532</v>
      </c>
      <c r="D1167" s="2" t="s">
        <v>4287</v>
      </c>
      <c r="E1167" s="38" t="s">
        <v>10533</v>
      </c>
    </row>
    <row r="1168">
      <c r="A1168" s="2" t="s">
        <v>10535</v>
      </c>
      <c r="B1168" s="2" t="s">
        <v>10531</v>
      </c>
      <c r="C1168" s="2" t="s">
        <v>10532</v>
      </c>
      <c r="D1168" s="2" t="s">
        <v>4287</v>
      </c>
      <c r="E1168" s="38" t="s">
        <v>10533</v>
      </c>
    </row>
    <row r="1169">
      <c r="A1169" s="2" t="s">
        <v>10536</v>
      </c>
      <c r="B1169" s="2" t="s">
        <v>10531</v>
      </c>
      <c r="C1169" s="2" t="s">
        <v>10532</v>
      </c>
      <c r="D1169" s="2" t="s">
        <v>4287</v>
      </c>
      <c r="E1169" s="38" t="s">
        <v>10533</v>
      </c>
    </row>
    <row r="1170">
      <c r="A1170" s="2" t="s">
        <v>10537</v>
      </c>
      <c r="B1170" s="2" t="s">
        <v>10531</v>
      </c>
      <c r="C1170" s="2" t="s">
        <v>10532</v>
      </c>
      <c r="D1170" s="2" t="s">
        <v>4287</v>
      </c>
      <c r="E1170" s="38" t="s">
        <v>10533</v>
      </c>
    </row>
    <row r="1171">
      <c r="A1171" s="2" t="s">
        <v>10538</v>
      </c>
      <c r="B1171" s="2" t="s">
        <v>10531</v>
      </c>
      <c r="C1171" s="2" t="s">
        <v>10532</v>
      </c>
      <c r="D1171" s="2" t="s">
        <v>4287</v>
      </c>
      <c r="E1171" s="38" t="s">
        <v>10533</v>
      </c>
    </row>
    <row r="1172">
      <c r="A1172" s="2" t="s">
        <v>10539</v>
      </c>
      <c r="B1172" s="2" t="s">
        <v>10531</v>
      </c>
      <c r="C1172" s="2" t="s">
        <v>10532</v>
      </c>
      <c r="D1172" s="2" t="s">
        <v>4287</v>
      </c>
      <c r="E1172" s="38" t="s">
        <v>10533</v>
      </c>
    </row>
    <row r="1173">
      <c r="A1173" s="2" t="s">
        <v>3546</v>
      </c>
      <c r="B1173" s="2" t="s">
        <v>10531</v>
      </c>
      <c r="C1173" s="2" t="s">
        <v>10532</v>
      </c>
      <c r="D1173" s="2" t="s">
        <v>4287</v>
      </c>
      <c r="E1173" s="38" t="s">
        <v>10533</v>
      </c>
    </row>
    <row r="1174">
      <c r="A1174" s="2" t="s">
        <v>2883</v>
      </c>
      <c r="B1174" s="2" t="s">
        <v>10531</v>
      </c>
      <c r="C1174" s="2" t="s">
        <v>10532</v>
      </c>
      <c r="D1174" s="2" t="s">
        <v>4287</v>
      </c>
      <c r="E1174" s="38" t="s">
        <v>10533</v>
      </c>
    </row>
    <row r="1175">
      <c r="A1175" s="2" t="s">
        <v>2884</v>
      </c>
      <c r="B1175" s="2" t="s">
        <v>10540</v>
      </c>
      <c r="C1175" s="2" t="s">
        <v>10213</v>
      </c>
      <c r="D1175" s="2" t="s">
        <v>4287</v>
      </c>
      <c r="E1175" s="38" t="s">
        <v>10541</v>
      </c>
    </row>
    <row r="1176">
      <c r="A1176" s="2" t="s">
        <v>10542</v>
      </c>
      <c r="B1176" s="2" t="s">
        <v>10540</v>
      </c>
      <c r="C1176" s="2" t="s">
        <v>10213</v>
      </c>
      <c r="D1176" s="2" t="s">
        <v>4287</v>
      </c>
      <c r="E1176" s="38" t="s">
        <v>10541</v>
      </c>
    </row>
    <row r="1177">
      <c r="A1177" s="2" t="s">
        <v>3548</v>
      </c>
      <c r="B1177" s="2" t="s">
        <v>10540</v>
      </c>
      <c r="C1177" s="2" t="s">
        <v>10213</v>
      </c>
      <c r="D1177" s="2" t="s">
        <v>4287</v>
      </c>
      <c r="E1177" s="38" t="s">
        <v>10541</v>
      </c>
    </row>
    <row r="1178">
      <c r="A1178" s="2" t="s">
        <v>10543</v>
      </c>
      <c r="B1178" s="2" t="s">
        <v>10540</v>
      </c>
      <c r="C1178" s="2" t="s">
        <v>10213</v>
      </c>
      <c r="D1178" s="2" t="s">
        <v>4287</v>
      </c>
      <c r="E1178" s="38" t="s">
        <v>10541</v>
      </c>
    </row>
    <row r="1179">
      <c r="A1179" s="2" t="s">
        <v>3549</v>
      </c>
      <c r="B1179" s="2" t="s">
        <v>10540</v>
      </c>
      <c r="C1179" s="2" t="s">
        <v>10213</v>
      </c>
      <c r="D1179" s="2" t="s">
        <v>4287</v>
      </c>
      <c r="E1179" s="38" t="s">
        <v>10541</v>
      </c>
    </row>
    <row r="1180">
      <c r="A1180" s="2" t="s">
        <v>2548</v>
      </c>
      <c r="B1180" s="2" t="s">
        <v>10540</v>
      </c>
      <c r="C1180" s="2" t="s">
        <v>10213</v>
      </c>
      <c r="D1180" s="2" t="s">
        <v>4287</v>
      </c>
      <c r="E1180" s="38" t="s">
        <v>10541</v>
      </c>
    </row>
    <row r="1181">
      <c r="A1181" s="2" t="s">
        <v>3550</v>
      </c>
      <c r="B1181" s="2" t="s">
        <v>10540</v>
      </c>
      <c r="C1181" s="2" t="s">
        <v>10213</v>
      </c>
      <c r="D1181" s="2" t="s">
        <v>4287</v>
      </c>
      <c r="E1181" s="38" t="s">
        <v>10541</v>
      </c>
    </row>
    <row r="1182">
      <c r="A1182" s="2" t="s">
        <v>10544</v>
      </c>
      <c r="B1182" s="2" t="s">
        <v>10540</v>
      </c>
      <c r="C1182" s="2" t="s">
        <v>10213</v>
      </c>
      <c r="D1182" s="2" t="s">
        <v>4287</v>
      </c>
      <c r="E1182" s="38" t="s">
        <v>10541</v>
      </c>
    </row>
    <row r="1183">
      <c r="A1183" s="2" t="s">
        <v>10545</v>
      </c>
      <c r="B1183" s="2" t="s">
        <v>9355</v>
      </c>
      <c r="C1183" s="2" t="s">
        <v>9426</v>
      </c>
      <c r="D1183" s="2" t="s">
        <v>4287</v>
      </c>
      <c r="E1183" s="38" t="s">
        <v>10546</v>
      </c>
    </row>
    <row r="1184">
      <c r="A1184" s="2" t="s">
        <v>10547</v>
      </c>
      <c r="B1184" s="2" t="s">
        <v>9355</v>
      </c>
      <c r="C1184" s="2" t="s">
        <v>9426</v>
      </c>
      <c r="D1184" s="2" t="s">
        <v>4287</v>
      </c>
      <c r="E1184" s="38" t="s">
        <v>10546</v>
      </c>
    </row>
    <row r="1185">
      <c r="A1185" s="2" t="s">
        <v>3561</v>
      </c>
      <c r="B1185" s="2" t="s">
        <v>9355</v>
      </c>
      <c r="C1185" s="2" t="s">
        <v>9426</v>
      </c>
      <c r="D1185" s="2" t="s">
        <v>4287</v>
      </c>
      <c r="E1185" s="38" t="s">
        <v>10546</v>
      </c>
    </row>
    <row r="1186">
      <c r="A1186" s="2" t="s">
        <v>3562</v>
      </c>
      <c r="B1186" s="2" t="s">
        <v>9355</v>
      </c>
      <c r="C1186" s="2" t="s">
        <v>9426</v>
      </c>
      <c r="D1186" s="2" t="s">
        <v>4287</v>
      </c>
      <c r="E1186" s="38" t="s">
        <v>10546</v>
      </c>
    </row>
    <row r="1187">
      <c r="A1187" s="2" t="s">
        <v>3563</v>
      </c>
      <c r="B1187" s="2" t="s">
        <v>9355</v>
      </c>
      <c r="C1187" s="2" t="s">
        <v>9426</v>
      </c>
      <c r="D1187" s="2" t="s">
        <v>4287</v>
      </c>
      <c r="E1187" s="38" t="s">
        <v>10546</v>
      </c>
    </row>
    <row r="1188">
      <c r="A1188" s="2" t="s">
        <v>10548</v>
      </c>
      <c r="B1188" s="2" t="s">
        <v>9355</v>
      </c>
      <c r="C1188" s="2" t="s">
        <v>9426</v>
      </c>
      <c r="D1188" s="2" t="s">
        <v>4287</v>
      </c>
      <c r="E1188" s="38" t="s">
        <v>10546</v>
      </c>
    </row>
    <row r="1189">
      <c r="A1189" s="2" t="s">
        <v>10549</v>
      </c>
      <c r="B1189" s="2" t="s">
        <v>9355</v>
      </c>
      <c r="C1189" s="2" t="s">
        <v>9426</v>
      </c>
      <c r="D1189" s="2" t="s">
        <v>4287</v>
      </c>
      <c r="E1189" s="38" t="s">
        <v>10546</v>
      </c>
    </row>
    <row r="1190">
      <c r="A1190" s="2" t="s">
        <v>3567</v>
      </c>
      <c r="B1190" s="2" t="s">
        <v>9355</v>
      </c>
      <c r="C1190" s="2" t="s">
        <v>9426</v>
      </c>
      <c r="D1190" s="2" t="s">
        <v>4287</v>
      </c>
      <c r="E1190" s="38" t="s">
        <v>10546</v>
      </c>
    </row>
    <row r="1191">
      <c r="A1191" s="2" t="s">
        <v>3568</v>
      </c>
      <c r="B1191" s="2" t="s">
        <v>9355</v>
      </c>
      <c r="C1191" s="2" t="s">
        <v>9426</v>
      </c>
      <c r="D1191" s="2" t="s">
        <v>4287</v>
      </c>
      <c r="E1191" s="38" t="s">
        <v>10546</v>
      </c>
    </row>
    <row r="1192">
      <c r="A1192" s="2" t="s">
        <v>10550</v>
      </c>
      <c r="B1192" s="2" t="s">
        <v>9355</v>
      </c>
      <c r="C1192" s="2" t="s">
        <v>9426</v>
      </c>
      <c r="D1192" s="2" t="s">
        <v>4287</v>
      </c>
      <c r="E1192" s="38" t="s">
        <v>10546</v>
      </c>
    </row>
    <row r="1193">
      <c r="A1193" s="2" t="s">
        <v>3569</v>
      </c>
      <c r="B1193" s="2" t="s">
        <v>9355</v>
      </c>
      <c r="C1193" s="2" t="s">
        <v>9426</v>
      </c>
      <c r="D1193" s="2" t="s">
        <v>4287</v>
      </c>
      <c r="E1193" s="38" t="s">
        <v>10546</v>
      </c>
    </row>
    <row r="1194">
      <c r="A1194" s="2" t="s">
        <v>10551</v>
      </c>
      <c r="B1194" s="2" t="s">
        <v>9355</v>
      </c>
      <c r="C1194" s="2" t="s">
        <v>9426</v>
      </c>
      <c r="D1194" s="2" t="s">
        <v>4287</v>
      </c>
      <c r="E1194" s="38" t="s">
        <v>10546</v>
      </c>
    </row>
    <row r="1195">
      <c r="A1195" s="2" t="s">
        <v>10552</v>
      </c>
      <c r="B1195" s="2" t="s">
        <v>9355</v>
      </c>
      <c r="C1195" s="2" t="s">
        <v>9426</v>
      </c>
      <c r="D1195" s="2" t="s">
        <v>4287</v>
      </c>
      <c r="E1195" s="38" t="s">
        <v>10546</v>
      </c>
    </row>
    <row r="1196">
      <c r="A1196" s="2" t="s">
        <v>3577</v>
      </c>
      <c r="B1196" s="2" t="s">
        <v>9355</v>
      </c>
      <c r="C1196" s="2" t="s">
        <v>9426</v>
      </c>
      <c r="D1196" s="2" t="s">
        <v>4287</v>
      </c>
      <c r="E1196" s="38" t="s">
        <v>10546</v>
      </c>
    </row>
    <row r="1197">
      <c r="A1197" s="2" t="s">
        <v>3578</v>
      </c>
      <c r="B1197" s="2" t="s">
        <v>9355</v>
      </c>
      <c r="C1197" s="2" t="s">
        <v>9426</v>
      </c>
      <c r="D1197" s="2" t="s">
        <v>4287</v>
      </c>
      <c r="E1197" s="38" t="s">
        <v>10546</v>
      </c>
    </row>
    <row r="1198">
      <c r="A1198" s="2" t="s">
        <v>3579</v>
      </c>
      <c r="B1198" s="2" t="s">
        <v>9355</v>
      </c>
      <c r="C1198" s="2" t="s">
        <v>9426</v>
      </c>
      <c r="D1198" s="2" t="s">
        <v>4287</v>
      </c>
      <c r="E1198" s="38" t="s">
        <v>10546</v>
      </c>
    </row>
    <row r="1199">
      <c r="A1199" s="2" t="s">
        <v>10553</v>
      </c>
      <c r="B1199" s="2" t="s">
        <v>9355</v>
      </c>
      <c r="C1199" s="2" t="s">
        <v>9426</v>
      </c>
      <c r="D1199" s="2" t="s">
        <v>4287</v>
      </c>
      <c r="E1199" s="38" t="s">
        <v>10546</v>
      </c>
    </row>
    <row r="1200">
      <c r="A1200" s="2" t="s">
        <v>3583</v>
      </c>
      <c r="B1200" s="2" t="s">
        <v>9355</v>
      </c>
      <c r="C1200" s="2" t="s">
        <v>9426</v>
      </c>
      <c r="D1200" s="2" t="s">
        <v>4287</v>
      </c>
      <c r="E1200" s="38" t="s">
        <v>10546</v>
      </c>
    </row>
    <row r="1201">
      <c r="A1201" s="2" t="s">
        <v>2892</v>
      </c>
      <c r="B1201" s="2" t="s">
        <v>9355</v>
      </c>
      <c r="C1201" s="2" t="s">
        <v>9426</v>
      </c>
      <c r="D1201" s="2" t="s">
        <v>4287</v>
      </c>
      <c r="E1201" s="38" t="s">
        <v>10546</v>
      </c>
    </row>
    <row r="1202">
      <c r="A1202" s="2" t="s">
        <v>3584</v>
      </c>
      <c r="B1202" s="2" t="s">
        <v>9355</v>
      </c>
      <c r="C1202" s="2" t="s">
        <v>9426</v>
      </c>
      <c r="D1202" s="2" t="s">
        <v>4287</v>
      </c>
      <c r="E1202" s="38" t="s">
        <v>10546</v>
      </c>
    </row>
    <row r="1203">
      <c r="A1203" s="2" t="s">
        <v>2551</v>
      </c>
      <c r="B1203" s="2" t="s">
        <v>9355</v>
      </c>
      <c r="C1203" s="2" t="s">
        <v>9426</v>
      </c>
      <c r="D1203" s="2" t="s">
        <v>4287</v>
      </c>
      <c r="E1203" s="38" t="s">
        <v>10546</v>
      </c>
    </row>
    <row r="1204">
      <c r="A1204" s="2" t="s">
        <v>2893</v>
      </c>
      <c r="B1204" s="2" t="s">
        <v>9355</v>
      </c>
      <c r="C1204" s="2" t="s">
        <v>9426</v>
      </c>
      <c r="D1204" s="2" t="s">
        <v>4287</v>
      </c>
      <c r="E1204" s="38" t="s">
        <v>10546</v>
      </c>
    </row>
    <row r="1205">
      <c r="A1205" s="2" t="s">
        <v>10554</v>
      </c>
      <c r="B1205" s="2" t="s">
        <v>9355</v>
      </c>
      <c r="C1205" s="2" t="s">
        <v>9426</v>
      </c>
      <c r="D1205" s="2" t="s">
        <v>4287</v>
      </c>
      <c r="E1205" s="38" t="s">
        <v>10546</v>
      </c>
    </row>
    <row r="1206">
      <c r="A1206" s="2" t="s">
        <v>3587</v>
      </c>
      <c r="B1206" s="2" t="s">
        <v>9355</v>
      </c>
      <c r="C1206" s="2" t="s">
        <v>9426</v>
      </c>
      <c r="D1206" s="2" t="s">
        <v>4287</v>
      </c>
      <c r="E1206" s="38" t="s">
        <v>10546</v>
      </c>
    </row>
    <row r="1207">
      <c r="A1207" s="2" t="s">
        <v>10555</v>
      </c>
      <c r="B1207" s="2" t="s">
        <v>9355</v>
      </c>
      <c r="C1207" s="2" t="s">
        <v>9426</v>
      </c>
      <c r="D1207" s="2" t="s">
        <v>4287</v>
      </c>
      <c r="E1207" s="38" t="s">
        <v>10546</v>
      </c>
    </row>
    <row r="1208">
      <c r="A1208" s="2" t="s">
        <v>3589</v>
      </c>
      <c r="B1208" s="2" t="s">
        <v>9355</v>
      </c>
      <c r="C1208" s="2" t="s">
        <v>9426</v>
      </c>
      <c r="D1208" s="2" t="s">
        <v>4287</v>
      </c>
      <c r="E1208" s="38" t="s">
        <v>10546</v>
      </c>
    </row>
    <row r="1209">
      <c r="A1209" s="2" t="s">
        <v>10556</v>
      </c>
      <c r="B1209" s="2" t="s">
        <v>9355</v>
      </c>
      <c r="C1209" s="2" t="s">
        <v>9426</v>
      </c>
      <c r="D1209" s="2" t="s">
        <v>4287</v>
      </c>
      <c r="E1209" s="38" t="s">
        <v>10546</v>
      </c>
    </row>
    <row r="1210">
      <c r="A1210" s="2" t="s">
        <v>3591</v>
      </c>
      <c r="B1210" s="2" t="s">
        <v>9355</v>
      </c>
      <c r="C1210" s="2" t="s">
        <v>9426</v>
      </c>
      <c r="D1210" s="2" t="s">
        <v>4287</v>
      </c>
      <c r="E1210" s="38" t="s">
        <v>10546</v>
      </c>
    </row>
    <row r="1211">
      <c r="A1211" s="2" t="s">
        <v>10557</v>
      </c>
      <c r="B1211" s="2" t="s">
        <v>9355</v>
      </c>
      <c r="C1211" s="2" t="s">
        <v>9426</v>
      </c>
      <c r="D1211" s="2" t="s">
        <v>4287</v>
      </c>
      <c r="E1211" s="38" t="s">
        <v>10546</v>
      </c>
    </row>
    <row r="1212">
      <c r="A1212" s="2" t="s">
        <v>3598</v>
      </c>
      <c r="B1212" s="2" t="s">
        <v>9355</v>
      </c>
      <c r="C1212" s="2" t="s">
        <v>9426</v>
      </c>
      <c r="D1212" s="2" t="s">
        <v>4287</v>
      </c>
      <c r="E1212" s="38" t="s">
        <v>10546</v>
      </c>
    </row>
    <row r="1213">
      <c r="A1213" s="2" t="s">
        <v>3599</v>
      </c>
      <c r="B1213" s="2" t="s">
        <v>9355</v>
      </c>
      <c r="C1213" s="2" t="s">
        <v>9426</v>
      </c>
      <c r="D1213" s="2" t="s">
        <v>4287</v>
      </c>
      <c r="E1213" s="38" t="s">
        <v>10546</v>
      </c>
    </row>
    <row r="1214">
      <c r="A1214" s="2" t="s">
        <v>3600</v>
      </c>
      <c r="B1214" s="2" t="s">
        <v>9355</v>
      </c>
      <c r="C1214" s="2" t="s">
        <v>9426</v>
      </c>
      <c r="D1214" s="2" t="s">
        <v>4287</v>
      </c>
      <c r="E1214" s="38" t="s">
        <v>10546</v>
      </c>
    </row>
    <row r="1215">
      <c r="A1215" s="2" t="s">
        <v>3601</v>
      </c>
      <c r="B1215" s="2" t="s">
        <v>9355</v>
      </c>
      <c r="C1215" s="2" t="s">
        <v>9426</v>
      </c>
      <c r="D1215" s="2" t="s">
        <v>4287</v>
      </c>
      <c r="E1215" s="38" t="s">
        <v>10546</v>
      </c>
    </row>
    <row r="1216">
      <c r="A1216" s="2" t="s">
        <v>10558</v>
      </c>
      <c r="B1216" s="2" t="s">
        <v>9355</v>
      </c>
      <c r="C1216" s="2" t="s">
        <v>9426</v>
      </c>
      <c r="D1216" s="2" t="s">
        <v>4287</v>
      </c>
      <c r="E1216" s="38" t="s">
        <v>10546</v>
      </c>
    </row>
    <row r="1217">
      <c r="A1217" s="2" t="s">
        <v>3604</v>
      </c>
      <c r="B1217" s="2" t="s">
        <v>9355</v>
      </c>
      <c r="C1217" s="2" t="s">
        <v>9426</v>
      </c>
      <c r="D1217" s="2" t="s">
        <v>4287</v>
      </c>
      <c r="E1217" s="38" t="s">
        <v>10546</v>
      </c>
    </row>
    <row r="1218">
      <c r="A1218" s="2" t="s">
        <v>3605</v>
      </c>
      <c r="B1218" s="2" t="s">
        <v>9355</v>
      </c>
      <c r="C1218" s="2" t="s">
        <v>9426</v>
      </c>
      <c r="D1218" s="2" t="s">
        <v>4287</v>
      </c>
      <c r="E1218" s="38" t="s">
        <v>10546</v>
      </c>
    </row>
    <row r="1219">
      <c r="A1219" s="2" t="s">
        <v>10559</v>
      </c>
      <c r="B1219" s="2" t="s">
        <v>9355</v>
      </c>
      <c r="C1219" s="2" t="s">
        <v>9426</v>
      </c>
      <c r="D1219" s="2" t="s">
        <v>4287</v>
      </c>
      <c r="E1219" s="38" t="s">
        <v>10546</v>
      </c>
    </row>
    <row r="1220">
      <c r="A1220" s="2" t="s">
        <v>3609</v>
      </c>
      <c r="B1220" s="2" t="s">
        <v>9355</v>
      </c>
      <c r="C1220" s="2" t="s">
        <v>9426</v>
      </c>
      <c r="D1220" s="2" t="s">
        <v>4287</v>
      </c>
      <c r="E1220" s="38" t="s">
        <v>10546</v>
      </c>
    </row>
    <row r="1221">
      <c r="A1221" s="2" t="s">
        <v>10560</v>
      </c>
      <c r="B1221" s="2" t="s">
        <v>9355</v>
      </c>
      <c r="C1221" s="2" t="s">
        <v>9426</v>
      </c>
      <c r="D1221" s="2" t="s">
        <v>4287</v>
      </c>
      <c r="E1221" s="38" t="s">
        <v>10546</v>
      </c>
    </row>
    <row r="1222">
      <c r="A1222" s="2" t="s">
        <v>3612</v>
      </c>
      <c r="B1222" s="2" t="s">
        <v>9355</v>
      </c>
      <c r="C1222" s="2" t="s">
        <v>9426</v>
      </c>
      <c r="D1222" s="2" t="s">
        <v>4287</v>
      </c>
      <c r="E1222" s="38" t="s">
        <v>10546</v>
      </c>
    </row>
    <row r="1223">
      <c r="A1223" s="2" t="s">
        <v>3613</v>
      </c>
      <c r="B1223" s="2" t="s">
        <v>9355</v>
      </c>
      <c r="C1223" s="2" t="s">
        <v>9426</v>
      </c>
      <c r="D1223" s="2" t="s">
        <v>4287</v>
      </c>
      <c r="E1223" s="38" t="s">
        <v>10546</v>
      </c>
    </row>
    <row r="1224">
      <c r="A1224" s="2" t="s">
        <v>3614</v>
      </c>
      <c r="B1224" s="2" t="s">
        <v>9355</v>
      </c>
      <c r="C1224" s="2" t="s">
        <v>9426</v>
      </c>
      <c r="D1224" s="2" t="s">
        <v>4287</v>
      </c>
      <c r="E1224" s="38" t="s">
        <v>10546</v>
      </c>
    </row>
    <row r="1225">
      <c r="A1225" s="2" t="s">
        <v>10561</v>
      </c>
      <c r="B1225" s="2" t="s">
        <v>9355</v>
      </c>
      <c r="C1225" s="2" t="s">
        <v>9426</v>
      </c>
      <c r="D1225" s="2" t="s">
        <v>4287</v>
      </c>
      <c r="E1225" s="38" t="s">
        <v>10546</v>
      </c>
    </row>
    <row r="1226">
      <c r="A1226" s="2" t="s">
        <v>3617</v>
      </c>
      <c r="B1226" s="2" t="s">
        <v>9355</v>
      </c>
      <c r="C1226" s="2" t="s">
        <v>9426</v>
      </c>
      <c r="D1226" s="2" t="s">
        <v>4287</v>
      </c>
      <c r="E1226" s="38" t="s">
        <v>10546</v>
      </c>
    </row>
    <row r="1227">
      <c r="A1227" s="2" t="s">
        <v>3618</v>
      </c>
      <c r="B1227" s="2" t="s">
        <v>9355</v>
      </c>
      <c r="C1227" s="2" t="s">
        <v>9426</v>
      </c>
      <c r="D1227" s="2" t="s">
        <v>4287</v>
      </c>
      <c r="E1227" s="38" t="s">
        <v>10546</v>
      </c>
    </row>
    <row r="1228">
      <c r="A1228" s="2" t="s">
        <v>3619</v>
      </c>
      <c r="B1228" s="2" t="s">
        <v>9355</v>
      </c>
      <c r="C1228" s="2" t="s">
        <v>9426</v>
      </c>
      <c r="D1228" s="2" t="s">
        <v>4287</v>
      </c>
      <c r="E1228" s="38" t="s">
        <v>10546</v>
      </c>
    </row>
    <row r="1229">
      <c r="A1229" s="2" t="s">
        <v>10562</v>
      </c>
      <c r="B1229" s="2" t="s">
        <v>9355</v>
      </c>
      <c r="C1229" s="2" t="s">
        <v>9426</v>
      </c>
      <c r="D1229" s="2" t="s">
        <v>4287</v>
      </c>
      <c r="E1229" s="38" t="s">
        <v>10546</v>
      </c>
    </row>
    <row r="1230">
      <c r="A1230" s="2" t="s">
        <v>3621</v>
      </c>
      <c r="B1230" s="2" t="s">
        <v>9355</v>
      </c>
      <c r="C1230" s="2" t="s">
        <v>9426</v>
      </c>
      <c r="D1230" s="2" t="s">
        <v>4287</v>
      </c>
      <c r="E1230" s="38" t="s">
        <v>10546</v>
      </c>
    </row>
    <row r="1231">
      <c r="A1231" s="2" t="s">
        <v>10563</v>
      </c>
      <c r="B1231" s="2" t="s">
        <v>9355</v>
      </c>
      <c r="C1231" s="2" t="s">
        <v>9426</v>
      </c>
      <c r="D1231" s="2" t="s">
        <v>4287</v>
      </c>
      <c r="E1231" s="38" t="s">
        <v>10546</v>
      </c>
    </row>
    <row r="1232">
      <c r="A1232" s="2" t="s">
        <v>10564</v>
      </c>
      <c r="B1232" s="2" t="s">
        <v>9355</v>
      </c>
      <c r="C1232" s="2" t="s">
        <v>9426</v>
      </c>
      <c r="D1232" s="2" t="s">
        <v>4287</v>
      </c>
      <c r="E1232" s="38" t="s">
        <v>10546</v>
      </c>
    </row>
    <row r="1233">
      <c r="A1233" s="2" t="s">
        <v>3622</v>
      </c>
      <c r="B1233" s="2" t="s">
        <v>9355</v>
      </c>
      <c r="C1233" s="2" t="s">
        <v>9426</v>
      </c>
      <c r="D1233" s="2" t="s">
        <v>4287</v>
      </c>
      <c r="E1233" s="38" t="s">
        <v>10546</v>
      </c>
    </row>
    <row r="1234">
      <c r="A1234" s="2" t="s">
        <v>10565</v>
      </c>
      <c r="B1234" s="2" t="s">
        <v>9355</v>
      </c>
      <c r="C1234" s="2" t="s">
        <v>9426</v>
      </c>
      <c r="D1234" s="2" t="s">
        <v>4287</v>
      </c>
      <c r="E1234" s="38" t="s">
        <v>10546</v>
      </c>
    </row>
    <row r="1235">
      <c r="A1235" s="2" t="s">
        <v>3625</v>
      </c>
      <c r="B1235" s="2" t="s">
        <v>9355</v>
      </c>
      <c r="C1235" s="2" t="s">
        <v>9426</v>
      </c>
      <c r="D1235" s="2" t="s">
        <v>4287</v>
      </c>
      <c r="E1235" s="38" t="s">
        <v>10546</v>
      </c>
    </row>
    <row r="1236">
      <c r="A1236" s="2" t="s">
        <v>3626</v>
      </c>
      <c r="B1236" s="2" t="s">
        <v>9355</v>
      </c>
      <c r="C1236" s="2" t="s">
        <v>9426</v>
      </c>
      <c r="D1236" s="2" t="s">
        <v>4287</v>
      </c>
      <c r="E1236" s="38" t="s">
        <v>10546</v>
      </c>
    </row>
    <row r="1237">
      <c r="A1237" s="2" t="s">
        <v>10566</v>
      </c>
      <c r="B1237" s="2" t="s">
        <v>9355</v>
      </c>
      <c r="C1237" s="2" t="s">
        <v>9426</v>
      </c>
      <c r="D1237" s="2" t="s">
        <v>4287</v>
      </c>
      <c r="E1237" s="38" t="s">
        <v>10546</v>
      </c>
    </row>
    <row r="1238">
      <c r="A1238" s="2" t="s">
        <v>3629</v>
      </c>
      <c r="B1238" s="2" t="s">
        <v>9355</v>
      </c>
      <c r="C1238" s="2" t="s">
        <v>9426</v>
      </c>
      <c r="D1238" s="2" t="s">
        <v>4287</v>
      </c>
      <c r="E1238" s="38" t="s">
        <v>10546</v>
      </c>
    </row>
    <row r="1239">
      <c r="A1239" s="2" t="s">
        <v>3630</v>
      </c>
      <c r="B1239" s="2" t="s">
        <v>9355</v>
      </c>
      <c r="C1239" s="2" t="s">
        <v>9426</v>
      </c>
      <c r="D1239" s="2" t="s">
        <v>4287</v>
      </c>
      <c r="E1239" s="38" t="s">
        <v>10546</v>
      </c>
    </row>
    <row r="1240">
      <c r="A1240" s="2" t="s">
        <v>10567</v>
      </c>
      <c r="B1240" s="2" t="s">
        <v>9355</v>
      </c>
      <c r="C1240" s="2" t="s">
        <v>9426</v>
      </c>
      <c r="D1240" s="2" t="s">
        <v>4287</v>
      </c>
      <c r="E1240" s="38" t="s">
        <v>10546</v>
      </c>
    </row>
    <row r="1241">
      <c r="A1241" s="2" t="s">
        <v>10568</v>
      </c>
      <c r="B1241" s="2" t="s">
        <v>9355</v>
      </c>
      <c r="C1241" s="2" t="s">
        <v>9426</v>
      </c>
      <c r="D1241" s="2" t="s">
        <v>4287</v>
      </c>
      <c r="E1241" s="38" t="s">
        <v>10546</v>
      </c>
    </row>
    <row r="1242">
      <c r="A1242" s="2" t="s">
        <v>2554</v>
      </c>
      <c r="B1242" s="2" t="s">
        <v>9355</v>
      </c>
      <c r="C1242" s="2" t="s">
        <v>9426</v>
      </c>
      <c r="D1242" s="2" t="s">
        <v>4287</v>
      </c>
      <c r="E1242" s="38" t="s">
        <v>10546</v>
      </c>
    </row>
    <row r="1243">
      <c r="A1243" s="2" t="s">
        <v>3637</v>
      </c>
      <c r="B1243" s="2" t="s">
        <v>9355</v>
      </c>
      <c r="C1243" s="2" t="s">
        <v>9426</v>
      </c>
      <c r="D1243" s="2" t="s">
        <v>4287</v>
      </c>
      <c r="E1243" s="38" t="s">
        <v>10546</v>
      </c>
    </row>
    <row r="1244">
      <c r="A1244" s="2" t="s">
        <v>10569</v>
      </c>
      <c r="B1244" s="2" t="s">
        <v>9355</v>
      </c>
      <c r="C1244" s="2" t="s">
        <v>9426</v>
      </c>
      <c r="D1244" s="2" t="s">
        <v>4287</v>
      </c>
      <c r="E1244" s="38" t="s">
        <v>10546</v>
      </c>
    </row>
    <row r="1245">
      <c r="A1245" s="2" t="s">
        <v>3640</v>
      </c>
      <c r="B1245" s="2" t="s">
        <v>10570</v>
      </c>
      <c r="C1245" s="2" t="s">
        <v>4292</v>
      </c>
      <c r="D1245" s="2" t="s">
        <v>4287</v>
      </c>
      <c r="E1245" s="38" t="s">
        <v>10571</v>
      </c>
    </row>
    <row r="1246">
      <c r="A1246" s="2" t="s">
        <v>10572</v>
      </c>
      <c r="B1246" s="2" t="s">
        <v>10570</v>
      </c>
      <c r="C1246" s="2" t="s">
        <v>4292</v>
      </c>
      <c r="D1246" s="2" t="s">
        <v>4287</v>
      </c>
      <c r="E1246" s="38" t="s">
        <v>10571</v>
      </c>
    </row>
    <row r="1247">
      <c r="A1247" s="2" t="s">
        <v>3641</v>
      </c>
      <c r="B1247" s="2" t="s">
        <v>10570</v>
      </c>
      <c r="C1247" s="2" t="s">
        <v>4292</v>
      </c>
      <c r="D1247" s="2" t="s">
        <v>4287</v>
      </c>
      <c r="E1247" s="38" t="s">
        <v>10571</v>
      </c>
    </row>
    <row r="1248">
      <c r="A1248" s="2" t="s">
        <v>10573</v>
      </c>
      <c r="B1248" s="2" t="s">
        <v>10570</v>
      </c>
      <c r="C1248" s="2" t="s">
        <v>4292</v>
      </c>
      <c r="D1248" s="2" t="s">
        <v>4287</v>
      </c>
      <c r="E1248" s="38" t="s">
        <v>10571</v>
      </c>
    </row>
    <row r="1249">
      <c r="A1249" s="2" t="s">
        <v>10574</v>
      </c>
      <c r="B1249" s="2" t="s">
        <v>10570</v>
      </c>
      <c r="C1249" s="2" t="s">
        <v>4292</v>
      </c>
      <c r="D1249" s="2" t="s">
        <v>4287</v>
      </c>
      <c r="E1249" s="38" t="s">
        <v>10571</v>
      </c>
    </row>
    <row r="1250">
      <c r="A1250" s="2" t="s">
        <v>3644</v>
      </c>
      <c r="B1250" s="2" t="s">
        <v>10570</v>
      </c>
      <c r="C1250" s="2" t="s">
        <v>4292</v>
      </c>
      <c r="D1250" s="2" t="s">
        <v>4287</v>
      </c>
      <c r="E1250" s="38" t="s">
        <v>10571</v>
      </c>
    </row>
    <row r="1251">
      <c r="A1251" s="2" t="s">
        <v>10575</v>
      </c>
      <c r="B1251" s="2" t="s">
        <v>10570</v>
      </c>
      <c r="C1251" s="2" t="s">
        <v>4292</v>
      </c>
      <c r="D1251" s="2" t="s">
        <v>4287</v>
      </c>
      <c r="E1251" s="38" t="s">
        <v>10571</v>
      </c>
    </row>
    <row r="1252">
      <c r="A1252" s="2" t="s">
        <v>3647</v>
      </c>
      <c r="B1252" s="2" t="s">
        <v>10570</v>
      </c>
      <c r="C1252" s="2" t="s">
        <v>4292</v>
      </c>
      <c r="D1252" s="2" t="s">
        <v>4287</v>
      </c>
      <c r="E1252" s="38" t="s">
        <v>10571</v>
      </c>
    </row>
    <row r="1253">
      <c r="A1253" s="2" t="s">
        <v>10576</v>
      </c>
      <c r="B1253" s="2" t="s">
        <v>10570</v>
      </c>
      <c r="C1253" s="2" t="s">
        <v>4292</v>
      </c>
      <c r="D1253" s="2" t="s">
        <v>4287</v>
      </c>
      <c r="E1253" s="38" t="s">
        <v>10571</v>
      </c>
    </row>
    <row r="1254">
      <c r="A1254" s="2" t="s">
        <v>2560</v>
      </c>
      <c r="B1254" s="2" t="s">
        <v>10570</v>
      </c>
      <c r="C1254" s="2" t="s">
        <v>4292</v>
      </c>
      <c r="D1254" s="2" t="s">
        <v>4287</v>
      </c>
      <c r="E1254" s="38" t="s">
        <v>10571</v>
      </c>
    </row>
    <row r="1255">
      <c r="A1255" s="2" t="s">
        <v>2561</v>
      </c>
      <c r="B1255" s="2" t="s">
        <v>10570</v>
      </c>
      <c r="C1255" s="2" t="s">
        <v>4292</v>
      </c>
      <c r="D1255" s="2" t="s">
        <v>4287</v>
      </c>
      <c r="E1255" s="38" t="s">
        <v>10571</v>
      </c>
    </row>
    <row r="1256">
      <c r="A1256" s="2" t="s">
        <v>3649</v>
      </c>
      <c r="B1256" s="2" t="s">
        <v>10570</v>
      </c>
      <c r="C1256" s="2" t="s">
        <v>4292</v>
      </c>
      <c r="D1256" s="2" t="s">
        <v>4287</v>
      </c>
      <c r="E1256" s="38" t="s">
        <v>10571</v>
      </c>
    </row>
    <row r="1257">
      <c r="A1257" s="2" t="s">
        <v>10577</v>
      </c>
      <c r="B1257" s="2" t="s">
        <v>10570</v>
      </c>
      <c r="C1257" s="2" t="s">
        <v>4292</v>
      </c>
      <c r="D1257" s="2" t="s">
        <v>4287</v>
      </c>
      <c r="E1257" s="38" t="s">
        <v>10571</v>
      </c>
    </row>
    <row r="1258">
      <c r="A1258" s="2" t="s">
        <v>10578</v>
      </c>
      <c r="B1258" s="2" t="s">
        <v>10570</v>
      </c>
      <c r="C1258" s="2" t="s">
        <v>4292</v>
      </c>
      <c r="D1258" s="2" t="s">
        <v>4287</v>
      </c>
      <c r="E1258" s="38" t="s">
        <v>10571</v>
      </c>
    </row>
    <row r="1259">
      <c r="A1259" s="2" t="s">
        <v>3656</v>
      </c>
      <c r="B1259" s="2" t="s">
        <v>10570</v>
      </c>
      <c r="C1259" s="2" t="s">
        <v>4292</v>
      </c>
      <c r="D1259" s="2" t="s">
        <v>4287</v>
      </c>
      <c r="E1259" s="38" t="s">
        <v>10571</v>
      </c>
    </row>
    <row r="1260">
      <c r="A1260" s="2" t="s">
        <v>10579</v>
      </c>
      <c r="B1260" s="2" t="s">
        <v>10570</v>
      </c>
      <c r="C1260" s="2" t="s">
        <v>4292</v>
      </c>
      <c r="D1260" s="2" t="s">
        <v>4287</v>
      </c>
      <c r="E1260" s="38" t="s">
        <v>10571</v>
      </c>
    </row>
    <row r="1261">
      <c r="A1261" s="2" t="s">
        <v>3658</v>
      </c>
      <c r="B1261" s="2" t="s">
        <v>10570</v>
      </c>
      <c r="C1261" s="2" t="s">
        <v>4292</v>
      </c>
      <c r="D1261" s="2" t="s">
        <v>4287</v>
      </c>
      <c r="E1261" s="38" t="s">
        <v>10571</v>
      </c>
    </row>
    <row r="1262">
      <c r="A1262" s="2" t="s">
        <v>10580</v>
      </c>
      <c r="B1262" s="2" t="s">
        <v>10570</v>
      </c>
      <c r="C1262" s="2" t="s">
        <v>4292</v>
      </c>
      <c r="D1262" s="2" t="s">
        <v>4287</v>
      </c>
      <c r="E1262" s="38" t="s">
        <v>10571</v>
      </c>
    </row>
    <row r="1263">
      <c r="A1263" s="2" t="s">
        <v>10581</v>
      </c>
      <c r="B1263" s="2" t="s">
        <v>10570</v>
      </c>
      <c r="C1263" s="2" t="s">
        <v>4292</v>
      </c>
      <c r="D1263" s="2" t="s">
        <v>4287</v>
      </c>
      <c r="E1263" s="38" t="s">
        <v>10571</v>
      </c>
    </row>
    <row r="1264">
      <c r="A1264" s="2" t="s">
        <v>10582</v>
      </c>
      <c r="B1264" s="2" t="s">
        <v>10570</v>
      </c>
      <c r="C1264" s="2" t="s">
        <v>4292</v>
      </c>
      <c r="D1264" s="2" t="s">
        <v>4287</v>
      </c>
      <c r="E1264" s="38" t="s">
        <v>10571</v>
      </c>
    </row>
    <row r="1265">
      <c r="A1265" s="2" t="s">
        <v>10583</v>
      </c>
      <c r="B1265" s="2" t="s">
        <v>10570</v>
      </c>
      <c r="C1265" s="2" t="s">
        <v>4292</v>
      </c>
      <c r="D1265" s="2" t="s">
        <v>4287</v>
      </c>
      <c r="E1265" s="38" t="s">
        <v>10571</v>
      </c>
    </row>
    <row r="1266">
      <c r="A1266" s="2" t="s">
        <v>10584</v>
      </c>
      <c r="B1266" s="2" t="s">
        <v>10570</v>
      </c>
      <c r="C1266" s="2" t="s">
        <v>4292</v>
      </c>
      <c r="D1266" s="2" t="s">
        <v>4287</v>
      </c>
      <c r="E1266" s="38" t="s">
        <v>10571</v>
      </c>
    </row>
    <row r="1267">
      <c r="A1267" s="2" t="s">
        <v>10585</v>
      </c>
      <c r="B1267" s="2" t="s">
        <v>10570</v>
      </c>
      <c r="C1267" s="2" t="s">
        <v>4292</v>
      </c>
      <c r="D1267" s="2" t="s">
        <v>4287</v>
      </c>
      <c r="E1267" s="38" t="s">
        <v>10571</v>
      </c>
    </row>
    <row r="1268">
      <c r="A1268" s="2" t="s">
        <v>2568</v>
      </c>
      <c r="B1268" s="2" t="s">
        <v>10570</v>
      </c>
      <c r="C1268" s="2" t="s">
        <v>4292</v>
      </c>
      <c r="D1268" s="2" t="s">
        <v>4287</v>
      </c>
      <c r="E1268" s="38" t="s">
        <v>10571</v>
      </c>
    </row>
    <row r="1269">
      <c r="A1269" s="2" t="s">
        <v>10586</v>
      </c>
      <c r="B1269" s="2" t="s">
        <v>10570</v>
      </c>
      <c r="C1269" s="2" t="s">
        <v>4292</v>
      </c>
      <c r="D1269" s="2" t="s">
        <v>4287</v>
      </c>
      <c r="E1269" s="38" t="s">
        <v>10571</v>
      </c>
    </row>
    <row r="1270">
      <c r="A1270" s="2" t="s">
        <v>10587</v>
      </c>
      <c r="B1270" s="2" t="s">
        <v>10588</v>
      </c>
      <c r="C1270" s="2" t="s">
        <v>7605</v>
      </c>
      <c r="D1270" s="2" t="s">
        <v>4287</v>
      </c>
      <c r="E1270" s="38" t="s">
        <v>10589</v>
      </c>
    </row>
    <row r="1271">
      <c r="A1271" s="2" t="s">
        <v>10590</v>
      </c>
      <c r="B1271" s="2" t="s">
        <v>10588</v>
      </c>
      <c r="C1271" s="2" t="s">
        <v>7605</v>
      </c>
      <c r="D1271" s="2" t="s">
        <v>4287</v>
      </c>
      <c r="E1271" s="38" t="s">
        <v>10589</v>
      </c>
    </row>
    <row r="1272">
      <c r="A1272" s="2" t="s">
        <v>10591</v>
      </c>
      <c r="B1272" s="2" t="s">
        <v>10588</v>
      </c>
      <c r="C1272" s="2" t="s">
        <v>7605</v>
      </c>
      <c r="D1272" s="2" t="s">
        <v>4287</v>
      </c>
      <c r="E1272" s="38" t="s">
        <v>10589</v>
      </c>
    </row>
    <row r="1273">
      <c r="A1273" s="2" t="s">
        <v>10592</v>
      </c>
      <c r="B1273" s="2" t="s">
        <v>10588</v>
      </c>
      <c r="C1273" s="2" t="s">
        <v>7605</v>
      </c>
      <c r="D1273" s="2" t="s">
        <v>4287</v>
      </c>
      <c r="E1273" s="38" t="s">
        <v>10589</v>
      </c>
    </row>
    <row r="1274">
      <c r="A1274" s="2" t="s">
        <v>3676</v>
      </c>
      <c r="B1274" s="2" t="s">
        <v>10588</v>
      </c>
      <c r="C1274" s="2" t="s">
        <v>7605</v>
      </c>
      <c r="D1274" s="2" t="s">
        <v>4287</v>
      </c>
      <c r="E1274" s="38" t="s">
        <v>10589</v>
      </c>
    </row>
    <row r="1275">
      <c r="A1275" s="2" t="s">
        <v>3677</v>
      </c>
      <c r="B1275" s="2" t="s">
        <v>10588</v>
      </c>
      <c r="C1275" s="2" t="s">
        <v>7605</v>
      </c>
      <c r="D1275" s="2" t="s">
        <v>4287</v>
      </c>
      <c r="E1275" s="38" t="s">
        <v>10589</v>
      </c>
    </row>
    <row r="1276">
      <c r="A1276" s="2" t="s">
        <v>3678</v>
      </c>
      <c r="B1276" s="2" t="s">
        <v>10588</v>
      </c>
      <c r="C1276" s="2" t="s">
        <v>7605</v>
      </c>
      <c r="D1276" s="2" t="s">
        <v>4287</v>
      </c>
      <c r="E1276" s="38" t="s">
        <v>10589</v>
      </c>
    </row>
    <row r="1277">
      <c r="A1277" s="2" t="s">
        <v>10593</v>
      </c>
      <c r="B1277" s="2" t="s">
        <v>10588</v>
      </c>
      <c r="C1277" s="2" t="s">
        <v>7605</v>
      </c>
      <c r="D1277" s="2" t="s">
        <v>4287</v>
      </c>
      <c r="E1277" s="38" t="s">
        <v>10589</v>
      </c>
    </row>
    <row r="1278">
      <c r="A1278" s="2" t="s">
        <v>3681</v>
      </c>
      <c r="B1278" s="2" t="s">
        <v>10588</v>
      </c>
      <c r="C1278" s="2" t="s">
        <v>7605</v>
      </c>
      <c r="D1278" s="2" t="s">
        <v>4287</v>
      </c>
      <c r="E1278" s="38" t="s">
        <v>10589</v>
      </c>
    </row>
    <row r="1279">
      <c r="A1279" s="2" t="s">
        <v>10594</v>
      </c>
      <c r="B1279" s="2" t="s">
        <v>10588</v>
      </c>
      <c r="C1279" s="2" t="s">
        <v>7605</v>
      </c>
      <c r="D1279" s="2" t="s">
        <v>4287</v>
      </c>
      <c r="E1279" s="38" t="s">
        <v>10589</v>
      </c>
    </row>
    <row r="1280">
      <c r="A1280" s="2" t="s">
        <v>3683</v>
      </c>
      <c r="B1280" s="2" t="s">
        <v>10588</v>
      </c>
      <c r="C1280" s="2" t="s">
        <v>7605</v>
      </c>
      <c r="D1280" s="2" t="s">
        <v>4287</v>
      </c>
      <c r="E1280" s="38" t="s">
        <v>10589</v>
      </c>
    </row>
    <row r="1281">
      <c r="A1281" s="2" t="s">
        <v>3684</v>
      </c>
      <c r="B1281" s="2" t="s">
        <v>10588</v>
      </c>
      <c r="C1281" s="2" t="s">
        <v>7605</v>
      </c>
      <c r="D1281" s="2" t="s">
        <v>4287</v>
      </c>
      <c r="E1281" s="38" t="s">
        <v>10589</v>
      </c>
    </row>
    <row r="1282">
      <c r="A1282" s="2" t="s">
        <v>3685</v>
      </c>
      <c r="B1282" s="2" t="s">
        <v>10595</v>
      </c>
      <c r="C1282" s="2" t="s">
        <v>4301</v>
      </c>
      <c r="D1282" s="2" t="s">
        <v>4287</v>
      </c>
      <c r="E1282" s="38" t="s">
        <v>10596</v>
      </c>
    </row>
    <row r="1283">
      <c r="A1283" s="2" t="s">
        <v>10597</v>
      </c>
      <c r="B1283" s="2" t="s">
        <v>10595</v>
      </c>
      <c r="C1283" s="2" t="s">
        <v>4301</v>
      </c>
      <c r="D1283" s="2" t="s">
        <v>4287</v>
      </c>
      <c r="E1283" s="38" t="s">
        <v>10596</v>
      </c>
    </row>
    <row r="1284">
      <c r="A1284" s="2" t="s">
        <v>10598</v>
      </c>
      <c r="B1284" s="2" t="s">
        <v>10595</v>
      </c>
      <c r="C1284" s="2" t="s">
        <v>4301</v>
      </c>
      <c r="D1284" s="2" t="s">
        <v>4287</v>
      </c>
      <c r="E1284" s="38" t="s">
        <v>10596</v>
      </c>
    </row>
    <row r="1285">
      <c r="A1285" s="2" t="s">
        <v>3702</v>
      </c>
      <c r="B1285" s="2" t="s">
        <v>10595</v>
      </c>
      <c r="C1285" s="2" t="s">
        <v>4301</v>
      </c>
      <c r="D1285" s="2" t="s">
        <v>4287</v>
      </c>
      <c r="E1285" s="38" t="s">
        <v>10596</v>
      </c>
    </row>
    <row r="1286">
      <c r="A1286" s="2" t="s">
        <v>10599</v>
      </c>
      <c r="B1286" s="2" t="s">
        <v>10595</v>
      </c>
      <c r="C1286" s="2" t="s">
        <v>4301</v>
      </c>
      <c r="D1286" s="2" t="s">
        <v>4287</v>
      </c>
      <c r="E1286" s="38" t="s">
        <v>10596</v>
      </c>
    </row>
    <row r="1287">
      <c r="A1287" s="2" t="s">
        <v>3706</v>
      </c>
      <c r="B1287" s="2" t="s">
        <v>10595</v>
      </c>
      <c r="C1287" s="2" t="s">
        <v>4301</v>
      </c>
      <c r="D1287" s="2" t="s">
        <v>4287</v>
      </c>
      <c r="E1287" s="38" t="s">
        <v>10596</v>
      </c>
    </row>
    <row r="1288">
      <c r="A1288" s="2" t="s">
        <v>10600</v>
      </c>
      <c r="B1288" s="2" t="s">
        <v>10595</v>
      </c>
      <c r="C1288" s="2" t="s">
        <v>4301</v>
      </c>
      <c r="D1288" s="2" t="s">
        <v>4287</v>
      </c>
      <c r="E1288" s="38" t="s">
        <v>10596</v>
      </c>
    </row>
    <row r="1289">
      <c r="A1289" s="2" t="s">
        <v>10601</v>
      </c>
      <c r="B1289" s="2" t="s">
        <v>10595</v>
      </c>
      <c r="C1289" s="2" t="s">
        <v>4301</v>
      </c>
      <c r="D1289" s="2" t="s">
        <v>4287</v>
      </c>
      <c r="E1289" s="38" t="s">
        <v>10596</v>
      </c>
    </row>
    <row r="1290">
      <c r="A1290" s="2" t="s">
        <v>10602</v>
      </c>
      <c r="B1290" s="2" t="s">
        <v>10595</v>
      </c>
      <c r="C1290" s="2" t="s">
        <v>4301</v>
      </c>
      <c r="D1290" s="2" t="s">
        <v>4287</v>
      </c>
      <c r="E1290" s="38" t="s">
        <v>10596</v>
      </c>
    </row>
    <row r="1291">
      <c r="A1291" s="2" t="s">
        <v>3713</v>
      </c>
      <c r="B1291" s="2" t="s">
        <v>10595</v>
      </c>
      <c r="C1291" s="2" t="s">
        <v>4301</v>
      </c>
      <c r="D1291" s="2" t="s">
        <v>4287</v>
      </c>
      <c r="E1291" s="38" t="s">
        <v>10596</v>
      </c>
    </row>
    <row r="1292">
      <c r="A1292" s="2" t="s">
        <v>3714</v>
      </c>
      <c r="B1292" s="2" t="s">
        <v>10595</v>
      </c>
      <c r="C1292" s="2" t="s">
        <v>4301</v>
      </c>
      <c r="D1292" s="2" t="s">
        <v>4287</v>
      </c>
      <c r="E1292" s="38" t="s">
        <v>10596</v>
      </c>
    </row>
    <row r="1293">
      <c r="A1293" s="2" t="s">
        <v>3715</v>
      </c>
      <c r="B1293" s="2" t="s">
        <v>10595</v>
      </c>
      <c r="C1293" s="2" t="s">
        <v>4301</v>
      </c>
      <c r="D1293" s="2" t="s">
        <v>4287</v>
      </c>
      <c r="E1293" s="38" t="s">
        <v>10596</v>
      </c>
    </row>
    <row r="1294">
      <c r="A1294" s="2" t="s">
        <v>10603</v>
      </c>
      <c r="B1294" s="2" t="s">
        <v>10595</v>
      </c>
      <c r="C1294" s="2" t="s">
        <v>4301</v>
      </c>
      <c r="D1294" s="2" t="s">
        <v>4287</v>
      </c>
      <c r="E1294" s="38" t="s">
        <v>10596</v>
      </c>
    </row>
    <row r="1295">
      <c r="A1295" s="2" t="s">
        <v>10604</v>
      </c>
      <c r="B1295" s="2" t="s">
        <v>10595</v>
      </c>
      <c r="C1295" s="2" t="s">
        <v>4301</v>
      </c>
      <c r="D1295" s="2" t="s">
        <v>4287</v>
      </c>
      <c r="E1295" s="38" t="s">
        <v>10596</v>
      </c>
    </row>
    <row r="1296">
      <c r="A1296" s="2" t="s">
        <v>10605</v>
      </c>
      <c r="B1296" s="2" t="s">
        <v>10595</v>
      </c>
      <c r="C1296" s="2" t="s">
        <v>4301</v>
      </c>
      <c r="D1296" s="2" t="s">
        <v>4287</v>
      </c>
      <c r="E1296" s="38" t="s">
        <v>10596</v>
      </c>
    </row>
    <row r="1297">
      <c r="A1297" s="2" t="s">
        <v>10606</v>
      </c>
      <c r="B1297" s="2" t="s">
        <v>10595</v>
      </c>
      <c r="C1297" s="2" t="s">
        <v>4301</v>
      </c>
      <c r="D1297" s="2" t="s">
        <v>4287</v>
      </c>
      <c r="E1297" s="38" t="s">
        <v>10596</v>
      </c>
    </row>
    <row r="1298">
      <c r="A1298" s="2" t="s">
        <v>10607</v>
      </c>
      <c r="B1298" s="2" t="s">
        <v>10608</v>
      </c>
      <c r="C1298" s="2" t="s">
        <v>9426</v>
      </c>
      <c r="D1298" s="2" t="s">
        <v>4287</v>
      </c>
      <c r="E1298" s="38" t="s">
        <v>10609</v>
      </c>
    </row>
    <row r="1299">
      <c r="A1299" s="2" t="s">
        <v>10610</v>
      </c>
      <c r="B1299" s="2" t="s">
        <v>10608</v>
      </c>
      <c r="C1299" s="2" t="s">
        <v>9426</v>
      </c>
      <c r="D1299" s="2" t="s">
        <v>4287</v>
      </c>
      <c r="E1299" s="38" t="s">
        <v>10609</v>
      </c>
    </row>
    <row r="1300">
      <c r="A1300" s="2" t="s">
        <v>10611</v>
      </c>
      <c r="B1300" s="2" t="s">
        <v>10608</v>
      </c>
      <c r="C1300" s="2" t="s">
        <v>9426</v>
      </c>
      <c r="D1300" s="2" t="s">
        <v>4287</v>
      </c>
      <c r="E1300" s="38" t="s">
        <v>10609</v>
      </c>
    </row>
    <row r="1301">
      <c r="A1301" s="2" t="s">
        <v>3729</v>
      </c>
      <c r="B1301" s="2" t="s">
        <v>10608</v>
      </c>
      <c r="C1301" s="2" t="s">
        <v>9426</v>
      </c>
      <c r="D1301" s="2" t="s">
        <v>4287</v>
      </c>
      <c r="E1301" s="38" t="s">
        <v>10609</v>
      </c>
    </row>
    <row r="1302">
      <c r="A1302" s="2" t="s">
        <v>10612</v>
      </c>
      <c r="B1302" s="2" t="s">
        <v>10608</v>
      </c>
      <c r="C1302" s="2" t="s">
        <v>9426</v>
      </c>
      <c r="D1302" s="2" t="s">
        <v>4287</v>
      </c>
      <c r="E1302" s="38" t="s">
        <v>10609</v>
      </c>
    </row>
    <row r="1303">
      <c r="A1303" s="2" t="s">
        <v>3731</v>
      </c>
      <c r="B1303" s="2" t="s">
        <v>10608</v>
      </c>
      <c r="C1303" s="2" t="s">
        <v>9426</v>
      </c>
      <c r="D1303" s="2" t="s">
        <v>4287</v>
      </c>
      <c r="E1303" s="38" t="s">
        <v>10609</v>
      </c>
    </row>
    <row r="1304">
      <c r="A1304" s="2" t="s">
        <v>2943</v>
      </c>
      <c r="B1304" s="2" t="s">
        <v>10608</v>
      </c>
      <c r="C1304" s="2" t="s">
        <v>9426</v>
      </c>
      <c r="D1304" s="2" t="s">
        <v>4287</v>
      </c>
      <c r="E1304" s="38" t="s">
        <v>10609</v>
      </c>
    </row>
    <row r="1305">
      <c r="A1305" s="2" t="s">
        <v>10613</v>
      </c>
      <c r="B1305" s="2" t="s">
        <v>10608</v>
      </c>
      <c r="C1305" s="2" t="s">
        <v>9426</v>
      </c>
      <c r="D1305" s="2" t="s">
        <v>4287</v>
      </c>
      <c r="E1305" s="38" t="s">
        <v>10609</v>
      </c>
    </row>
    <row r="1306">
      <c r="A1306" s="2" t="s">
        <v>2944</v>
      </c>
      <c r="B1306" s="2" t="s">
        <v>10608</v>
      </c>
      <c r="C1306" s="2" t="s">
        <v>9426</v>
      </c>
      <c r="D1306" s="2" t="s">
        <v>4287</v>
      </c>
      <c r="E1306" s="38" t="s">
        <v>10609</v>
      </c>
    </row>
    <row r="1307">
      <c r="A1307" s="2" t="s">
        <v>10614</v>
      </c>
      <c r="B1307" s="2" t="s">
        <v>10608</v>
      </c>
      <c r="C1307" s="2" t="s">
        <v>9426</v>
      </c>
      <c r="D1307" s="2" t="s">
        <v>4287</v>
      </c>
      <c r="E1307" s="38" t="s">
        <v>10609</v>
      </c>
    </row>
    <row r="1308">
      <c r="A1308" s="2" t="s">
        <v>10615</v>
      </c>
      <c r="B1308" s="2" t="s">
        <v>10608</v>
      </c>
      <c r="C1308" s="2" t="s">
        <v>9426</v>
      </c>
      <c r="D1308" s="2" t="s">
        <v>4287</v>
      </c>
      <c r="E1308" s="38" t="s">
        <v>10609</v>
      </c>
    </row>
    <row r="1309">
      <c r="A1309" s="2" t="s">
        <v>2953</v>
      </c>
      <c r="B1309" s="2" t="s">
        <v>10608</v>
      </c>
      <c r="C1309" s="2" t="s">
        <v>9426</v>
      </c>
      <c r="D1309" s="2" t="s">
        <v>4287</v>
      </c>
      <c r="E1309" s="38" t="s">
        <v>10609</v>
      </c>
    </row>
    <row r="1310">
      <c r="A1310" s="2" t="s">
        <v>10616</v>
      </c>
      <c r="B1310" s="2" t="s">
        <v>10608</v>
      </c>
      <c r="C1310" s="2" t="s">
        <v>9426</v>
      </c>
      <c r="D1310" s="2" t="s">
        <v>4287</v>
      </c>
      <c r="E1310" s="38" t="s">
        <v>10609</v>
      </c>
    </row>
    <row r="1311">
      <c r="A1311" s="2" t="s">
        <v>10617</v>
      </c>
      <c r="B1311" s="2" t="s">
        <v>10608</v>
      </c>
      <c r="C1311" s="2" t="s">
        <v>9426</v>
      </c>
      <c r="D1311" s="2" t="s">
        <v>4287</v>
      </c>
      <c r="E1311" s="38" t="s">
        <v>10609</v>
      </c>
    </row>
    <row r="1312">
      <c r="A1312" s="2" t="s">
        <v>2957</v>
      </c>
      <c r="B1312" s="2" t="s">
        <v>10608</v>
      </c>
      <c r="C1312" s="2" t="s">
        <v>9426</v>
      </c>
      <c r="D1312" s="2" t="s">
        <v>4287</v>
      </c>
      <c r="E1312" s="38" t="s">
        <v>10609</v>
      </c>
    </row>
    <row r="1313">
      <c r="A1313" s="2" t="s">
        <v>2959</v>
      </c>
      <c r="B1313" s="2" t="s">
        <v>10618</v>
      </c>
      <c r="C1313" s="2" t="s">
        <v>10619</v>
      </c>
      <c r="D1313" s="2" t="s">
        <v>4287</v>
      </c>
      <c r="E1313" s="38" t="s">
        <v>10620</v>
      </c>
    </row>
    <row r="1314">
      <c r="A1314" s="2" t="s">
        <v>10621</v>
      </c>
      <c r="B1314" s="2" t="s">
        <v>10618</v>
      </c>
      <c r="C1314" s="2" t="s">
        <v>10619</v>
      </c>
      <c r="D1314" s="2" t="s">
        <v>4287</v>
      </c>
      <c r="E1314" s="38" t="s">
        <v>10620</v>
      </c>
    </row>
    <row r="1315">
      <c r="A1315" s="2" t="s">
        <v>10622</v>
      </c>
      <c r="B1315" s="2" t="s">
        <v>10618</v>
      </c>
      <c r="C1315" s="2" t="s">
        <v>10619</v>
      </c>
      <c r="D1315" s="2" t="s">
        <v>4287</v>
      </c>
      <c r="E1315" s="38" t="s">
        <v>10620</v>
      </c>
    </row>
    <row r="1316">
      <c r="A1316" s="2" t="s">
        <v>3745</v>
      </c>
      <c r="B1316" s="2" t="s">
        <v>10618</v>
      </c>
      <c r="C1316" s="2" t="s">
        <v>10619</v>
      </c>
      <c r="D1316" s="2" t="s">
        <v>4287</v>
      </c>
      <c r="E1316" s="38" t="s">
        <v>10620</v>
      </c>
    </row>
    <row r="1317">
      <c r="A1317" s="2" t="s">
        <v>10623</v>
      </c>
      <c r="B1317" s="2" t="s">
        <v>10618</v>
      </c>
      <c r="C1317" s="2" t="s">
        <v>10619</v>
      </c>
      <c r="D1317" s="2" t="s">
        <v>4287</v>
      </c>
      <c r="E1317" s="38" t="s">
        <v>10620</v>
      </c>
    </row>
    <row r="1318">
      <c r="A1318" s="2" t="s">
        <v>10624</v>
      </c>
      <c r="B1318" s="2" t="s">
        <v>10618</v>
      </c>
      <c r="C1318" s="2" t="s">
        <v>10619</v>
      </c>
      <c r="D1318" s="2" t="s">
        <v>4287</v>
      </c>
      <c r="E1318" s="38" t="s">
        <v>10620</v>
      </c>
    </row>
    <row r="1319">
      <c r="A1319" s="2" t="s">
        <v>2420</v>
      </c>
      <c r="B1319" s="2" t="s">
        <v>10618</v>
      </c>
      <c r="C1319" s="2" t="s">
        <v>10619</v>
      </c>
      <c r="D1319" s="2" t="s">
        <v>4287</v>
      </c>
      <c r="E1319" s="38" t="s">
        <v>10620</v>
      </c>
    </row>
    <row r="1320">
      <c r="A1320" s="2" t="s">
        <v>10625</v>
      </c>
      <c r="B1320" s="2" t="s">
        <v>10618</v>
      </c>
      <c r="C1320" s="2" t="s">
        <v>10619</v>
      </c>
      <c r="D1320" s="2" t="s">
        <v>4287</v>
      </c>
      <c r="E1320" s="38" t="s">
        <v>10620</v>
      </c>
    </row>
    <row r="1321">
      <c r="A1321" s="2" t="s">
        <v>10626</v>
      </c>
      <c r="B1321" s="2" t="s">
        <v>10618</v>
      </c>
      <c r="C1321" s="2" t="s">
        <v>10619</v>
      </c>
      <c r="D1321" s="2" t="s">
        <v>4287</v>
      </c>
      <c r="E1321" s="38" t="s">
        <v>10620</v>
      </c>
    </row>
    <row r="1322">
      <c r="A1322" s="2" t="s">
        <v>3755</v>
      </c>
      <c r="B1322" s="2" t="s">
        <v>10618</v>
      </c>
      <c r="C1322" s="2" t="s">
        <v>10619</v>
      </c>
      <c r="D1322" s="2" t="s">
        <v>4287</v>
      </c>
      <c r="E1322" s="38" t="s">
        <v>10620</v>
      </c>
    </row>
    <row r="1323">
      <c r="A1323" s="2" t="s">
        <v>10627</v>
      </c>
      <c r="B1323" s="2" t="s">
        <v>10618</v>
      </c>
      <c r="C1323" s="2" t="s">
        <v>10619</v>
      </c>
      <c r="D1323" s="2" t="s">
        <v>4287</v>
      </c>
      <c r="E1323" s="38" t="s">
        <v>10620</v>
      </c>
    </row>
    <row r="1324">
      <c r="A1324" s="2" t="s">
        <v>3757</v>
      </c>
      <c r="B1324" s="2" t="s">
        <v>10618</v>
      </c>
      <c r="C1324" s="2" t="s">
        <v>10619</v>
      </c>
      <c r="D1324" s="2" t="s">
        <v>4287</v>
      </c>
      <c r="E1324" s="38" t="s">
        <v>10620</v>
      </c>
    </row>
    <row r="1325">
      <c r="A1325" s="2" t="s">
        <v>10628</v>
      </c>
      <c r="B1325" s="2" t="s">
        <v>10618</v>
      </c>
      <c r="C1325" s="2" t="s">
        <v>10619</v>
      </c>
      <c r="D1325" s="2" t="s">
        <v>4287</v>
      </c>
      <c r="E1325" s="38" t="s">
        <v>10620</v>
      </c>
    </row>
    <row r="1326">
      <c r="A1326" s="2" t="s">
        <v>3760</v>
      </c>
      <c r="B1326" s="2" t="s">
        <v>10618</v>
      </c>
      <c r="C1326" s="2" t="s">
        <v>10619</v>
      </c>
      <c r="D1326" s="2" t="s">
        <v>4287</v>
      </c>
      <c r="E1326" s="38" t="s">
        <v>10620</v>
      </c>
    </row>
    <row r="1327">
      <c r="A1327" s="2" t="s">
        <v>10629</v>
      </c>
      <c r="B1327" s="2" t="s">
        <v>10618</v>
      </c>
      <c r="C1327" s="2" t="s">
        <v>10619</v>
      </c>
      <c r="D1327" s="2" t="s">
        <v>4287</v>
      </c>
      <c r="E1327" s="38" t="s">
        <v>10620</v>
      </c>
    </row>
    <row r="1328">
      <c r="A1328" s="2" t="s">
        <v>10630</v>
      </c>
      <c r="B1328" s="2" t="s">
        <v>10618</v>
      </c>
      <c r="C1328" s="2" t="s">
        <v>10619</v>
      </c>
      <c r="D1328" s="2" t="s">
        <v>4287</v>
      </c>
      <c r="E1328" s="38" t="s">
        <v>10620</v>
      </c>
    </row>
    <row r="1329">
      <c r="A1329" s="2" t="s">
        <v>10631</v>
      </c>
      <c r="B1329" s="2" t="s">
        <v>10618</v>
      </c>
      <c r="C1329" s="2" t="s">
        <v>10619</v>
      </c>
      <c r="D1329" s="2" t="s">
        <v>4287</v>
      </c>
      <c r="E1329" s="38" t="s">
        <v>10620</v>
      </c>
    </row>
    <row r="1330">
      <c r="A1330" s="2" t="s">
        <v>10632</v>
      </c>
      <c r="B1330" s="2" t="s">
        <v>10633</v>
      </c>
      <c r="C1330" s="2" t="s">
        <v>4301</v>
      </c>
      <c r="D1330" s="2" t="s">
        <v>4287</v>
      </c>
      <c r="E1330" s="38" t="s">
        <v>10634</v>
      </c>
    </row>
    <row r="1331">
      <c r="A1331" s="2" t="s">
        <v>10635</v>
      </c>
      <c r="B1331" s="2" t="s">
        <v>10633</v>
      </c>
      <c r="C1331" s="2" t="s">
        <v>4301</v>
      </c>
      <c r="D1331" s="2" t="s">
        <v>4287</v>
      </c>
      <c r="E1331" s="38" t="s">
        <v>10634</v>
      </c>
    </row>
    <row r="1332">
      <c r="A1332" s="2" t="s">
        <v>10636</v>
      </c>
      <c r="B1332" s="2" t="s">
        <v>10633</v>
      </c>
      <c r="C1332" s="2" t="s">
        <v>4301</v>
      </c>
      <c r="D1332" s="2" t="s">
        <v>4287</v>
      </c>
      <c r="E1332" s="38" t="s">
        <v>10634</v>
      </c>
    </row>
    <row r="1333">
      <c r="A1333" s="2" t="s">
        <v>10637</v>
      </c>
      <c r="B1333" s="2" t="s">
        <v>10633</v>
      </c>
      <c r="C1333" s="2" t="s">
        <v>4301</v>
      </c>
      <c r="D1333" s="2" t="s">
        <v>4287</v>
      </c>
      <c r="E1333" s="38" t="s">
        <v>10634</v>
      </c>
    </row>
    <row r="1334">
      <c r="A1334" s="2" t="s">
        <v>10638</v>
      </c>
      <c r="B1334" s="2" t="s">
        <v>10633</v>
      </c>
      <c r="C1334" s="2" t="s">
        <v>4301</v>
      </c>
      <c r="D1334" s="2" t="s">
        <v>4287</v>
      </c>
      <c r="E1334" s="38" t="s">
        <v>10634</v>
      </c>
    </row>
    <row r="1335">
      <c r="A1335" s="2" t="s">
        <v>10639</v>
      </c>
      <c r="B1335" s="2" t="s">
        <v>10633</v>
      </c>
      <c r="C1335" s="2" t="s">
        <v>4301</v>
      </c>
      <c r="D1335" s="2" t="s">
        <v>4287</v>
      </c>
      <c r="E1335" s="38" t="s">
        <v>10634</v>
      </c>
    </row>
    <row r="1336">
      <c r="A1336" s="2" t="s">
        <v>10640</v>
      </c>
      <c r="B1336" s="2" t="s">
        <v>10633</v>
      </c>
      <c r="C1336" s="2" t="s">
        <v>4301</v>
      </c>
      <c r="D1336" s="2" t="s">
        <v>4287</v>
      </c>
      <c r="E1336" s="38" t="s">
        <v>10634</v>
      </c>
    </row>
    <row r="1337">
      <c r="A1337" s="2" t="s">
        <v>10641</v>
      </c>
      <c r="B1337" s="2" t="s">
        <v>10633</v>
      </c>
      <c r="C1337" s="2" t="s">
        <v>4301</v>
      </c>
      <c r="D1337" s="2" t="s">
        <v>4287</v>
      </c>
      <c r="E1337" s="38" t="s">
        <v>10634</v>
      </c>
    </row>
    <row r="1338">
      <c r="A1338" s="2" t="s">
        <v>2582</v>
      </c>
      <c r="B1338" s="2" t="s">
        <v>10633</v>
      </c>
      <c r="C1338" s="2" t="s">
        <v>4301</v>
      </c>
      <c r="D1338" s="2" t="s">
        <v>4287</v>
      </c>
      <c r="E1338" s="38" t="s">
        <v>10634</v>
      </c>
    </row>
    <row r="1339">
      <c r="A1339" s="2" t="s">
        <v>3787</v>
      </c>
      <c r="B1339" s="2" t="s">
        <v>10633</v>
      </c>
      <c r="C1339" s="2" t="s">
        <v>4301</v>
      </c>
      <c r="D1339" s="2" t="s">
        <v>4287</v>
      </c>
      <c r="E1339" s="38" t="s">
        <v>10634</v>
      </c>
    </row>
    <row r="1340">
      <c r="A1340" s="2" t="s">
        <v>3788</v>
      </c>
      <c r="B1340" s="2" t="s">
        <v>10633</v>
      </c>
      <c r="C1340" s="2" t="s">
        <v>4301</v>
      </c>
      <c r="D1340" s="2" t="s">
        <v>4287</v>
      </c>
      <c r="E1340" s="38" t="s">
        <v>10634</v>
      </c>
    </row>
    <row r="1341">
      <c r="A1341" s="2" t="s">
        <v>3789</v>
      </c>
      <c r="B1341" s="2" t="s">
        <v>10633</v>
      </c>
      <c r="C1341" s="2" t="s">
        <v>4301</v>
      </c>
      <c r="D1341" s="2" t="s">
        <v>4287</v>
      </c>
      <c r="E1341" s="38" t="s">
        <v>10634</v>
      </c>
    </row>
    <row r="1342">
      <c r="A1342" s="2" t="s">
        <v>2583</v>
      </c>
      <c r="B1342" s="2" t="s">
        <v>10633</v>
      </c>
      <c r="C1342" s="2" t="s">
        <v>4301</v>
      </c>
      <c r="D1342" s="2" t="s">
        <v>4287</v>
      </c>
      <c r="E1342" s="38" t="s">
        <v>10634</v>
      </c>
    </row>
    <row r="1343">
      <c r="A1343" s="2" t="s">
        <v>10642</v>
      </c>
      <c r="B1343" s="2" t="s">
        <v>10633</v>
      </c>
      <c r="C1343" s="2" t="s">
        <v>4301</v>
      </c>
      <c r="D1343" s="2" t="s">
        <v>4287</v>
      </c>
      <c r="E1343" s="38" t="s">
        <v>10634</v>
      </c>
    </row>
    <row r="1344">
      <c r="A1344" s="2" t="s">
        <v>2420</v>
      </c>
      <c r="B1344" s="2" t="s">
        <v>10633</v>
      </c>
      <c r="C1344" s="2" t="s">
        <v>4301</v>
      </c>
      <c r="D1344" s="2" t="s">
        <v>4287</v>
      </c>
      <c r="E1344" s="38" t="s">
        <v>10634</v>
      </c>
    </row>
    <row r="1345">
      <c r="A1345" s="2" t="s">
        <v>3791</v>
      </c>
      <c r="B1345" s="2" t="s">
        <v>10633</v>
      </c>
      <c r="C1345" s="2" t="s">
        <v>4301</v>
      </c>
      <c r="D1345" s="2" t="s">
        <v>4287</v>
      </c>
      <c r="E1345" s="38" t="s">
        <v>10634</v>
      </c>
    </row>
    <row r="1346">
      <c r="A1346" s="2" t="s">
        <v>3792</v>
      </c>
      <c r="B1346" s="2" t="s">
        <v>10633</v>
      </c>
      <c r="C1346" s="2" t="s">
        <v>4301</v>
      </c>
      <c r="D1346" s="2" t="s">
        <v>4287</v>
      </c>
      <c r="E1346" s="38" t="s">
        <v>10634</v>
      </c>
    </row>
    <row r="1347">
      <c r="A1347" s="2" t="s">
        <v>10643</v>
      </c>
      <c r="B1347" s="2" t="s">
        <v>10633</v>
      </c>
      <c r="C1347" s="2" t="s">
        <v>4301</v>
      </c>
      <c r="D1347" s="2" t="s">
        <v>4287</v>
      </c>
      <c r="E1347" s="38" t="s">
        <v>10634</v>
      </c>
    </row>
    <row r="1348">
      <c r="A1348" s="2" t="s">
        <v>10644</v>
      </c>
      <c r="B1348" s="2" t="s">
        <v>10633</v>
      </c>
      <c r="C1348" s="2" t="s">
        <v>4301</v>
      </c>
      <c r="D1348" s="2" t="s">
        <v>4287</v>
      </c>
      <c r="E1348" s="38" t="s">
        <v>10634</v>
      </c>
    </row>
    <row r="1349">
      <c r="A1349" s="2" t="s">
        <v>10645</v>
      </c>
      <c r="B1349" s="2" t="s">
        <v>10633</v>
      </c>
      <c r="C1349" s="2" t="s">
        <v>4301</v>
      </c>
      <c r="D1349" s="2" t="s">
        <v>4287</v>
      </c>
      <c r="E1349" s="38" t="s">
        <v>10634</v>
      </c>
    </row>
    <row r="1350">
      <c r="A1350" s="2" t="s">
        <v>3002</v>
      </c>
      <c r="B1350" s="2" t="s">
        <v>10633</v>
      </c>
      <c r="C1350" s="2" t="s">
        <v>4301</v>
      </c>
      <c r="D1350" s="2" t="s">
        <v>4287</v>
      </c>
      <c r="E1350" s="38" t="s">
        <v>10634</v>
      </c>
    </row>
    <row r="1351">
      <c r="A1351" s="2" t="s">
        <v>10646</v>
      </c>
      <c r="B1351" s="2" t="s">
        <v>10633</v>
      </c>
      <c r="C1351" s="2" t="s">
        <v>4301</v>
      </c>
      <c r="D1351" s="2" t="s">
        <v>4287</v>
      </c>
      <c r="E1351" s="38" t="s">
        <v>10634</v>
      </c>
    </row>
    <row r="1352">
      <c r="A1352" s="2" t="s">
        <v>10647</v>
      </c>
      <c r="B1352" s="2" t="s">
        <v>10648</v>
      </c>
      <c r="C1352" s="2" t="s">
        <v>10649</v>
      </c>
      <c r="D1352" s="2" t="s">
        <v>4287</v>
      </c>
      <c r="E1352" s="38" t="s">
        <v>10650</v>
      </c>
    </row>
    <row r="1353">
      <c r="A1353" s="2" t="s">
        <v>10651</v>
      </c>
      <c r="B1353" s="2" t="s">
        <v>10648</v>
      </c>
      <c r="C1353" s="2" t="s">
        <v>10649</v>
      </c>
      <c r="D1353" s="2" t="s">
        <v>4287</v>
      </c>
      <c r="E1353" s="38" t="s">
        <v>10650</v>
      </c>
    </row>
    <row r="1354">
      <c r="A1354" s="2" t="s">
        <v>3804</v>
      </c>
      <c r="B1354" s="2" t="s">
        <v>10648</v>
      </c>
      <c r="C1354" s="2" t="s">
        <v>10649</v>
      </c>
      <c r="D1354" s="2" t="s">
        <v>4287</v>
      </c>
      <c r="E1354" s="38" t="s">
        <v>10650</v>
      </c>
    </row>
    <row r="1355">
      <c r="A1355" s="2" t="s">
        <v>10652</v>
      </c>
      <c r="B1355" s="2" t="s">
        <v>10648</v>
      </c>
      <c r="C1355" s="2" t="s">
        <v>10649</v>
      </c>
      <c r="D1355" s="2" t="s">
        <v>4287</v>
      </c>
      <c r="E1355" s="38" t="s">
        <v>10650</v>
      </c>
    </row>
    <row r="1356">
      <c r="A1356" s="2" t="s">
        <v>10653</v>
      </c>
      <c r="B1356" s="2" t="s">
        <v>10648</v>
      </c>
      <c r="C1356" s="2" t="s">
        <v>10649</v>
      </c>
      <c r="D1356" s="2" t="s">
        <v>4287</v>
      </c>
      <c r="E1356" s="38" t="s">
        <v>10650</v>
      </c>
    </row>
    <row r="1357">
      <c r="A1357" s="2" t="s">
        <v>10654</v>
      </c>
      <c r="B1357" s="2" t="s">
        <v>10648</v>
      </c>
      <c r="C1357" s="2" t="s">
        <v>10649</v>
      </c>
      <c r="D1357" s="2" t="s">
        <v>4287</v>
      </c>
      <c r="E1357" s="38" t="s">
        <v>10650</v>
      </c>
    </row>
    <row r="1358">
      <c r="A1358" s="2" t="s">
        <v>10655</v>
      </c>
      <c r="B1358" s="2" t="s">
        <v>10648</v>
      </c>
      <c r="C1358" s="2" t="s">
        <v>10649</v>
      </c>
      <c r="D1358" s="2" t="s">
        <v>4287</v>
      </c>
      <c r="E1358" s="38" t="s">
        <v>10650</v>
      </c>
    </row>
    <row r="1359">
      <c r="A1359" s="2" t="s">
        <v>10656</v>
      </c>
      <c r="B1359" s="2" t="s">
        <v>10648</v>
      </c>
      <c r="C1359" s="2" t="s">
        <v>10649</v>
      </c>
      <c r="D1359" s="2" t="s">
        <v>4287</v>
      </c>
      <c r="E1359" s="38" t="s">
        <v>10650</v>
      </c>
    </row>
    <row r="1360">
      <c r="A1360" s="2" t="s">
        <v>10657</v>
      </c>
      <c r="B1360" s="2" t="s">
        <v>10648</v>
      </c>
      <c r="C1360" s="2" t="s">
        <v>10649</v>
      </c>
      <c r="D1360" s="2" t="s">
        <v>4287</v>
      </c>
      <c r="E1360" s="38" t="s">
        <v>10650</v>
      </c>
    </row>
    <row r="1361">
      <c r="A1361" s="2" t="s">
        <v>3827</v>
      </c>
      <c r="B1361" s="2" t="s">
        <v>10648</v>
      </c>
      <c r="C1361" s="2" t="s">
        <v>10649</v>
      </c>
      <c r="D1361" s="2" t="s">
        <v>4287</v>
      </c>
      <c r="E1361" s="38" t="s">
        <v>10650</v>
      </c>
    </row>
    <row r="1362">
      <c r="A1362" s="2" t="s">
        <v>10658</v>
      </c>
      <c r="B1362" s="2" t="s">
        <v>10648</v>
      </c>
      <c r="C1362" s="2" t="s">
        <v>10649</v>
      </c>
      <c r="D1362" s="2" t="s">
        <v>4287</v>
      </c>
      <c r="E1362" s="38" t="s">
        <v>10650</v>
      </c>
    </row>
    <row r="1363">
      <c r="A1363" s="2" t="s">
        <v>10659</v>
      </c>
      <c r="B1363" s="2" t="s">
        <v>10648</v>
      </c>
      <c r="C1363" s="2" t="s">
        <v>10649</v>
      </c>
      <c r="D1363" s="2" t="s">
        <v>4287</v>
      </c>
      <c r="E1363" s="38" t="s">
        <v>10650</v>
      </c>
    </row>
    <row r="1364">
      <c r="A1364" s="2" t="s">
        <v>3834</v>
      </c>
      <c r="B1364" s="2" t="s">
        <v>10648</v>
      </c>
      <c r="C1364" s="2" t="s">
        <v>10649</v>
      </c>
      <c r="D1364" s="2" t="s">
        <v>4287</v>
      </c>
      <c r="E1364" s="38" t="s">
        <v>10650</v>
      </c>
    </row>
    <row r="1365">
      <c r="A1365" s="2" t="s">
        <v>2589</v>
      </c>
      <c r="B1365" s="2" t="s">
        <v>10648</v>
      </c>
      <c r="C1365" s="2" t="s">
        <v>10649</v>
      </c>
      <c r="D1365" s="2" t="s">
        <v>4287</v>
      </c>
      <c r="E1365" s="38" t="s">
        <v>10650</v>
      </c>
    </row>
    <row r="1366">
      <c r="A1366" s="2" t="s">
        <v>10660</v>
      </c>
      <c r="B1366" s="2" t="s">
        <v>10648</v>
      </c>
      <c r="C1366" s="2" t="s">
        <v>10649</v>
      </c>
      <c r="D1366" s="2" t="s">
        <v>4287</v>
      </c>
      <c r="E1366" s="38" t="s">
        <v>10650</v>
      </c>
    </row>
    <row r="1367">
      <c r="A1367" s="2" t="s">
        <v>10661</v>
      </c>
      <c r="B1367" s="2" t="s">
        <v>10648</v>
      </c>
      <c r="C1367" s="2" t="s">
        <v>10649</v>
      </c>
      <c r="D1367" s="2" t="s">
        <v>4287</v>
      </c>
      <c r="E1367" s="38" t="s">
        <v>10650</v>
      </c>
    </row>
    <row r="1368">
      <c r="A1368" s="2" t="s">
        <v>10662</v>
      </c>
      <c r="B1368" s="2" t="s">
        <v>10648</v>
      </c>
      <c r="C1368" s="2" t="s">
        <v>10649</v>
      </c>
      <c r="D1368" s="2" t="s">
        <v>4287</v>
      </c>
      <c r="E1368" s="38" t="s">
        <v>10650</v>
      </c>
    </row>
    <row r="1369">
      <c r="A1369" s="2" t="s">
        <v>4211</v>
      </c>
      <c r="B1369" s="2" t="s">
        <v>10648</v>
      </c>
      <c r="C1369" s="2" t="s">
        <v>10649</v>
      </c>
      <c r="D1369" s="2" t="s">
        <v>4287</v>
      </c>
      <c r="E1369" s="38" t="s">
        <v>10650</v>
      </c>
    </row>
    <row r="1370">
      <c r="A1370" s="2" t="s">
        <v>10663</v>
      </c>
      <c r="B1370" s="2" t="s">
        <v>10664</v>
      </c>
      <c r="C1370" s="2" t="s">
        <v>10213</v>
      </c>
      <c r="D1370" s="2" t="s">
        <v>4287</v>
      </c>
      <c r="E1370" s="38" t="s">
        <v>10665</v>
      </c>
    </row>
    <row r="1371">
      <c r="A1371" s="2" t="s">
        <v>10666</v>
      </c>
      <c r="B1371" s="2" t="s">
        <v>10664</v>
      </c>
      <c r="C1371" s="2" t="s">
        <v>10213</v>
      </c>
      <c r="D1371" s="2" t="s">
        <v>4287</v>
      </c>
      <c r="E1371" s="38" t="s">
        <v>10665</v>
      </c>
    </row>
    <row r="1372">
      <c r="A1372" s="2" t="s">
        <v>10667</v>
      </c>
      <c r="B1372" s="2" t="s">
        <v>10664</v>
      </c>
      <c r="C1372" s="2" t="s">
        <v>10213</v>
      </c>
      <c r="D1372" s="2" t="s">
        <v>4287</v>
      </c>
      <c r="E1372" s="38" t="s">
        <v>10665</v>
      </c>
    </row>
    <row r="1373">
      <c r="A1373" s="2" t="s">
        <v>3026</v>
      </c>
      <c r="B1373" s="2" t="s">
        <v>10664</v>
      </c>
      <c r="C1373" s="2" t="s">
        <v>10213</v>
      </c>
      <c r="D1373" s="2" t="s">
        <v>4287</v>
      </c>
      <c r="E1373" s="38" t="s">
        <v>10665</v>
      </c>
    </row>
    <row r="1374">
      <c r="A1374" s="2" t="s">
        <v>10668</v>
      </c>
      <c r="B1374" s="2" t="s">
        <v>10664</v>
      </c>
      <c r="C1374" s="2" t="s">
        <v>10213</v>
      </c>
      <c r="D1374" s="2" t="s">
        <v>4287</v>
      </c>
      <c r="E1374" s="38" t="s">
        <v>10665</v>
      </c>
    </row>
    <row r="1375">
      <c r="A1375" s="2" t="s">
        <v>10669</v>
      </c>
      <c r="B1375" s="2" t="s">
        <v>10664</v>
      </c>
      <c r="C1375" s="2" t="s">
        <v>10213</v>
      </c>
      <c r="D1375" s="2" t="s">
        <v>4287</v>
      </c>
      <c r="E1375" s="38" t="s">
        <v>10665</v>
      </c>
    </row>
    <row r="1376">
      <c r="A1376" s="2" t="s">
        <v>10670</v>
      </c>
      <c r="B1376" s="2" t="s">
        <v>10664</v>
      </c>
      <c r="C1376" s="2" t="s">
        <v>10213</v>
      </c>
      <c r="D1376" s="2" t="s">
        <v>4287</v>
      </c>
      <c r="E1376" s="38" t="s">
        <v>10665</v>
      </c>
    </row>
    <row r="1377">
      <c r="A1377" s="2" t="s">
        <v>10671</v>
      </c>
      <c r="B1377" s="2" t="s">
        <v>10664</v>
      </c>
      <c r="C1377" s="2" t="s">
        <v>10213</v>
      </c>
      <c r="D1377" s="2" t="s">
        <v>4287</v>
      </c>
      <c r="E1377" s="38" t="s">
        <v>10665</v>
      </c>
    </row>
    <row r="1378">
      <c r="A1378" s="2" t="s">
        <v>10672</v>
      </c>
      <c r="B1378" s="2" t="s">
        <v>10664</v>
      </c>
      <c r="C1378" s="2" t="s">
        <v>10213</v>
      </c>
      <c r="D1378" s="2" t="s">
        <v>4287</v>
      </c>
      <c r="E1378" s="38" t="s">
        <v>10665</v>
      </c>
    </row>
    <row r="1379">
      <c r="A1379" s="2" t="s">
        <v>10673</v>
      </c>
      <c r="B1379" s="2" t="s">
        <v>10664</v>
      </c>
      <c r="C1379" s="2" t="s">
        <v>10213</v>
      </c>
      <c r="D1379" s="2" t="s">
        <v>4287</v>
      </c>
      <c r="E1379" s="38" t="s">
        <v>10665</v>
      </c>
    </row>
    <row r="1380">
      <c r="A1380" s="2" t="s">
        <v>10674</v>
      </c>
      <c r="B1380" s="2" t="s">
        <v>10664</v>
      </c>
      <c r="C1380" s="2" t="s">
        <v>10213</v>
      </c>
      <c r="D1380" s="2" t="s">
        <v>4287</v>
      </c>
      <c r="E1380" s="38" t="s">
        <v>10665</v>
      </c>
    </row>
    <row r="1381">
      <c r="A1381" s="2" t="s">
        <v>10675</v>
      </c>
      <c r="B1381" s="2" t="s">
        <v>10664</v>
      </c>
      <c r="C1381" s="2" t="s">
        <v>10213</v>
      </c>
      <c r="D1381" s="2" t="s">
        <v>4287</v>
      </c>
      <c r="E1381" s="38" t="s">
        <v>10665</v>
      </c>
    </row>
    <row r="1382">
      <c r="A1382" s="2" t="s">
        <v>10676</v>
      </c>
      <c r="B1382" s="2" t="s">
        <v>10664</v>
      </c>
      <c r="C1382" s="2" t="s">
        <v>10213</v>
      </c>
      <c r="D1382" s="2" t="s">
        <v>4287</v>
      </c>
      <c r="E1382" s="38" t="s">
        <v>10665</v>
      </c>
    </row>
    <row r="1383">
      <c r="A1383" s="2" t="s">
        <v>10677</v>
      </c>
      <c r="B1383" s="2" t="s">
        <v>10664</v>
      </c>
      <c r="C1383" s="2" t="s">
        <v>10213</v>
      </c>
      <c r="D1383" s="2" t="s">
        <v>4287</v>
      </c>
      <c r="E1383" s="38" t="s">
        <v>10665</v>
      </c>
    </row>
    <row r="1384">
      <c r="A1384" s="2" t="s">
        <v>10678</v>
      </c>
      <c r="B1384" s="2" t="s">
        <v>10664</v>
      </c>
      <c r="C1384" s="2" t="s">
        <v>10213</v>
      </c>
      <c r="D1384" s="2" t="s">
        <v>4287</v>
      </c>
      <c r="E1384" s="38" t="s">
        <v>10665</v>
      </c>
    </row>
    <row r="1385">
      <c r="A1385" s="2" t="s">
        <v>3064</v>
      </c>
      <c r="B1385" s="2" t="s">
        <v>10664</v>
      </c>
      <c r="C1385" s="2" t="s">
        <v>10213</v>
      </c>
      <c r="D1385" s="2" t="s">
        <v>4287</v>
      </c>
      <c r="E1385" s="38" t="s">
        <v>10665</v>
      </c>
    </row>
    <row r="1386">
      <c r="A1386" s="2" t="s">
        <v>10679</v>
      </c>
      <c r="B1386" s="2" t="s">
        <v>10664</v>
      </c>
      <c r="C1386" s="2" t="s">
        <v>10213</v>
      </c>
      <c r="D1386" s="2" t="s">
        <v>4287</v>
      </c>
      <c r="E1386" s="38" t="s">
        <v>10665</v>
      </c>
    </row>
    <row r="1387">
      <c r="A1387" s="2" t="s">
        <v>10680</v>
      </c>
      <c r="B1387" s="2" t="s">
        <v>10664</v>
      </c>
      <c r="C1387" s="2" t="s">
        <v>10213</v>
      </c>
      <c r="D1387" s="2" t="s">
        <v>4287</v>
      </c>
      <c r="E1387" s="38" t="s">
        <v>10665</v>
      </c>
    </row>
    <row r="1388">
      <c r="A1388" s="2" t="s">
        <v>10681</v>
      </c>
      <c r="B1388" s="2" t="s">
        <v>10664</v>
      </c>
      <c r="C1388" s="2" t="s">
        <v>10213</v>
      </c>
      <c r="D1388" s="2" t="s">
        <v>4287</v>
      </c>
      <c r="E1388" s="38" t="s">
        <v>10665</v>
      </c>
    </row>
    <row r="1389">
      <c r="A1389" s="2" t="s">
        <v>10682</v>
      </c>
      <c r="B1389" s="2" t="s">
        <v>10664</v>
      </c>
      <c r="C1389" s="2" t="s">
        <v>10213</v>
      </c>
      <c r="D1389" s="2" t="s">
        <v>4287</v>
      </c>
      <c r="E1389" s="38" t="s">
        <v>10665</v>
      </c>
    </row>
    <row r="1390">
      <c r="A1390" s="2" t="s">
        <v>3900</v>
      </c>
      <c r="B1390" s="2" t="s">
        <v>10664</v>
      </c>
      <c r="C1390" s="2" t="s">
        <v>10213</v>
      </c>
      <c r="D1390" s="2" t="s">
        <v>4287</v>
      </c>
      <c r="E1390" s="38" t="s">
        <v>10665</v>
      </c>
    </row>
    <row r="1391">
      <c r="A1391" s="2" t="s">
        <v>10683</v>
      </c>
      <c r="B1391" s="2" t="s">
        <v>10664</v>
      </c>
      <c r="C1391" s="2" t="s">
        <v>10213</v>
      </c>
      <c r="D1391" s="2" t="s">
        <v>4287</v>
      </c>
      <c r="E1391" s="38" t="s">
        <v>10665</v>
      </c>
    </row>
    <row r="1392">
      <c r="A1392" s="2" t="s">
        <v>10684</v>
      </c>
      <c r="B1392" s="2" t="s">
        <v>10664</v>
      </c>
      <c r="C1392" s="2" t="s">
        <v>10213</v>
      </c>
      <c r="D1392" s="2" t="s">
        <v>4287</v>
      </c>
      <c r="E1392" s="38" t="s">
        <v>10665</v>
      </c>
    </row>
    <row r="1393">
      <c r="A1393" s="2" t="s">
        <v>10685</v>
      </c>
      <c r="B1393" s="2" t="s">
        <v>10664</v>
      </c>
      <c r="C1393" s="2" t="s">
        <v>10213</v>
      </c>
      <c r="D1393" s="2" t="s">
        <v>4287</v>
      </c>
      <c r="E1393" s="38" t="s">
        <v>10665</v>
      </c>
    </row>
    <row r="1394">
      <c r="A1394" s="2" t="s">
        <v>4238</v>
      </c>
      <c r="B1394" s="2" t="s">
        <v>10664</v>
      </c>
      <c r="C1394" s="2" t="s">
        <v>10213</v>
      </c>
      <c r="D1394" s="2" t="s">
        <v>4287</v>
      </c>
      <c r="E1394" s="38" t="s">
        <v>10665</v>
      </c>
    </row>
    <row r="1395">
      <c r="A1395" s="2" t="s">
        <v>10686</v>
      </c>
      <c r="B1395" s="2" t="s">
        <v>10664</v>
      </c>
      <c r="C1395" s="2" t="s">
        <v>10213</v>
      </c>
      <c r="D1395" s="2" t="s">
        <v>4287</v>
      </c>
      <c r="E1395" s="38" t="s">
        <v>10665</v>
      </c>
    </row>
    <row r="1396">
      <c r="A1396" s="2" t="s">
        <v>10687</v>
      </c>
      <c r="B1396" s="2" t="s">
        <v>10664</v>
      </c>
      <c r="C1396" s="2" t="s">
        <v>10213</v>
      </c>
      <c r="D1396" s="2" t="s">
        <v>4287</v>
      </c>
      <c r="E1396" s="38" t="s">
        <v>10665</v>
      </c>
    </row>
    <row r="1397">
      <c r="A1397" s="2" t="s">
        <v>3909</v>
      </c>
      <c r="B1397" s="2" t="s">
        <v>10664</v>
      </c>
      <c r="C1397" s="2" t="s">
        <v>10213</v>
      </c>
      <c r="D1397" s="2" t="s">
        <v>4287</v>
      </c>
      <c r="E1397" s="38" t="s">
        <v>10665</v>
      </c>
    </row>
    <row r="1398">
      <c r="A1398" s="2" t="s">
        <v>10688</v>
      </c>
      <c r="B1398" s="2" t="s">
        <v>10664</v>
      </c>
      <c r="C1398" s="2" t="s">
        <v>10213</v>
      </c>
      <c r="D1398" s="2" t="s">
        <v>4287</v>
      </c>
      <c r="E1398" s="38" t="s">
        <v>10665</v>
      </c>
    </row>
    <row r="1399">
      <c r="A1399" s="2" t="s">
        <v>10689</v>
      </c>
      <c r="B1399" s="2" t="s">
        <v>10690</v>
      </c>
      <c r="C1399" s="2" t="s">
        <v>10691</v>
      </c>
      <c r="D1399" s="2" t="s">
        <v>4287</v>
      </c>
      <c r="E1399" s="38" t="s">
        <v>10692</v>
      </c>
    </row>
    <row r="1400">
      <c r="A1400" s="2" t="s">
        <v>3914</v>
      </c>
      <c r="B1400" s="2" t="s">
        <v>10690</v>
      </c>
      <c r="C1400" s="2" t="s">
        <v>10691</v>
      </c>
      <c r="D1400" s="2" t="s">
        <v>4287</v>
      </c>
      <c r="E1400" s="38" t="s">
        <v>10692</v>
      </c>
    </row>
    <row r="1401">
      <c r="A1401" s="2" t="s">
        <v>10693</v>
      </c>
      <c r="B1401" s="2" t="s">
        <v>10690</v>
      </c>
      <c r="C1401" s="2" t="s">
        <v>10691</v>
      </c>
      <c r="D1401" s="2" t="s">
        <v>4287</v>
      </c>
      <c r="E1401" s="38" t="s">
        <v>10692</v>
      </c>
    </row>
    <row r="1402">
      <c r="A1402" s="2" t="s">
        <v>3916</v>
      </c>
      <c r="B1402" s="2" t="s">
        <v>10690</v>
      </c>
      <c r="C1402" s="2" t="s">
        <v>10691</v>
      </c>
      <c r="D1402" s="2" t="s">
        <v>4287</v>
      </c>
      <c r="E1402" s="38" t="s">
        <v>10692</v>
      </c>
    </row>
    <row r="1403">
      <c r="A1403" s="2" t="s">
        <v>10694</v>
      </c>
      <c r="B1403" s="2" t="s">
        <v>10690</v>
      </c>
      <c r="C1403" s="2" t="s">
        <v>10691</v>
      </c>
      <c r="D1403" s="2" t="s">
        <v>4287</v>
      </c>
      <c r="E1403" s="38" t="s">
        <v>10692</v>
      </c>
    </row>
    <row r="1404">
      <c r="A1404" s="2" t="s">
        <v>10695</v>
      </c>
      <c r="B1404" s="2" t="s">
        <v>10690</v>
      </c>
      <c r="C1404" s="2" t="s">
        <v>10691</v>
      </c>
      <c r="D1404" s="2" t="s">
        <v>4287</v>
      </c>
      <c r="E1404" s="38" t="s">
        <v>10692</v>
      </c>
    </row>
    <row r="1405">
      <c r="A1405" s="2" t="s">
        <v>10696</v>
      </c>
      <c r="B1405" s="2" t="s">
        <v>10690</v>
      </c>
      <c r="C1405" s="2" t="s">
        <v>10691</v>
      </c>
      <c r="D1405" s="2" t="s">
        <v>4287</v>
      </c>
      <c r="E1405" s="38" t="s">
        <v>10692</v>
      </c>
    </row>
    <row r="1406">
      <c r="A1406" s="2" t="s">
        <v>10697</v>
      </c>
      <c r="B1406" s="2" t="s">
        <v>10690</v>
      </c>
      <c r="C1406" s="2" t="s">
        <v>10691</v>
      </c>
      <c r="D1406" s="2" t="s">
        <v>4287</v>
      </c>
      <c r="E1406" s="38" t="s">
        <v>10692</v>
      </c>
    </row>
    <row r="1407">
      <c r="A1407" s="2" t="s">
        <v>10698</v>
      </c>
      <c r="B1407" s="2" t="s">
        <v>10690</v>
      </c>
      <c r="C1407" s="2" t="s">
        <v>10691</v>
      </c>
      <c r="D1407" s="2" t="s">
        <v>4287</v>
      </c>
      <c r="E1407" s="38" t="s">
        <v>10692</v>
      </c>
    </row>
    <row r="1408">
      <c r="A1408" s="2" t="s">
        <v>3085</v>
      </c>
      <c r="B1408" s="2" t="s">
        <v>10690</v>
      </c>
      <c r="C1408" s="2" t="s">
        <v>10691</v>
      </c>
      <c r="D1408" s="2" t="s">
        <v>4287</v>
      </c>
      <c r="E1408" s="38" t="s">
        <v>10692</v>
      </c>
    </row>
    <row r="1409">
      <c r="A1409" s="2" t="s">
        <v>10699</v>
      </c>
      <c r="B1409" s="2" t="s">
        <v>10690</v>
      </c>
      <c r="C1409" s="2" t="s">
        <v>10691</v>
      </c>
      <c r="D1409" s="2" t="s">
        <v>4287</v>
      </c>
      <c r="E1409" s="38" t="s">
        <v>10692</v>
      </c>
    </row>
    <row r="1410">
      <c r="A1410" s="2" t="s">
        <v>3931</v>
      </c>
      <c r="B1410" s="2" t="s">
        <v>10690</v>
      </c>
      <c r="C1410" s="2" t="s">
        <v>10691</v>
      </c>
      <c r="D1410" s="2" t="s">
        <v>4287</v>
      </c>
      <c r="E1410" s="38" t="s">
        <v>10692</v>
      </c>
    </row>
    <row r="1411">
      <c r="A1411" s="2" t="s">
        <v>10700</v>
      </c>
      <c r="B1411" s="2" t="s">
        <v>10701</v>
      </c>
      <c r="C1411" s="2" t="s">
        <v>10702</v>
      </c>
      <c r="D1411" s="2" t="s">
        <v>4287</v>
      </c>
      <c r="E1411" s="38" t="s">
        <v>10703</v>
      </c>
    </row>
    <row r="1412">
      <c r="A1412" s="2" t="s">
        <v>10704</v>
      </c>
      <c r="B1412" s="2" t="s">
        <v>10701</v>
      </c>
      <c r="C1412" s="2" t="s">
        <v>10702</v>
      </c>
      <c r="D1412" s="2" t="s">
        <v>4287</v>
      </c>
      <c r="E1412" s="38" t="s">
        <v>10703</v>
      </c>
    </row>
    <row r="1413">
      <c r="A1413" s="2" t="s">
        <v>10705</v>
      </c>
      <c r="B1413" s="2" t="s">
        <v>10701</v>
      </c>
      <c r="C1413" s="2" t="s">
        <v>10702</v>
      </c>
      <c r="D1413" s="2" t="s">
        <v>4287</v>
      </c>
      <c r="E1413" s="38" t="s">
        <v>10703</v>
      </c>
    </row>
    <row r="1414">
      <c r="A1414" s="2" t="s">
        <v>3088</v>
      </c>
      <c r="B1414" s="2" t="s">
        <v>10701</v>
      </c>
      <c r="C1414" s="2" t="s">
        <v>10702</v>
      </c>
      <c r="D1414" s="2" t="s">
        <v>4287</v>
      </c>
      <c r="E1414" s="38" t="s">
        <v>10703</v>
      </c>
    </row>
    <row r="1415">
      <c r="A1415" s="2" t="s">
        <v>10706</v>
      </c>
      <c r="B1415" s="2" t="s">
        <v>10701</v>
      </c>
      <c r="C1415" s="2" t="s">
        <v>10702</v>
      </c>
      <c r="D1415" s="2" t="s">
        <v>4287</v>
      </c>
      <c r="E1415" s="38" t="s">
        <v>10703</v>
      </c>
    </row>
    <row r="1416">
      <c r="A1416" s="2" t="s">
        <v>10707</v>
      </c>
      <c r="B1416" s="2" t="s">
        <v>10701</v>
      </c>
      <c r="C1416" s="2" t="s">
        <v>10702</v>
      </c>
      <c r="D1416" s="2" t="s">
        <v>4287</v>
      </c>
      <c r="E1416" s="38" t="s">
        <v>10703</v>
      </c>
    </row>
    <row r="1417">
      <c r="A1417" s="2" t="s">
        <v>10708</v>
      </c>
      <c r="B1417" s="2" t="s">
        <v>10701</v>
      </c>
      <c r="C1417" s="2" t="s">
        <v>10702</v>
      </c>
      <c r="D1417" s="2" t="s">
        <v>4287</v>
      </c>
      <c r="E1417" s="38" t="s">
        <v>10703</v>
      </c>
    </row>
    <row r="1418">
      <c r="A1418" s="2" t="s">
        <v>3951</v>
      </c>
      <c r="B1418" s="2" t="s">
        <v>10701</v>
      </c>
      <c r="C1418" s="2" t="s">
        <v>10702</v>
      </c>
      <c r="D1418" s="2" t="s">
        <v>4287</v>
      </c>
      <c r="E1418" s="38" t="s">
        <v>10703</v>
      </c>
    </row>
    <row r="1419">
      <c r="A1419" s="2" t="s">
        <v>3952</v>
      </c>
      <c r="B1419" s="2" t="s">
        <v>10701</v>
      </c>
      <c r="C1419" s="2" t="s">
        <v>10702</v>
      </c>
      <c r="D1419" s="2" t="s">
        <v>4287</v>
      </c>
      <c r="E1419" s="38" t="s">
        <v>10703</v>
      </c>
    </row>
    <row r="1420">
      <c r="A1420" s="2" t="s">
        <v>3953</v>
      </c>
      <c r="B1420" s="2" t="s">
        <v>10701</v>
      </c>
      <c r="C1420" s="2" t="s">
        <v>10702</v>
      </c>
      <c r="D1420" s="2" t="s">
        <v>4287</v>
      </c>
      <c r="E1420" s="38" t="s">
        <v>10703</v>
      </c>
    </row>
    <row r="1421">
      <c r="A1421" s="2" t="s">
        <v>2601</v>
      </c>
      <c r="B1421" s="2" t="s">
        <v>10701</v>
      </c>
      <c r="C1421" s="2" t="s">
        <v>10702</v>
      </c>
      <c r="D1421" s="2" t="s">
        <v>4287</v>
      </c>
      <c r="E1421" s="38" t="s">
        <v>10703</v>
      </c>
    </row>
    <row r="1422">
      <c r="A1422" s="2" t="s">
        <v>2602</v>
      </c>
      <c r="B1422" s="2" t="s">
        <v>10701</v>
      </c>
      <c r="C1422" s="2" t="s">
        <v>10702</v>
      </c>
      <c r="D1422" s="2" t="s">
        <v>4287</v>
      </c>
      <c r="E1422" s="38" t="s">
        <v>10703</v>
      </c>
    </row>
    <row r="1423">
      <c r="A1423" s="2" t="s">
        <v>3089</v>
      </c>
      <c r="B1423" s="2" t="s">
        <v>10701</v>
      </c>
      <c r="C1423" s="2" t="s">
        <v>10702</v>
      </c>
      <c r="D1423" s="2" t="s">
        <v>4287</v>
      </c>
      <c r="E1423" s="38" t="s">
        <v>10703</v>
      </c>
    </row>
    <row r="1424">
      <c r="A1424" s="2" t="s">
        <v>2603</v>
      </c>
      <c r="B1424" s="2" t="s">
        <v>10701</v>
      </c>
      <c r="C1424" s="2" t="s">
        <v>10702</v>
      </c>
      <c r="D1424" s="2" t="s">
        <v>4287</v>
      </c>
      <c r="E1424" s="38" t="s">
        <v>10703</v>
      </c>
    </row>
    <row r="1425">
      <c r="A1425" s="2" t="s">
        <v>10709</v>
      </c>
      <c r="B1425" s="2" t="s">
        <v>10701</v>
      </c>
      <c r="C1425" s="2" t="s">
        <v>10702</v>
      </c>
      <c r="D1425" s="2" t="s">
        <v>4287</v>
      </c>
      <c r="E1425" s="38" t="s">
        <v>10703</v>
      </c>
    </row>
    <row r="1426">
      <c r="A1426" s="2" t="s">
        <v>3090</v>
      </c>
      <c r="B1426" s="2" t="s">
        <v>10701</v>
      </c>
      <c r="C1426" s="2" t="s">
        <v>10702</v>
      </c>
      <c r="D1426" s="2" t="s">
        <v>4287</v>
      </c>
      <c r="E1426" s="38" t="s">
        <v>10703</v>
      </c>
    </row>
    <row r="1427">
      <c r="A1427" s="2" t="s">
        <v>10710</v>
      </c>
      <c r="B1427" s="2" t="s">
        <v>10701</v>
      </c>
      <c r="C1427" s="2" t="s">
        <v>10702</v>
      </c>
      <c r="D1427" s="2" t="s">
        <v>4287</v>
      </c>
      <c r="E1427" s="38" t="s">
        <v>10703</v>
      </c>
    </row>
    <row r="1428">
      <c r="A1428" s="2" t="s">
        <v>3957</v>
      </c>
      <c r="B1428" s="2" t="s">
        <v>10701</v>
      </c>
      <c r="C1428" s="2" t="s">
        <v>10702</v>
      </c>
      <c r="D1428" s="2" t="s">
        <v>4287</v>
      </c>
      <c r="E1428" s="38" t="s">
        <v>10703</v>
      </c>
    </row>
    <row r="1429">
      <c r="A1429" s="2" t="s">
        <v>10711</v>
      </c>
      <c r="B1429" s="2" t="s">
        <v>10701</v>
      </c>
      <c r="C1429" s="2" t="s">
        <v>10702</v>
      </c>
      <c r="D1429" s="2" t="s">
        <v>4287</v>
      </c>
      <c r="E1429" s="38" t="s">
        <v>10703</v>
      </c>
    </row>
    <row r="1430">
      <c r="A1430" s="2" t="s">
        <v>3958</v>
      </c>
      <c r="B1430" s="2" t="s">
        <v>10712</v>
      </c>
      <c r="C1430" s="2" t="s">
        <v>4287</v>
      </c>
      <c r="D1430" s="2" t="s">
        <v>4287</v>
      </c>
      <c r="E1430" s="38" t="s">
        <v>10713</v>
      </c>
    </row>
    <row r="1431">
      <c r="A1431" s="2" t="s">
        <v>4251</v>
      </c>
      <c r="B1431" s="2" t="s">
        <v>10712</v>
      </c>
      <c r="C1431" s="2" t="s">
        <v>4287</v>
      </c>
      <c r="D1431" s="2" t="s">
        <v>4287</v>
      </c>
      <c r="E1431" s="38" t="s">
        <v>10713</v>
      </c>
    </row>
    <row r="1432">
      <c r="A1432" s="2" t="s">
        <v>10714</v>
      </c>
      <c r="B1432" s="2" t="s">
        <v>10712</v>
      </c>
      <c r="C1432" s="2" t="s">
        <v>4287</v>
      </c>
      <c r="D1432" s="2" t="s">
        <v>4287</v>
      </c>
      <c r="E1432" s="38" t="s">
        <v>10713</v>
      </c>
    </row>
    <row r="1433">
      <c r="A1433" s="2" t="s">
        <v>10715</v>
      </c>
      <c r="B1433" s="2" t="s">
        <v>10712</v>
      </c>
      <c r="C1433" s="2" t="s">
        <v>4287</v>
      </c>
      <c r="D1433" s="2" t="s">
        <v>4287</v>
      </c>
      <c r="E1433" s="38" t="s">
        <v>10713</v>
      </c>
    </row>
    <row r="1434">
      <c r="A1434" s="2" t="s">
        <v>10716</v>
      </c>
      <c r="B1434" s="2" t="s">
        <v>10712</v>
      </c>
      <c r="C1434" s="2" t="s">
        <v>4287</v>
      </c>
      <c r="D1434" s="2" t="s">
        <v>4287</v>
      </c>
      <c r="E1434" s="38" t="s">
        <v>10713</v>
      </c>
    </row>
    <row r="1435">
      <c r="A1435" s="2" t="s">
        <v>10717</v>
      </c>
      <c r="B1435" s="2" t="s">
        <v>10712</v>
      </c>
      <c r="C1435" s="2" t="s">
        <v>4287</v>
      </c>
      <c r="D1435" s="2" t="s">
        <v>4287</v>
      </c>
      <c r="E1435" s="38" t="s">
        <v>10713</v>
      </c>
    </row>
    <row r="1436">
      <c r="A1436" s="2" t="s">
        <v>2609</v>
      </c>
      <c r="B1436" s="2" t="s">
        <v>10712</v>
      </c>
      <c r="C1436" s="2" t="s">
        <v>4287</v>
      </c>
      <c r="D1436" s="2" t="s">
        <v>4287</v>
      </c>
      <c r="E1436" s="38" t="s">
        <v>10713</v>
      </c>
    </row>
    <row r="1437">
      <c r="A1437" s="2" t="s">
        <v>10718</v>
      </c>
      <c r="B1437" s="2" t="s">
        <v>10712</v>
      </c>
      <c r="C1437" s="2" t="s">
        <v>4287</v>
      </c>
      <c r="D1437" s="2" t="s">
        <v>4287</v>
      </c>
      <c r="E1437" s="38" t="s">
        <v>10713</v>
      </c>
    </row>
    <row r="1438">
      <c r="A1438" s="2" t="s">
        <v>10719</v>
      </c>
      <c r="B1438" s="2" t="s">
        <v>10712</v>
      </c>
      <c r="C1438" s="2" t="s">
        <v>4287</v>
      </c>
      <c r="D1438" s="2" t="s">
        <v>4287</v>
      </c>
      <c r="E1438" s="38" t="s">
        <v>10713</v>
      </c>
    </row>
    <row r="1439">
      <c r="A1439" s="2" t="s">
        <v>3968</v>
      </c>
      <c r="B1439" s="2" t="s">
        <v>10712</v>
      </c>
      <c r="C1439" s="2" t="s">
        <v>4287</v>
      </c>
      <c r="D1439" s="2" t="s">
        <v>4287</v>
      </c>
      <c r="E1439" s="38" t="s">
        <v>10713</v>
      </c>
    </row>
    <row r="1440">
      <c r="A1440" s="2" t="s">
        <v>2611</v>
      </c>
      <c r="B1440" s="2" t="s">
        <v>10712</v>
      </c>
      <c r="C1440" s="2" t="s">
        <v>4287</v>
      </c>
      <c r="D1440" s="2" t="s">
        <v>4287</v>
      </c>
      <c r="E1440" s="38" t="s">
        <v>10713</v>
      </c>
    </row>
    <row r="1441">
      <c r="A1441" s="2" t="s">
        <v>10720</v>
      </c>
      <c r="B1441" s="2" t="s">
        <v>10712</v>
      </c>
      <c r="C1441" s="2" t="s">
        <v>4287</v>
      </c>
      <c r="D1441" s="2" t="s">
        <v>4287</v>
      </c>
      <c r="E1441" s="38" t="s">
        <v>10713</v>
      </c>
    </row>
    <row r="1442">
      <c r="A1442" s="2" t="s">
        <v>10721</v>
      </c>
      <c r="B1442" s="2" t="s">
        <v>10712</v>
      </c>
      <c r="C1442" s="2" t="s">
        <v>4287</v>
      </c>
      <c r="D1442" s="2" t="s">
        <v>4287</v>
      </c>
      <c r="E1442" s="38" t="s">
        <v>10713</v>
      </c>
    </row>
    <row r="1443">
      <c r="A1443" s="2" t="s">
        <v>3969</v>
      </c>
      <c r="B1443" s="2" t="s">
        <v>10712</v>
      </c>
      <c r="C1443" s="2" t="s">
        <v>4287</v>
      </c>
      <c r="D1443" s="2" t="s">
        <v>4287</v>
      </c>
      <c r="E1443" s="38" t="s">
        <v>10713</v>
      </c>
    </row>
    <row r="1444">
      <c r="A1444" s="2" t="s">
        <v>10722</v>
      </c>
      <c r="B1444" s="2" t="s">
        <v>10712</v>
      </c>
      <c r="C1444" s="2" t="s">
        <v>4287</v>
      </c>
      <c r="D1444" s="2" t="s">
        <v>4287</v>
      </c>
      <c r="E1444" s="38" t="s">
        <v>10713</v>
      </c>
    </row>
    <row r="1445">
      <c r="A1445" s="2" t="s">
        <v>3107</v>
      </c>
      <c r="B1445" s="2" t="s">
        <v>10712</v>
      </c>
      <c r="C1445" s="2" t="s">
        <v>4287</v>
      </c>
      <c r="D1445" s="2" t="s">
        <v>4287</v>
      </c>
      <c r="E1445" s="38" t="s">
        <v>10713</v>
      </c>
    </row>
    <row r="1446">
      <c r="A1446" s="2" t="s">
        <v>10723</v>
      </c>
      <c r="B1446" s="2" t="s">
        <v>10712</v>
      </c>
      <c r="C1446" s="2" t="s">
        <v>4287</v>
      </c>
      <c r="D1446" s="2" t="s">
        <v>4287</v>
      </c>
      <c r="E1446" s="38" t="s">
        <v>10713</v>
      </c>
    </row>
    <row r="1447">
      <c r="A1447" s="2" t="s">
        <v>10724</v>
      </c>
      <c r="B1447" s="2" t="s">
        <v>10712</v>
      </c>
      <c r="C1447" s="2" t="s">
        <v>4287</v>
      </c>
      <c r="D1447" s="2" t="s">
        <v>4287</v>
      </c>
      <c r="E1447" s="38" t="s">
        <v>10713</v>
      </c>
    </row>
    <row r="1448">
      <c r="A1448" s="2" t="s">
        <v>10725</v>
      </c>
      <c r="B1448" s="2" t="s">
        <v>10712</v>
      </c>
      <c r="C1448" s="2" t="s">
        <v>4287</v>
      </c>
      <c r="D1448" s="2" t="s">
        <v>4287</v>
      </c>
      <c r="E1448" s="38" t="s">
        <v>10713</v>
      </c>
    </row>
    <row r="1449">
      <c r="A1449" s="2" t="s">
        <v>10726</v>
      </c>
      <c r="B1449" s="2" t="s">
        <v>10712</v>
      </c>
      <c r="C1449" s="2" t="s">
        <v>4287</v>
      </c>
      <c r="D1449" s="2" t="s">
        <v>4287</v>
      </c>
      <c r="E1449" s="38" t="s">
        <v>10713</v>
      </c>
    </row>
    <row r="1450">
      <c r="A1450" s="2" t="s">
        <v>10727</v>
      </c>
      <c r="B1450" s="2" t="s">
        <v>10712</v>
      </c>
      <c r="C1450" s="2" t="s">
        <v>4287</v>
      </c>
      <c r="D1450" s="2" t="s">
        <v>4287</v>
      </c>
      <c r="E1450" s="38" t="s">
        <v>10713</v>
      </c>
    </row>
    <row r="1451">
      <c r="A1451" s="2" t="s">
        <v>10728</v>
      </c>
      <c r="B1451" s="2" t="s">
        <v>10729</v>
      </c>
      <c r="C1451" s="2" t="s">
        <v>10513</v>
      </c>
      <c r="D1451" s="2" t="s">
        <v>4287</v>
      </c>
      <c r="E1451" s="38" t="s">
        <v>10730</v>
      </c>
    </row>
    <row r="1452">
      <c r="A1452" s="2" t="s">
        <v>10731</v>
      </c>
      <c r="B1452" s="2" t="s">
        <v>10729</v>
      </c>
      <c r="C1452" s="2" t="s">
        <v>10513</v>
      </c>
      <c r="D1452" s="2" t="s">
        <v>4287</v>
      </c>
      <c r="E1452" s="38" t="s">
        <v>10730</v>
      </c>
    </row>
    <row r="1453">
      <c r="A1453" s="2" t="s">
        <v>10732</v>
      </c>
      <c r="B1453" s="2" t="s">
        <v>10729</v>
      </c>
      <c r="C1453" s="2" t="s">
        <v>10513</v>
      </c>
      <c r="D1453" s="2" t="s">
        <v>4287</v>
      </c>
      <c r="E1453" s="38" t="s">
        <v>10730</v>
      </c>
    </row>
    <row r="1454">
      <c r="A1454" s="2" t="s">
        <v>2420</v>
      </c>
      <c r="B1454" s="2" t="s">
        <v>10729</v>
      </c>
      <c r="C1454" s="2" t="s">
        <v>10513</v>
      </c>
      <c r="D1454" s="2" t="s">
        <v>4287</v>
      </c>
      <c r="E1454" s="38" t="s">
        <v>10730</v>
      </c>
    </row>
    <row r="1455">
      <c r="A1455" s="2" t="s">
        <v>10733</v>
      </c>
      <c r="B1455" s="2" t="s">
        <v>10729</v>
      </c>
      <c r="C1455" s="2" t="s">
        <v>10513</v>
      </c>
      <c r="D1455" s="2" t="s">
        <v>4287</v>
      </c>
      <c r="E1455" s="38" t="s">
        <v>10730</v>
      </c>
    </row>
    <row r="1456">
      <c r="A1456" s="2" t="s">
        <v>10734</v>
      </c>
      <c r="B1456" s="2" t="s">
        <v>10729</v>
      </c>
      <c r="C1456" s="2" t="s">
        <v>10513</v>
      </c>
      <c r="D1456" s="2" t="s">
        <v>4287</v>
      </c>
      <c r="E1456" s="38" t="s">
        <v>10730</v>
      </c>
    </row>
    <row r="1457">
      <c r="A1457" s="2" t="s">
        <v>10735</v>
      </c>
      <c r="B1457" s="2" t="s">
        <v>10729</v>
      </c>
      <c r="C1457" s="2" t="s">
        <v>10513</v>
      </c>
      <c r="D1457" s="2" t="s">
        <v>4287</v>
      </c>
      <c r="E1457" s="38" t="s">
        <v>10730</v>
      </c>
    </row>
    <row r="1458">
      <c r="A1458" s="2" t="s">
        <v>10736</v>
      </c>
      <c r="B1458" s="2" t="s">
        <v>10729</v>
      </c>
      <c r="C1458" s="2" t="s">
        <v>10513</v>
      </c>
      <c r="D1458" s="2" t="s">
        <v>4287</v>
      </c>
      <c r="E1458" s="38" t="s">
        <v>10730</v>
      </c>
    </row>
    <row r="1459">
      <c r="A1459" s="2" t="s">
        <v>10737</v>
      </c>
      <c r="B1459" s="2" t="s">
        <v>10729</v>
      </c>
      <c r="C1459" s="2" t="s">
        <v>10513</v>
      </c>
      <c r="D1459" s="2" t="s">
        <v>4287</v>
      </c>
      <c r="E1459" s="38" t="s">
        <v>10730</v>
      </c>
    </row>
    <row r="1460">
      <c r="A1460" s="2" t="s">
        <v>10738</v>
      </c>
      <c r="B1460" s="2" t="s">
        <v>10729</v>
      </c>
      <c r="C1460" s="2" t="s">
        <v>10513</v>
      </c>
      <c r="D1460" s="2" t="s">
        <v>4287</v>
      </c>
      <c r="E1460" s="38" t="s">
        <v>10730</v>
      </c>
    </row>
    <row r="1461">
      <c r="A1461" s="2" t="s">
        <v>10739</v>
      </c>
      <c r="B1461" s="2" t="s">
        <v>10729</v>
      </c>
      <c r="C1461" s="2" t="s">
        <v>10513</v>
      </c>
      <c r="D1461" s="2" t="s">
        <v>4287</v>
      </c>
      <c r="E1461" s="38" t="s">
        <v>10730</v>
      </c>
    </row>
    <row r="1462">
      <c r="A1462" s="2" t="s">
        <v>10740</v>
      </c>
      <c r="B1462" s="2" t="s">
        <v>10729</v>
      </c>
      <c r="C1462" s="2" t="s">
        <v>10513</v>
      </c>
      <c r="D1462" s="2" t="s">
        <v>4287</v>
      </c>
      <c r="E1462" s="38" t="s">
        <v>10730</v>
      </c>
    </row>
    <row r="1463">
      <c r="A1463" s="2" t="s">
        <v>4281</v>
      </c>
      <c r="B1463" s="2" t="s">
        <v>10729</v>
      </c>
      <c r="C1463" s="2" t="s">
        <v>10513</v>
      </c>
      <c r="D1463" s="2" t="s">
        <v>4287</v>
      </c>
      <c r="E1463" s="38" t="s">
        <v>10730</v>
      </c>
    </row>
    <row r="1464">
      <c r="A1464" s="2" t="s">
        <v>10741</v>
      </c>
      <c r="B1464" s="2" t="s">
        <v>10729</v>
      </c>
      <c r="C1464" s="2" t="s">
        <v>10513</v>
      </c>
      <c r="D1464" s="2" t="s">
        <v>4287</v>
      </c>
      <c r="E1464" s="38" t="s">
        <v>10730</v>
      </c>
    </row>
    <row r="1465">
      <c r="A1465" s="2" t="s">
        <v>10742</v>
      </c>
      <c r="B1465" s="2" t="s">
        <v>10729</v>
      </c>
      <c r="C1465" s="2" t="s">
        <v>10513</v>
      </c>
      <c r="D1465" s="2" t="s">
        <v>4287</v>
      </c>
      <c r="E1465" s="38" t="s">
        <v>10730</v>
      </c>
    </row>
    <row r="1466">
      <c r="A1466" s="2" t="s">
        <v>10743</v>
      </c>
      <c r="B1466" s="2" t="s">
        <v>10729</v>
      </c>
      <c r="C1466" s="2" t="s">
        <v>10513</v>
      </c>
      <c r="D1466" s="2" t="s">
        <v>4287</v>
      </c>
      <c r="E1466" s="38" t="s">
        <v>10730</v>
      </c>
    </row>
    <row r="1467">
      <c r="A1467" s="2" t="s">
        <v>2621</v>
      </c>
      <c r="B1467" s="2" t="s">
        <v>10729</v>
      </c>
      <c r="C1467" s="2" t="s">
        <v>10513</v>
      </c>
      <c r="D1467" s="2" t="s">
        <v>4287</v>
      </c>
      <c r="E1467" s="38" t="s">
        <v>10730</v>
      </c>
    </row>
    <row r="1468">
      <c r="A1468" s="2" t="s">
        <v>10744</v>
      </c>
      <c r="B1468" s="2" t="s">
        <v>10729</v>
      </c>
      <c r="C1468" s="2" t="s">
        <v>10513</v>
      </c>
      <c r="D1468" s="2" t="s">
        <v>4287</v>
      </c>
      <c r="E1468" s="38" t="s">
        <v>10730</v>
      </c>
    </row>
    <row r="1469">
      <c r="A1469" s="2" t="s">
        <v>4286</v>
      </c>
      <c r="B1469" s="2" t="s">
        <v>10729</v>
      </c>
      <c r="C1469" s="2" t="s">
        <v>10513</v>
      </c>
      <c r="D1469" s="2" t="s">
        <v>4287</v>
      </c>
      <c r="E1469" s="38" t="s">
        <v>10730</v>
      </c>
    </row>
    <row r="1470">
      <c r="A1470" s="2" t="s">
        <v>10745</v>
      </c>
      <c r="B1470" s="2" t="s">
        <v>10729</v>
      </c>
      <c r="C1470" s="2" t="s">
        <v>10513</v>
      </c>
      <c r="D1470" s="2" t="s">
        <v>4287</v>
      </c>
      <c r="E1470" s="38" t="s">
        <v>10730</v>
      </c>
    </row>
    <row r="1471">
      <c r="A1471" s="2" t="s">
        <v>10746</v>
      </c>
      <c r="B1471" s="2" t="s">
        <v>10729</v>
      </c>
      <c r="C1471" s="2" t="s">
        <v>10513</v>
      </c>
      <c r="D1471" s="2" t="s">
        <v>4287</v>
      </c>
      <c r="E1471" s="38" t="s">
        <v>10730</v>
      </c>
    </row>
    <row r="1472">
      <c r="A1472" s="2" t="s">
        <v>10747</v>
      </c>
      <c r="B1472" s="2" t="s">
        <v>10729</v>
      </c>
      <c r="C1472" s="2" t="s">
        <v>10513</v>
      </c>
      <c r="D1472" s="2" t="s">
        <v>4287</v>
      </c>
      <c r="E1472" s="38" t="s">
        <v>10730</v>
      </c>
    </row>
    <row r="1473">
      <c r="A1473" s="2" t="s">
        <v>10748</v>
      </c>
      <c r="B1473" s="2" t="s">
        <v>10729</v>
      </c>
      <c r="C1473" s="2" t="s">
        <v>10513</v>
      </c>
      <c r="D1473" s="2" t="s">
        <v>4287</v>
      </c>
      <c r="E1473" s="38" t="s">
        <v>10730</v>
      </c>
    </row>
    <row r="1474">
      <c r="A1474" s="2" t="s">
        <v>10749</v>
      </c>
      <c r="B1474" s="2" t="s">
        <v>10729</v>
      </c>
      <c r="C1474" s="2" t="s">
        <v>10513</v>
      </c>
      <c r="D1474" s="2" t="s">
        <v>4287</v>
      </c>
      <c r="E1474" s="38" t="s">
        <v>10730</v>
      </c>
    </row>
    <row r="1475">
      <c r="A1475" s="2" t="s">
        <v>10750</v>
      </c>
      <c r="B1475" s="2" t="s">
        <v>10729</v>
      </c>
      <c r="C1475" s="2" t="s">
        <v>10513</v>
      </c>
      <c r="D1475" s="2" t="s">
        <v>4287</v>
      </c>
      <c r="E1475" s="38" t="s">
        <v>10730</v>
      </c>
    </row>
    <row r="1476">
      <c r="A1476" s="2" t="s">
        <v>10751</v>
      </c>
      <c r="B1476" s="2" t="s">
        <v>10729</v>
      </c>
      <c r="C1476" s="2" t="s">
        <v>10513</v>
      </c>
      <c r="D1476" s="2" t="s">
        <v>4287</v>
      </c>
      <c r="E1476" s="38" t="s">
        <v>10730</v>
      </c>
    </row>
    <row r="1477">
      <c r="A1477" s="2" t="s">
        <v>4019</v>
      </c>
      <c r="B1477" s="2" t="s">
        <v>10729</v>
      </c>
      <c r="C1477" s="2" t="s">
        <v>10513</v>
      </c>
      <c r="D1477" s="2" t="s">
        <v>4287</v>
      </c>
      <c r="E1477" s="38" t="s">
        <v>10730</v>
      </c>
    </row>
    <row r="1478">
      <c r="A1478" s="2" t="s">
        <v>4020</v>
      </c>
      <c r="B1478" s="2" t="s">
        <v>10729</v>
      </c>
      <c r="C1478" s="2" t="s">
        <v>10513</v>
      </c>
      <c r="D1478" s="2" t="s">
        <v>4287</v>
      </c>
      <c r="E1478" s="38" t="s">
        <v>10730</v>
      </c>
    </row>
    <row r="1479">
      <c r="A1479" s="2" t="s">
        <v>10752</v>
      </c>
      <c r="B1479" s="2" t="s">
        <v>10729</v>
      </c>
      <c r="C1479" s="2" t="s">
        <v>10513</v>
      </c>
      <c r="D1479" s="2" t="s">
        <v>4287</v>
      </c>
      <c r="E1479" s="38" t="s">
        <v>10730</v>
      </c>
    </row>
    <row r="1480">
      <c r="A1480" s="2" t="s">
        <v>10753</v>
      </c>
      <c r="B1480" s="2" t="s">
        <v>10729</v>
      </c>
      <c r="C1480" s="2" t="s">
        <v>10513</v>
      </c>
      <c r="D1480" s="2" t="s">
        <v>4287</v>
      </c>
      <c r="E1480" s="38" t="s">
        <v>10730</v>
      </c>
    </row>
    <row r="1481">
      <c r="A1481" s="2" t="s">
        <v>4294</v>
      </c>
      <c r="B1481" s="2" t="s">
        <v>10729</v>
      </c>
      <c r="C1481" s="2" t="s">
        <v>10513</v>
      </c>
      <c r="D1481" s="2" t="s">
        <v>4287</v>
      </c>
      <c r="E1481" s="38" t="s">
        <v>10730</v>
      </c>
    </row>
    <row r="1482">
      <c r="A1482" s="2" t="s">
        <v>4295</v>
      </c>
      <c r="B1482" s="2" t="s">
        <v>10729</v>
      </c>
      <c r="C1482" s="2" t="s">
        <v>10513</v>
      </c>
      <c r="D1482" s="2" t="s">
        <v>4287</v>
      </c>
      <c r="E1482" s="38" t="s">
        <v>10730</v>
      </c>
    </row>
    <row r="1483">
      <c r="A1483" s="2" t="s">
        <v>4296</v>
      </c>
      <c r="B1483" s="2" t="s">
        <v>10729</v>
      </c>
      <c r="C1483" s="2" t="s">
        <v>10513</v>
      </c>
      <c r="D1483" s="2" t="s">
        <v>4287</v>
      </c>
      <c r="E1483" s="38" t="s">
        <v>10730</v>
      </c>
    </row>
    <row r="1484">
      <c r="A1484" s="2" t="s">
        <v>2420</v>
      </c>
      <c r="B1484" s="2" t="s">
        <v>10729</v>
      </c>
      <c r="C1484" s="2" t="s">
        <v>10513</v>
      </c>
      <c r="D1484" s="2" t="s">
        <v>4287</v>
      </c>
      <c r="E1484" s="38" t="s">
        <v>10730</v>
      </c>
    </row>
    <row r="1485">
      <c r="A1485" s="2" t="s">
        <v>4027</v>
      </c>
      <c r="B1485" s="2" t="s">
        <v>10729</v>
      </c>
      <c r="C1485" s="2" t="s">
        <v>10513</v>
      </c>
      <c r="D1485" s="2" t="s">
        <v>4287</v>
      </c>
      <c r="E1485" s="38" t="s">
        <v>10730</v>
      </c>
    </row>
    <row r="1486">
      <c r="A1486" s="2" t="s">
        <v>3138</v>
      </c>
      <c r="B1486" s="2" t="s">
        <v>10729</v>
      </c>
      <c r="C1486" s="2" t="s">
        <v>10513</v>
      </c>
      <c r="D1486" s="2" t="s">
        <v>4287</v>
      </c>
      <c r="E1486" s="38" t="s">
        <v>10730</v>
      </c>
    </row>
    <row r="1487">
      <c r="A1487" s="2" t="s">
        <v>4297</v>
      </c>
      <c r="B1487" s="2" t="s">
        <v>10729</v>
      </c>
      <c r="C1487" s="2" t="s">
        <v>10513</v>
      </c>
      <c r="D1487" s="2" t="s">
        <v>4287</v>
      </c>
      <c r="E1487" s="38" t="s">
        <v>10730</v>
      </c>
    </row>
    <row r="1488">
      <c r="A1488" s="2" t="s">
        <v>10754</v>
      </c>
      <c r="B1488" s="2" t="s">
        <v>10729</v>
      </c>
      <c r="C1488" s="2" t="s">
        <v>10513</v>
      </c>
      <c r="D1488" s="2" t="s">
        <v>4287</v>
      </c>
      <c r="E1488" s="38" t="s">
        <v>10730</v>
      </c>
    </row>
    <row r="1489">
      <c r="A1489" s="2" t="s">
        <v>10755</v>
      </c>
      <c r="B1489" s="2" t="s">
        <v>10729</v>
      </c>
      <c r="C1489" s="2" t="s">
        <v>10513</v>
      </c>
      <c r="D1489" s="2" t="s">
        <v>4287</v>
      </c>
      <c r="E1489" s="38" t="s">
        <v>10730</v>
      </c>
    </row>
    <row r="1490">
      <c r="A1490" s="2" t="s">
        <v>2625</v>
      </c>
      <c r="B1490" s="2" t="s">
        <v>10729</v>
      </c>
      <c r="C1490" s="2" t="s">
        <v>10513</v>
      </c>
      <c r="D1490" s="2" t="s">
        <v>4287</v>
      </c>
      <c r="E1490" s="38" t="s">
        <v>10730</v>
      </c>
    </row>
    <row r="1491">
      <c r="A1491" s="2" t="s">
        <v>10756</v>
      </c>
      <c r="B1491" s="2" t="s">
        <v>10729</v>
      </c>
      <c r="C1491" s="2" t="s">
        <v>10513</v>
      </c>
      <c r="D1491" s="2" t="s">
        <v>4287</v>
      </c>
      <c r="E1491" s="38" t="s">
        <v>10730</v>
      </c>
    </row>
    <row r="1492">
      <c r="A1492" s="2" t="s">
        <v>10757</v>
      </c>
      <c r="B1492" s="2" t="s">
        <v>10729</v>
      </c>
      <c r="C1492" s="2" t="s">
        <v>10513</v>
      </c>
      <c r="D1492" s="2" t="s">
        <v>4287</v>
      </c>
      <c r="E1492" s="38" t="s">
        <v>10730</v>
      </c>
    </row>
    <row r="1493">
      <c r="A1493" s="2" t="s">
        <v>10758</v>
      </c>
      <c r="B1493" s="2" t="s">
        <v>10759</v>
      </c>
      <c r="C1493" s="2" t="s">
        <v>4287</v>
      </c>
      <c r="D1493" s="2" t="s">
        <v>4287</v>
      </c>
      <c r="E1493" s="38" t="s">
        <v>10760</v>
      </c>
    </row>
    <row r="1494">
      <c r="A1494" s="2" t="s">
        <v>4036</v>
      </c>
      <c r="B1494" s="2" t="s">
        <v>10759</v>
      </c>
      <c r="C1494" s="2" t="s">
        <v>4287</v>
      </c>
      <c r="D1494" s="2" t="s">
        <v>4287</v>
      </c>
      <c r="E1494" s="38" t="s">
        <v>10760</v>
      </c>
    </row>
    <row r="1495">
      <c r="A1495" s="2" t="s">
        <v>3146</v>
      </c>
      <c r="B1495" s="2" t="s">
        <v>10759</v>
      </c>
      <c r="C1495" s="2" t="s">
        <v>4287</v>
      </c>
      <c r="D1495" s="2" t="s">
        <v>4287</v>
      </c>
      <c r="E1495" s="38" t="s">
        <v>10760</v>
      </c>
    </row>
    <row r="1496">
      <c r="A1496" s="2" t="s">
        <v>4302</v>
      </c>
      <c r="B1496" s="2" t="s">
        <v>10759</v>
      </c>
      <c r="C1496" s="2" t="s">
        <v>4287</v>
      </c>
      <c r="D1496" s="2" t="s">
        <v>4287</v>
      </c>
      <c r="E1496" s="38" t="s">
        <v>10760</v>
      </c>
    </row>
    <row r="1497">
      <c r="A1497" s="2" t="s">
        <v>10761</v>
      </c>
      <c r="B1497" s="2" t="s">
        <v>10759</v>
      </c>
      <c r="C1497" s="2" t="s">
        <v>4287</v>
      </c>
      <c r="D1497" s="2" t="s">
        <v>4287</v>
      </c>
      <c r="E1497" s="38" t="s">
        <v>10760</v>
      </c>
    </row>
    <row r="1498">
      <c r="A1498" s="2" t="s">
        <v>3147</v>
      </c>
      <c r="B1498" s="2" t="s">
        <v>10759</v>
      </c>
      <c r="C1498" s="2" t="s">
        <v>4287</v>
      </c>
      <c r="D1498" s="2" t="s">
        <v>4287</v>
      </c>
      <c r="E1498" s="38" t="s">
        <v>10760</v>
      </c>
    </row>
    <row r="1499">
      <c r="A1499" s="2" t="s">
        <v>10762</v>
      </c>
      <c r="B1499" s="2" t="s">
        <v>10759</v>
      </c>
      <c r="C1499" s="2" t="s">
        <v>4287</v>
      </c>
      <c r="D1499" s="2" t="s">
        <v>4287</v>
      </c>
      <c r="E1499" s="38" t="s">
        <v>10760</v>
      </c>
    </row>
    <row r="1500">
      <c r="A1500" s="2" t="s">
        <v>4042</v>
      </c>
      <c r="B1500" s="2" t="s">
        <v>10759</v>
      </c>
      <c r="C1500" s="2" t="s">
        <v>4287</v>
      </c>
      <c r="D1500" s="2" t="s">
        <v>4287</v>
      </c>
      <c r="E1500" s="38" t="s">
        <v>10760</v>
      </c>
    </row>
    <row r="1501">
      <c r="A1501" s="2" t="s">
        <v>4043</v>
      </c>
      <c r="B1501" s="2" t="s">
        <v>10759</v>
      </c>
      <c r="C1501" s="2" t="s">
        <v>4287</v>
      </c>
      <c r="D1501" s="2" t="s">
        <v>4287</v>
      </c>
      <c r="E1501" s="38" t="s">
        <v>10760</v>
      </c>
    </row>
    <row r="1502">
      <c r="A1502" s="2" t="s">
        <v>4044</v>
      </c>
      <c r="B1502" s="2" t="s">
        <v>10759</v>
      </c>
      <c r="C1502" s="2" t="s">
        <v>4287</v>
      </c>
      <c r="D1502" s="2" t="s">
        <v>4287</v>
      </c>
      <c r="E1502" s="38" t="s">
        <v>10760</v>
      </c>
    </row>
    <row r="1503">
      <c r="A1503" s="2" t="s">
        <v>10763</v>
      </c>
      <c r="B1503" s="2" t="s">
        <v>10759</v>
      </c>
      <c r="C1503" s="2" t="s">
        <v>4287</v>
      </c>
      <c r="D1503" s="2" t="s">
        <v>4287</v>
      </c>
      <c r="E1503" s="38" t="s">
        <v>10760</v>
      </c>
    </row>
    <row r="1504">
      <c r="A1504" s="2" t="s">
        <v>10764</v>
      </c>
      <c r="B1504" s="2" t="s">
        <v>10759</v>
      </c>
      <c r="C1504" s="2" t="s">
        <v>4287</v>
      </c>
      <c r="D1504" s="2" t="s">
        <v>4287</v>
      </c>
      <c r="E1504" s="38" t="s">
        <v>10760</v>
      </c>
    </row>
    <row r="1505">
      <c r="A1505" s="2" t="s">
        <v>10765</v>
      </c>
      <c r="B1505" s="2" t="s">
        <v>10759</v>
      </c>
      <c r="C1505" s="2" t="s">
        <v>4287</v>
      </c>
      <c r="D1505" s="2" t="s">
        <v>4287</v>
      </c>
      <c r="E1505" s="38" t="s">
        <v>10760</v>
      </c>
    </row>
    <row r="1506">
      <c r="A1506" s="2" t="s">
        <v>10766</v>
      </c>
      <c r="B1506" s="2" t="s">
        <v>10759</v>
      </c>
      <c r="C1506" s="2" t="s">
        <v>4287</v>
      </c>
      <c r="D1506" s="2" t="s">
        <v>4287</v>
      </c>
      <c r="E1506" s="38" t="s">
        <v>10760</v>
      </c>
    </row>
    <row r="1507">
      <c r="A1507" s="2" t="s">
        <v>4055</v>
      </c>
      <c r="B1507" s="2" t="s">
        <v>10759</v>
      </c>
      <c r="C1507" s="2" t="s">
        <v>4287</v>
      </c>
      <c r="D1507" s="2" t="s">
        <v>4287</v>
      </c>
      <c r="E1507" s="38" t="s">
        <v>10760</v>
      </c>
    </row>
    <row r="1508">
      <c r="A1508" s="2" t="s">
        <v>10767</v>
      </c>
      <c r="B1508" s="2" t="s">
        <v>10759</v>
      </c>
      <c r="C1508" s="2" t="s">
        <v>4287</v>
      </c>
      <c r="D1508" s="2" t="s">
        <v>4287</v>
      </c>
      <c r="E1508" s="38" t="s">
        <v>10760</v>
      </c>
    </row>
    <row r="1509">
      <c r="A1509" s="2" t="s">
        <v>10768</v>
      </c>
      <c r="B1509" s="2" t="s">
        <v>10759</v>
      </c>
      <c r="C1509" s="2" t="s">
        <v>4287</v>
      </c>
      <c r="D1509" s="2" t="s">
        <v>4287</v>
      </c>
      <c r="E1509" s="38" t="s">
        <v>10760</v>
      </c>
    </row>
    <row r="1510">
      <c r="A1510" s="2" t="s">
        <v>3156</v>
      </c>
      <c r="B1510" s="2" t="s">
        <v>10759</v>
      </c>
      <c r="C1510" s="2" t="s">
        <v>4287</v>
      </c>
      <c r="D1510" s="2" t="s">
        <v>4287</v>
      </c>
      <c r="E1510" s="38" t="s">
        <v>10760</v>
      </c>
    </row>
    <row r="1511">
      <c r="A1511" s="2" t="s">
        <v>2633</v>
      </c>
      <c r="B1511" s="2" t="s">
        <v>10759</v>
      </c>
      <c r="C1511" s="2" t="s">
        <v>4287</v>
      </c>
      <c r="D1511" s="2" t="s">
        <v>4287</v>
      </c>
      <c r="E1511" s="38" t="s">
        <v>10760</v>
      </c>
    </row>
    <row r="1512">
      <c r="A1512" s="2" t="s">
        <v>10769</v>
      </c>
      <c r="B1512" s="2" t="s">
        <v>10759</v>
      </c>
      <c r="C1512" s="2" t="s">
        <v>4287</v>
      </c>
      <c r="D1512" s="2" t="s">
        <v>4287</v>
      </c>
      <c r="E1512" s="38" t="s">
        <v>10760</v>
      </c>
    </row>
    <row r="1513">
      <c r="A1513" s="2" t="s">
        <v>10770</v>
      </c>
      <c r="B1513" s="2" t="s">
        <v>10759</v>
      </c>
      <c r="C1513" s="2" t="s">
        <v>4287</v>
      </c>
      <c r="D1513" s="2" t="s">
        <v>4287</v>
      </c>
      <c r="E1513" s="38" t="s">
        <v>10760</v>
      </c>
    </row>
    <row r="1514">
      <c r="A1514" s="2" t="s">
        <v>10771</v>
      </c>
      <c r="B1514" s="2" t="s">
        <v>10759</v>
      </c>
      <c r="C1514" s="2" t="s">
        <v>4287</v>
      </c>
      <c r="D1514" s="2" t="s">
        <v>4287</v>
      </c>
      <c r="E1514" s="38" t="s">
        <v>10760</v>
      </c>
    </row>
    <row r="1515">
      <c r="A1515" s="2" t="s">
        <v>10772</v>
      </c>
      <c r="B1515" s="2" t="s">
        <v>10759</v>
      </c>
      <c r="C1515" s="2" t="s">
        <v>4287</v>
      </c>
      <c r="D1515" s="2" t="s">
        <v>4287</v>
      </c>
      <c r="E1515" s="38" t="s">
        <v>10760</v>
      </c>
    </row>
    <row r="1516">
      <c r="A1516" s="2" t="s">
        <v>10773</v>
      </c>
      <c r="B1516" s="2" t="s">
        <v>10759</v>
      </c>
      <c r="C1516" s="2" t="s">
        <v>4287</v>
      </c>
      <c r="D1516" s="2" t="s">
        <v>4287</v>
      </c>
      <c r="E1516" s="38" t="s">
        <v>10760</v>
      </c>
    </row>
    <row r="1517">
      <c r="A1517" s="2" t="s">
        <v>10774</v>
      </c>
      <c r="B1517" s="2" t="s">
        <v>10759</v>
      </c>
      <c r="C1517" s="2" t="s">
        <v>4287</v>
      </c>
      <c r="D1517" s="2" t="s">
        <v>4287</v>
      </c>
      <c r="E1517" s="38" t="s">
        <v>10760</v>
      </c>
    </row>
    <row r="1518">
      <c r="A1518" s="2" t="s">
        <v>10775</v>
      </c>
      <c r="B1518" s="2" t="s">
        <v>10759</v>
      </c>
      <c r="C1518" s="2" t="s">
        <v>4287</v>
      </c>
      <c r="D1518" s="2" t="s">
        <v>4287</v>
      </c>
      <c r="E1518" s="38" t="s">
        <v>10760</v>
      </c>
    </row>
    <row r="1519">
      <c r="A1519" s="2" t="s">
        <v>10776</v>
      </c>
      <c r="B1519" s="2" t="s">
        <v>10759</v>
      </c>
      <c r="C1519" s="2" t="s">
        <v>4287</v>
      </c>
      <c r="D1519" s="2" t="s">
        <v>4287</v>
      </c>
      <c r="E1519" s="38" t="s">
        <v>10760</v>
      </c>
    </row>
    <row r="1520">
      <c r="A1520" s="2" t="s">
        <v>4070</v>
      </c>
      <c r="B1520" s="2" t="s">
        <v>10759</v>
      </c>
      <c r="C1520" s="2" t="s">
        <v>4287</v>
      </c>
      <c r="D1520" s="2" t="s">
        <v>4287</v>
      </c>
      <c r="E1520" s="38" t="s">
        <v>10760</v>
      </c>
    </row>
    <row r="1521">
      <c r="A1521" s="2" t="s">
        <v>10777</v>
      </c>
      <c r="B1521" s="2" t="s">
        <v>10759</v>
      </c>
      <c r="C1521" s="2" t="s">
        <v>4287</v>
      </c>
      <c r="D1521" s="2" t="s">
        <v>4287</v>
      </c>
      <c r="E1521" s="38" t="s">
        <v>10760</v>
      </c>
    </row>
    <row r="1522">
      <c r="A1522" s="2" t="s">
        <v>10778</v>
      </c>
      <c r="B1522" s="2" t="s">
        <v>10759</v>
      </c>
      <c r="C1522" s="2" t="s">
        <v>4287</v>
      </c>
      <c r="D1522" s="2" t="s">
        <v>4287</v>
      </c>
      <c r="E1522" s="38" t="s">
        <v>10760</v>
      </c>
    </row>
    <row r="1523">
      <c r="A1523" s="2" t="s">
        <v>10779</v>
      </c>
      <c r="B1523" s="2" t="s">
        <v>10759</v>
      </c>
      <c r="C1523" s="2" t="s">
        <v>4287</v>
      </c>
      <c r="D1523" s="2" t="s">
        <v>4287</v>
      </c>
      <c r="E1523" s="38" t="s">
        <v>10760</v>
      </c>
    </row>
    <row r="1524">
      <c r="A1524" s="2" t="s">
        <v>4078</v>
      </c>
      <c r="B1524" s="2" t="s">
        <v>10759</v>
      </c>
      <c r="C1524" s="2" t="s">
        <v>4287</v>
      </c>
      <c r="D1524" s="2" t="s">
        <v>4287</v>
      </c>
      <c r="E1524" s="38" t="s">
        <v>10760</v>
      </c>
    </row>
    <row r="1525">
      <c r="A1525" s="2" t="s">
        <v>10780</v>
      </c>
      <c r="B1525" s="2" t="s">
        <v>10759</v>
      </c>
      <c r="C1525" s="2" t="s">
        <v>4287</v>
      </c>
      <c r="D1525" s="2" t="s">
        <v>4287</v>
      </c>
      <c r="E1525" s="38" t="s">
        <v>10760</v>
      </c>
    </row>
    <row r="1526">
      <c r="A1526" s="2" t="s">
        <v>4081</v>
      </c>
      <c r="B1526" s="2" t="s">
        <v>10759</v>
      </c>
      <c r="C1526" s="2" t="s">
        <v>4287</v>
      </c>
      <c r="D1526" s="2" t="s">
        <v>4287</v>
      </c>
      <c r="E1526" s="38" t="s">
        <v>10760</v>
      </c>
    </row>
    <row r="1527">
      <c r="A1527" s="2" t="s">
        <v>10781</v>
      </c>
      <c r="B1527" s="2" t="s">
        <v>10759</v>
      </c>
      <c r="C1527" s="2" t="s">
        <v>4287</v>
      </c>
      <c r="D1527" s="2" t="s">
        <v>4287</v>
      </c>
      <c r="E1527" s="38" t="s">
        <v>10760</v>
      </c>
    </row>
    <row r="1528">
      <c r="A1528" s="2" t="s">
        <v>2648</v>
      </c>
      <c r="B1528" s="2" t="s">
        <v>10759</v>
      </c>
      <c r="C1528" s="2" t="s">
        <v>4287</v>
      </c>
      <c r="D1528" s="2" t="s">
        <v>4287</v>
      </c>
      <c r="E1528" s="38" t="s">
        <v>10760</v>
      </c>
    </row>
    <row r="1529">
      <c r="A1529" s="2" t="s">
        <v>3173</v>
      </c>
      <c r="B1529" s="2" t="s">
        <v>10759</v>
      </c>
      <c r="C1529" s="2" t="s">
        <v>4287</v>
      </c>
      <c r="D1529" s="2" t="s">
        <v>4287</v>
      </c>
      <c r="E1529" s="38" t="s">
        <v>10760</v>
      </c>
    </row>
    <row r="1530">
      <c r="A1530" s="2" t="s">
        <v>10782</v>
      </c>
      <c r="B1530" s="2" t="s">
        <v>10759</v>
      </c>
      <c r="C1530" s="2" t="s">
        <v>4287</v>
      </c>
      <c r="D1530" s="2" t="s">
        <v>4287</v>
      </c>
      <c r="E1530" s="38" t="s">
        <v>10760</v>
      </c>
    </row>
    <row r="1531">
      <c r="A1531" s="2" t="s">
        <v>10783</v>
      </c>
      <c r="B1531" s="2" t="s">
        <v>10759</v>
      </c>
      <c r="C1531" s="2" t="s">
        <v>4287</v>
      </c>
      <c r="D1531" s="2" t="s">
        <v>4287</v>
      </c>
      <c r="E1531" s="38" t="s">
        <v>10760</v>
      </c>
    </row>
    <row r="1532">
      <c r="A1532" s="2" t="s">
        <v>10784</v>
      </c>
      <c r="B1532" s="2" t="s">
        <v>10759</v>
      </c>
      <c r="C1532" s="2" t="s">
        <v>4287</v>
      </c>
      <c r="D1532" s="2" t="s">
        <v>4287</v>
      </c>
      <c r="E1532" s="38" t="s">
        <v>10760</v>
      </c>
    </row>
    <row r="1533">
      <c r="A1533" s="2" t="s">
        <v>10785</v>
      </c>
      <c r="B1533" s="2" t="s">
        <v>10759</v>
      </c>
      <c r="C1533" s="2" t="s">
        <v>4287</v>
      </c>
      <c r="D1533" s="2" t="s">
        <v>4287</v>
      </c>
      <c r="E1533" s="38" t="s">
        <v>10760</v>
      </c>
    </row>
    <row r="1534">
      <c r="A1534" s="2" t="s">
        <v>4087</v>
      </c>
      <c r="B1534" s="2" t="s">
        <v>10759</v>
      </c>
      <c r="C1534" s="2" t="s">
        <v>4287</v>
      </c>
      <c r="D1534" s="2" t="s">
        <v>4287</v>
      </c>
      <c r="E1534" s="38" t="s">
        <v>10760</v>
      </c>
    </row>
    <row r="1535">
      <c r="A1535" s="2" t="s">
        <v>4088</v>
      </c>
      <c r="B1535" s="2" t="s">
        <v>10759</v>
      </c>
      <c r="C1535" s="2" t="s">
        <v>4287</v>
      </c>
      <c r="D1535" s="2" t="s">
        <v>4287</v>
      </c>
      <c r="E1535" s="38" t="s">
        <v>10760</v>
      </c>
    </row>
    <row r="1536">
      <c r="A1536" s="2" t="s">
        <v>10786</v>
      </c>
      <c r="B1536" s="2" t="s">
        <v>10759</v>
      </c>
      <c r="C1536" s="2" t="s">
        <v>4287</v>
      </c>
      <c r="D1536" s="2" t="s">
        <v>4287</v>
      </c>
      <c r="E1536" s="38" t="s">
        <v>10760</v>
      </c>
    </row>
    <row r="1537">
      <c r="A1537" s="2" t="s">
        <v>10787</v>
      </c>
      <c r="B1537" s="2" t="s">
        <v>10759</v>
      </c>
      <c r="C1537" s="2" t="s">
        <v>4287</v>
      </c>
      <c r="D1537" s="2" t="s">
        <v>4287</v>
      </c>
      <c r="E1537" s="38" t="s">
        <v>10760</v>
      </c>
    </row>
    <row r="1538">
      <c r="A1538" s="2" t="s">
        <v>10788</v>
      </c>
      <c r="B1538" s="2" t="s">
        <v>10759</v>
      </c>
      <c r="C1538" s="2" t="s">
        <v>4287</v>
      </c>
      <c r="D1538" s="2" t="s">
        <v>4287</v>
      </c>
      <c r="E1538" s="38" t="s">
        <v>10760</v>
      </c>
    </row>
    <row r="1539">
      <c r="A1539" s="2" t="s">
        <v>10789</v>
      </c>
      <c r="B1539" s="2" t="s">
        <v>10759</v>
      </c>
      <c r="C1539" s="2" t="s">
        <v>4287</v>
      </c>
      <c r="D1539" s="2" t="s">
        <v>4287</v>
      </c>
      <c r="E1539" s="38" t="s">
        <v>10760</v>
      </c>
    </row>
    <row r="1540">
      <c r="A1540" s="2" t="s">
        <v>3185</v>
      </c>
      <c r="B1540" s="2" t="s">
        <v>10790</v>
      </c>
      <c r="C1540" s="2" t="s">
        <v>4301</v>
      </c>
      <c r="D1540" s="2" t="s">
        <v>4287</v>
      </c>
      <c r="E1540" s="38" t="s">
        <v>10791</v>
      </c>
    </row>
    <row r="1541">
      <c r="A1541" s="2" t="s">
        <v>2653</v>
      </c>
      <c r="B1541" s="2" t="s">
        <v>10790</v>
      </c>
      <c r="C1541" s="2" t="s">
        <v>4301</v>
      </c>
      <c r="D1541" s="2" t="s">
        <v>4287</v>
      </c>
      <c r="E1541" s="38" t="s">
        <v>10791</v>
      </c>
    </row>
    <row r="1542">
      <c r="A1542" s="2" t="s">
        <v>4091</v>
      </c>
      <c r="B1542" s="2" t="s">
        <v>10790</v>
      </c>
      <c r="C1542" s="2" t="s">
        <v>4301</v>
      </c>
      <c r="D1542" s="2" t="s">
        <v>4287</v>
      </c>
      <c r="E1542" s="38" t="s">
        <v>10791</v>
      </c>
    </row>
    <row r="1543">
      <c r="A1543" s="2" t="s">
        <v>10792</v>
      </c>
      <c r="B1543" s="2" t="s">
        <v>10790</v>
      </c>
      <c r="C1543" s="2" t="s">
        <v>4301</v>
      </c>
      <c r="D1543" s="2" t="s">
        <v>4287</v>
      </c>
      <c r="E1543" s="38" t="s">
        <v>10791</v>
      </c>
    </row>
    <row r="1544">
      <c r="A1544" s="2" t="s">
        <v>10793</v>
      </c>
      <c r="B1544" s="2" t="s">
        <v>10790</v>
      </c>
      <c r="C1544" s="2" t="s">
        <v>4301</v>
      </c>
      <c r="D1544" s="2" t="s">
        <v>4287</v>
      </c>
      <c r="E1544" s="38" t="s">
        <v>10791</v>
      </c>
    </row>
    <row r="1545">
      <c r="A1545" s="2" t="s">
        <v>10794</v>
      </c>
      <c r="B1545" s="2" t="s">
        <v>10790</v>
      </c>
      <c r="C1545" s="2" t="s">
        <v>4301</v>
      </c>
      <c r="D1545" s="2" t="s">
        <v>4287</v>
      </c>
      <c r="E1545" s="38" t="s">
        <v>10791</v>
      </c>
    </row>
    <row r="1546">
      <c r="A1546" s="2" t="s">
        <v>10795</v>
      </c>
      <c r="B1546" s="2" t="s">
        <v>10790</v>
      </c>
      <c r="C1546" s="2" t="s">
        <v>4301</v>
      </c>
      <c r="D1546" s="2" t="s">
        <v>4287</v>
      </c>
      <c r="E1546" s="38" t="s">
        <v>10791</v>
      </c>
    </row>
    <row r="1547">
      <c r="A1547" s="2" t="s">
        <v>10796</v>
      </c>
      <c r="B1547" s="2" t="s">
        <v>10790</v>
      </c>
      <c r="C1547" s="2" t="s">
        <v>4301</v>
      </c>
      <c r="D1547" s="2" t="s">
        <v>4287</v>
      </c>
      <c r="E1547" s="38" t="s">
        <v>10791</v>
      </c>
    </row>
    <row r="1548">
      <c r="A1548" s="2" t="s">
        <v>10797</v>
      </c>
      <c r="B1548" s="2" t="s">
        <v>10790</v>
      </c>
      <c r="C1548" s="2" t="s">
        <v>4301</v>
      </c>
      <c r="D1548" s="2" t="s">
        <v>4287</v>
      </c>
      <c r="E1548" s="38" t="s">
        <v>10791</v>
      </c>
    </row>
    <row r="1549">
      <c r="A1549" s="2" t="s">
        <v>10798</v>
      </c>
      <c r="B1549" s="2" t="s">
        <v>10790</v>
      </c>
      <c r="C1549" s="2" t="s">
        <v>4301</v>
      </c>
      <c r="D1549" s="2" t="s">
        <v>4287</v>
      </c>
      <c r="E1549" s="38" t="s">
        <v>10791</v>
      </c>
    </row>
    <row r="1550">
      <c r="A1550" s="2" t="s">
        <v>3194</v>
      </c>
      <c r="B1550" s="2" t="s">
        <v>10790</v>
      </c>
      <c r="C1550" s="2" t="s">
        <v>4301</v>
      </c>
      <c r="D1550" s="2" t="s">
        <v>4287</v>
      </c>
      <c r="E1550" s="38" t="s">
        <v>10791</v>
      </c>
    </row>
    <row r="1551">
      <c r="A1551" s="2" t="s">
        <v>3195</v>
      </c>
      <c r="B1551" s="2" t="s">
        <v>10790</v>
      </c>
      <c r="C1551" s="2" t="s">
        <v>4301</v>
      </c>
      <c r="D1551" s="2" t="s">
        <v>4287</v>
      </c>
      <c r="E1551" s="38" t="s">
        <v>10791</v>
      </c>
    </row>
    <row r="1552">
      <c r="A1552" s="2" t="s">
        <v>10799</v>
      </c>
      <c r="B1552" s="2" t="s">
        <v>10790</v>
      </c>
      <c r="C1552" s="2" t="s">
        <v>4301</v>
      </c>
      <c r="D1552" s="2" t="s">
        <v>4287</v>
      </c>
      <c r="E1552" s="38" t="s">
        <v>10791</v>
      </c>
    </row>
    <row r="1553">
      <c r="A1553" s="2" t="s">
        <v>4102</v>
      </c>
      <c r="B1553" s="2" t="s">
        <v>10790</v>
      </c>
      <c r="C1553" s="2" t="s">
        <v>4301</v>
      </c>
      <c r="D1553" s="2" t="s">
        <v>4287</v>
      </c>
      <c r="E1553" s="38" t="s">
        <v>10791</v>
      </c>
    </row>
    <row r="1554">
      <c r="A1554" s="2" t="s">
        <v>10800</v>
      </c>
      <c r="B1554" s="2" t="s">
        <v>10790</v>
      </c>
      <c r="C1554" s="2" t="s">
        <v>4301</v>
      </c>
      <c r="D1554" s="2" t="s">
        <v>4287</v>
      </c>
      <c r="E1554" s="38" t="s">
        <v>10791</v>
      </c>
    </row>
    <row r="1555">
      <c r="A1555" s="2" t="s">
        <v>10801</v>
      </c>
      <c r="B1555" s="2" t="s">
        <v>10790</v>
      </c>
      <c r="C1555" s="2" t="s">
        <v>4301</v>
      </c>
      <c r="D1555" s="2" t="s">
        <v>4287</v>
      </c>
      <c r="E1555" s="38" t="s">
        <v>10791</v>
      </c>
    </row>
    <row r="1556">
      <c r="A1556" s="2" t="s">
        <v>3198</v>
      </c>
      <c r="B1556" s="2" t="s">
        <v>10790</v>
      </c>
      <c r="C1556" s="2" t="s">
        <v>4301</v>
      </c>
      <c r="D1556" s="2" t="s">
        <v>4287</v>
      </c>
      <c r="E1556" s="38" t="s">
        <v>10791</v>
      </c>
    </row>
    <row r="1557">
      <c r="A1557" s="2" t="s">
        <v>10802</v>
      </c>
      <c r="B1557" s="2" t="s">
        <v>10790</v>
      </c>
      <c r="C1557" s="2" t="s">
        <v>4301</v>
      </c>
      <c r="D1557" s="2" t="s">
        <v>4287</v>
      </c>
      <c r="E1557" s="38" t="s">
        <v>10791</v>
      </c>
    </row>
    <row r="1558">
      <c r="A1558" s="2" t="s">
        <v>4110</v>
      </c>
      <c r="B1558" s="2" t="s">
        <v>10790</v>
      </c>
      <c r="C1558" s="2" t="s">
        <v>4301</v>
      </c>
      <c r="D1558" s="2" t="s">
        <v>4287</v>
      </c>
      <c r="E1558" s="38" t="s">
        <v>10791</v>
      </c>
    </row>
    <row r="1559">
      <c r="A1559" s="2" t="s">
        <v>2656</v>
      </c>
      <c r="B1559" s="2" t="s">
        <v>10790</v>
      </c>
      <c r="C1559" s="2" t="s">
        <v>4301</v>
      </c>
      <c r="D1559" s="2" t="s">
        <v>4287</v>
      </c>
      <c r="E1559" s="38" t="s">
        <v>10791</v>
      </c>
    </row>
    <row r="1560">
      <c r="A1560" s="2" t="s">
        <v>10803</v>
      </c>
      <c r="B1560" s="2" t="s">
        <v>10790</v>
      </c>
      <c r="C1560" s="2" t="s">
        <v>4301</v>
      </c>
      <c r="D1560" s="2" t="s">
        <v>4287</v>
      </c>
      <c r="E1560" s="38" t="s">
        <v>10791</v>
      </c>
    </row>
    <row r="1561">
      <c r="A1561" s="2" t="s">
        <v>10804</v>
      </c>
      <c r="B1561" s="2" t="s">
        <v>10790</v>
      </c>
      <c r="C1561" s="2" t="s">
        <v>4301</v>
      </c>
      <c r="D1561" s="2" t="s">
        <v>4287</v>
      </c>
      <c r="E1561" s="38" t="s">
        <v>10791</v>
      </c>
    </row>
    <row r="1562">
      <c r="A1562" s="2" t="s">
        <v>4113</v>
      </c>
      <c r="B1562" s="2" t="s">
        <v>10805</v>
      </c>
      <c r="C1562" s="2" t="s">
        <v>10649</v>
      </c>
      <c r="D1562" s="2" t="s">
        <v>4287</v>
      </c>
      <c r="E1562" s="38" t="s">
        <v>10806</v>
      </c>
    </row>
    <row r="1563">
      <c r="A1563" s="2" t="s">
        <v>10807</v>
      </c>
      <c r="B1563" s="2" t="s">
        <v>10805</v>
      </c>
      <c r="C1563" s="2" t="s">
        <v>10649</v>
      </c>
      <c r="D1563" s="2" t="s">
        <v>4287</v>
      </c>
      <c r="E1563" s="38" t="s">
        <v>10806</v>
      </c>
    </row>
    <row r="1564">
      <c r="A1564" s="2" t="s">
        <v>10808</v>
      </c>
      <c r="B1564" s="2" t="s">
        <v>10805</v>
      </c>
      <c r="C1564" s="2" t="s">
        <v>10649</v>
      </c>
      <c r="D1564" s="2" t="s">
        <v>4287</v>
      </c>
      <c r="E1564" s="38" t="s">
        <v>10806</v>
      </c>
    </row>
    <row r="1565">
      <c r="A1565" s="2" t="s">
        <v>10809</v>
      </c>
      <c r="B1565" s="2" t="s">
        <v>10805</v>
      </c>
      <c r="C1565" s="2" t="s">
        <v>10649</v>
      </c>
      <c r="D1565" s="2" t="s">
        <v>4287</v>
      </c>
      <c r="E1565" s="38" t="s">
        <v>10806</v>
      </c>
    </row>
    <row r="1566">
      <c r="A1566" s="2" t="s">
        <v>10810</v>
      </c>
      <c r="B1566" s="2" t="s">
        <v>10805</v>
      </c>
      <c r="C1566" s="2" t="s">
        <v>10649</v>
      </c>
      <c r="D1566" s="2" t="s">
        <v>4287</v>
      </c>
      <c r="E1566" s="38" t="s">
        <v>10806</v>
      </c>
    </row>
    <row r="1567">
      <c r="A1567" s="2" t="s">
        <v>10811</v>
      </c>
      <c r="B1567" s="2" t="s">
        <v>10805</v>
      </c>
      <c r="C1567" s="2" t="s">
        <v>10649</v>
      </c>
      <c r="D1567" s="2" t="s">
        <v>4287</v>
      </c>
      <c r="E1567" s="38" t="s">
        <v>10806</v>
      </c>
    </row>
    <row r="1568">
      <c r="A1568" s="2" t="s">
        <v>10812</v>
      </c>
      <c r="B1568" s="2" t="s">
        <v>10805</v>
      </c>
      <c r="C1568" s="2" t="s">
        <v>10649</v>
      </c>
      <c r="D1568" s="2" t="s">
        <v>4287</v>
      </c>
      <c r="E1568" s="38" t="s">
        <v>10806</v>
      </c>
    </row>
    <row r="1569">
      <c r="A1569" s="2" t="s">
        <v>10813</v>
      </c>
      <c r="B1569" s="2" t="s">
        <v>10805</v>
      </c>
      <c r="C1569" s="2" t="s">
        <v>10649</v>
      </c>
      <c r="D1569" s="2" t="s">
        <v>4287</v>
      </c>
      <c r="E1569" s="38" t="s">
        <v>10806</v>
      </c>
    </row>
    <row r="1570">
      <c r="A1570" s="2" t="s">
        <v>10814</v>
      </c>
      <c r="B1570" s="2" t="s">
        <v>10805</v>
      </c>
      <c r="C1570" s="2" t="s">
        <v>10649</v>
      </c>
      <c r="D1570" s="2" t="s">
        <v>4287</v>
      </c>
      <c r="E1570" s="38" t="s">
        <v>10806</v>
      </c>
    </row>
    <row r="1571">
      <c r="A1571" s="2" t="s">
        <v>10815</v>
      </c>
      <c r="B1571" s="2" t="s">
        <v>10805</v>
      </c>
      <c r="C1571" s="2" t="s">
        <v>10649</v>
      </c>
      <c r="D1571" s="2" t="s">
        <v>4287</v>
      </c>
      <c r="E1571" s="38" t="s">
        <v>10806</v>
      </c>
    </row>
    <row r="1572">
      <c r="A1572" s="2" t="s">
        <v>10816</v>
      </c>
      <c r="B1572" s="2" t="s">
        <v>10805</v>
      </c>
      <c r="C1572" s="2" t="s">
        <v>10649</v>
      </c>
      <c r="D1572" s="2" t="s">
        <v>4287</v>
      </c>
      <c r="E1572" s="38" t="s">
        <v>10806</v>
      </c>
    </row>
    <row r="1573">
      <c r="A1573" s="2" t="s">
        <v>10817</v>
      </c>
      <c r="B1573" s="2" t="s">
        <v>10805</v>
      </c>
      <c r="C1573" s="2" t="s">
        <v>10649</v>
      </c>
      <c r="D1573" s="2" t="s">
        <v>4287</v>
      </c>
      <c r="E1573" s="38" t="s">
        <v>10806</v>
      </c>
    </row>
    <row r="1574">
      <c r="A1574" s="2" t="s">
        <v>4340</v>
      </c>
      <c r="B1574" s="2" t="s">
        <v>10805</v>
      </c>
      <c r="C1574" s="2" t="s">
        <v>10649</v>
      </c>
      <c r="D1574" s="2" t="s">
        <v>4287</v>
      </c>
      <c r="E1574" s="38" t="s">
        <v>10806</v>
      </c>
    </row>
    <row r="1575">
      <c r="A1575" s="2" t="s">
        <v>10818</v>
      </c>
      <c r="B1575" s="2" t="s">
        <v>10805</v>
      </c>
      <c r="C1575" s="2" t="s">
        <v>10649</v>
      </c>
      <c r="D1575" s="2" t="s">
        <v>4287</v>
      </c>
      <c r="E1575" s="38" t="s">
        <v>10806</v>
      </c>
    </row>
    <row r="1576">
      <c r="A1576" s="2" t="s">
        <v>10819</v>
      </c>
      <c r="B1576" s="2" t="s">
        <v>10805</v>
      </c>
      <c r="C1576" s="2" t="s">
        <v>10649</v>
      </c>
      <c r="D1576" s="2" t="s">
        <v>4287</v>
      </c>
      <c r="E1576" s="38" t="s">
        <v>10806</v>
      </c>
    </row>
    <row r="1577">
      <c r="A1577" s="2" t="s">
        <v>10820</v>
      </c>
      <c r="B1577" s="2" t="s">
        <v>10805</v>
      </c>
      <c r="C1577" s="2" t="s">
        <v>10649</v>
      </c>
      <c r="D1577" s="2" t="s">
        <v>4287</v>
      </c>
      <c r="E1577" s="38" t="s">
        <v>10806</v>
      </c>
    </row>
    <row r="1578">
      <c r="A1578" s="2" t="s">
        <v>10821</v>
      </c>
      <c r="B1578" s="2" t="s">
        <v>10805</v>
      </c>
      <c r="C1578" s="2" t="s">
        <v>10649</v>
      </c>
      <c r="D1578" s="2" t="s">
        <v>4287</v>
      </c>
      <c r="E1578" s="38" t="s">
        <v>10806</v>
      </c>
    </row>
    <row r="1579">
      <c r="A1579" s="2" t="s">
        <v>10822</v>
      </c>
      <c r="B1579" s="2" t="s">
        <v>10805</v>
      </c>
      <c r="C1579" s="2" t="s">
        <v>10649</v>
      </c>
      <c r="D1579" s="2" t="s">
        <v>4287</v>
      </c>
      <c r="E1579" s="38" t="s">
        <v>10806</v>
      </c>
    </row>
    <row r="1580">
      <c r="A1580" s="2" t="s">
        <v>10823</v>
      </c>
      <c r="B1580" s="2" t="s">
        <v>10805</v>
      </c>
      <c r="C1580" s="2" t="s">
        <v>10649</v>
      </c>
      <c r="D1580" s="2" t="s">
        <v>4287</v>
      </c>
      <c r="E1580" s="38" t="s">
        <v>10806</v>
      </c>
    </row>
    <row r="1581">
      <c r="A1581" s="2" t="s">
        <v>4346</v>
      </c>
      <c r="B1581" s="2" t="s">
        <v>10805</v>
      </c>
      <c r="C1581" s="2" t="s">
        <v>10649</v>
      </c>
      <c r="D1581" s="2" t="s">
        <v>4287</v>
      </c>
      <c r="E1581" s="38" t="s">
        <v>10806</v>
      </c>
    </row>
    <row r="1582">
      <c r="A1582" s="2" t="s">
        <v>10824</v>
      </c>
      <c r="B1582" s="2" t="s">
        <v>10805</v>
      </c>
      <c r="C1582" s="2" t="s">
        <v>10649</v>
      </c>
      <c r="D1582" s="2" t="s">
        <v>4287</v>
      </c>
      <c r="E1582" s="38" t="s">
        <v>10806</v>
      </c>
    </row>
    <row r="1583">
      <c r="A1583" s="2" t="s">
        <v>10825</v>
      </c>
      <c r="B1583" s="2" t="s">
        <v>10805</v>
      </c>
      <c r="C1583" s="2" t="s">
        <v>10649</v>
      </c>
      <c r="D1583" s="2" t="s">
        <v>4287</v>
      </c>
      <c r="E1583" s="38" t="s">
        <v>10806</v>
      </c>
    </row>
    <row r="1584">
      <c r="A1584" s="2" t="s">
        <v>10826</v>
      </c>
      <c r="B1584" s="2" t="s">
        <v>10805</v>
      </c>
      <c r="C1584" s="2" t="s">
        <v>10649</v>
      </c>
      <c r="D1584" s="2" t="s">
        <v>4287</v>
      </c>
      <c r="E1584" s="38" t="s">
        <v>10806</v>
      </c>
    </row>
    <row r="1585">
      <c r="A1585" s="2" t="s">
        <v>10827</v>
      </c>
      <c r="B1585" s="2" t="s">
        <v>10805</v>
      </c>
      <c r="C1585" s="2" t="s">
        <v>10649</v>
      </c>
      <c r="D1585" s="2" t="s">
        <v>4287</v>
      </c>
      <c r="E1585" s="38" t="s">
        <v>10806</v>
      </c>
    </row>
    <row r="1586">
      <c r="A1586" s="2" t="s">
        <v>10828</v>
      </c>
      <c r="B1586" s="2" t="s">
        <v>10805</v>
      </c>
      <c r="C1586" s="2" t="s">
        <v>10649</v>
      </c>
      <c r="D1586" s="2" t="s">
        <v>4287</v>
      </c>
      <c r="E1586" s="38" t="s">
        <v>10806</v>
      </c>
    </row>
    <row r="1587">
      <c r="A1587" s="2" t="s">
        <v>3223</v>
      </c>
      <c r="B1587" s="2" t="s">
        <v>10805</v>
      </c>
      <c r="C1587" s="2" t="s">
        <v>10649</v>
      </c>
      <c r="D1587" s="2" t="s">
        <v>4287</v>
      </c>
      <c r="E1587" s="38" t="s">
        <v>10806</v>
      </c>
    </row>
    <row r="1588">
      <c r="A1588" s="2" t="s">
        <v>10829</v>
      </c>
      <c r="B1588" s="2" t="s">
        <v>10805</v>
      </c>
      <c r="C1588" s="2" t="s">
        <v>10649</v>
      </c>
      <c r="D1588" s="2" t="s">
        <v>4287</v>
      </c>
      <c r="E1588" s="38" t="s">
        <v>10806</v>
      </c>
    </row>
    <row r="1589">
      <c r="A1589" s="2" t="s">
        <v>10830</v>
      </c>
      <c r="B1589" s="2" t="s">
        <v>10805</v>
      </c>
      <c r="C1589" s="2" t="s">
        <v>10649</v>
      </c>
      <c r="D1589" s="2" t="s">
        <v>4287</v>
      </c>
      <c r="E1589" s="38" t="s">
        <v>10806</v>
      </c>
    </row>
    <row r="1590">
      <c r="A1590" s="2" t="s">
        <v>2664</v>
      </c>
      <c r="B1590" s="2" t="s">
        <v>10805</v>
      </c>
      <c r="C1590" s="2" t="s">
        <v>10649</v>
      </c>
      <c r="D1590" s="2" t="s">
        <v>4287</v>
      </c>
      <c r="E1590" s="38" t="s">
        <v>10806</v>
      </c>
    </row>
    <row r="1591">
      <c r="A1591" s="2" t="s">
        <v>10831</v>
      </c>
      <c r="B1591" s="2" t="s">
        <v>10805</v>
      </c>
      <c r="C1591" s="2" t="s">
        <v>10649</v>
      </c>
      <c r="D1591" s="2" t="s">
        <v>4287</v>
      </c>
      <c r="E1591" s="38" t="s">
        <v>10806</v>
      </c>
    </row>
    <row r="1592">
      <c r="A1592" s="2" t="s">
        <v>10832</v>
      </c>
      <c r="B1592" s="2" t="s">
        <v>10805</v>
      </c>
      <c r="C1592" s="2" t="s">
        <v>10649</v>
      </c>
      <c r="D1592" s="2" t="s">
        <v>4287</v>
      </c>
      <c r="E1592" s="38" t="s">
        <v>10806</v>
      </c>
    </row>
    <row r="1593">
      <c r="A1593" s="2" t="s">
        <v>4635</v>
      </c>
      <c r="B1593" s="2" t="s">
        <v>10805</v>
      </c>
      <c r="C1593" s="2" t="s">
        <v>10649</v>
      </c>
      <c r="D1593" s="2" t="s">
        <v>4287</v>
      </c>
      <c r="E1593" s="38" t="s">
        <v>10806</v>
      </c>
    </row>
    <row r="1594">
      <c r="A1594" s="2" t="s">
        <v>4636</v>
      </c>
      <c r="B1594" s="2" t="s">
        <v>10805</v>
      </c>
      <c r="C1594" s="2" t="s">
        <v>10649</v>
      </c>
      <c r="D1594" s="2" t="s">
        <v>4287</v>
      </c>
      <c r="E1594" s="38" t="s">
        <v>10806</v>
      </c>
    </row>
    <row r="1595">
      <c r="A1595" s="2" t="s">
        <v>10833</v>
      </c>
      <c r="B1595" s="2" t="s">
        <v>10805</v>
      </c>
      <c r="C1595" s="2" t="s">
        <v>10649</v>
      </c>
      <c r="D1595" s="2" t="s">
        <v>4287</v>
      </c>
      <c r="E1595" s="38" t="s">
        <v>10806</v>
      </c>
    </row>
    <row r="1596">
      <c r="A1596" s="2" t="s">
        <v>10834</v>
      </c>
      <c r="B1596" s="2" t="s">
        <v>10805</v>
      </c>
      <c r="C1596" s="2" t="s">
        <v>10649</v>
      </c>
      <c r="D1596" s="2" t="s">
        <v>4287</v>
      </c>
      <c r="E1596" s="38" t="s">
        <v>10806</v>
      </c>
    </row>
    <row r="1597">
      <c r="A1597" s="2" t="s">
        <v>10835</v>
      </c>
      <c r="B1597" s="2" t="s">
        <v>10805</v>
      </c>
      <c r="C1597" s="2" t="s">
        <v>10649</v>
      </c>
      <c r="D1597" s="2" t="s">
        <v>4287</v>
      </c>
      <c r="E1597" s="38" t="s">
        <v>10806</v>
      </c>
    </row>
    <row r="1598">
      <c r="A1598" s="2" t="s">
        <v>10836</v>
      </c>
      <c r="B1598" s="2" t="s">
        <v>10805</v>
      </c>
      <c r="C1598" s="2" t="s">
        <v>10649</v>
      </c>
      <c r="D1598" s="2" t="s">
        <v>4287</v>
      </c>
      <c r="E1598" s="38" t="s">
        <v>10806</v>
      </c>
    </row>
    <row r="1599">
      <c r="A1599" s="2" t="s">
        <v>10837</v>
      </c>
      <c r="B1599" s="2" t="s">
        <v>10805</v>
      </c>
      <c r="C1599" s="2" t="s">
        <v>10649</v>
      </c>
      <c r="D1599" s="2" t="s">
        <v>4287</v>
      </c>
      <c r="E1599" s="38" t="s">
        <v>10806</v>
      </c>
    </row>
    <row r="1600">
      <c r="A1600" s="2" t="s">
        <v>10838</v>
      </c>
      <c r="B1600" s="2" t="s">
        <v>10805</v>
      </c>
      <c r="C1600" s="2" t="s">
        <v>10649</v>
      </c>
      <c r="D1600" s="2" t="s">
        <v>4287</v>
      </c>
      <c r="E1600" s="38" t="s">
        <v>10806</v>
      </c>
    </row>
    <row r="1601">
      <c r="A1601" s="2" t="s">
        <v>4665</v>
      </c>
      <c r="B1601" s="2" t="s">
        <v>10805</v>
      </c>
      <c r="C1601" s="2" t="s">
        <v>10649</v>
      </c>
      <c r="D1601" s="2" t="s">
        <v>4287</v>
      </c>
      <c r="E1601" s="38" t="s">
        <v>10806</v>
      </c>
    </row>
    <row r="1602">
      <c r="A1602" s="2" t="s">
        <v>10839</v>
      </c>
      <c r="B1602" s="2" t="s">
        <v>10805</v>
      </c>
      <c r="C1602" s="2" t="s">
        <v>10649</v>
      </c>
      <c r="D1602" s="2" t="s">
        <v>4287</v>
      </c>
      <c r="E1602" s="38" t="s">
        <v>10806</v>
      </c>
    </row>
    <row r="1603">
      <c r="A1603" s="2" t="s">
        <v>4668</v>
      </c>
      <c r="B1603" s="2" t="s">
        <v>10805</v>
      </c>
      <c r="C1603" s="2" t="s">
        <v>10649</v>
      </c>
      <c r="D1603" s="2" t="s">
        <v>4287</v>
      </c>
      <c r="E1603" s="38" t="s">
        <v>10806</v>
      </c>
    </row>
    <row r="1604">
      <c r="A1604" s="2" t="s">
        <v>10840</v>
      </c>
      <c r="B1604" s="2" t="s">
        <v>10805</v>
      </c>
      <c r="C1604" s="2" t="s">
        <v>10649</v>
      </c>
      <c r="D1604" s="2" t="s">
        <v>4287</v>
      </c>
      <c r="E1604" s="38" t="s">
        <v>10806</v>
      </c>
    </row>
    <row r="1605">
      <c r="A1605" s="2" t="s">
        <v>10841</v>
      </c>
      <c r="B1605" s="2" t="s">
        <v>10805</v>
      </c>
      <c r="C1605" s="2" t="s">
        <v>10649</v>
      </c>
      <c r="D1605" s="2" t="s">
        <v>4287</v>
      </c>
      <c r="E1605" s="38" t="s">
        <v>10806</v>
      </c>
    </row>
    <row r="1606">
      <c r="A1606" s="2" t="s">
        <v>10842</v>
      </c>
      <c r="B1606" s="2" t="s">
        <v>10805</v>
      </c>
      <c r="C1606" s="2" t="s">
        <v>10649</v>
      </c>
      <c r="D1606" s="2" t="s">
        <v>4287</v>
      </c>
      <c r="E1606" s="38" t="s">
        <v>10806</v>
      </c>
    </row>
    <row r="1607">
      <c r="A1607" s="2" t="s">
        <v>10843</v>
      </c>
      <c r="B1607" s="2" t="s">
        <v>10805</v>
      </c>
      <c r="C1607" s="2" t="s">
        <v>10649</v>
      </c>
      <c r="D1607" s="2" t="s">
        <v>4287</v>
      </c>
      <c r="E1607" s="38" t="s">
        <v>10806</v>
      </c>
    </row>
    <row r="1608">
      <c r="A1608" s="2" t="s">
        <v>10844</v>
      </c>
      <c r="B1608" s="2" t="s">
        <v>10805</v>
      </c>
      <c r="C1608" s="2" t="s">
        <v>10649</v>
      </c>
      <c r="D1608" s="2" t="s">
        <v>4287</v>
      </c>
      <c r="E1608" s="38" t="s">
        <v>10806</v>
      </c>
    </row>
    <row r="1609">
      <c r="A1609" s="2" t="s">
        <v>4696</v>
      </c>
      <c r="B1609" s="2" t="s">
        <v>10805</v>
      </c>
      <c r="C1609" s="2" t="s">
        <v>10649</v>
      </c>
      <c r="D1609" s="2" t="s">
        <v>4287</v>
      </c>
      <c r="E1609" s="38" t="s">
        <v>10806</v>
      </c>
    </row>
    <row r="1610">
      <c r="A1610" s="2" t="s">
        <v>4698</v>
      </c>
      <c r="B1610" s="2" t="s">
        <v>10805</v>
      </c>
      <c r="C1610" s="2" t="s">
        <v>10649</v>
      </c>
      <c r="D1610" s="2" t="s">
        <v>4287</v>
      </c>
      <c r="E1610" s="38" t="s">
        <v>10806</v>
      </c>
    </row>
    <row r="1611">
      <c r="A1611" s="2" t="s">
        <v>2669</v>
      </c>
      <c r="B1611" s="2" t="s">
        <v>10805</v>
      </c>
      <c r="C1611" s="2" t="s">
        <v>10649</v>
      </c>
      <c r="D1611" s="2" t="s">
        <v>4287</v>
      </c>
      <c r="E1611" s="38" t="s">
        <v>10806</v>
      </c>
    </row>
    <row r="1612">
      <c r="A1612" s="2" t="s">
        <v>4171</v>
      </c>
      <c r="B1612" s="2" t="s">
        <v>10805</v>
      </c>
      <c r="C1612" s="2" t="s">
        <v>10649</v>
      </c>
      <c r="D1612" s="2" t="s">
        <v>4287</v>
      </c>
      <c r="E1612" s="38" t="s">
        <v>10806</v>
      </c>
    </row>
    <row r="1613">
      <c r="A1613" s="2" t="s">
        <v>10845</v>
      </c>
      <c r="B1613" s="2" t="s">
        <v>10805</v>
      </c>
      <c r="C1613" s="2" t="s">
        <v>10649</v>
      </c>
      <c r="D1613" s="2" t="s">
        <v>4287</v>
      </c>
      <c r="E1613" s="38" t="s">
        <v>10806</v>
      </c>
    </row>
    <row r="1614">
      <c r="A1614" s="2" t="s">
        <v>10846</v>
      </c>
      <c r="B1614" s="2" t="s">
        <v>10805</v>
      </c>
      <c r="C1614" s="2" t="s">
        <v>10649</v>
      </c>
      <c r="D1614" s="2" t="s">
        <v>4287</v>
      </c>
      <c r="E1614" s="38" t="s">
        <v>10806</v>
      </c>
    </row>
    <row r="1615">
      <c r="A1615" s="2" t="s">
        <v>10847</v>
      </c>
      <c r="B1615" s="2" t="s">
        <v>10805</v>
      </c>
      <c r="C1615" s="2" t="s">
        <v>10649</v>
      </c>
      <c r="D1615" s="2" t="s">
        <v>4287</v>
      </c>
      <c r="E1615" s="38" t="s">
        <v>10806</v>
      </c>
    </row>
    <row r="1616">
      <c r="A1616" s="2" t="s">
        <v>3249</v>
      </c>
      <c r="B1616" s="2" t="s">
        <v>10805</v>
      </c>
      <c r="C1616" s="2" t="s">
        <v>10649</v>
      </c>
      <c r="D1616" s="2" t="s">
        <v>4287</v>
      </c>
      <c r="E1616" s="38" t="s">
        <v>10806</v>
      </c>
    </row>
    <row r="1617">
      <c r="A1617" s="2" t="s">
        <v>3250</v>
      </c>
      <c r="B1617" s="2" t="s">
        <v>10805</v>
      </c>
      <c r="C1617" s="2" t="s">
        <v>10649</v>
      </c>
      <c r="D1617" s="2" t="s">
        <v>4287</v>
      </c>
      <c r="E1617" s="38" t="s">
        <v>10806</v>
      </c>
    </row>
    <row r="1618">
      <c r="A1618" s="2" t="s">
        <v>3251</v>
      </c>
      <c r="B1618" s="2" t="s">
        <v>10805</v>
      </c>
      <c r="C1618" s="2" t="s">
        <v>10649</v>
      </c>
      <c r="D1618" s="2" t="s">
        <v>4287</v>
      </c>
      <c r="E1618" s="38" t="s">
        <v>10806</v>
      </c>
    </row>
    <row r="1619">
      <c r="A1619" s="2" t="s">
        <v>10848</v>
      </c>
      <c r="B1619" s="2" t="s">
        <v>10805</v>
      </c>
      <c r="C1619" s="2" t="s">
        <v>10649</v>
      </c>
      <c r="D1619" s="2" t="s">
        <v>4287</v>
      </c>
      <c r="E1619" s="38" t="s">
        <v>10806</v>
      </c>
    </row>
    <row r="1620">
      <c r="A1620" s="2" t="s">
        <v>10849</v>
      </c>
      <c r="B1620" s="2" t="s">
        <v>10805</v>
      </c>
      <c r="C1620" s="2" t="s">
        <v>10649</v>
      </c>
      <c r="D1620" s="2" t="s">
        <v>4287</v>
      </c>
      <c r="E1620" s="38" t="s">
        <v>10806</v>
      </c>
    </row>
    <row r="1621">
      <c r="A1621" s="2" t="s">
        <v>10850</v>
      </c>
      <c r="B1621" s="2" t="s">
        <v>10805</v>
      </c>
      <c r="C1621" s="2" t="s">
        <v>10649</v>
      </c>
      <c r="D1621" s="2" t="s">
        <v>4287</v>
      </c>
      <c r="E1621" s="38" t="s">
        <v>10806</v>
      </c>
    </row>
    <row r="1622">
      <c r="A1622" s="2" t="s">
        <v>3253</v>
      </c>
      <c r="B1622" s="2" t="s">
        <v>10805</v>
      </c>
      <c r="C1622" s="2" t="s">
        <v>10649</v>
      </c>
      <c r="D1622" s="2" t="s">
        <v>4287</v>
      </c>
      <c r="E1622" s="38" t="s">
        <v>10806</v>
      </c>
    </row>
    <row r="1623">
      <c r="A1623" s="2" t="s">
        <v>10851</v>
      </c>
      <c r="B1623" s="2" t="s">
        <v>10805</v>
      </c>
      <c r="C1623" s="2" t="s">
        <v>10649</v>
      </c>
      <c r="D1623" s="2" t="s">
        <v>4287</v>
      </c>
      <c r="E1623" s="38" t="s">
        <v>10806</v>
      </c>
    </row>
    <row r="1624">
      <c r="A1624" s="2" t="s">
        <v>10852</v>
      </c>
      <c r="B1624" s="2" t="s">
        <v>10805</v>
      </c>
      <c r="C1624" s="2" t="s">
        <v>10649</v>
      </c>
      <c r="D1624" s="2" t="s">
        <v>4287</v>
      </c>
      <c r="E1624" s="38" t="s">
        <v>10806</v>
      </c>
    </row>
    <row r="1625">
      <c r="A1625" s="2" t="s">
        <v>10853</v>
      </c>
      <c r="B1625" s="2" t="s">
        <v>10805</v>
      </c>
      <c r="C1625" s="2" t="s">
        <v>10649</v>
      </c>
      <c r="D1625" s="2" t="s">
        <v>4287</v>
      </c>
      <c r="E1625" s="38" t="s">
        <v>10806</v>
      </c>
    </row>
    <row r="1626">
      <c r="A1626" s="2" t="s">
        <v>3256</v>
      </c>
      <c r="B1626" s="2" t="s">
        <v>10805</v>
      </c>
      <c r="C1626" s="2" t="s">
        <v>10649</v>
      </c>
      <c r="D1626" s="2" t="s">
        <v>4287</v>
      </c>
      <c r="E1626" s="38" t="s">
        <v>10806</v>
      </c>
    </row>
    <row r="1627">
      <c r="A1627" s="2" t="s">
        <v>10854</v>
      </c>
      <c r="B1627" s="2" t="s">
        <v>10805</v>
      </c>
      <c r="C1627" s="2" t="s">
        <v>10649</v>
      </c>
      <c r="D1627" s="2" t="s">
        <v>4287</v>
      </c>
      <c r="E1627" s="38" t="s">
        <v>10806</v>
      </c>
    </row>
    <row r="1628">
      <c r="A1628" s="2" t="s">
        <v>10855</v>
      </c>
      <c r="B1628" s="2" t="s">
        <v>10805</v>
      </c>
      <c r="C1628" s="2" t="s">
        <v>10649</v>
      </c>
      <c r="D1628" s="2" t="s">
        <v>4287</v>
      </c>
      <c r="E1628" s="38" t="s">
        <v>10806</v>
      </c>
    </row>
    <row r="1629">
      <c r="A1629" s="2" t="s">
        <v>10856</v>
      </c>
      <c r="B1629" s="2" t="s">
        <v>10857</v>
      </c>
      <c r="C1629" s="2" t="s">
        <v>10858</v>
      </c>
      <c r="D1629" s="2" t="s">
        <v>4287</v>
      </c>
      <c r="E1629" s="38" t="s">
        <v>10859</v>
      </c>
    </row>
    <row r="1630">
      <c r="A1630" s="2" t="s">
        <v>10860</v>
      </c>
      <c r="B1630" s="2" t="s">
        <v>10857</v>
      </c>
      <c r="C1630" s="2" t="s">
        <v>10858</v>
      </c>
      <c r="D1630" s="2" t="s">
        <v>4287</v>
      </c>
      <c r="E1630" s="38" t="s">
        <v>10859</v>
      </c>
    </row>
    <row r="1631">
      <c r="A1631" s="2" t="s">
        <v>10861</v>
      </c>
      <c r="B1631" s="2" t="s">
        <v>10857</v>
      </c>
      <c r="C1631" s="2" t="s">
        <v>10858</v>
      </c>
      <c r="D1631" s="2" t="s">
        <v>4287</v>
      </c>
      <c r="E1631" s="38" t="s">
        <v>10859</v>
      </c>
    </row>
    <row r="1632">
      <c r="A1632" s="2" t="s">
        <v>3263</v>
      </c>
      <c r="B1632" s="2" t="s">
        <v>10857</v>
      </c>
      <c r="C1632" s="2" t="s">
        <v>10858</v>
      </c>
      <c r="D1632" s="2" t="s">
        <v>4287</v>
      </c>
      <c r="E1632" s="38" t="s">
        <v>10859</v>
      </c>
    </row>
    <row r="1633">
      <c r="A1633" s="2" t="s">
        <v>3264</v>
      </c>
      <c r="B1633" s="2" t="s">
        <v>10857</v>
      </c>
      <c r="C1633" s="2" t="s">
        <v>10858</v>
      </c>
      <c r="D1633" s="2" t="s">
        <v>4287</v>
      </c>
      <c r="E1633" s="38" t="s">
        <v>10859</v>
      </c>
    </row>
    <row r="1634">
      <c r="A1634" s="2" t="s">
        <v>2675</v>
      </c>
      <c r="B1634" s="2" t="s">
        <v>10857</v>
      </c>
      <c r="C1634" s="2" t="s">
        <v>10858</v>
      </c>
      <c r="D1634" s="2" t="s">
        <v>4287</v>
      </c>
      <c r="E1634" s="38" t="s">
        <v>10859</v>
      </c>
    </row>
    <row r="1635">
      <c r="A1635" s="2" t="s">
        <v>10862</v>
      </c>
      <c r="B1635" s="2" t="s">
        <v>10857</v>
      </c>
      <c r="C1635" s="2" t="s">
        <v>10858</v>
      </c>
      <c r="D1635" s="2" t="s">
        <v>4287</v>
      </c>
      <c r="E1635" s="38" t="s">
        <v>10859</v>
      </c>
    </row>
    <row r="1636">
      <c r="A1636" s="2" t="s">
        <v>3266</v>
      </c>
      <c r="B1636" s="2" t="s">
        <v>10857</v>
      </c>
      <c r="C1636" s="2" t="s">
        <v>10858</v>
      </c>
      <c r="D1636" s="2" t="s">
        <v>4287</v>
      </c>
      <c r="E1636" s="38" t="s">
        <v>10859</v>
      </c>
    </row>
    <row r="1637">
      <c r="A1637" s="2" t="s">
        <v>10863</v>
      </c>
      <c r="B1637" s="2" t="s">
        <v>10857</v>
      </c>
      <c r="C1637" s="2" t="s">
        <v>10858</v>
      </c>
      <c r="D1637" s="2" t="s">
        <v>4287</v>
      </c>
      <c r="E1637" s="38" t="s">
        <v>10859</v>
      </c>
    </row>
    <row r="1638">
      <c r="A1638" s="2" t="s">
        <v>10864</v>
      </c>
      <c r="B1638" s="2" t="s">
        <v>10857</v>
      </c>
      <c r="C1638" s="2" t="s">
        <v>10858</v>
      </c>
      <c r="D1638" s="2" t="s">
        <v>4287</v>
      </c>
      <c r="E1638" s="38" t="s">
        <v>10859</v>
      </c>
    </row>
    <row r="1639">
      <c r="A1639" s="2" t="s">
        <v>4194</v>
      </c>
      <c r="B1639" s="2" t="s">
        <v>10857</v>
      </c>
      <c r="C1639" s="2" t="s">
        <v>10858</v>
      </c>
      <c r="D1639" s="2" t="s">
        <v>4287</v>
      </c>
      <c r="E1639" s="38" t="s">
        <v>10859</v>
      </c>
    </row>
    <row r="1640">
      <c r="A1640" s="2" t="s">
        <v>10865</v>
      </c>
      <c r="B1640" s="2" t="s">
        <v>10857</v>
      </c>
      <c r="C1640" s="2" t="s">
        <v>10858</v>
      </c>
      <c r="D1640" s="2" t="s">
        <v>4287</v>
      </c>
      <c r="E1640" s="38" t="s">
        <v>10859</v>
      </c>
    </row>
    <row r="1641">
      <c r="A1641" s="2" t="s">
        <v>10866</v>
      </c>
      <c r="B1641" s="2" t="s">
        <v>10867</v>
      </c>
      <c r="C1641" s="2" t="s">
        <v>9426</v>
      </c>
      <c r="D1641" s="2" t="s">
        <v>4287</v>
      </c>
      <c r="E1641" s="38" t="s">
        <v>10868</v>
      </c>
    </row>
    <row r="1642">
      <c r="A1642" s="2" t="s">
        <v>10869</v>
      </c>
      <c r="B1642" s="2" t="s">
        <v>10867</v>
      </c>
      <c r="C1642" s="2" t="s">
        <v>9426</v>
      </c>
      <c r="D1642" s="2" t="s">
        <v>4287</v>
      </c>
      <c r="E1642" s="38" t="s">
        <v>10868</v>
      </c>
    </row>
    <row r="1643">
      <c r="A1643" s="2" t="s">
        <v>3283</v>
      </c>
      <c r="B1643" s="2" t="s">
        <v>10867</v>
      </c>
      <c r="C1643" s="2" t="s">
        <v>9426</v>
      </c>
      <c r="D1643" s="2" t="s">
        <v>4287</v>
      </c>
      <c r="E1643" s="38" t="s">
        <v>10868</v>
      </c>
    </row>
    <row r="1644">
      <c r="A1644" s="2" t="s">
        <v>4736</v>
      </c>
      <c r="B1644" s="2" t="s">
        <v>10867</v>
      </c>
      <c r="C1644" s="2" t="s">
        <v>9426</v>
      </c>
      <c r="D1644" s="2" t="s">
        <v>4287</v>
      </c>
      <c r="E1644" s="38" t="s">
        <v>10868</v>
      </c>
    </row>
    <row r="1645">
      <c r="A1645" s="2" t="s">
        <v>10870</v>
      </c>
      <c r="B1645" s="2" t="s">
        <v>10867</v>
      </c>
      <c r="C1645" s="2" t="s">
        <v>9426</v>
      </c>
      <c r="D1645" s="2" t="s">
        <v>4287</v>
      </c>
      <c r="E1645" s="38" t="s">
        <v>10868</v>
      </c>
    </row>
    <row r="1646">
      <c r="A1646" s="2" t="s">
        <v>4737</v>
      </c>
      <c r="B1646" s="2" t="s">
        <v>10867</v>
      </c>
      <c r="C1646" s="2" t="s">
        <v>9426</v>
      </c>
      <c r="D1646" s="2" t="s">
        <v>4287</v>
      </c>
      <c r="E1646" s="38" t="s">
        <v>10868</v>
      </c>
    </row>
    <row r="1647">
      <c r="A1647" s="2" t="s">
        <v>4205</v>
      </c>
      <c r="B1647" s="2" t="s">
        <v>10867</v>
      </c>
      <c r="C1647" s="2" t="s">
        <v>9426</v>
      </c>
      <c r="D1647" s="2" t="s">
        <v>4287</v>
      </c>
      <c r="E1647" s="38" t="s">
        <v>10868</v>
      </c>
    </row>
    <row r="1648">
      <c r="A1648" s="2" t="s">
        <v>10871</v>
      </c>
      <c r="B1648" s="2" t="s">
        <v>10867</v>
      </c>
      <c r="C1648" s="2" t="s">
        <v>9426</v>
      </c>
      <c r="D1648" s="2" t="s">
        <v>4287</v>
      </c>
      <c r="E1648" s="38" t="s">
        <v>10868</v>
      </c>
    </row>
    <row r="1649">
      <c r="A1649" s="2" t="s">
        <v>10872</v>
      </c>
      <c r="B1649" s="2" t="s">
        <v>10873</v>
      </c>
      <c r="C1649" s="2" t="s">
        <v>4287</v>
      </c>
      <c r="D1649" s="2" t="s">
        <v>4287</v>
      </c>
      <c r="E1649" s="38" t="s">
        <v>10874</v>
      </c>
    </row>
    <row r="1650">
      <c r="A1650" s="2" t="s">
        <v>10875</v>
      </c>
      <c r="B1650" s="2" t="s">
        <v>10873</v>
      </c>
      <c r="C1650" s="2" t="s">
        <v>4287</v>
      </c>
      <c r="D1650" s="2" t="s">
        <v>4287</v>
      </c>
      <c r="E1650" s="38" t="s">
        <v>10874</v>
      </c>
    </row>
    <row r="1651">
      <c r="A1651" s="2" t="s">
        <v>4738</v>
      </c>
      <c r="B1651" s="2" t="s">
        <v>10873</v>
      </c>
      <c r="C1651" s="2" t="s">
        <v>4287</v>
      </c>
      <c r="D1651" s="2" t="s">
        <v>4287</v>
      </c>
      <c r="E1651" s="38" t="s">
        <v>10874</v>
      </c>
    </row>
    <row r="1652">
      <c r="A1652" s="2" t="s">
        <v>10876</v>
      </c>
      <c r="B1652" s="2" t="s">
        <v>10873</v>
      </c>
      <c r="C1652" s="2" t="s">
        <v>4287</v>
      </c>
      <c r="D1652" s="2" t="s">
        <v>4287</v>
      </c>
      <c r="E1652" s="38" t="s">
        <v>10874</v>
      </c>
    </row>
    <row r="1653">
      <c r="A1653" s="2" t="s">
        <v>10877</v>
      </c>
      <c r="B1653" s="2" t="s">
        <v>10873</v>
      </c>
      <c r="C1653" s="2" t="s">
        <v>4287</v>
      </c>
      <c r="D1653" s="2" t="s">
        <v>4287</v>
      </c>
      <c r="E1653" s="38" t="s">
        <v>10874</v>
      </c>
    </row>
    <row r="1654">
      <c r="A1654" s="2" t="s">
        <v>10878</v>
      </c>
      <c r="B1654" s="2" t="s">
        <v>10873</v>
      </c>
      <c r="C1654" s="2" t="s">
        <v>4287</v>
      </c>
      <c r="D1654" s="2" t="s">
        <v>4287</v>
      </c>
      <c r="E1654" s="38" t="s">
        <v>10874</v>
      </c>
    </row>
    <row r="1655">
      <c r="A1655" s="2" t="s">
        <v>4358</v>
      </c>
      <c r="B1655" s="2" t="s">
        <v>10873</v>
      </c>
      <c r="C1655" s="2" t="s">
        <v>4287</v>
      </c>
      <c r="D1655" s="2" t="s">
        <v>4287</v>
      </c>
      <c r="E1655" s="38" t="s">
        <v>10874</v>
      </c>
    </row>
    <row r="1656">
      <c r="A1656" s="2" t="s">
        <v>2682</v>
      </c>
      <c r="B1656" s="2" t="s">
        <v>10873</v>
      </c>
      <c r="C1656" s="2" t="s">
        <v>4287</v>
      </c>
      <c r="D1656" s="2" t="s">
        <v>4287</v>
      </c>
      <c r="E1656" s="38" t="s">
        <v>10874</v>
      </c>
    </row>
    <row r="1657">
      <c r="A1657" s="2" t="s">
        <v>4359</v>
      </c>
      <c r="B1657" s="2" t="s">
        <v>10873</v>
      </c>
      <c r="C1657" s="2" t="s">
        <v>4287</v>
      </c>
      <c r="D1657" s="2" t="s">
        <v>4287</v>
      </c>
      <c r="E1657" s="38" t="s">
        <v>10874</v>
      </c>
    </row>
    <row r="1658">
      <c r="A1658" s="2" t="s">
        <v>10879</v>
      </c>
      <c r="B1658" s="2" t="s">
        <v>10873</v>
      </c>
      <c r="C1658" s="2" t="s">
        <v>4287</v>
      </c>
      <c r="D1658" s="2" t="s">
        <v>4287</v>
      </c>
      <c r="E1658" s="38" t="s">
        <v>10874</v>
      </c>
    </row>
    <row r="1659">
      <c r="A1659" s="2" t="s">
        <v>10880</v>
      </c>
      <c r="B1659" s="2" t="s">
        <v>10873</v>
      </c>
      <c r="C1659" s="2" t="s">
        <v>4287</v>
      </c>
      <c r="D1659" s="2" t="s">
        <v>4287</v>
      </c>
      <c r="E1659" s="38" t="s">
        <v>10874</v>
      </c>
    </row>
    <row r="1660">
      <c r="A1660" s="2" t="s">
        <v>10881</v>
      </c>
      <c r="B1660" s="2" t="s">
        <v>10873</v>
      </c>
      <c r="C1660" s="2" t="s">
        <v>4287</v>
      </c>
      <c r="D1660" s="2" t="s">
        <v>4287</v>
      </c>
      <c r="E1660" s="38" t="s">
        <v>10874</v>
      </c>
    </row>
    <row r="1661">
      <c r="A1661" s="2" t="s">
        <v>10882</v>
      </c>
      <c r="B1661" s="2" t="s">
        <v>10873</v>
      </c>
      <c r="C1661" s="2" t="s">
        <v>4287</v>
      </c>
      <c r="D1661" s="2" t="s">
        <v>4287</v>
      </c>
      <c r="E1661" s="38" t="s">
        <v>10874</v>
      </c>
    </row>
    <row r="1662">
      <c r="A1662" s="2" t="s">
        <v>4365</v>
      </c>
      <c r="B1662" s="2" t="s">
        <v>10873</v>
      </c>
      <c r="C1662" s="2" t="s">
        <v>4287</v>
      </c>
      <c r="D1662" s="2" t="s">
        <v>4287</v>
      </c>
      <c r="E1662" s="38" t="s">
        <v>10874</v>
      </c>
    </row>
    <row r="1663">
      <c r="A1663" s="2" t="s">
        <v>4366</v>
      </c>
      <c r="B1663" s="2" t="s">
        <v>10873</v>
      </c>
      <c r="C1663" s="2" t="s">
        <v>4287</v>
      </c>
      <c r="D1663" s="2" t="s">
        <v>4287</v>
      </c>
      <c r="E1663" s="38" t="s">
        <v>10874</v>
      </c>
    </row>
    <row r="1664">
      <c r="A1664" s="2" t="s">
        <v>3291</v>
      </c>
      <c r="B1664" s="2" t="s">
        <v>10873</v>
      </c>
      <c r="C1664" s="2" t="s">
        <v>4287</v>
      </c>
      <c r="D1664" s="2" t="s">
        <v>4287</v>
      </c>
      <c r="E1664" s="38" t="s">
        <v>10874</v>
      </c>
    </row>
    <row r="1665">
      <c r="A1665" s="2" t="s">
        <v>3292</v>
      </c>
      <c r="B1665" s="2" t="s">
        <v>10873</v>
      </c>
      <c r="C1665" s="2" t="s">
        <v>4287</v>
      </c>
      <c r="D1665" s="2" t="s">
        <v>4287</v>
      </c>
      <c r="E1665" s="38" t="s">
        <v>10874</v>
      </c>
    </row>
    <row r="1666">
      <c r="A1666" s="2" t="s">
        <v>4742</v>
      </c>
      <c r="B1666" s="2" t="s">
        <v>10873</v>
      </c>
      <c r="C1666" s="2" t="s">
        <v>4287</v>
      </c>
      <c r="D1666" s="2" t="s">
        <v>4287</v>
      </c>
      <c r="E1666" s="38" t="s">
        <v>10874</v>
      </c>
    </row>
    <row r="1667">
      <c r="A1667" s="2" t="s">
        <v>4743</v>
      </c>
      <c r="B1667" s="2" t="s">
        <v>10873</v>
      </c>
      <c r="C1667" s="2" t="s">
        <v>4287</v>
      </c>
      <c r="D1667" s="2" t="s">
        <v>4287</v>
      </c>
      <c r="E1667" s="38" t="s">
        <v>10874</v>
      </c>
    </row>
    <row r="1668">
      <c r="A1668" s="2" t="s">
        <v>10883</v>
      </c>
      <c r="B1668" s="2" t="s">
        <v>10873</v>
      </c>
      <c r="C1668" s="2" t="s">
        <v>4287</v>
      </c>
      <c r="D1668" s="2" t="s">
        <v>4287</v>
      </c>
      <c r="E1668" s="38" t="s">
        <v>10874</v>
      </c>
    </row>
    <row r="1669">
      <c r="A1669" s="2" t="s">
        <v>10884</v>
      </c>
      <c r="B1669" s="2" t="s">
        <v>10873</v>
      </c>
      <c r="C1669" s="2" t="s">
        <v>4287</v>
      </c>
      <c r="D1669" s="2" t="s">
        <v>4287</v>
      </c>
      <c r="E1669" s="38" t="s">
        <v>10874</v>
      </c>
    </row>
    <row r="1670">
      <c r="A1670" s="2" t="s">
        <v>10885</v>
      </c>
      <c r="B1670" s="2" t="s">
        <v>10873</v>
      </c>
      <c r="C1670" s="2" t="s">
        <v>4287</v>
      </c>
      <c r="D1670" s="2" t="s">
        <v>4287</v>
      </c>
      <c r="E1670" s="38" t="s">
        <v>10874</v>
      </c>
    </row>
    <row r="1671">
      <c r="A1671" s="2" t="s">
        <v>3294</v>
      </c>
      <c r="B1671" s="2" t="s">
        <v>10873</v>
      </c>
      <c r="C1671" s="2" t="s">
        <v>4287</v>
      </c>
      <c r="D1671" s="2" t="s">
        <v>4287</v>
      </c>
      <c r="E1671" s="38" t="s">
        <v>10874</v>
      </c>
    </row>
    <row r="1672">
      <c r="A1672" s="2" t="s">
        <v>4369</v>
      </c>
      <c r="B1672" s="2" t="s">
        <v>10873</v>
      </c>
      <c r="C1672" s="2" t="s">
        <v>4287</v>
      </c>
      <c r="D1672" s="2" t="s">
        <v>4287</v>
      </c>
      <c r="E1672" s="38" t="s">
        <v>10874</v>
      </c>
    </row>
    <row r="1673">
      <c r="A1673" s="2" t="s">
        <v>4370</v>
      </c>
      <c r="B1673" s="2" t="s">
        <v>10873</v>
      </c>
      <c r="C1673" s="2" t="s">
        <v>4287</v>
      </c>
      <c r="D1673" s="2" t="s">
        <v>4287</v>
      </c>
      <c r="E1673" s="38" t="s">
        <v>10874</v>
      </c>
    </row>
    <row r="1674">
      <c r="A1674" s="2" t="s">
        <v>2687</v>
      </c>
      <c r="B1674" s="2" t="s">
        <v>10873</v>
      </c>
      <c r="C1674" s="2" t="s">
        <v>4287</v>
      </c>
      <c r="D1674" s="2" t="s">
        <v>4287</v>
      </c>
      <c r="E1674" s="38" t="s">
        <v>10874</v>
      </c>
    </row>
    <row r="1675">
      <c r="A1675" s="2" t="s">
        <v>4745</v>
      </c>
      <c r="B1675" s="2" t="s">
        <v>10873</v>
      </c>
      <c r="C1675" s="2" t="s">
        <v>4287</v>
      </c>
      <c r="D1675" s="2" t="s">
        <v>4287</v>
      </c>
      <c r="E1675" s="38" t="s">
        <v>10874</v>
      </c>
    </row>
    <row r="1676">
      <c r="A1676" s="2" t="s">
        <v>4371</v>
      </c>
      <c r="B1676" s="2" t="s">
        <v>10873</v>
      </c>
      <c r="C1676" s="2" t="s">
        <v>4287</v>
      </c>
      <c r="D1676" s="2" t="s">
        <v>4287</v>
      </c>
      <c r="E1676" s="38" t="s">
        <v>10874</v>
      </c>
    </row>
    <row r="1677">
      <c r="A1677" s="2" t="s">
        <v>4372</v>
      </c>
      <c r="B1677" s="2" t="s">
        <v>10873</v>
      </c>
      <c r="C1677" s="2" t="s">
        <v>4287</v>
      </c>
      <c r="D1677" s="2" t="s">
        <v>4287</v>
      </c>
      <c r="E1677" s="38" t="s">
        <v>10874</v>
      </c>
    </row>
    <row r="1678">
      <c r="A1678" s="2" t="s">
        <v>10886</v>
      </c>
      <c r="B1678" s="2" t="s">
        <v>10873</v>
      </c>
      <c r="C1678" s="2" t="s">
        <v>4287</v>
      </c>
      <c r="D1678" s="2" t="s">
        <v>4287</v>
      </c>
      <c r="E1678" s="38" t="s">
        <v>10874</v>
      </c>
    </row>
    <row r="1679">
      <c r="A1679" s="2" t="s">
        <v>4375</v>
      </c>
      <c r="B1679" s="2" t="s">
        <v>10873</v>
      </c>
      <c r="C1679" s="2" t="s">
        <v>4287</v>
      </c>
      <c r="D1679" s="2" t="s">
        <v>4287</v>
      </c>
      <c r="E1679" s="38" t="s">
        <v>10874</v>
      </c>
    </row>
    <row r="1680">
      <c r="A1680" s="2" t="s">
        <v>2688</v>
      </c>
      <c r="B1680" s="2" t="s">
        <v>10873</v>
      </c>
      <c r="C1680" s="2" t="s">
        <v>4287</v>
      </c>
      <c r="D1680" s="2" t="s">
        <v>4287</v>
      </c>
      <c r="E1680" s="38" t="s">
        <v>10874</v>
      </c>
    </row>
    <row r="1681">
      <c r="A1681" s="2" t="s">
        <v>10887</v>
      </c>
      <c r="B1681" s="2" t="s">
        <v>10873</v>
      </c>
      <c r="C1681" s="2" t="s">
        <v>4287</v>
      </c>
      <c r="D1681" s="2" t="s">
        <v>4287</v>
      </c>
      <c r="E1681" s="38" t="s">
        <v>10874</v>
      </c>
    </row>
    <row r="1682">
      <c r="A1682" s="2" t="s">
        <v>4377</v>
      </c>
      <c r="B1682" s="2" t="s">
        <v>10873</v>
      </c>
      <c r="C1682" s="2" t="s">
        <v>4287</v>
      </c>
      <c r="D1682" s="2" t="s">
        <v>4287</v>
      </c>
      <c r="E1682" s="38" t="s">
        <v>10874</v>
      </c>
    </row>
    <row r="1683">
      <c r="A1683" s="2" t="s">
        <v>4378</v>
      </c>
      <c r="B1683" s="2" t="s">
        <v>10888</v>
      </c>
      <c r="C1683" s="2" t="s">
        <v>10474</v>
      </c>
      <c r="D1683" s="2" t="s">
        <v>4287</v>
      </c>
      <c r="E1683" s="38" t="s">
        <v>10889</v>
      </c>
    </row>
    <row r="1684">
      <c r="A1684" s="2" t="s">
        <v>10890</v>
      </c>
      <c r="B1684" s="2" t="s">
        <v>10888</v>
      </c>
      <c r="C1684" s="2" t="s">
        <v>10474</v>
      </c>
      <c r="D1684" s="2" t="s">
        <v>4287</v>
      </c>
      <c r="E1684" s="38" t="s">
        <v>10889</v>
      </c>
    </row>
    <row r="1685">
      <c r="A1685" s="2" t="s">
        <v>2689</v>
      </c>
      <c r="B1685" s="2" t="s">
        <v>10888</v>
      </c>
      <c r="C1685" s="2" t="s">
        <v>10474</v>
      </c>
      <c r="D1685" s="2" t="s">
        <v>4287</v>
      </c>
      <c r="E1685" s="38" t="s">
        <v>10889</v>
      </c>
    </row>
    <row r="1686">
      <c r="A1686" s="2" t="s">
        <v>10891</v>
      </c>
      <c r="B1686" s="2" t="s">
        <v>10888</v>
      </c>
      <c r="C1686" s="2" t="s">
        <v>10474</v>
      </c>
      <c r="D1686" s="2" t="s">
        <v>4287</v>
      </c>
      <c r="E1686" s="38" t="s">
        <v>10889</v>
      </c>
    </row>
    <row r="1687">
      <c r="A1687" s="2" t="s">
        <v>2691</v>
      </c>
      <c r="B1687" s="2" t="s">
        <v>10888</v>
      </c>
      <c r="C1687" s="2" t="s">
        <v>10474</v>
      </c>
      <c r="D1687" s="2" t="s">
        <v>4287</v>
      </c>
      <c r="E1687" s="38" t="s">
        <v>10889</v>
      </c>
    </row>
    <row r="1688">
      <c r="A1688" s="2" t="s">
        <v>10892</v>
      </c>
      <c r="B1688" s="2" t="s">
        <v>10888</v>
      </c>
      <c r="C1688" s="2" t="s">
        <v>10474</v>
      </c>
      <c r="D1688" s="2" t="s">
        <v>4287</v>
      </c>
      <c r="E1688" s="38" t="s">
        <v>10889</v>
      </c>
    </row>
    <row r="1689">
      <c r="A1689" s="2" t="s">
        <v>10893</v>
      </c>
      <c r="B1689" s="2" t="s">
        <v>10888</v>
      </c>
      <c r="C1689" s="2" t="s">
        <v>10474</v>
      </c>
      <c r="D1689" s="2" t="s">
        <v>4287</v>
      </c>
      <c r="E1689" s="38" t="s">
        <v>10889</v>
      </c>
    </row>
    <row r="1690">
      <c r="A1690" s="2" t="s">
        <v>10894</v>
      </c>
      <c r="B1690" s="2" t="s">
        <v>10888</v>
      </c>
      <c r="C1690" s="2" t="s">
        <v>10474</v>
      </c>
      <c r="D1690" s="2" t="s">
        <v>4287</v>
      </c>
      <c r="E1690" s="38" t="s">
        <v>10889</v>
      </c>
    </row>
    <row r="1691">
      <c r="A1691" s="2" t="s">
        <v>4386</v>
      </c>
      <c r="B1691" s="2" t="s">
        <v>10888</v>
      </c>
      <c r="C1691" s="2" t="s">
        <v>10474</v>
      </c>
      <c r="D1691" s="2" t="s">
        <v>4287</v>
      </c>
      <c r="E1691" s="38" t="s">
        <v>10889</v>
      </c>
    </row>
    <row r="1692">
      <c r="A1692" s="2" t="s">
        <v>2697</v>
      </c>
      <c r="B1692" s="2" t="s">
        <v>10888</v>
      </c>
      <c r="C1692" s="2" t="s">
        <v>10474</v>
      </c>
      <c r="D1692" s="2" t="s">
        <v>4287</v>
      </c>
      <c r="E1692" s="38" t="s">
        <v>10889</v>
      </c>
    </row>
    <row r="1693">
      <c r="A1693" s="2" t="s">
        <v>10895</v>
      </c>
      <c r="B1693" s="2" t="s">
        <v>10888</v>
      </c>
      <c r="C1693" s="2" t="s">
        <v>10474</v>
      </c>
      <c r="D1693" s="2" t="s">
        <v>4287</v>
      </c>
      <c r="E1693" s="38" t="s">
        <v>10889</v>
      </c>
    </row>
    <row r="1694">
      <c r="A1694" s="2" t="s">
        <v>10896</v>
      </c>
      <c r="B1694" s="2" t="s">
        <v>10888</v>
      </c>
      <c r="C1694" s="2" t="s">
        <v>10474</v>
      </c>
      <c r="D1694" s="2" t="s">
        <v>4287</v>
      </c>
      <c r="E1694" s="38" t="s">
        <v>10889</v>
      </c>
    </row>
    <row r="1695">
      <c r="A1695" s="2" t="s">
        <v>10897</v>
      </c>
      <c r="B1695" s="2" t="s">
        <v>10888</v>
      </c>
      <c r="C1695" s="2" t="s">
        <v>10474</v>
      </c>
      <c r="D1695" s="2" t="s">
        <v>4287</v>
      </c>
      <c r="E1695" s="38" t="s">
        <v>10889</v>
      </c>
    </row>
    <row r="1696">
      <c r="A1696" s="2" t="s">
        <v>3301</v>
      </c>
      <c r="B1696" s="2" t="s">
        <v>10888</v>
      </c>
      <c r="C1696" s="2" t="s">
        <v>10474</v>
      </c>
      <c r="D1696" s="2" t="s">
        <v>4287</v>
      </c>
      <c r="E1696" s="38" t="s">
        <v>10889</v>
      </c>
    </row>
    <row r="1697">
      <c r="A1697" s="2" t="s">
        <v>10898</v>
      </c>
      <c r="B1697" s="2" t="s">
        <v>10888</v>
      </c>
      <c r="C1697" s="2" t="s">
        <v>10474</v>
      </c>
      <c r="D1697" s="2" t="s">
        <v>4287</v>
      </c>
      <c r="E1697" s="38" t="s">
        <v>10889</v>
      </c>
    </row>
    <row r="1698">
      <c r="A1698" s="2" t="s">
        <v>10899</v>
      </c>
      <c r="B1698" s="2" t="s">
        <v>10888</v>
      </c>
      <c r="C1698" s="2" t="s">
        <v>10474</v>
      </c>
      <c r="D1698" s="2" t="s">
        <v>4287</v>
      </c>
      <c r="E1698" s="38" t="s">
        <v>10889</v>
      </c>
    </row>
    <row r="1699">
      <c r="A1699" s="2" t="s">
        <v>10900</v>
      </c>
      <c r="B1699" s="2" t="s">
        <v>10888</v>
      </c>
      <c r="C1699" s="2" t="s">
        <v>10474</v>
      </c>
      <c r="D1699" s="2" t="s">
        <v>4287</v>
      </c>
      <c r="E1699" s="38" t="s">
        <v>10889</v>
      </c>
    </row>
    <row r="1700">
      <c r="A1700" s="2" t="s">
        <v>2701</v>
      </c>
      <c r="B1700" s="2" t="s">
        <v>10888</v>
      </c>
      <c r="C1700" s="2" t="s">
        <v>10474</v>
      </c>
      <c r="D1700" s="2" t="s">
        <v>4287</v>
      </c>
      <c r="E1700" s="38" t="s">
        <v>10889</v>
      </c>
    </row>
    <row r="1701">
      <c r="A1701" s="2" t="s">
        <v>4394</v>
      </c>
      <c r="B1701" s="2" t="s">
        <v>10901</v>
      </c>
      <c r="C1701" s="2" t="s">
        <v>10513</v>
      </c>
      <c r="D1701" s="2" t="s">
        <v>4287</v>
      </c>
      <c r="E1701" s="38" t="s">
        <v>10902</v>
      </c>
    </row>
    <row r="1702">
      <c r="A1702" s="2" t="s">
        <v>10903</v>
      </c>
      <c r="B1702" s="2" t="s">
        <v>10901</v>
      </c>
      <c r="C1702" s="2" t="s">
        <v>10513</v>
      </c>
      <c r="D1702" s="2" t="s">
        <v>4287</v>
      </c>
      <c r="E1702" s="38" t="s">
        <v>10902</v>
      </c>
    </row>
    <row r="1703">
      <c r="A1703" s="2" t="s">
        <v>10904</v>
      </c>
      <c r="B1703" s="2" t="s">
        <v>10901</v>
      </c>
      <c r="C1703" s="2" t="s">
        <v>10513</v>
      </c>
      <c r="D1703" s="2" t="s">
        <v>4287</v>
      </c>
      <c r="E1703" s="38" t="s">
        <v>10902</v>
      </c>
    </row>
    <row r="1704">
      <c r="A1704" s="2" t="s">
        <v>3308</v>
      </c>
      <c r="B1704" s="2" t="s">
        <v>10901</v>
      </c>
      <c r="C1704" s="2" t="s">
        <v>10513</v>
      </c>
      <c r="D1704" s="2" t="s">
        <v>4287</v>
      </c>
      <c r="E1704" s="38" t="s">
        <v>10902</v>
      </c>
    </row>
    <row r="1705">
      <c r="A1705" s="2" t="s">
        <v>10905</v>
      </c>
      <c r="B1705" s="104" t="s">
        <v>10906</v>
      </c>
      <c r="C1705" s="104" t="s">
        <v>10397</v>
      </c>
      <c r="D1705" s="104" t="s">
        <v>4287</v>
      </c>
      <c r="E1705" s="38" t="s">
        <v>10907</v>
      </c>
    </row>
    <row r="1706">
      <c r="A1706" s="2" t="s">
        <v>10908</v>
      </c>
      <c r="B1706" s="104" t="s">
        <v>10906</v>
      </c>
      <c r="C1706" s="104" t="s">
        <v>10397</v>
      </c>
      <c r="D1706" s="104" t="s">
        <v>4287</v>
      </c>
      <c r="E1706" s="38" t="s">
        <v>10907</v>
      </c>
    </row>
    <row r="1707">
      <c r="A1707" s="2" t="s">
        <v>10909</v>
      </c>
      <c r="B1707" s="104" t="s">
        <v>10906</v>
      </c>
      <c r="C1707" s="104" t="s">
        <v>10397</v>
      </c>
      <c r="D1707" s="104" t="s">
        <v>4287</v>
      </c>
      <c r="E1707" s="38" t="s">
        <v>10907</v>
      </c>
    </row>
    <row r="1708">
      <c r="A1708" s="2" t="s">
        <v>10910</v>
      </c>
      <c r="B1708" s="104" t="s">
        <v>10906</v>
      </c>
      <c r="C1708" s="104" t="s">
        <v>10397</v>
      </c>
      <c r="D1708" s="104" t="s">
        <v>4287</v>
      </c>
      <c r="E1708" s="38" t="s">
        <v>10907</v>
      </c>
    </row>
    <row r="1709">
      <c r="A1709" s="2" t="s">
        <v>2707</v>
      </c>
      <c r="B1709" s="104" t="s">
        <v>10906</v>
      </c>
      <c r="C1709" s="104" t="s">
        <v>10397</v>
      </c>
      <c r="D1709" s="104" t="s">
        <v>4287</v>
      </c>
      <c r="E1709" s="38" t="s">
        <v>10907</v>
      </c>
    </row>
    <row r="1710">
      <c r="A1710" s="2" t="s">
        <v>4404</v>
      </c>
      <c r="B1710" s="104" t="s">
        <v>10906</v>
      </c>
      <c r="C1710" s="104" t="s">
        <v>10397</v>
      </c>
      <c r="D1710" s="104" t="s">
        <v>4287</v>
      </c>
      <c r="E1710" s="38" t="s">
        <v>10907</v>
      </c>
    </row>
    <row r="1711">
      <c r="A1711" s="2" t="s">
        <v>10911</v>
      </c>
      <c r="B1711" s="104" t="s">
        <v>10906</v>
      </c>
      <c r="C1711" s="104" t="s">
        <v>10397</v>
      </c>
      <c r="D1711" s="104" t="s">
        <v>4287</v>
      </c>
      <c r="E1711" s="38" t="s">
        <v>10907</v>
      </c>
    </row>
    <row r="1712">
      <c r="A1712" s="2" t="s">
        <v>4407</v>
      </c>
      <c r="B1712" s="104" t="s">
        <v>10906</v>
      </c>
      <c r="C1712" s="104" t="s">
        <v>10397</v>
      </c>
      <c r="D1712" s="104" t="s">
        <v>4287</v>
      </c>
      <c r="E1712" s="38" t="s">
        <v>10907</v>
      </c>
    </row>
    <row r="1713">
      <c r="A1713" s="2" t="s">
        <v>10912</v>
      </c>
      <c r="B1713" s="104" t="s">
        <v>10906</v>
      </c>
      <c r="C1713" s="104" t="s">
        <v>10397</v>
      </c>
      <c r="D1713" s="104" t="s">
        <v>4287</v>
      </c>
      <c r="E1713" s="38" t="s">
        <v>10907</v>
      </c>
    </row>
    <row r="1714">
      <c r="A1714" s="2" t="s">
        <v>10913</v>
      </c>
      <c r="B1714" s="2" t="s">
        <v>10914</v>
      </c>
      <c r="C1714" s="2" t="s">
        <v>10513</v>
      </c>
      <c r="D1714" s="2" t="s">
        <v>4287</v>
      </c>
      <c r="E1714" s="38" t="s">
        <v>10915</v>
      </c>
    </row>
    <row r="1715">
      <c r="A1715" s="2" t="s">
        <v>10916</v>
      </c>
      <c r="B1715" s="2" t="s">
        <v>10914</v>
      </c>
      <c r="C1715" s="2" t="s">
        <v>10513</v>
      </c>
      <c r="D1715" s="2" t="s">
        <v>4287</v>
      </c>
      <c r="E1715" s="38" t="s">
        <v>10915</v>
      </c>
    </row>
    <row r="1716">
      <c r="A1716" s="2" t="s">
        <v>3320</v>
      </c>
      <c r="B1716" s="2" t="s">
        <v>10914</v>
      </c>
      <c r="C1716" s="2" t="s">
        <v>10513</v>
      </c>
      <c r="D1716" s="2" t="s">
        <v>4287</v>
      </c>
      <c r="E1716" s="38" t="s">
        <v>10915</v>
      </c>
    </row>
    <row r="1717">
      <c r="A1717" s="2" t="s">
        <v>10917</v>
      </c>
      <c r="B1717" s="2" t="s">
        <v>10918</v>
      </c>
      <c r="C1717" s="2" t="s">
        <v>10388</v>
      </c>
      <c r="D1717" s="2" t="s">
        <v>4287</v>
      </c>
      <c r="E1717" s="38" t="s">
        <v>10919</v>
      </c>
    </row>
    <row r="1718">
      <c r="A1718" s="2" t="s">
        <v>10920</v>
      </c>
      <c r="B1718" s="2" t="s">
        <v>10918</v>
      </c>
      <c r="C1718" s="2" t="s">
        <v>10388</v>
      </c>
      <c r="D1718" s="2" t="s">
        <v>4287</v>
      </c>
      <c r="E1718" s="38" t="s">
        <v>10919</v>
      </c>
    </row>
    <row r="1719">
      <c r="A1719" s="2" t="s">
        <v>10921</v>
      </c>
      <c r="B1719" s="2" t="s">
        <v>10918</v>
      </c>
      <c r="C1719" s="2" t="s">
        <v>10388</v>
      </c>
      <c r="D1719" s="2" t="s">
        <v>4287</v>
      </c>
      <c r="E1719" s="38" t="s">
        <v>10919</v>
      </c>
    </row>
    <row r="1720">
      <c r="A1720" s="2" t="s">
        <v>10922</v>
      </c>
      <c r="B1720" s="2" t="s">
        <v>9362</v>
      </c>
      <c r="C1720" s="2" t="s">
        <v>10923</v>
      </c>
      <c r="D1720" s="2" t="s">
        <v>4287</v>
      </c>
      <c r="E1720" s="38" t="s">
        <v>10924</v>
      </c>
    </row>
    <row r="1721">
      <c r="A1721" s="2" t="s">
        <v>10925</v>
      </c>
      <c r="B1721" s="2" t="s">
        <v>9362</v>
      </c>
      <c r="C1721" s="2" t="s">
        <v>10923</v>
      </c>
      <c r="D1721" s="2" t="s">
        <v>4287</v>
      </c>
      <c r="E1721" s="38" t="s">
        <v>10924</v>
      </c>
    </row>
    <row r="1722">
      <c r="A1722" s="2" t="s">
        <v>10926</v>
      </c>
      <c r="B1722" s="2" t="s">
        <v>9362</v>
      </c>
      <c r="C1722" s="2" t="s">
        <v>10923</v>
      </c>
      <c r="D1722" s="2" t="s">
        <v>4287</v>
      </c>
      <c r="E1722" s="38" t="s">
        <v>10924</v>
      </c>
    </row>
    <row r="1723">
      <c r="A1723" s="2" t="s">
        <v>10927</v>
      </c>
      <c r="B1723" s="2" t="s">
        <v>9362</v>
      </c>
      <c r="C1723" s="2" t="s">
        <v>10923</v>
      </c>
      <c r="D1723" s="2" t="s">
        <v>4287</v>
      </c>
      <c r="E1723" s="38" t="s">
        <v>10924</v>
      </c>
    </row>
    <row r="1724">
      <c r="A1724" s="2" t="s">
        <v>10928</v>
      </c>
      <c r="B1724" s="2" t="s">
        <v>9362</v>
      </c>
      <c r="C1724" s="2" t="s">
        <v>10923</v>
      </c>
      <c r="D1724" s="2" t="s">
        <v>4287</v>
      </c>
      <c r="E1724" s="38" t="s">
        <v>10924</v>
      </c>
    </row>
    <row r="1725">
      <c r="A1725" s="2" t="s">
        <v>10929</v>
      </c>
      <c r="B1725" s="2" t="s">
        <v>9362</v>
      </c>
      <c r="C1725" s="2" t="s">
        <v>10923</v>
      </c>
      <c r="D1725" s="2" t="s">
        <v>4287</v>
      </c>
      <c r="E1725" s="38" t="s">
        <v>10924</v>
      </c>
    </row>
    <row r="1726">
      <c r="A1726" s="2" t="s">
        <v>10930</v>
      </c>
      <c r="B1726" s="2" t="s">
        <v>9362</v>
      </c>
      <c r="C1726" s="2" t="s">
        <v>10923</v>
      </c>
      <c r="D1726" s="2" t="s">
        <v>4287</v>
      </c>
      <c r="E1726" s="38" t="s">
        <v>10924</v>
      </c>
    </row>
    <row r="1727">
      <c r="A1727" s="2" t="s">
        <v>4427</v>
      </c>
      <c r="B1727" s="2" t="s">
        <v>9362</v>
      </c>
      <c r="C1727" s="2" t="s">
        <v>10923</v>
      </c>
      <c r="D1727" s="2" t="s">
        <v>4287</v>
      </c>
      <c r="E1727" s="38" t="s">
        <v>10924</v>
      </c>
    </row>
    <row r="1728">
      <c r="A1728" s="2" t="s">
        <v>10931</v>
      </c>
      <c r="B1728" s="2" t="s">
        <v>9362</v>
      </c>
      <c r="C1728" s="2" t="s">
        <v>10923</v>
      </c>
      <c r="D1728" s="2" t="s">
        <v>4287</v>
      </c>
      <c r="E1728" s="38" t="s">
        <v>10924</v>
      </c>
    </row>
    <row r="1729">
      <c r="A1729" s="2" t="s">
        <v>10932</v>
      </c>
      <c r="B1729" s="2" t="s">
        <v>9362</v>
      </c>
      <c r="C1729" s="2" t="s">
        <v>10923</v>
      </c>
      <c r="D1729" s="2" t="s">
        <v>4287</v>
      </c>
      <c r="E1729" s="38" t="s">
        <v>10924</v>
      </c>
    </row>
    <row r="1730">
      <c r="A1730" s="2" t="s">
        <v>2713</v>
      </c>
      <c r="B1730" s="2" t="s">
        <v>9362</v>
      </c>
      <c r="C1730" s="2" t="s">
        <v>10923</v>
      </c>
      <c r="D1730" s="2" t="s">
        <v>4287</v>
      </c>
      <c r="E1730" s="38" t="s">
        <v>10924</v>
      </c>
    </row>
    <row r="1731">
      <c r="A1731" s="2" t="s">
        <v>10933</v>
      </c>
      <c r="B1731" s="2" t="s">
        <v>9362</v>
      </c>
      <c r="C1731" s="2" t="s">
        <v>10923</v>
      </c>
      <c r="D1731" s="2" t="s">
        <v>4287</v>
      </c>
      <c r="E1731" s="38" t="s">
        <v>10924</v>
      </c>
    </row>
    <row r="1732">
      <c r="A1732" s="2" t="s">
        <v>10934</v>
      </c>
      <c r="B1732" s="2" t="s">
        <v>9362</v>
      </c>
      <c r="C1732" s="2" t="s">
        <v>10923</v>
      </c>
      <c r="D1732" s="2" t="s">
        <v>4287</v>
      </c>
      <c r="E1732" s="38" t="s">
        <v>10924</v>
      </c>
    </row>
    <row r="1733">
      <c r="A1733" s="2" t="s">
        <v>10935</v>
      </c>
      <c r="B1733" s="2" t="s">
        <v>10936</v>
      </c>
      <c r="C1733" s="2" t="s">
        <v>10937</v>
      </c>
      <c r="D1733" s="2" t="s">
        <v>4287</v>
      </c>
      <c r="E1733" s="38" t="s">
        <v>10924</v>
      </c>
    </row>
    <row r="1734">
      <c r="A1734" s="2" t="s">
        <v>10938</v>
      </c>
      <c r="B1734" s="2" t="s">
        <v>10936</v>
      </c>
      <c r="C1734" s="2" t="s">
        <v>10937</v>
      </c>
      <c r="D1734" s="2" t="s">
        <v>4287</v>
      </c>
      <c r="E1734" s="38" t="s">
        <v>10939</v>
      </c>
    </row>
    <row r="1735">
      <c r="A1735" s="2" t="s">
        <v>10940</v>
      </c>
      <c r="B1735" s="2" t="s">
        <v>10936</v>
      </c>
      <c r="C1735" s="2" t="s">
        <v>10937</v>
      </c>
      <c r="D1735" s="2" t="s">
        <v>4287</v>
      </c>
      <c r="E1735" s="38" t="s">
        <v>10939</v>
      </c>
    </row>
    <row r="1736">
      <c r="A1736" s="2" t="s">
        <v>4448</v>
      </c>
      <c r="B1736" s="2" t="s">
        <v>10936</v>
      </c>
      <c r="C1736" s="2" t="s">
        <v>10937</v>
      </c>
      <c r="D1736" s="2" t="s">
        <v>4287</v>
      </c>
      <c r="E1736" s="38" t="s">
        <v>10939</v>
      </c>
    </row>
    <row r="1737">
      <c r="A1737" s="2" t="s">
        <v>3330</v>
      </c>
      <c r="B1737" s="2" t="s">
        <v>10936</v>
      </c>
      <c r="C1737" s="2" t="s">
        <v>10937</v>
      </c>
      <c r="D1737" s="2" t="s">
        <v>4287</v>
      </c>
      <c r="E1737" s="38" t="s">
        <v>10939</v>
      </c>
    </row>
    <row r="1738">
      <c r="A1738" s="2" t="s">
        <v>10941</v>
      </c>
      <c r="B1738" s="2" t="s">
        <v>10936</v>
      </c>
      <c r="C1738" s="2" t="s">
        <v>10937</v>
      </c>
      <c r="D1738" s="2" t="s">
        <v>4287</v>
      </c>
      <c r="E1738" s="38" t="s">
        <v>10939</v>
      </c>
    </row>
    <row r="1739">
      <c r="A1739" s="2" t="s">
        <v>4450</v>
      </c>
      <c r="B1739" s="2" t="s">
        <v>10936</v>
      </c>
      <c r="C1739" s="2" t="s">
        <v>10937</v>
      </c>
      <c r="D1739" s="2" t="s">
        <v>4287</v>
      </c>
      <c r="E1739" s="38" t="s">
        <v>10939</v>
      </c>
    </row>
    <row r="1740">
      <c r="A1740" s="2" t="s">
        <v>10942</v>
      </c>
      <c r="B1740" s="2" t="s">
        <v>10936</v>
      </c>
      <c r="C1740" s="2" t="s">
        <v>10937</v>
      </c>
      <c r="D1740" s="2" t="s">
        <v>4287</v>
      </c>
      <c r="E1740" s="38" t="s">
        <v>10939</v>
      </c>
    </row>
    <row r="1741">
      <c r="A1741" s="2" t="s">
        <v>10943</v>
      </c>
      <c r="B1741" s="2" t="s">
        <v>10936</v>
      </c>
      <c r="C1741" s="2" t="s">
        <v>10937</v>
      </c>
      <c r="D1741" s="2" t="s">
        <v>4287</v>
      </c>
      <c r="E1741" s="38" t="s">
        <v>10939</v>
      </c>
    </row>
    <row r="1742">
      <c r="A1742" s="2" t="s">
        <v>10944</v>
      </c>
      <c r="B1742" s="2" t="s">
        <v>10936</v>
      </c>
      <c r="C1742" s="2" t="s">
        <v>10937</v>
      </c>
      <c r="D1742" s="2" t="s">
        <v>4287</v>
      </c>
      <c r="E1742" s="38" t="s">
        <v>10939</v>
      </c>
    </row>
    <row r="1743">
      <c r="A1743" s="2" t="s">
        <v>3337</v>
      </c>
      <c r="B1743" s="2" t="s">
        <v>10936</v>
      </c>
      <c r="C1743" s="2" t="s">
        <v>10937</v>
      </c>
      <c r="D1743" s="2" t="s">
        <v>4287</v>
      </c>
      <c r="E1743" s="38" t="s">
        <v>10939</v>
      </c>
    </row>
    <row r="1744">
      <c r="A1744" s="2" t="s">
        <v>10945</v>
      </c>
      <c r="B1744" s="2" t="s">
        <v>10936</v>
      </c>
      <c r="C1744" s="2" t="s">
        <v>10937</v>
      </c>
      <c r="D1744" s="2" t="s">
        <v>4287</v>
      </c>
      <c r="E1744" s="38" t="s">
        <v>10939</v>
      </c>
    </row>
    <row r="1745">
      <c r="A1745" s="2" t="s">
        <v>10946</v>
      </c>
      <c r="B1745" s="2" t="s">
        <v>10936</v>
      </c>
      <c r="C1745" s="2" t="s">
        <v>10937</v>
      </c>
      <c r="D1745" s="2" t="s">
        <v>4287</v>
      </c>
      <c r="E1745" s="38" t="s">
        <v>10939</v>
      </c>
    </row>
    <row r="1746">
      <c r="A1746" s="2" t="s">
        <v>4465</v>
      </c>
      <c r="B1746" s="2" t="s">
        <v>10936</v>
      </c>
      <c r="C1746" s="2" t="s">
        <v>10937</v>
      </c>
      <c r="D1746" s="2" t="s">
        <v>4287</v>
      </c>
      <c r="E1746" s="38" t="s">
        <v>10939</v>
      </c>
    </row>
    <row r="1747">
      <c r="A1747" s="2" t="s">
        <v>10947</v>
      </c>
      <c r="B1747" s="2" t="s">
        <v>10936</v>
      </c>
      <c r="C1747" s="2" t="s">
        <v>10937</v>
      </c>
      <c r="D1747" s="2" t="s">
        <v>4287</v>
      </c>
      <c r="E1747" s="38" t="s">
        <v>10939</v>
      </c>
    </row>
    <row r="1748">
      <c r="A1748" s="2" t="s">
        <v>10948</v>
      </c>
      <c r="B1748" s="2" t="s">
        <v>9354</v>
      </c>
      <c r="C1748" s="2" t="s">
        <v>4292</v>
      </c>
      <c r="D1748" s="2" t="s">
        <v>4287</v>
      </c>
      <c r="E1748" s="38" t="s">
        <v>10949</v>
      </c>
    </row>
    <row r="1749">
      <c r="A1749" s="2" t="s">
        <v>4769</v>
      </c>
      <c r="B1749" s="2" t="s">
        <v>9354</v>
      </c>
      <c r="C1749" s="2" t="s">
        <v>4292</v>
      </c>
      <c r="D1749" s="2" t="s">
        <v>4287</v>
      </c>
      <c r="E1749" s="38" t="s">
        <v>10949</v>
      </c>
    </row>
    <row r="1750">
      <c r="A1750" s="2" t="s">
        <v>2718</v>
      </c>
      <c r="B1750" s="2" t="s">
        <v>9354</v>
      </c>
      <c r="C1750" s="2" t="s">
        <v>4292</v>
      </c>
      <c r="D1750" s="2" t="s">
        <v>4287</v>
      </c>
      <c r="E1750" s="38" t="s">
        <v>10949</v>
      </c>
    </row>
    <row r="1751">
      <c r="A1751" s="2" t="s">
        <v>10950</v>
      </c>
      <c r="B1751" s="2" t="s">
        <v>9354</v>
      </c>
      <c r="C1751" s="2" t="s">
        <v>4292</v>
      </c>
      <c r="D1751" s="2" t="s">
        <v>4287</v>
      </c>
      <c r="E1751" s="38" t="s">
        <v>10949</v>
      </c>
    </row>
    <row r="1752">
      <c r="A1752" s="2" t="s">
        <v>10951</v>
      </c>
      <c r="B1752" s="2" t="s">
        <v>9354</v>
      </c>
      <c r="C1752" s="2" t="s">
        <v>4292</v>
      </c>
      <c r="D1752" s="2" t="s">
        <v>4287</v>
      </c>
      <c r="E1752" s="38" t="s">
        <v>10949</v>
      </c>
    </row>
    <row r="1753">
      <c r="A1753" s="2" t="s">
        <v>4770</v>
      </c>
      <c r="B1753" s="2" t="s">
        <v>9354</v>
      </c>
      <c r="C1753" s="2" t="s">
        <v>4292</v>
      </c>
      <c r="D1753" s="2" t="s">
        <v>4287</v>
      </c>
      <c r="E1753" s="38" t="s">
        <v>10949</v>
      </c>
    </row>
    <row r="1754">
      <c r="A1754" s="2" t="s">
        <v>4473</v>
      </c>
      <c r="B1754" s="2" t="s">
        <v>9354</v>
      </c>
      <c r="C1754" s="2" t="s">
        <v>4292</v>
      </c>
      <c r="D1754" s="2" t="s">
        <v>4287</v>
      </c>
      <c r="E1754" s="38" t="s">
        <v>10949</v>
      </c>
    </row>
    <row r="1755">
      <c r="A1755" s="2" t="s">
        <v>10952</v>
      </c>
      <c r="B1755" s="2" t="s">
        <v>9354</v>
      </c>
      <c r="C1755" s="2" t="s">
        <v>4292</v>
      </c>
      <c r="D1755" s="2" t="s">
        <v>4287</v>
      </c>
      <c r="E1755" s="38" t="s">
        <v>10949</v>
      </c>
    </row>
    <row r="1756">
      <c r="A1756" s="2" t="s">
        <v>10953</v>
      </c>
      <c r="B1756" s="2" t="s">
        <v>9354</v>
      </c>
      <c r="C1756" s="2" t="s">
        <v>4292</v>
      </c>
      <c r="D1756" s="2" t="s">
        <v>4287</v>
      </c>
      <c r="E1756" s="38" t="s">
        <v>10949</v>
      </c>
    </row>
    <row r="1757">
      <c r="A1757" s="2" t="s">
        <v>4480</v>
      </c>
      <c r="B1757" s="2" t="s">
        <v>9354</v>
      </c>
      <c r="C1757" s="2" t="s">
        <v>4292</v>
      </c>
      <c r="D1757" s="2" t="s">
        <v>4287</v>
      </c>
      <c r="E1757" s="38" t="s">
        <v>10949</v>
      </c>
    </row>
    <row r="1758">
      <c r="A1758" s="2" t="s">
        <v>10954</v>
      </c>
      <c r="B1758" s="2" t="s">
        <v>9354</v>
      </c>
      <c r="C1758" s="2" t="s">
        <v>4292</v>
      </c>
      <c r="D1758" s="2" t="s">
        <v>4287</v>
      </c>
      <c r="E1758" s="38" t="s">
        <v>10949</v>
      </c>
    </row>
    <row r="1759">
      <c r="A1759" s="2" t="s">
        <v>4481</v>
      </c>
      <c r="B1759" s="2" t="s">
        <v>9354</v>
      </c>
      <c r="C1759" s="2" t="s">
        <v>4292</v>
      </c>
      <c r="D1759" s="2" t="s">
        <v>4287</v>
      </c>
      <c r="E1759" s="38" t="s">
        <v>10949</v>
      </c>
    </row>
    <row r="1760">
      <c r="A1760" s="2" t="s">
        <v>10955</v>
      </c>
      <c r="B1760" s="2" t="s">
        <v>9354</v>
      </c>
      <c r="C1760" s="2" t="s">
        <v>4292</v>
      </c>
      <c r="D1760" s="2" t="s">
        <v>4287</v>
      </c>
      <c r="E1760" s="38" t="s">
        <v>10949</v>
      </c>
    </row>
    <row r="1761">
      <c r="A1761" s="2" t="s">
        <v>10956</v>
      </c>
      <c r="B1761" s="2" t="s">
        <v>9354</v>
      </c>
      <c r="C1761" s="2" t="s">
        <v>4292</v>
      </c>
      <c r="D1761" s="2" t="s">
        <v>4287</v>
      </c>
      <c r="E1761" s="38" t="s">
        <v>10949</v>
      </c>
    </row>
    <row r="1762">
      <c r="A1762" s="2" t="s">
        <v>10957</v>
      </c>
      <c r="B1762" s="2" t="s">
        <v>9354</v>
      </c>
      <c r="C1762" s="2" t="s">
        <v>4292</v>
      </c>
      <c r="D1762" s="2" t="s">
        <v>4287</v>
      </c>
      <c r="E1762" s="38" t="s">
        <v>10949</v>
      </c>
    </row>
    <row r="1763">
      <c r="A1763" s="2" t="s">
        <v>10958</v>
      </c>
      <c r="B1763" s="2" t="s">
        <v>9354</v>
      </c>
      <c r="C1763" s="2" t="s">
        <v>4292</v>
      </c>
      <c r="D1763" s="2" t="s">
        <v>4287</v>
      </c>
      <c r="E1763" s="38" t="s">
        <v>10949</v>
      </c>
    </row>
    <row r="1764">
      <c r="A1764" s="2" t="s">
        <v>4488</v>
      </c>
      <c r="B1764" s="2" t="s">
        <v>9354</v>
      </c>
      <c r="C1764" s="2" t="s">
        <v>4292</v>
      </c>
      <c r="D1764" s="2" t="s">
        <v>4287</v>
      </c>
      <c r="E1764" s="38" t="s">
        <v>10949</v>
      </c>
    </row>
    <row r="1765">
      <c r="A1765" s="2" t="s">
        <v>10959</v>
      </c>
      <c r="B1765" s="2" t="s">
        <v>9354</v>
      </c>
      <c r="C1765" s="2" t="s">
        <v>4292</v>
      </c>
      <c r="D1765" s="2" t="s">
        <v>4287</v>
      </c>
      <c r="E1765" s="38" t="s">
        <v>10949</v>
      </c>
    </row>
    <row r="1766">
      <c r="A1766" s="2" t="s">
        <v>4493</v>
      </c>
      <c r="B1766" s="2" t="s">
        <v>9354</v>
      </c>
      <c r="C1766" s="2" t="s">
        <v>4292</v>
      </c>
      <c r="D1766" s="2" t="s">
        <v>4287</v>
      </c>
      <c r="E1766" s="38" t="s">
        <v>10949</v>
      </c>
    </row>
    <row r="1767">
      <c r="A1767" s="2" t="s">
        <v>4801</v>
      </c>
      <c r="B1767" s="2" t="s">
        <v>9354</v>
      </c>
      <c r="C1767" s="2" t="s">
        <v>4292</v>
      </c>
      <c r="D1767" s="2" t="s">
        <v>4287</v>
      </c>
      <c r="E1767" s="38" t="s">
        <v>10949</v>
      </c>
    </row>
    <row r="1768">
      <c r="A1768" s="2" t="s">
        <v>10960</v>
      </c>
      <c r="B1768" s="2" t="s">
        <v>10961</v>
      </c>
      <c r="C1768" s="2" t="s">
        <v>4287</v>
      </c>
      <c r="D1768" s="2" t="s">
        <v>4287</v>
      </c>
      <c r="E1768" s="38" t="s">
        <v>10962</v>
      </c>
    </row>
    <row r="1769">
      <c r="A1769" s="2" t="s">
        <v>3348</v>
      </c>
      <c r="B1769" s="2" t="s">
        <v>10961</v>
      </c>
      <c r="C1769" s="2" t="s">
        <v>4287</v>
      </c>
      <c r="D1769" s="2" t="s">
        <v>4287</v>
      </c>
      <c r="E1769" s="38" t="s">
        <v>10962</v>
      </c>
    </row>
    <row r="1770">
      <c r="A1770" s="2" t="s">
        <v>10963</v>
      </c>
      <c r="B1770" s="2" t="s">
        <v>10961</v>
      </c>
      <c r="C1770" s="2" t="s">
        <v>4287</v>
      </c>
      <c r="D1770" s="2" t="s">
        <v>4287</v>
      </c>
      <c r="E1770" s="38" t="s">
        <v>10962</v>
      </c>
    </row>
    <row r="1771">
      <c r="A1771" s="2" t="s">
        <v>4499</v>
      </c>
      <c r="B1771" s="2" t="s">
        <v>10961</v>
      </c>
      <c r="C1771" s="2" t="s">
        <v>4287</v>
      </c>
      <c r="D1771" s="2" t="s">
        <v>4287</v>
      </c>
      <c r="E1771" s="38" t="s">
        <v>10962</v>
      </c>
    </row>
    <row r="1772">
      <c r="A1772" s="2" t="s">
        <v>10964</v>
      </c>
      <c r="B1772" s="2" t="s">
        <v>10961</v>
      </c>
      <c r="C1772" s="2" t="s">
        <v>4287</v>
      </c>
      <c r="D1772" s="2" t="s">
        <v>4287</v>
      </c>
      <c r="E1772" s="38" t="s">
        <v>10962</v>
      </c>
    </row>
    <row r="1773">
      <c r="A1773" s="2" t="s">
        <v>10965</v>
      </c>
      <c r="B1773" s="2" t="s">
        <v>10961</v>
      </c>
      <c r="C1773" s="2" t="s">
        <v>4287</v>
      </c>
      <c r="D1773" s="2" t="s">
        <v>4287</v>
      </c>
      <c r="E1773" s="38" t="s">
        <v>10962</v>
      </c>
    </row>
    <row r="1774">
      <c r="A1774" s="2" t="s">
        <v>3351</v>
      </c>
      <c r="B1774" s="2" t="s">
        <v>10961</v>
      </c>
      <c r="C1774" s="2" t="s">
        <v>4287</v>
      </c>
      <c r="D1774" s="2" t="s">
        <v>4287</v>
      </c>
      <c r="E1774" s="38" t="s">
        <v>10962</v>
      </c>
    </row>
    <row r="1775">
      <c r="A1775" s="2" t="s">
        <v>3352</v>
      </c>
      <c r="B1775" s="2" t="s">
        <v>10961</v>
      </c>
      <c r="C1775" s="2" t="s">
        <v>4287</v>
      </c>
      <c r="D1775" s="2" t="s">
        <v>4287</v>
      </c>
      <c r="E1775" s="38" t="s">
        <v>10962</v>
      </c>
    </row>
    <row r="1776">
      <c r="A1776" s="2" t="s">
        <v>10966</v>
      </c>
      <c r="B1776" s="2" t="s">
        <v>10961</v>
      </c>
      <c r="C1776" s="2" t="s">
        <v>4287</v>
      </c>
      <c r="D1776" s="2" t="s">
        <v>4287</v>
      </c>
      <c r="E1776" s="38" t="s">
        <v>10962</v>
      </c>
    </row>
    <row r="1777">
      <c r="A1777" s="2" t="s">
        <v>2729</v>
      </c>
      <c r="B1777" s="2" t="s">
        <v>10961</v>
      </c>
      <c r="C1777" s="2" t="s">
        <v>4287</v>
      </c>
      <c r="D1777" s="2" t="s">
        <v>4287</v>
      </c>
      <c r="E1777" s="38" t="s">
        <v>10962</v>
      </c>
    </row>
    <row r="1778">
      <c r="A1778" s="2" t="s">
        <v>10967</v>
      </c>
      <c r="B1778" s="2" t="s">
        <v>10961</v>
      </c>
      <c r="C1778" s="2" t="s">
        <v>4287</v>
      </c>
      <c r="D1778" s="2" t="s">
        <v>4287</v>
      </c>
      <c r="E1778" s="38" t="s">
        <v>10962</v>
      </c>
    </row>
    <row r="1779">
      <c r="A1779" s="2" t="s">
        <v>10968</v>
      </c>
      <c r="B1779" s="2" t="s">
        <v>10961</v>
      </c>
      <c r="C1779" s="2" t="s">
        <v>4287</v>
      </c>
      <c r="D1779" s="2" t="s">
        <v>4287</v>
      </c>
      <c r="E1779" s="38" t="s">
        <v>10962</v>
      </c>
    </row>
    <row r="1780">
      <c r="A1780" s="2" t="s">
        <v>10969</v>
      </c>
      <c r="B1780" s="2" t="s">
        <v>10961</v>
      </c>
      <c r="C1780" s="2" t="s">
        <v>4287</v>
      </c>
      <c r="D1780" s="2" t="s">
        <v>4287</v>
      </c>
      <c r="E1780" s="38" t="s">
        <v>10962</v>
      </c>
    </row>
    <row r="1781">
      <c r="A1781" s="2" t="s">
        <v>3361</v>
      </c>
      <c r="B1781" s="2" t="s">
        <v>10961</v>
      </c>
      <c r="C1781" s="2" t="s">
        <v>4287</v>
      </c>
      <c r="D1781" s="2" t="s">
        <v>4287</v>
      </c>
      <c r="E1781" s="38" t="s">
        <v>10962</v>
      </c>
    </row>
    <row r="1782">
      <c r="A1782" s="2" t="s">
        <v>10970</v>
      </c>
      <c r="B1782" s="2" t="s">
        <v>10961</v>
      </c>
      <c r="C1782" s="2" t="s">
        <v>4287</v>
      </c>
      <c r="D1782" s="2" t="s">
        <v>4287</v>
      </c>
      <c r="E1782" s="38" t="s">
        <v>10962</v>
      </c>
    </row>
    <row r="1783">
      <c r="A1783" s="2" t="s">
        <v>10971</v>
      </c>
      <c r="B1783" s="2" t="s">
        <v>10961</v>
      </c>
      <c r="C1783" s="2" t="s">
        <v>4287</v>
      </c>
      <c r="D1783" s="2" t="s">
        <v>4287</v>
      </c>
      <c r="E1783" s="38" t="s">
        <v>10962</v>
      </c>
    </row>
    <row r="1784">
      <c r="A1784" s="2" t="s">
        <v>10972</v>
      </c>
      <c r="B1784" s="2" t="s">
        <v>10961</v>
      </c>
      <c r="C1784" s="2" t="s">
        <v>4287</v>
      </c>
      <c r="D1784" s="2" t="s">
        <v>4287</v>
      </c>
      <c r="E1784" s="38" t="s">
        <v>10962</v>
      </c>
    </row>
    <row r="1785">
      <c r="A1785" s="2" t="s">
        <v>10973</v>
      </c>
      <c r="B1785" s="2" t="s">
        <v>10961</v>
      </c>
      <c r="C1785" s="2" t="s">
        <v>4287</v>
      </c>
      <c r="D1785" s="2" t="s">
        <v>4287</v>
      </c>
      <c r="E1785" s="38" t="s">
        <v>10962</v>
      </c>
    </row>
    <row r="1786">
      <c r="A1786" s="2" t="s">
        <v>10974</v>
      </c>
      <c r="B1786" s="2" t="s">
        <v>10961</v>
      </c>
      <c r="C1786" s="2" t="s">
        <v>4287</v>
      </c>
      <c r="D1786" s="2" t="s">
        <v>4287</v>
      </c>
      <c r="E1786" s="38" t="s">
        <v>10962</v>
      </c>
    </row>
    <row r="1787">
      <c r="A1787" s="2" t="s">
        <v>10975</v>
      </c>
      <c r="B1787" s="2" t="s">
        <v>10961</v>
      </c>
      <c r="C1787" s="2" t="s">
        <v>4287</v>
      </c>
      <c r="D1787" s="2" t="s">
        <v>4287</v>
      </c>
      <c r="E1787" s="38" t="s">
        <v>10962</v>
      </c>
    </row>
    <row r="1788">
      <c r="A1788" s="2" t="s">
        <v>10976</v>
      </c>
      <c r="B1788" s="2" t="s">
        <v>10961</v>
      </c>
      <c r="C1788" s="2" t="s">
        <v>4287</v>
      </c>
      <c r="D1788" s="2" t="s">
        <v>4287</v>
      </c>
      <c r="E1788" s="38" t="s">
        <v>10962</v>
      </c>
    </row>
    <row r="1789">
      <c r="A1789" s="2" t="s">
        <v>2733</v>
      </c>
      <c r="B1789" s="2" t="s">
        <v>10961</v>
      </c>
      <c r="C1789" s="2" t="s">
        <v>4287</v>
      </c>
      <c r="D1789" s="2" t="s">
        <v>4287</v>
      </c>
      <c r="E1789" s="38" t="s">
        <v>10962</v>
      </c>
    </row>
    <row r="1790">
      <c r="A1790" s="2" t="s">
        <v>10977</v>
      </c>
      <c r="B1790" s="2" t="s">
        <v>10961</v>
      </c>
      <c r="C1790" s="2" t="s">
        <v>4287</v>
      </c>
      <c r="D1790" s="2" t="s">
        <v>4287</v>
      </c>
      <c r="E1790" s="38" t="s">
        <v>10962</v>
      </c>
    </row>
    <row r="1791">
      <c r="A1791" s="2" t="s">
        <v>10978</v>
      </c>
      <c r="B1791" s="2" t="s">
        <v>10961</v>
      </c>
      <c r="C1791" s="2" t="s">
        <v>4287</v>
      </c>
      <c r="D1791" s="2" t="s">
        <v>4287</v>
      </c>
      <c r="E1791" s="38" t="s">
        <v>10962</v>
      </c>
    </row>
    <row r="1792">
      <c r="A1792" s="2" t="s">
        <v>10979</v>
      </c>
      <c r="B1792" s="2" t="s">
        <v>10961</v>
      </c>
      <c r="C1792" s="2" t="s">
        <v>4287</v>
      </c>
      <c r="D1792" s="2" t="s">
        <v>4287</v>
      </c>
      <c r="E1792" s="38" t="s">
        <v>10962</v>
      </c>
    </row>
    <row r="1793">
      <c r="A1793" s="2" t="s">
        <v>10981</v>
      </c>
      <c r="B1793" s="2" t="s">
        <v>10961</v>
      </c>
      <c r="C1793" s="2" t="s">
        <v>4287</v>
      </c>
      <c r="D1793" s="2" t="s">
        <v>4287</v>
      </c>
      <c r="E1793" s="38" t="s">
        <v>10962</v>
      </c>
    </row>
    <row r="1794">
      <c r="A1794" s="2" t="s">
        <v>10983</v>
      </c>
      <c r="B1794" s="2" t="s">
        <v>10961</v>
      </c>
      <c r="C1794" s="2" t="s">
        <v>4287</v>
      </c>
      <c r="D1794" s="2" t="s">
        <v>4287</v>
      </c>
      <c r="E1794" s="38" t="s">
        <v>10962</v>
      </c>
    </row>
    <row r="1795">
      <c r="A1795" s="2" t="s">
        <v>4778</v>
      </c>
      <c r="B1795" s="2" t="s">
        <v>10961</v>
      </c>
      <c r="C1795" s="2" t="s">
        <v>4287</v>
      </c>
      <c r="D1795" s="2" t="s">
        <v>4287</v>
      </c>
      <c r="E1795" s="38" t="s">
        <v>10962</v>
      </c>
    </row>
    <row r="1796">
      <c r="A1796" s="2" t="s">
        <v>10993</v>
      </c>
      <c r="B1796" s="2" t="s">
        <v>10961</v>
      </c>
      <c r="C1796" s="2" t="s">
        <v>4287</v>
      </c>
      <c r="D1796" s="2" t="s">
        <v>4287</v>
      </c>
      <c r="E1796" s="38" t="s">
        <v>10962</v>
      </c>
    </row>
    <row r="1797">
      <c r="A1797" s="2" t="s">
        <v>11002</v>
      </c>
      <c r="B1797" s="2" t="s">
        <v>10961</v>
      </c>
      <c r="C1797" s="2" t="s">
        <v>4287</v>
      </c>
      <c r="D1797" s="2" t="s">
        <v>4287</v>
      </c>
      <c r="E1797" s="38" t="s">
        <v>10962</v>
      </c>
    </row>
    <row r="1798">
      <c r="A1798" s="2" t="s">
        <v>2740</v>
      </c>
      <c r="B1798" s="2" t="s">
        <v>10961</v>
      </c>
      <c r="C1798" s="2" t="s">
        <v>4287</v>
      </c>
      <c r="D1798" s="2" t="s">
        <v>4287</v>
      </c>
      <c r="E1798" s="38" t="s">
        <v>10962</v>
      </c>
    </row>
    <row r="1799">
      <c r="A1799" s="2" t="s">
        <v>4541</v>
      </c>
      <c r="B1799" s="2" t="s">
        <v>11003</v>
      </c>
      <c r="C1799" s="2" t="s">
        <v>11005</v>
      </c>
      <c r="D1799" s="2" t="s">
        <v>4287</v>
      </c>
      <c r="E1799" s="38" t="s">
        <v>11006</v>
      </c>
    </row>
    <row r="1800">
      <c r="A1800" s="2" t="s">
        <v>11018</v>
      </c>
      <c r="B1800" s="2" t="s">
        <v>11003</v>
      </c>
      <c r="C1800" s="2" t="s">
        <v>11005</v>
      </c>
      <c r="D1800" s="2" t="s">
        <v>4287</v>
      </c>
      <c r="E1800" s="38" t="s">
        <v>11006</v>
      </c>
    </row>
    <row r="1801">
      <c r="A1801" s="2" t="s">
        <v>11034</v>
      </c>
      <c r="B1801" s="2" t="s">
        <v>11003</v>
      </c>
      <c r="C1801" s="2" t="s">
        <v>11005</v>
      </c>
      <c r="D1801" s="2" t="s">
        <v>4287</v>
      </c>
      <c r="E1801" s="38" t="s">
        <v>11006</v>
      </c>
    </row>
    <row r="1802">
      <c r="A1802" s="2" t="s">
        <v>11036</v>
      </c>
      <c r="B1802" s="2" t="s">
        <v>11003</v>
      </c>
      <c r="C1802" s="2" t="s">
        <v>11005</v>
      </c>
      <c r="D1802" s="2" t="s">
        <v>4287</v>
      </c>
      <c r="E1802" s="38" t="s">
        <v>11006</v>
      </c>
    </row>
    <row r="1803">
      <c r="A1803" s="2" t="s">
        <v>11050</v>
      </c>
      <c r="B1803" s="2" t="s">
        <v>11003</v>
      </c>
      <c r="C1803" s="2" t="s">
        <v>11005</v>
      </c>
      <c r="D1803" s="2" t="s">
        <v>4287</v>
      </c>
      <c r="E1803" s="38" t="s">
        <v>11006</v>
      </c>
    </row>
    <row r="1804">
      <c r="A1804" s="2" t="s">
        <v>11061</v>
      </c>
      <c r="B1804" s="2" t="s">
        <v>11003</v>
      </c>
      <c r="C1804" s="2" t="s">
        <v>11005</v>
      </c>
      <c r="D1804" s="2" t="s">
        <v>4287</v>
      </c>
      <c r="E1804" s="38" t="s">
        <v>11006</v>
      </c>
    </row>
    <row r="1805">
      <c r="A1805" s="2" t="s">
        <v>3375</v>
      </c>
      <c r="B1805" s="2" t="s">
        <v>11003</v>
      </c>
      <c r="C1805" s="2" t="s">
        <v>11005</v>
      </c>
      <c r="D1805" s="2" t="s">
        <v>4287</v>
      </c>
      <c r="E1805" s="38" t="s">
        <v>11006</v>
      </c>
    </row>
    <row r="1806">
      <c r="A1806" s="2" t="s">
        <v>11072</v>
      </c>
      <c r="B1806" s="2" t="s">
        <v>11003</v>
      </c>
      <c r="C1806" s="2" t="s">
        <v>11005</v>
      </c>
      <c r="D1806" s="2" t="s">
        <v>4287</v>
      </c>
      <c r="E1806" s="38" t="s">
        <v>11006</v>
      </c>
    </row>
    <row r="1807">
      <c r="A1807" s="2" t="s">
        <v>11073</v>
      </c>
      <c r="B1807" s="2" t="s">
        <v>11003</v>
      </c>
      <c r="C1807" s="2" t="s">
        <v>11005</v>
      </c>
      <c r="D1807" s="2" t="s">
        <v>4287</v>
      </c>
      <c r="E1807" s="38" t="s">
        <v>11006</v>
      </c>
    </row>
    <row r="1808">
      <c r="A1808" s="2" t="s">
        <v>11074</v>
      </c>
      <c r="B1808" s="2" t="s">
        <v>11003</v>
      </c>
      <c r="C1808" s="2" t="s">
        <v>11005</v>
      </c>
      <c r="D1808" s="2" t="s">
        <v>4287</v>
      </c>
      <c r="E1808" s="38" t="s">
        <v>11006</v>
      </c>
    </row>
    <row r="1809">
      <c r="A1809" s="2" t="s">
        <v>11075</v>
      </c>
      <c r="B1809" s="2" t="s">
        <v>11003</v>
      </c>
      <c r="C1809" s="2" t="s">
        <v>11005</v>
      </c>
      <c r="D1809" s="2" t="s">
        <v>4287</v>
      </c>
      <c r="E1809" s="38" t="s">
        <v>11006</v>
      </c>
    </row>
    <row r="1810">
      <c r="A1810" s="2" t="s">
        <v>4810</v>
      </c>
      <c r="B1810" s="2" t="s">
        <v>11003</v>
      </c>
      <c r="C1810" s="2" t="s">
        <v>11005</v>
      </c>
      <c r="D1810" s="2" t="s">
        <v>4287</v>
      </c>
      <c r="E1810" s="38" t="s">
        <v>11006</v>
      </c>
    </row>
    <row r="1811">
      <c r="A1811" s="2" t="s">
        <v>4582</v>
      </c>
      <c r="B1811" s="2" t="s">
        <v>11003</v>
      </c>
      <c r="C1811" s="2" t="s">
        <v>11005</v>
      </c>
      <c r="D1811" s="2" t="s">
        <v>4287</v>
      </c>
      <c r="E1811" s="38" t="s">
        <v>11006</v>
      </c>
    </row>
    <row r="1812">
      <c r="A1812" s="2" t="s">
        <v>11076</v>
      </c>
      <c r="B1812" s="2" t="s">
        <v>11003</v>
      </c>
      <c r="C1812" s="2" t="s">
        <v>11005</v>
      </c>
      <c r="D1812" s="2" t="s">
        <v>4287</v>
      </c>
      <c r="E1812" s="38" t="s">
        <v>11006</v>
      </c>
    </row>
    <row r="1813">
      <c r="A1813" s="2" t="s">
        <v>4586</v>
      </c>
      <c r="B1813" s="2" t="s">
        <v>11003</v>
      </c>
      <c r="C1813" s="2" t="s">
        <v>11005</v>
      </c>
      <c r="D1813" s="2" t="s">
        <v>4287</v>
      </c>
      <c r="E1813" s="38" t="s">
        <v>11006</v>
      </c>
    </row>
    <row r="1814">
      <c r="A1814" s="2" t="s">
        <v>4782</v>
      </c>
      <c r="B1814" s="2" t="s">
        <v>11003</v>
      </c>
      <c r="C1814" s="2" t="s">
        <v>11005</v>
      </c>
      <c r="D1814" s="2" t="s">
        <v>4287</v>
      </c>
      <c r="E1814" s="38" t="s">
        <v>11006</v>
      </c>
    </row>
    <row r="1815">
      <c r="A1815" s="2" t="s">
        <v>11077</v>
      </c>
      <c r="B1815" s="2" t="s">
        <v>11003</v>
      </c>
      <c r="C1815" s="2" t="s">
        <v>11005</v>
      </c>
      <c r="D1815" s="2" t="s">
        <v>4287</v>
      </c>
      <c r="E1815" s="38" t="s">
        <v>11006</v>
      </c>
    </row>
    <row r="1816">
      <c r="A1816" s="2" t="s">
        <v>4783</v>
      </c>
      <c r="B1816" s="2" t="s">
        <v>11003</v>
      </c>
      <c r="C1816" s="2" t="s">
        <v>11005</v>
      </c>
      <c r="D1816" s="2" t="s">
        <v>4287</v>
      </c>
      <c r="E1816" s="38" t="s">
        <v>11006</v>
      </c>
    </row>
    <row r="1817">
      <c r="A1817" s="2" t="s">
        <v>11078</v>
      </c>
      <c r="B1817" s="2" t="s">
        <v>11003</v>
      </c>
      <c r="C1817" s="2" t="s">
        <v>11005</v>
      </c>
      <c r="D1817" s="2" t="s">
        <v>4287</v>
      </c>
      <c r="E1817" s="38" t="s">
        <v>11006</v>
      </c>
    </row>
    <row r="1818">
      <c r="A1818" s="2" t="s">
        <v>11079</v>
      </c>
      <c r="B1818" s="2" t="s">
        <v>11003</v>
      </c>
      <c r="C1818" s="2" t="s">
        <v>11005</v>
      </c>
      <c r="D1818" s="2" t="s">
        <v>4287</v>
      </c>
      <c r="E1818" s="38" t="s">
        <v>11006</v>
      </c>
    </row>
    <row r="1819">
      <c r="A1819" s="2" t="s">
        <v>11080</v>
      </c>
      <c r="B1819" s="2" t="s">
        <v>11003</v>
      </c>
      <c r="C1819" s="2" t="s">
        <v>11005</v>
      </c>
      <c r="D1819" s="2" t="s">
        <v>4287</v>
      </c>
      <c r="E1819" s="38" t="s">
        <v>11006</v>
      </c>
    </row>
    <row r="1820">
      <c r="A1820" s="2" t="s">
        <v>11081</v>
      </c>
      <c r="B1820" s="2" t="s">
        <v>11082</v>
      </c>
      <c r="C1820" s="2" t="s">
        <v>10513</v>
      </c>
      <c r="D1820" s="2" t="s">
        <v>4287</v>
      </c>
      <c r="E1820" s="38" t="s">
        <v>11083</v>
      </c>
    </row>
    <row r="1821">
      <c r="A1821" s="2" t="s">
        <v>11084</v>
      </c>
      <c r="B1821" s="2" t="s">
        <v>11082</v>
      </c>
      <c r="C1821" s="2" t="s">
        <v>10513</v>
      </c>
      <c r="D1821" s="2" t="s">
        <v>4287</v>
      </c>
      <c r="E1821" s="38" t="s">
        <v>11083</v>
      </c>
    </row>
    <row r="1822">
      <c r="A1822" s="2" t="s">
        <v>11085</v>
      </c>
      <c r="B1822" s="2" t="s">
        <v>11082</v>
      </c>
      <c r="C1822" s="2" t="s">
        <v>10513</v>
      </c>
      <c r="D1822" s="2" t="s">
        <v>4287</v>
      </c>
      <c r="E1822" s="38" t="s">
        <v>11083</v>
      </c>
    </row>
    <row r="1823">
      <c r="A1823" s="2" t="s">
        <v>11086</v>
      </c>
      <c r="B1823" s="2" t="s">
        <v>11082</v>
      </c>
      <c r="C1823" s="2" t="s">
        <v>10513</v>
      </c>
      <c r="D1823" s="2" t="s">
        <v>4287</v>
      </c>
      <c r="E1823" s="38" t="s">
        <v>11083</v>
      </c>
    </row>
    <row r="1824">
      <c r="A1824" s="2" t="s">
        <v>4812</v>
      </c>
      <c r="B1824" s="2" t="s">
        <v>11082</v>
      </c>
      <c r="C1824" s="2" t="s">
        <v>10513</v>
      </c>
      <c r="D1824" s="2" t="s">
        <v>4287</v>
      </c>
      <c r="E1824" s="38" t="s">
        <v>11083</v>
      </c>
    </row>
    <row r="1825">
      <c r="A1825" s="2" t="s">
        <v>11087</v>
      </c>
      <c r="B1825" s="2" t="s">
        <v>11082</v>
      </c>
      <c r="C1825" s="2" t="s">
        <v>10513</v>
      </c>
      <c r="D1825" s="2" t="s">
        <v>4287</v>
      </c>
      <c r="E1825" s="38" t="s">
        <v>11083</v>
      </c>
    </row>
    <row r="1826">
      <c r="A1826" s="2" t="s">
        <v>11088</v>
      </c>
      <c r="B1826" s="2" t="s">
        <v>11082</v>
      </c>
      <c r="C1826" s="2" t="s">
        <v>10513</v>
      </c>
      <c r="D1826" s="2" t="s">
        <v>4287</v>
      </c>
      <c r="E1826" s="38" t="s">
        <v>11083</v>
      </c>
    </row>
    <row r="1827">
      <c r="A1827" s="2" t="s">
        <v>11089</v>
      </c>
      <c r="B1827" s="2" t="s">
        <v>11082</v>
      </c>
      <c r="C1827" s="2" t="s">
        <v>10513</v>
      </c>
      <c r="D1827" s="2" t="s">
        <v>4287</v>
      </c>
      <c r="E1827" s="38" t="s">
        <v>11083</v>
      </c>
    </row>
    <row r="1828">
      <c r="A1828" s="2" t="s">
        <v>3393</v>
      </c>
      <c r="B1828" s="2" t="s">
        <v>11082</v>
      </c>
      <c r="C1828" s="2" t="s">
        <v>10513</v>
      </c>
      <c r="D1828" s="2" t="s">
        <v>4287</v>
      </c>
      <c r="E1828" s="38" t="s">
        <v>11083</v>
      </c>
    </row>
    <row r="1829">
      <c r="A1829" s="2" t="s">
        <v>11090</v>
      </c>
      <c r="B1829" s="2" t="s">
        <v>11082</v>
      </c>
      <c r="C1829" s="2" t="s">
        <v>10513</v>
      </c>
      <c r="D1829" s="2" t="s">
        <v>4287</v>
      </c>
      <c r="E1829" s="38" t="s">
        <v>11083</v>
      </c>
    </row>
    <row r="1830">
      <c r="A1830" s="2" t="s">
        <v>11091</v>
      </c>
      <c r="B1830" s="2" t="s">
        <v>11082</v>
      </c>
      <c r="C1830" s="2" t="s">
        <v>10513</v>
      </c>
      <c r="D1830" s="2" t="s">
        <v>4287</v>
      </c>
      <c r="E1830" s="38" t="s">
        <v>11083</v>
      </c>
    </row>
    <row r="1831">
      <c r="A1831" s="2" t="s">
        <v>11092</v>
      </c>
      <c r="B1831" s="2" t="s">
        <v>11093</v>
      </c>
      <c r="C1831" s="2" t="s">
        <v>10513</v>
      </c>
      <c r="D1831" s="2" t="s">
        <v>4287</v>
      </c>
      <c r="E1831" s="38" t="s">
        <v>11094</v>
      </c>
    </row>
    <row r="1832">
      <c r="A1832" s="2" t="s">
        <v>4614</v>
      </c>
      <c r="B1832" s="2" t="s">
        <v>11093</v>
      </c>
      <c r="C1832" s="2" t="s">
        <v>10513</v>
      </c>
      <c r="D1832" s="2" t="s">
        <v>4287</v>
      </c>
      <c r="E1832" s="38" t="s">
        <v>11094</v>
      </c>
    </row>
    <row r="1833">
      <c r="A1833" s="2" t="s">
        <v>11095</v>
      </c>
      <c r="B1833" s="2" t="s">
        <v>11093</v>
      </c>
      <c r="C1833" s="2" t="s">
        <v>10513</v>
      </c>
      <c r="D1833" s="2" t="s">
        <v>4287</v>
      </c>
      <c r="E1833" s="38" t="s">
        <v>11094</v>
      </c>
    </row>
    <row r="1834">
      <c r="A1834" s="2" t="s">
        <v>11096</v>
      </c>
      <c r="B1834" s="2" t="s">
        <v>11093</v>
      </c>
      <c r="C1834" s="2" t="s">
        <v>10513</v>
      </c>
      <c r="D1834" s="2" t="s">
        <v>4287</v>
      </c>
      <c r="E1834" s="38" t="s">
        <v>11094</v>
      </c>
    </row>
    <row r="1835">
      <c r="A1835" s="2" t="s">
        <v>11097</v>
      </c>
      <c r="B1835" s="2" t="s">
        <v>11093</v>
      </c>
      <c r="C1835" s="2" t="s">
        <v>10513</v>
      </c>
      <c r="D1835" s="2" t="s">
        <v>4287</v>
      </c>
      <c r="E1835" s="38" t="s">
        <v>11094</v>
      </c>
    </row>
    <row r="1836">
      <c r="A1836" s="2" t="s">
        <v>3398</v>
      </c>
      <c r="B1836" s="2" t="s">
        <v>11093</v>
      </c>
      <c r="C1836" s="2" t="s">
        <v>10513</v>
      </c>
      <c r="D1836" s="2" t="s">
        <v>4287</v>
      </c>
      <c r="E1836" s="38" t="s">
        <v>11094</v>
      </c>
    </row>
    <row r="1837">
      <c r="A1837" s="2" t="s">
        <v>11098</v>
      </c>
      <c r="B1837" s="2" t="s">
        <v>11093</v>
      </c>
      <c r="C1837" s="2" t="s">
        <v>10513</v>
      </c>
      <c r="D1837" s="2" t="s">
        <v>4287</v>
      </c>
      <c r="E1837" s="38" t="s">
        <v>11094</v>
      </c>
    </row>
    <row r="1838">
      <c r="A1838" s="2" t="s">
        <v>11099</v>
      </c>
      <c r="B1838" s="2" t="s">
        <v>11093</v>
      </c>
      <c r="C1838" s="2" t="s">
        <v>10513</v>
      </c>
      <c r="D1838" s="2" t="s">
        <v>4287</v>
      </c>
      <c r="E1838" s="38" t="s">
        <v>11094</v>
      </c>
    </row>
    <row r="1839">
      <c r="A1839" s="2" t="s">
        <v>11100</v>
      </c>
      <c r="B1839" s="2" t="s">
        <v>11093</v>
      </c>
      <c r="C1839" s="2" t="s">
        <v>10513</v>
      </c>
      <c r="D1839" s="2" t="s">
        <v>4287</v>
      </c>
      <c r="E1839" s="38" t="s">
        <v>11094</v>
      </c>
    </row>
    <row r="1840">
      <c r="A1840" s="2" t="s">
        <v>11101</v>
      </c>
      <c r="B1840" s="2" t="s">
        <v>11093</v>
      </c>
      <c r="C1840" s="2" t="s">
        <v>10513</v>
      </c>
      <c r="D1840" s="2" t="s">
        <v>4287</v>
      </c>
      <c r="E1840" s="38" t="s">
        <v>11094</v>
      </c>
    </row>
    <row r="1841">
      <c r="A1841" s="2" t="s">
        <v>11102</v>
      </c>
      <c r="B1841" s="2" t="s">
        <v>11093</v>
      </c>
      <c r="C1841" s="2" t="s">
        <v>10513</v>
      </c>
      <c r="D1841" s="2" t="s">
        <v>4287</v>
      </c>
      <c r="E1841" s="38" t="s">
        <v>11094</v>
      </c>
    </row>
    <row r="1842">
      <c r="A1842" s="2" t="s">
        <v>11103</v>
      </c>
      <c r="B1842" s="2" t="s">
        <v>11093</v>
      </c>
      <c r="C1842" s="2" t="s">
        <v>10513</v>
      </c>
      <c r="D1842" s="2" t="s">
        <v>4287</v>
      </c>
      <c r="E1842" s="38" t="s">
        <v>11094</v>
      </c>
    </row>
    <row r="1843">
      <c r="A1843" s="2" t="s">
        <v>11104</v>
      </c>
      <c r="B1843" s="2" t="s">
        <v>11093</v>
      </c>
      <c r="C1843" s="2" t="s">
        <v>10513</v>
      </c>
      <c r="D1843" s="2" t="s">
        <v>4287</v>
      </c>
      <c r="E1843" s="38" t="s">
        <v>11094</v>
      </c>
    </row>
    <row r="1844">
      <c r="A1844" s="2" t="s">
        <v>4642</v>
      </c>
      <c r="B1844" s="2" t="s">
        <v>11093</v>
      </c>
      <c r="C1844" s="2" t="s">
        <v>10513</v>
      </c>
      <c r="D1844" s="2" t="s">
        <v>4287</v>
      </c>
      <c r="E1844" s="38" t="s">
        <v>11094</v>
      </c>
    </row>
    <row r="1845">
      <c r="A1845" s="2" t="s">
        <v>11105</v>
      </c>
      <c r="B1845" s="2" t="s">
        <v>11093</v>
      </c>
      <c r="C1845" s="2" t="s">
        <v>10513</v>
      </c>
      <c r="D1845" s="2" t="s">
        <v>4287</v>
      </c>
      <c r="E1845" s="38" t="s">
        <v>11094</v>
      </c>
    </row>
    <row r="1846">
      <c r="A1846" s="2" t="s">
        <v>11106</v>
      </c>
      <c r="B1846" s="2" t="s">
        <v>11093</v>
      </c>
      <c r="C1846" s="2" t="s">
        <v>10513</v>
      </c>
      <c r="D1846" s="2" t="s">
        <v>4287</v>
      </c>
      <c r="E1846" s="38" t="s">
        <v>11094</v>
      </c>
    </row>
    <row r="1847">
      <c r="A1847" s="2" t="s">
        <v>11107</v>
      </c>
      <c r="B1847" s="2" t="s">
        <v>11093</v>
      </c>
      <c r="C1847" s="2" t="s">
        <v>10513</v>
      </c>
      <c r="D1847" s="2" t="s">
        <v>4287</v>
      </c>
      <c r="E1847" s="38" t="s">
        <v>11094</v>
      </c>
    </row>
    <row r="1848">
      <c r="A1848" s="2" t="s">
        <v>11109</v>
      </c>
      <c r="B1848" s="2" t="s">
        <v>11110</v>
      </c>
      <c r="C1848" s="2" t="s">
        <v>10397</v>
      </c>
      <c r="D1848" s="2" t="s">
        <v>4287</v>
      </c>
      <c r="E1848" s="38" t="s">
        <v>11112</v>
      </c>
    </row>
    <row r="1849">
      <c r="A1849" s="2" t="s">
        <v>11114</v>
      </c>
      <c r="B1849" s="2" t="s">
        <v>11110</v>
      </c>
      <c r="C1849" s="2" t="s">
        <v>10397</v>
      </c>
      <c r="D1849" s="2" t="s">
        <v>4287</v>
      </c>
      <c r="E1849" s="38" t="s">
        <v>11112</v>
      </c>
    </row>
    <row r="1850">
      <c r="A1850" s="2" t="s">
        <v>11124</v>
      </c>
      <c r="B1850" s="2" t="s">
        <v>11110</v>
      </c>
      <c r="C1850" s="2" t="s">
        <v>10397</v>
      </c>
      <c r="D1850" s="2" t="s">
        <v>4287</v>
      </c>
      <c r="E1850" s="38" t="s">
        <v>11112</v>
      </c>
    </row>
    <row r="1851">
      <c r="A1851" s="2" t="s">
        <v>4663</v>
      </c>
      <c r="B1851" s="2" t="s">
        <v>11110</v>
      </c>
      <c r="C1851" s="2" t="s">
        <v>10397</v>
      </c>
      <c r="D1851" s="2" t="s">
        <v>4287</v>
      </c>
      <c r="E1851" s="38" t="s">
        <v>11112</v>
      </c>
    </row>
    <row r="1852">
      <c r="A1852" s="2" t="s">
        <v>11220</v>
      </c>
      <c r="B1852" s="2" t="s">
        <v>11110</v>
      </c>
      <c r="C1852" s="2" t="s">
        <v>10397</v>
      </c>
      <c r="D1852" s="2" t="s">
        <v>4287</v>
      </c>
      <c r="E1852" s="38" t="s">
        <v>11112</v>
      </c>
    </row>
    <row r="1853">
      <c r="A1853" s="2" t="s">
        <v>11221</v>
      </c>
      <c r="B1853" s="2" t="s">
        <v>11110</v>
      </c>
      <c r="C1853" s="2" t="s">
        <v>10397</v>
      </c>
      <c r="D1853" s="2" t="s">
        <v>4287</v>
      </c>
      <c r="E1853" s="38" t="s">
        <v>11112</v>
      </c>
    </row>
    <row r="1854">
      <c r="A1854" s="2" t="s">
        <v>4789</v>
      </c>
      <c r="B1854" s="2" t="s">
        <v>11222</v>
      </c>
      <c r="C1854" s="2" t="s">
        <v>10397</v>
      </c>
      <c r="D1854" s="2" t="s">
        <v>4287</v>
      </c>
      <c r="E1854" s="38" t="s">
        <v>11223</v>
      </c>
    </row>
    <row r="1855">
      <c r="A1855" s="2" t="s">
        <v>11224</v>
      </c>
      <c r="B1855" s="2" t="s">
        <v>11222</v>
      </c>
      <c r="C1855" s="2" t="s">
        <v>10397</v>
      </c>
      <c r="D1855" s="2" t="s">
        <v>4287</v>
      </c>
      <c r="E1855" s="38" t="s">
        <v>11223</v>
      </c>
    </row>
    <row r="1856">
      <c r="A1856" s="2" t="s">
        <v>4790</v>
      </c>
      <c r="B1856" s="2" t="s">
        <v>11222</v>
      </c>
      <c r="C1856" s="2" t="s">
        <v>10397</v>
      </c>
      <c r="D1856" s="2" t="s">
        <v>4287</v>
      </c>
      <c r="E1856" s="38" t="s">
        <v>11223</v>
      </c>
    </row>
    <row r="1857">
      <c r="A1857" s="2" t="s">
        <v>11225</v>
      </c>
      <c r="B1857" s="2" t="s">
        <v>11222</v>
      </c>
      <c r="C1857" s="2" t="s">
        <v>10397</v>
      </c>
      <c r="D1857" s="2" t="s">
        <v>4287</v>
      </c>
      <c r="E1857" s="38" t="s">
        <v>11223</v>
      </c>
    </row>
    <row r="1858">
      <c r="A1858" s="2" t="s">
        <v>11226</v>
      </c>
      <c r="B1858" s="2" t="s">
        <v>11222</v>
      </c>
      <c r="C1858" s="2" t="s">
        <v>10397</v>
      </c>
      <c r="D1858" s="2" t="s">
        <v>4287</v>
      </c>
      <c r="E1858" s="38" t="s">
        <v>11223</v>
      </c>
    </row>
    <row r="1859">
      <c r="A1859" s="2" t="s">
        <v>11227</v>
      </c>
      <c r="B1859" s="2" t="s">
        <v>11222</v>
      </c>
      <c r="C1859" s="2" t="s">
        <v>10397</v>
      </c>
      <c r="D1859" s="2" t="s">
        <v>4287</v>
      </c>
      <c r="E1859" s="38" t="s">
        <v>11223</v>
      </c>
    </row>
    <row r="1860">
      <c r="A1860" s="2" t="s">
        <v>4795</v>
      </c>
      <c r="B1860" s="2" t="s">
        <v>11222</v>
      </c>
      <c r="C1860" s="2" t="s">
        <v>10397</v>
      </c>
      <c r="D1860" s="2" t="s">
        <v>4287</v>
      </c>
      <c r="E1860" s="38" t="s">
        <v>11223</v>
      </c>
    </row>
    <row r="1861">
      <c r="A1861" s="2" t="s">
        <v>3415</v>
      </c>
      <c r="B1861" s="2" t="s">
        <v>11222</v>
      </c>
      <c r="C1861" s="2" t="s">
        <v>10397</v>
      </c>
      <c r="D1861" s="2" t="s">
        <v>4287</v>
      </c>
      <c r="E1861" s="38" t="s">
        <v>11223</v>
      </c>
    </row>
    <row r="1862">
      <c r="A1862" s="2" t="s">
        <v>11228</v>
      </c>
      <c r="B1862" s="2" t="s">
        <v>11222</v>
      </c>
      <c r="C1862" s="2" t="s">
        <v>10397</v>
      </c>
      <c r="D1862" s="2" t="s">
        <v>4287</v>
      </c>
      <c r="E1862" s="38" t="s">
        <v>11223</v>
      </c>
    </row>
    <row r="1863">
      <c r="A1863" s="2" t="s">
        <v>11229</v>
      </c>
      <c r="B1863" s="2" t="s">
        <v>11222</v>
      </c>
      <c r="C1863" s="2" t="s">
        <v>10397</v>
      </c>
      <c r="D1863" s="2" t="s">
        <v>4287</v>
      </c>
      <c r="E1863" s="38" t="s">
        <v>11223</v>
      </c>
    </row>
    <row r="1864">
      <c r="A1864" s="2" t="s">
        <v>11230</v>
      </c>
      <c r="B1864" s="2" t="s">
        <v>11222</v>
      </c>
      <c r="C1864" s="2" t="s">
        <v>10397</v>
      </c>
      <c r="D1864" s="2" t="s">
        <v>4287</v>
      </c>
      <c r="E1864" s="38" t="s">
        <v>11223</v>
      </c>
    </row>
    <row r="1865">
      <c r="A1865" s="2" t="s">
        <v>11231</v>
      </c>
      <c r="B1865" s="2" t="s">
        <v>11222</v>
      </c>
      <c r="C1865" s="2" t="s">
        <v>10397</v>
      </c>
      <c r="D1865" s="2" t="s">
        <v>4287</v>
      </c>
      <c r="E1865" s="38" t="s">
        <v>11223</v>
      </c>
    </row>
    <row r="1866">
      <c r="A1866" s="2" t="s">
        <v>11232</v>
      </c>
      <c r="B1866" s="2" t="s">
        <v>11222</v>
      </c>
      <c r="C1866" s="2" t="s">
        <v>10397</v>
      </c>
      <c r="D1866" s="2" t="s">
        <v>4287</v>
      </c>
      <c r="E1866" s="38" t="s">
        <v>11223</v>
      </c>
    </row>
    <row r="1867">
      <c r="A1867" s="2" t="s">
        <v>11233</v>
      </c>
      <c r="B1867" s="2" t="s">
        <v>11222</v>
      </c>
      <c r="C1867" s="2" t="s">
        <v>10397</v>
      </c>
      <c r="D1867" s="2" t="s">
        <v>4287</v>
      </c>
      <c r="E1867" s="38" t="s">
        <v>11223</v>
      </c>
    </row>
    <row r="1868">
      <c r="A1868" s="2" t="s">
        <v>4796</v>
      </c>
      <c r="B1868" s="2" t="s">
        <v>11222</v>
      </c>
      <c r="C1868" s="2" t="s">
        <v>10397</v>
      </c>
      <c r="D1868" s="2" t="s">
        <v>4287</v>
      </c>
      <c r="E1868" s="38" t="s">
        <v>11223</v>
      </c>
    </row>
    <row r="1869">
      <c r="A1869" s="2" t="s">
        <v>11234</v>
      </c>
      <c r="B1869" s="2" t="s">
        <v>11222</v>
      </c>
      <c r="C1869" s="2" t="s">
        <v>10397</v>
      </c>
      <c r="D1869" s="2" t="s">
        <v>4287</v>
      </c>
      <c r="E1869" s="38" t="s">
        <v>11223</v>
      </c>
    </row>
    <row r="1870">
      <c r="A1870" s="2" t="s">
        <v>11235</v>
      </c>
      <c r="B1870" s="2" t="s">
        <v>11222</v>
      </c>
      <c r="C1870" s="2" t="s">
        <v>10397</v>
      </c>
      <c r="D1870" s="2" t="s">
        <v>4287</v>
      </c>
      <c r="E1870" s="38" t="s">
        <v>11223</v>
      </c>
    </row>
    <row r="1871">
      <c r="A1871" s="2" t="s">
        <v>11236</v>
      </c>
      <c r="B1871" s="2" t="s">
        <v>11222</v>
      </c>
      <c r="C1871" s="2" t="s">
        <v>10397</v>
      </c>
      <c r="D1871" s="2" t="s">
        <v>4287</v>
      </c>
      <c r="E1871" s="38" t="s">
        <v>11223</v>
      </c>
    </row>
    <row r="1872">
      <c r="A1872" s="2" t="s">
        <v>11237</v>
      </c>
      <c r="B1872" s="2" t="s">
        <v>11238</v>
      </c>
      <c r="C1872" s="2" t="s">
        <v>11239</v>
      </c>
      <c r="D1872" s="2" t="s">
        <v>4287</v>
      </c>
      <c r="E1872" s="38" t="s">
        <v>11240</v>
      </c>
    </row>
    <row r="1873">
      <c r="A1873" s="2" t="s">
        <v>11241</v>
      </c>
      <c r="B1873" s="2" t="s">
        <v>11238</v>
      </c>
      <c r="C1873" s="2" t="s">
        <v>11239</v>
      </c>
      <c r="D1873" s="2" t="s">
        <v>4287</v>
      </c>
      <c r="E1873" s="38" t="s">
        <v>11240</v>
      </c>
    </row>
    <row r="1874">
      <c r="A1874" s="2" t="s">
        <v>2767</v>
      </c>
      <c r="B1874" s="2" t="s">
        <v>11238</v>
      </c>
      <c r="C1874" s="2" t="s">
        <v>11239</v>
      </c>
      <c r="D1874" s="2" t="s">
        <v>4287</v>
      </c>
      <c r="E1874" s="38" t="s">
        <v>11240</v>
      </c>
    </row>
    <row r="1875">
      <c r="A1875" s="2" t="s">
        <v>11242</v>
      </c>
      <c r="B1875" s="2" t="s">
        <v>11238</v>
      </c>
      <c r="C1875" s="2" t="s">
        <v>11239</v>
      </c>
      <c r="D1875" s="2" t="s">
        <v>4287</v>
      </c>
      <c r="E1875" s="38" t="s">
        <v>11240</v>
      </c>
    </row>
    <row r="1876">
      <c r="A1876" s="2" t="s">
        <v>3430</v>
      </c>
      <c r="B1876" s="2" t="s">
        <v>11243</v>
      </c>
      <c r="C1876" s="2" t="s">
        <v>10457</v>
      </c>
      <c r="D1876" s="2" t="s">
        <v>4287</v>
      </c>
      <c r="E1876" s="38" t="s">
        <v>11244</v>
      </c>
    </row>
    <row r="1877">
      <c r="A1877" s="2" t="s">
        <v>11245</v>
      </c>
      <c r="B1877" s="2" t="s">
        <v>11243</v>
      </c>
      <c r="C1877" s="2" t="s">
        <v>10457</v>
      </c>
      <c r="D1877" s="2" t="s">
        <v>4287</v>
      </c>
      <c r="E1877" s="38" t="s">
        <v>11244</v>
      </c>
    </row>
    <row r="1878">
      <c r="A1878" s="2" t="s">
        <v>4712</v>
      </c>
      <c r="B1878" s="2" t="s">
        <v>11243</v>
      </c>
      <c r="C1878" s="2" t="s">
        <v>10457</v>
      </c>
      <c r="D1878" s="2" t="s">
        <v>4287</v>
      </c>
      <c r="E1878" s="38" t="s">
        <v>11244</v>
      </c>
    </row>
    <row r="1879">
      <c r="A1879" s="2" t="s">
        <v>11246</v>
      </c>
      <c r="B1879" s="2" t="s">
        <v>11243</v>
      </c>
      <c r="C1879" s="2" t="s">
        <v>10457</v>
      </c>
      <c r="D1879" s="2" t="s">
        <v>4287</v>
      </c>
      <c r="E1879" s="38" t="s">
        <v>11244</v>
      </c>
    </row>
    <row r="1880">
      <c r="A1880" s="2" t="s">
        <v>11247</v>
      </c>
      <c r="B1880" s="2" t="s">
        <v>11243</v>
      </c>
      <c r="C1880" s="2" t="s">
        <v>10457</v>
      </c>
      <c r="D1880" s="2" t="s">
        <v>4287</v>
      </c>
      <c r="E1880" s="38" t="s">
        <v>11244</v>
      </c>
    </row>
    <row r="1881">
      <c r="A1881" s="2" t="s">
        <v>2780</v>
      </c>
      <c r="B1881" s="2" t="s">
        <v>11243</v>
      </c>
      <c r="C1881" s="2" t="s">
        <v>10457</v>
      </c>
      <c r="D1881" s="2" t="s">
        <v>4287</v>
      </c>
      <c r="E1881" s="38" t="s">
        <v>11244</v>
      </c>
    </row>
    <row r="1882">
      <c r="A1882" s="2" t="s">
        <v>4714</v>
      </c>
      <c r="B1882" s="2" t="s">
        <v>11243</v>
      </c>
      <c r="C1882" s="2" t="s">
        <v>10457</v>
      </c>
      <c r="D1882" s="2" t="s">
        <v>4287</v>
      </c>
      <c r="E1882" s="38" t="s">
        <v>11244</v>
      </c>
    </row>
    <row r="1883">
      <c r="A1883" s="2" t="s">
        <v>4715</v>
      </c>
      <c r="B1883" s="2" t="s">
        <v>11243</v>
      </c>
      <c r="C1883" s="2" t="s">
        <v>10457</v>
      </c>
      <c r="D1883" s="2" t="s">
        <v>4287</v>
      </c>
      <c r="E1883" s="38" t="s">
        <v>11244</v>
      </c>
    </row>
    <row r="1884">
      <c r="A1884" s="2" t="s">
        <v>4716</v>
      </c>
      <c r="B1884" s="2" t="s">
        <v>11243</v>
      </c>
      <c r="C1884" s="2" t="s">
        <v>10457</v>
      </c>
      <c r="D1884" s="2" t="s">
        <v>4287</v>
      </c>
      <c r="E1884" s="38" t="s">
        <v>11244</v>
      </c>
    </row>
    <row r="1885">
      <c r="A1885" s="2" t="s">
        <v>11248</v>
      </c>
      <c r="B1885" s="2" t="s">
        <v>11243</v>
      </c>
      <c r="C1885" s="2" t="s">
        <v>10457</v>
      </c>
      <c r="D1885" s="2" t="s">
        <v>4287</v>
      </c>
      <c r="E1885" s="38" t="s">
        <v>11244</v>
      </c>
    </row>
    <row r="1886">
      <c r="A1886" s="2" t="s">
        <v>11249</v>
      </c>
      <c r="B1886" s="2" t="s">
        <v>11243</v>
      </c>
      <c r="C1886" s="2" t="s">
        <v>10457</v>
      </c>
      <c r="D1886" s="2" t="s">
        <v>4287</v>
      </c>
      <c r="E1886" s="38" t="s">
        <v>11244</v>
      </c>
    </row>
    <row r="1887">
      <c r="A1887" s="2" t="s">
        <v>11250</v>
      </c>
      <c r="B1887" s="2" t="s">
        <v>11243</v>
      </c>
      <c r="C1887" s="2" t="s">
        <v>10457</v>
      </c>
      <c r="D1887" s="2" t="s">
        <v>4287</v>
      </c>
      <c r="E1887" s="38" t="s">
        <v>11244</v>
      </c>
    </row>
    <row r="1888">
      <c r="A1888" s="2" t="s">
        <v>11251</v>
      </c>
      <c r="B1888" s="2" t="s">
        <v>11243</v>
      </c>
      <c r="C1888" s="2" t="s">
        <v>10457</v>
      </c>
      <c r="D1888" s="2" t="s">
        <v>4287</v>
      </c>
      <c r="E1888" s="38" t="s">
        <v>11244</v>
      </c>
    </row>
    <row r="1889">
      <c r="A1889" s="2" t="s">
        <v>11252</v>
      </c>
      <c r="B1889" s="2" t="s">
        <v>11243</v>
      </c>
      <c r="C1889" s="2" t="s">
        <v>10457</v>
      </c>
      <c r="D1889" s="2" t="s">
        <v>4287</v>
      </c>
      <c r="E1889" s="38" t="s">
        <v>11244</v>
      </c>
    </row>
    <row r="1890">
      <c r="A1890" s="2" t="s">
        <v>10980</v>
      </c>
      <c r="C1890" s="2" t="s">
        <v>10513</v>
      </c>
      <c r="D1890" s="2" t="s">
        <v>4301</v>
      </c>
      <c r="E1890" s="38" t="s">
        <v>10982</v>
      </c>
    </row>
    <row r="1891">
      <c r="A1891" s="2" t="s">
        <v>10984</v>
      </c>
      <c r="C1891" s="2" t="s">
        <v>10513</v>
      </c>
      <c r="D1891" s="2" t="s">
        <v>4301</v>
      </c>
      <c r="E1891" s="2" t="s">
        <v>10985</v>
      </c>
    </row>
    <row r="1892">
      <c r="A1892" s="2" t="s">
        <v>10986</v>
      </c>
      <c r="C1892" s="2" t="s">
        <v>10513</v>
      </c>
      <c r="D1892" s="2" t="s">
        <v>4301</v>
      </c>
      <c r="E1892" s="2" t="s">
        <v>10987</v>
      </c>
    </row>
    <row r="1893">
      <c r="A1893" s="2" t="s">
        <v>10988</v>
      </c>
      <c r="C1893" s="2" t="s">
        <v>10513</v>
      </c>
      <c r="D1893" s="2" t="s">
        <v>4301</v>
      </c>
      <c r="E1893" s="2" t="s">
        <v>10989</v>
      </c>
    </row>
    <row r="1894">
      <c r="A1894" s="2" t="s">
        <v>10990</v>
      </c>
      <c r="C1894" s="2" t="s">
        <v>10513</v>
      </c>
      <c r="D1894" s="2" t="s">
        <v>4301</v>
      </c>
      <c r="E1894" s="2" t="s">
        <v>10991</v>
      </c>
    </row>
    <row r="1895">
      <c r="A1895" s="2" t="s">
        <v>10992</v>
      </c>
      <c r="C1895" s="2" t="s">
        <v>10513</v>
      </c>
      <c r="D1895" s="2" t="s">
        <v>4301</v>
      </c>
      <c r="E1895" s="2" t="s">
        <v>10994</v>
      </c>
    </row>
    <row r="1896">
      <c r="A1896" s="2" t="s">
        <v>10995</v>
      </c>
      <c r="C1896" s="2" t="s">
        <v>10513</v>
      </c>
      <c r="D1896" s="2" t="s">
        <v>4301</v>
      </c>
      <c r="E1896" s="2" t="s">
        <v>10996</v>
      </c>
    </row>
    <row r="1897">
      <c r="A1897" s="2" t="s">
        <v>4832</v>
      </c>
      <c r="C1897" s="2" t="s">
        <v>10513</v>
      </c>
      <c r="D1897" s="2" t="s">
        <v>4301</v>
      </c>
      <c r="E1897" s="2" t="s">
        <v>10997</v>
      </c>
    </row>
    <row r="1898">
      <c r="A1898" s="2" t="s">
        <v>10998</v>
      </c>
      <c r="C1898" s="2" t="s">
        <v>10513</v>
      </c>
      <c r="D1898" s="2" t="s">
        <v>4301</v>
      </c>
      <c r="E1898" s="2" t="s">
        <v>10999</v>
      </c>
    </row>
    <row r="1899">
      <c r="A1899" s="2" t="s">
        <v>11000</v>
      </c>
      <c r="C1899" s="2" t="s">
        <v>10513</v>
      </c>
      <c r="D1899" s="2" t="s">
        <v>4301</v>
      </c>
      <c r="E1899" s="38" t="s">
        <v>11001</v>
      </c>
    </row>
    <row r="1900">
      <c r="A1900" s="105" t="s">
        <v>4833</v>
      </c>
      <c r="C1900" s="2" t="s">
        <v>10513</v>
      </c>
      <c r="D1900" s="2" t="s">
        <v>4301</v>
      </c>
      <c r="E1900" s="2" t="s">
        <v>11004</v>
      </c>
    </row>
    <row r="1901">
      <c r="A1901" s="2" t="s">
        <v>11007</v>
      </c>
      <c r="C1901" s="2" t="s">
        <v>10513</v>
      </c>
      <c r="D1901" s="2" t="s">
        <v>4301</v>
      </c>
      <c r="E1901" s="2" t="s">
        <v>11008</v>
      </c>
    </row>
    <row r="1902">
      <c r="A1902" s="2" t="s">
        <v>4992</v>
      </c>
      <c r="C1902" s="2" t="s">
        <v>10513</v>
      </c>
      <c r="D1902" s="2" t="s">
        <v>4301</v>
      </c>
      <c r="E1902" s="2" t="s">
        <v>11009</v>
      </c>
    </row>
    <row r="1903">
      <c r="A1903" s="2" t="s">
        <v>11010</v>
      </c>
      <c r="C1903" s="2" t="s">
        <v>10513</v>
      </c>
      <c r="D1903" s="2" t="s">
        <v>4301</v>
      </c>
      <c r="E1903" s="2" t="s">
        <v>11011</v>
      </c>
    </row>
    <row r="1904">
      <c r="A1904" s="2" t="s">
        <v>11012</v>
      </c>
      <c r="C1904" s="2" t="s">
        <v>10513</v>
      </c>
      <c r="D1904" s="2" t="s">
        <v>4301</v>
      </c>
      <c r="E1904" s="2" t="s">
        <v>11013</v>
      </c>
    </row>
    <row r="1905">
      <c r="A1905" s="2" t="s">
        <v>11014</v>
      </c>
      <c r="C1905" s="2" t="s">
        <v>10513</v>
      </c>
      <c r="D1905" s="2" t="s">
        <v>4301</v>
      </c>
      <c r="E1905" s="2" t="s">
        <v>11015</v>
      </c>
    </row>
    <row r="1906">
      <c r="A1906" s="2" t="s">
        <v>4995</v>
      </c>
      <c r="C1906" s="2" t="s">
        <v>10513</v>
      </c>
      <c r="D1906" s="2" t="s">
        <v>4301</v>
      </c>
      <c r="E1906" s="2" t="s">
        <v>11016</v>
      </c>
    </row>
    <row r="1907">
      <c r="A1907" s="106" t="s">
        <v>11017</v>
      </c>
      <c r="C1907" s="2" t="s">
        <v>10513</v>
      </c>
      <c r="D1907" s="2" t="s">
        <v>4301</v>
      </c>
      <c r="E1907" s="38" t="s">
        <v>11019</v>
      </c>
    </row>
    <row r="1908">
      <c r="A1908" s="2" t="s">
        <v>11020</v>
      </c>
      <c r="C1908" s="2" t="s">
        <v>10513</v>
      </c>
      <c r="D1908" s="2" t="s">
        <v>4301</v>
      </c>
      <c r="E1908" s="2" t="s">
        <v>11021</v>
      </c>
    </row>
    <row r="1909">
      <c r="A1909" s="2" t="s">
        <v>11022</v>
      </c>
      <c r="C1909" s="2" t="s">
        <v>10513</v>
      </c>
      <c r="D1909" s="2" t="s">
        <v>4301</v>
      </c>
      <c r="E1909" s="2" t="s">
        <v>11023</v>
      </c>
    </row>
    <row r="1910">
      <c r="A1910" s="2" t="s">
        <v>5002</v>
      </c>
      <c r="C1910" s="2" t="s">
        <v>10513</v>
      </c>
      <c r="D1910" s="2" t="s">
        <v>4301</v>
      </c>
      <c r="E1910" s="2" t="s">
        <v>11024</v>
      </c>
    </row>
    <row r="1911">
      <c r="A1911" s="2" t="s">
        <v>5060</v>
      </c>
      <c r="C1911" s="2" t="s">
        <v>10513</v>
      </c>
      <c r="D1911" s="2" t="s">
        <v>4301</v>
      </c>
      <c r="E1911" s="2" t="s">
        <v>11025</v>
      </c>
    </row>
    <row r="1912">
      <c r="A1912" s="2" t="s">
        <v>11026</v>
      </c>
      <c r="C1912" s="2" t="s">
        <v>10513</v>
      </c>
      <c r="D1912" s="2" t="s">
        <v>4301</v>
      </c>
      <c r="E1912" s="2" t="s">
        <v>11027</v>
      </c>
    </row>
    <row r="1913">
      <c r="A1913" s="2" t="s">
        <v>5063</v>
      </c>
      <c r="C1913" s="2" t="s">
        <v>10513</v>
      </c>
      <c r="D1913" s="2" t="s">
        <v>4301</v>
      </c>
      <c r="E1913" s="2" t="s">
        <v>11028</v>
      </c>
    </row>
    <row r="1914">
      <c r="A1914" s="2" t="s">
        <v>11029</v>
      </c>
      <c r="C1914" s="2" t="s">
        <v>10513</v>
      </c>
      <c r="D1914" s="2" t="s">
        <v>4301</v>
      </c>
      <c r="E1914" s="2" t="s">
        <v>11030</v>
      </c>
    </row>
    <row r="1915">
      <c r="A1915" s="2" t="s">
        <v>11031</v>
      </c>
      <c r="C1915" s="2" t="s">
        <v>10513</v>
      </c>
      <c r="D1915" s="2" t="s">
        <v>4301</v>
      </c>
      <c r="E1915" s="2" t="s">
        <v>11032</v>
      </c>
    </row>
    <row r="1916">
      <c r="A1916" s="2" t="s">
        <v>11033</v>
      </c>
      <c r="C1916" s="2" t="s">
        <v>10513</v>
      </c>
      <c r="D1916" s="2" t="s">
        <v>4301</v>
      </c>
      <c r="E1916" s="38" t="s">
        <v>11035</v>
      </c>
    </row>
    <row r="1917">
      <c r="A1917" s="2" t="s">
        <v>5006</v>
      </c>
      <c r="C1917" s="2" t="s">
        <v>10513</v>
      </c>
      <c r="D1917" s="2" t="s">
        <v>4301</v>
      </c>
      <c r="E1917" s="2" t="s">
        <v>11037</v>
      </c>
    </row>
    <row r="1918">
      <c r="A1918" s="2" t="s">
        <v>11038</v>
      </c>
      <c r="C1918" s="2" t="s">
        <v>10513</v>
      </c>
      <c r="D1918" s="2" t="s">
        <v>4301</v>
      </c>
      <c r="E1918" s="2" t="s">
        <v>11039</v>
      </c>
    </row>
    <row r="1919">
      <c r="A1919" s="2" t="s">
        <v>11040</v>
      </c>
      <c r="C1919" s="2" t="s">
        <v>10513</v>
      </c>
      <c r="D1919" s="2" t="s">
        <v>4301</v>
      </c>
      <c r="E1919" s="2" t="s">
        <v>11041</v>
      </c>
    </row>
    <row r="1920">
      <c r="A1920" s="2" t="s">
        <v>5076</v>
      </c>
      <c r="C1920" s="2" t="s">
        <v>10513</v>
      </c>
      <c r="D1920" s="2" t="s">
        <v>4301</v>
      </c>
      <c r="E1920" s="2" t="s">
        <v>11042</v>
      </c>
    </row>
    <row r="1921">
      <c r="A1921" s="2" t="s">
        <v>5009</v>
      </c>
      <c r="C1921" s="2" t="s">
        <v>10513</v>
      </c>
      <c r="D1921" s="2" t="s">
        <v>4301</v>
      </c>
      <c r="E1921" s="2" t="s">
        <v>11043</v>
      </c>
    </row>
    <row r="1922">
      <c r="A1922" s="2" t="s">
        <v>5010</v>
      </c>
      <c r="C1922" s="2" t="s">
        <v>10513</v>
      </c>
      <c r="D1922" s="2" t="s">
        <v>4301</v>
      </c>
      <c r="E1922" s="2" t="s">
        <v>11044</v>
      </c>
    </row>
    <row r="1923">
      <c r="A1923" s="2" t="s">
        <v>11045</v>
      </c>
      <c r="C1923" s="2" t="s">
        <v>10513</v>
      </c>
      <c r="D1923" s="2" t="s">
        <v>4301</v>
      </c>
      <c r="E1923" s="2" t="s">
        <v>11046</v>
      </c>
    </row>
    <row r="1924">
      <c r="A1924" s="2" t="s">
        <v>11047</v>
      </c>
      <c r="C1924" s="2" t="s">
        <v>10513</v>
      </c>
      <c r="D1924" s="2" t="s">
        <v>4301</v>
      </c>
      <c r="E1924" s="2" t="s">
        <v>11048</v>
      </c>
    </row>
    <row r="1925">
      <c r="A1925" s="2" t="s">
        <v>4838</v>
      </c>
      <c r="C1925" s="2" t="s">
        <v>10513</v>
      </c>
      <c r="D1925" s="2" t="s">
        <v>4301</v>
      </c>
      <c r="E1925" s="2" t="s">
        <v>11049</v>
      </c>
    </row>
    <row r="1926">
      <c r="A1926" s="2" t="s">
        <v>5013</v>
      </c>
      <c r="C1926" s="2" t="s">
        <v>10513</v>
      </c>
      <c r="D1926" s="2" t="s">
        <v>4301</v>
      </c>
      <c r="E1926" s="2" t="s">
        <v>11051</v>
      </c>
    </row>
    <row r="1927">
      <c r="A1927" s="2" t="s">
        <v>5014</v>
      </c>
      <c r="C1927" s="2" t="s">
        <v>10513</v>
      </c>
      <c r="D1927" s="2" t="s">
        <v>4301</v>
      </c>
      <c r="E1927" s="2" t="s">
        <v>11052</v>
      </c>
    </row>
    <row r="1928">
      <c r="A1928" s="2" t="s">
        <v>11053</v>
      </c>
      <c r="C1928" s="2" t="s">
        <v>10513</v>
      </c>
      <c r="D1928" s="2" t="s">
        <v>4301</v>
      </c>
      <c r="E1928" s="2" t="s">
        <v>11054</v>
      </c>
    </row>
    <row r="1929">
      <c r="A1929" s="2" t="s">
        <v>11055</v>
      </c>
      <c r="C1929" s="2" t="s">
        <v>10513</v>
      </c>
      <c r="D1929" s="2" t="s">
        <v>4301</v>
      </c>
      <c r="E1929" s="2" t="s">
        <v>11056</v>
      </c>
    </row>
    <row r="1930">
      <c r="A1930" s="2" t="s">
        <v>5020</v>
      </c>
      <c r="C1930" s="2" t="s">
        <v>10513</v>
      </c>
      <c r="D1930" s="2" t="s">
        <v>4301</v>
      </c>
      <c r="E1930" s="2" t="s">
        <v>11057</v>
      </c>
    </row>
    <row r="1931">
      <c r="A1931" s="2" t="s">
        <v>11058</v>
      </c>
      <c r="C1931" s="2" t="s">
        <v>10513</v>
      </c>
      <c r="D1931" s="2" t="s">
        <v>4301</v>
      </c>
      <c r="E1931" s="2" t="s">
        <v>11059</v>
      </c>
    </row>
    <row r="1932">
      <c r="A1932" s="2" t="s">
        <v>4840</v>
      </c>
      <c r="C1932" s="2" t="s">
        <v>10513</v>
      </c>
      <c r="D1932" s="2" t="s">
        <v>4301</v>
      </c>
      <c r="E1932" s="38" t="s">
        <v>11060</v>
      </c>
    </row>
    <row r="1933">
      <c r="A1933" s="2" t="s">
        <v>11062</v>
      </c>
      <c r="C1933" s="2" t="s">
        <v>10513</v>
      </c>
      <c r="D1933" s="2" t="s">
        <v>4301</v>
      </c>
      <c r="E1933" s="2" t="s">
        <v>11063</v>
      </c>
    </row>
    <row r="1934">
      <c r="A1934" s="2" t="s">
        <v>11064</v>
      </c>
      <c r="C1934" s="2" t="s">
        <v>10513</v>
      </c>
      <c r="D1934" s="2" t="s">
        <v>4301</v>
      </c>
      <c r="E1934" s="2" t="s">
        <v>11065</v>
      </c>
    </row>
    <row r="1935">
      <c r="A1935" s="2" t="s">
        <v>5104</v>
      </c>
      <c r="C1935" s="2" t="s">
        <v>10513</v>
      </c>
      <c r="D1935" s="2" t="s">
        <v>4301</v>
      </c>
      <c r="E1935" s="2" t="s">
        <v>11066</v>
      </c>
    </row>
    <row r="1936">
      <c r="A1936" s="2" t="s">
        <v>11067</v>
      </c>
      <c r="C1936" s="2" t="s">
        <v>10513</v>
      </c>
      <c r="D1936" s="2" t="s">
        <v>4301</v>
      </c>
      <c r="E1936" s="2" t="s">
        <v>11068</v>
      </c>
    </row>
    <row r="1937">
      <c r="A1937" s="2" t="s">
        <v>4951</v>
      </c>
      <c r="C1937" s="2" t="s">
        <v>10513</v>
      </c>
      <c r="D1937" s="2" t="s">
        <v>4301</v>
      </c>
      <c r="E1937" s="2" t="s">
        <v>11069</v>
      </c>
    </row>
    <row r="1938">
      <c r="A1938" s="2" t="s">
        <v>5033</v>
      </c>
      <c r="C1938" s="2" t="s">
        <v>10513</v>
      </c>
      <c r="D1938" s="2" t="s">
        <v>4301</v>
      </c>
      <c r="E1938" s="2" t="s">
        <v>11070</v>
      </c>
    </row>
    <row r="1939">
      <c r="A1939" s="2" t="s">
        <v>11071</v>
      </c>
      <c r="C1939" s="2" t="s">
        <v>10513</v>
      </c>
      <c r="D1939" s="2" t="s">
        <v>4301</v>
      </c>
      <c r="E1939" s="2" t="s">
        <v>11108</v>
      </c>
    </row>
    <row r="1940">
      <c r="A1940" s="2" t="s">
        <v>5109</v>
      </c>
      <c r="B1940" s="2" t="s">
        <v>11111</v>
      </c>
      <c r="C1940" s="2" t="s">
        <v>10513</v>
      </c>
      <c r="D1940" s="2" t="s">
        <v>4301</v>
      </c>
      <c r="E1940" s="38" t="s">
        <v>11113</v>
      </c>
    </row>
    <row r="1941">
      <c r="A1941" s="2" t="s">
        <v>11115</v>
      </c>
      <c r="B1941" s="2" t="s">
        <v>11111</v>
      </c>
      <c r="C1941" s="2" t="s">
        <v>10513</v>
      </c>
      <c r="D1941" s="2" t="s">
        <v>4301</v>
      </c>
      <c r="E1941" s="2" t="s">
        <v>11116</v>
      </c>
    </row>
    <row r="1942">
      <c r="A1942" s="2" t="s">
        <v>5110</v>
      </c>
      <c r="B1942" s="2" t="s">
        <v>11111</v>
      </c>
      <c r="C1942" s="2" t="s">
        <v>10513</v>
      </c>
      <c r="D1942" s="2" t="s">
        <v>4301</v>
      </c>
      <c r="E1942" s="2" t="s">
        <v>11117</v>
      </c>
    </row>
    <row r="1943">
      <c r="A1943" s="2" t="s">
        <v>11118</v>
      </c>
      <c r="B1943" s="2" t="s">
        <v>11111</v>
      </c>
      <c r="C1943" s="2" t="s">
        <v>10513</v>
      </c>
      <c r="D1943" s="2" t="s">
        <v>4301</v>
      </c>
      <c r="E1943" s="2" t="s">
        <v>11119</v>
      </c>
    </row>
    <row r="1944">
      <c r="A1944" s="2" t="s">
        <v>11120</v>
      </c>
      <c r="B1944" s="2" t="s">
        <v>11111</v>
      </c>
      <c r="C1944" s="2" t="s">
        <v>10513</v>
      </c>
      <c r="D1944" s="2" t="s">
        <v>4301</v>
      </c>
      <c r="E1944" s="2" t="s">
        <v>11121</v>
      </c>
    </row>
    <row r="1945">
      <c r="A1945" s="2" t="s">
        <v>11122</v>
      </c>
      <c r="B1945" s="2" t="s">
        <v>11111</v>
      </c>
      <c r="C1945" s="2" t="s">
        <v>10513</v>
      </c>
      <c r="D1945" s="2" t="s">
        <v>4301</v>
      </c>
      <c r="E1945" s="2" t="s">
        <v>11123</v>
      </c>
    </row>
    <row r="1946">
      <c r="A1946" s="2" t="s">
        <v>5139</v>
      </c>
      <c r="B1946" s="2" t="s">
        <v>11111</v>
      </c>
      <c r="C1946" s="2" t="s">
        <v>10513</v>
      </c>
      <c r="D1946" s="2" t="s">
        <v>4301</v>
      </c>
      <c r="E1946" s="2" t="s">
        <v>11125</v>
      </c>
    </row>
    <row r="1947">
      <c r="A1947" s="2" t="s">
        <v>5048</v>
      </c>
      <c r="B1947" s="2" t="s">
        <v>11111</v>
      </c>
      <c r="C1947" s="2" t="s">
        <v>10513</v>
      </c>
      <c r="D1947" s="2" t="s">
        <v>4301</v>
      </c>
      <c r="E1947" s="2" t="s">
        <v>11126</v>
      </c>
    </row>
    <row r="1948">
      <c r="A1948" s="2" t="s">
        <v>5073</v>
      </c>
      <c r="B1948" s="2" t="s">
        <v>11111</v>
      </c>
      <c r="C1948" s="2" t="s">
        <v>10513</v>
      </c>
      <c r="D1948" s="2" t="s">
        <v>4301</v>
      </c>
      <c r="E1948" s="2" t="s">
        <v>11127</v>
      </c>
    </row>
    <row r="1949">
      <c r="A1949" s="2" t="s">
        <v>11128</v>
      </c>
      <c r="B1949" s="2" t="s">
        <v>11111</v>
      </c>
      <c r="C1949" s="2" t="s">
        <v>10513</v>
      </c>
      <c r="D1949" s="2" t="s">
        <v>4301</v>
      </c>
      <c r="E1949" s="2" t="s">
        <v>11129</v>
      </c>
    </row>
    <row r="1950">
      <c r="A1950" s="2" t="s">
        <v>11130</v>
      </c>
      <c r="B1950" s="2" t="s">
        <v>11111</v>
      </c>
      <c r="C1950" s="2" t="s">
        <v>10513</v>
      </c>
      <c r="D1950" s="2" t="s">
        <v>4301</v>
      </c>
      <c r="E1950" s="2" t="s">
        <v>11131</v>
      </c>
    </row>
    <row r="1951">
      <c r="A1951" s="2" t="s">
        <v>5079</v>
      </c>
      <c r="B1951" s="2" t="s">
        <v>11111</v>
      </c>
      <c r="C1951" s="2" t="s">
        <v>10513</v>
      </c>
      <c r="D1951" s="2" t="s">
        <v>4301</v>
      </c>
      <c r="E1951" s="2" t="s">
        <v>11132</v>
      </c>
    </row>
    <row r="1952">
      <c r="A1952" s="2" t="s">
        <v>5081</v>
      </c>
      <c r="B1952" s="2" t="s">
        <v>11111</v>
      </c>
      <c r="C1952" s="2" t="s">
        <v>10513</v>
      </c>
      <c r="D1952" s="2" t="s">
        <v>4301</v>
      </c>
      <c r="E1952" s="2" t="s">
        <v>11133</v>
      </c>
    </row>
    <row r="1953">
      <c r="A1953" s="2" t="s">
        <v>11134</v>
      </c>
      <c r="B1953" s="2" t="s">
        <v>11111</v>
      </c>
      <c r="C1953" s="2" t="s">
        <v>10513</v>
      </c>
      <c r="D1953" s="2" t="s">
        <v>4301</v>
      </c>
      <c r="E1953" s="2" t="s">
        <v>11135</v>
      </c>
    </row>
    <row r="1954">
      <c r="A1954" s="2" t="s">
        <v>5085</v>
      </c>
      <c r="B1954" s="2" t="s">
        <v>11111</v>
      </c>
      <c r="C1954" s="2" t="s">
        <v>10513</v>
      </c>
      <c r="D1954" s="2" t="s">
        <v>4301</v>
      </c>
      <c r="E1954" s="2" t="s">
        <v>11136</v>
      </c>
    </row>
    <row r="1955">
      <c r="A1955" s="2" t="s">
        <v>11137</v>
      </c>
      <c r="B1955" s="2" t="s">
        <v>11111</v>
      </c>
      <c r="C1955" s="2" t="s">
        <v>10513</v>
      </c>
      <c r="D1955" s="2" t="s">
        <v>4301</v>
      </c>
      <c r="E1955" s="2" t="s">
        <v>11138</v>
      </c>
    </row>
    <row r="1956">
      <c r="A1956" s="2" t="s">
        <v>5087</v>
      </c>
      <c r="B1956" s="2" t="s">
        <v>11111</v>
      </c>
      <c r="C1956" s="2" t="s">
        <v>10513</v>
      </c>
      <c r="D1956" s="2" t="s">
        <v>4301</v>
      </c>
      <c r="E1956" s="2" t="s">
        <v>11139</v>
      </c>
    </row>
    <row r="1957">
      <c r="A1957" s="2" t="s">
        <v>5170</v>
      </c>
      <c r="B1957" s="2" t="s">
        <v>11111</v>
      </c>
      <c r="C1957" s="2" t="s">
        <v>10513</v>
      </c>
      <c r="D1957" s="2" t="s">
        <v>4301</v>
      </c>
      <c r="E1957" s="2" t="s">
        <v>11140</v>
      </c>
    </row>
    <row r="1958">
      <c r="A1958" s="2" t="s">
        <v>11141</v>
      </c>
      <c r="B1958" s="2" t="s">
        <v>11111</v>
      </c>
      <c r="C1958" s="2" t="s">
        <v>10513</v>
      </c>
      <c r="D1958" s="2" t="s">
        <v>4301</v>
      </c>
      <c r="E1958" s="2" t="s">
        <v>11142</v>
      </c>
    </row>
    <row r="1959">
      <c r="A1959" s="2" t="s">
        <v>11143</v>
      </c>
      <c r="B1959" s="2" t="s">
        <v>11111</v>
      </c>
      <c r="C1959" s="2" t="s">
        <v>10513</v>
      </c>
      <c r="D1959" s="2" t="s">
        <v>4301</v>
      </c>
      <c r="E1959" s="2" t="s">
        <v>11144</v>
      </c>
    </row>
    <row r="1960">
      <c r="A1960" s="2" t="s">
        <v>5178</v>
      </c>
      <c r="B1960" s="2" t="s">
        <v>11111</v>
      </c>
      <c r="C1960" s="2" t="s">
        <v>10513</v>
      </c>
      <c r="D1960" s="2" t="s">
        <v>4301</v>
      </c>
      <c r="E1960" s="2" t="s">
        <v>11145</v>
      </c>
    </row>
    <row r="1961">
      <c r="A1961" s="2" t="s">
        <v>11146</v>
      </c>
      <c r="B1961" s="2" t="s">
        <v>11111</v>
      </c>
      <c r="C1961" s="2" t="s">
        <v>10513</v>
      </c>
      <c r="D1961" s="2" t="s">
        <v>4301</v>
      </c>
      <c r="E1961" s="2" t="s">
        <v>11147</v>
      </c>
    </row>
    <row r="1962">
      <c r="A1962" s="2" t="s">
        <v>11148</v>
      </c>
      <c r="B1962" s="2" t="s">
        <v>11111</v>
      </c>
      <c r="C1962" s="2" t="s">
        <v>10513</v>
      </c>
      <c r="D1962" s="2" t="s">
        <v>4301</v>
      </c>
      <c r="E1962" s="2" t="s">
        <v>11149</v>
      </c>
    </row>
    <row r="1963">
      <c r="A1963" s="2" t="s">
        <v>5111</v>
      </c>
      <c r="B1963" s="2" t="s">
        <v>11111</v>
      </c>
      <c r="C1963" s="2" t="s">
        <v>10513</v>
      </c>
      <c r="D1963" s="2" t="s">
        <v>4301</v>
      </c>
      <c r="E1963" s="2" t="s">
        <v>11150</v>
      </c>
    </row>
    <row r="1964">
      <c r="A1964" s="2" t="s">
        <v>4845</v>
      </c>
      <c r="B1964" s="2" t="s">
        <v>11111</v>
      </c>
      <c r="C1964" s="2" t="s">
        <v>10513</v>
      </c>
      <c r="D1964" s="2" t="s">
        <v>4301</v>
      </c>
      <c r="E1964" s="2" t="s">
        <v>11151</v>
      </c>
    </row>
    <row r="1965">
      <c r="A1965" s="2" t="s">
        <v>5113</v>
      </c>
      <c r="B1965" s="2" t="s">
        <v>11111</v>
      </c>
      <c r="C1965" s="2" t="s">
        <v>10513</v>
      </c>
      <c r="D1965" s="2" t="s">
        <v>4301</v>
      </c>
      <c r="E1965" s="2" t="s">
        <v>11152</v>
      </c>
    </row>
    <row r="1966">
      <c r="A1966" s="2" t="s">
        <v>11153</v>
      </c>
      <c r="B1966" s="2" t="s">
        <v>11111</v>
      </c>
      <c r="C1966" s="2" t="s">
        <v>10513</v>
      </c>
      <c r="D1966" s="2" t="s">
        <v>4301</v>
      </c>
      <c r="E1966" s="2" t="s">
        <v>11154</v>
      </c>
    </row>
    <row r="1967">
      <c r="A1967" s="107" t="s">
        <v>5115</v>
      </c>
      <c r="B1967" s="2" t="s">
        <v>11111</v>
      </c>
      <c r="C1967" s="2" t="s">
        <v>10513</v>
      </c>
      <c r="D1967" s="2" t="s">
        <v>4301</v>
      </c>
      <c r="E1967" s="2" t="s">
        <v>11155</v>
      </c>
    </row>
    <row r="1968">
      <c r="A1968" s="2" t="s">
        <v>5117</v>
      </c>
      <c r="B1968" s="2" t="s">
        <v>11111</v>
      </c>
      <c r="C1968" s="2" t="s">
        <v>10513</v>
      </c>
      <c r="D1968" s="2" t="s">
        <v>4301</v>
      </c>
      <c r="E1968" s="2" t="s">
        <v>11156</v>
      </c>
    </row>
    <row r="1969">
      <c r="A1969" s="2" t="s">
        <v>11157</v>
      </c>
      <c r="B1969" s="2" t="s">
        <v>11111</v>
      </c>
      <c r="C1969" s="2" t="s">
        <v>10513</v>
      </c>
      <c r="D1969" s="2" t="s">
        <v>4301</v>
      </c>
      <c r="E1969" s="2" t="s">
        <v>11158</v>
      </c>
    </row>
    <row r="1970">
      <c r="A1970" s="2" t="s">
        <v>11157</v>
      </c>
      <c r="B1970" s="2" t="s">
        <v>11111</v>
      </c>
      <c r="C1970" s="2" t="s">
        <v>10513</v>
      </c>
      <c r="D1970" s="2" t="s">
        <v>4301</v>
      </c>
      <c r="E1970" s="2" t="s">
        <v>11159</v>
      </c>
    </row>
    <row r="1971">
      <c r="A1971" s="2" t="s">
        <v>5114</v>
      </c>
      <c r="B1971" s="2" t="s">
        <v>11111</v>
      </c>
      <c r="C1971" s="2" t="s">
        <v>10513</v>
      </c>
      <c r="D1971" s="2" t="s">
        <v>4301</v>
      </c>
      <c r="E1971" s="2" t="s">
        <v>11160</v>
      </c>
    </row>
    <row r="1972">
      <c r="A1972" s="2" t="s">
        <v>5214</v>
      </c>
      <c r="B1972" s="2" t="s">
        <v>11111</v>
      </c>
      <c r="C1972" s="2" t="s">
        <v>10513</v>
      </c>
      <c r="D1972" s="2" t="s">
        <v>4301</v>
      </c>
      <c r="E1972" s="2" t="s">
        <v>11161</v>
      </c>
    </row>
    <row r="1973">
      <c r="A1973" s="2" t="s">
        <v>11162</v>
      </c>
      <c r="B1973" s="2" t="s">
        <v>11111</v>
      </c>
      <c r="C1973" s="2" t="s">
        <v>10513</v>
      </c>
      <c r="D1973" s="2" t="s">
        <v>4301</v>
      </c>
      <c r="E1973" s="2" t="s">
        <v>11163</v>
      </c>
    </row>
    <row r="1974">
      <c r="A1974" s="2" t="s">
        <v>11164</v>
      </c>
      <c r="B1974" s="2" t="s">
        <v>11111</v>
      </c>
      <c r="C1974" s="2" t="s">
        <v>10513</v>
      </c>
      <c r="D1974" s="2" t="s">
        <v>4301</v>
      </c>
      <c r="E1974" s="2" t="s">
        <v>11165</v>
      </c>
    </row>
    <row r="1975">
      <c r="A1975" s="2" t="s">
        <v>11166</v>
      </c>
      <c r="B1975" s="2" t="s">
        <v>11111</v>
      </c>
      <c r="C1975" s="2" t="s">
        <v>10513</v>
      </c>
      <c r="D1975" s="2" t="s">
        <v>4301</v>
      </c>
      <c r="E1975" s="2" t="s">
        <v>11167</v>
      </c>
    </row>
    <row r="1976">
      <c r="A1976" s="2" t="s">
        <v>11168</v>
      </c>
      <c r="B1976" s="2" t="s">
        <v>11111</v>
      </c>
      <c r="C1976" s="2" t="s">
        <v>10513</v>
      </c>
      <c r="D1976" s="2" t="s">
        <v>4301</v>
      </c>
      <c r="E1976" s="2" t="s">
        <v>11169</v>
      </c>
    </row>
    <row r="1977">
      <c r="A1977" s="2" t="s">
        <v>11170</v>
      </c>
      <c r="B1977" s="2" t="s">
        <v>11111</v>
      </c>
      <c r="C1977" s="2" t="s">
        <v>10513</v>
      </c>
      <c r="D1977" s="2" t="s">
        <v>4301</v>
      </c>
      <c r="E1977" s="2" t="s">
        <v>11171</v>
      </c>
    </row>
    <row r="1978">
      <c r="A1978" s="108" t="s">
        <v>5243</v>
      </c>
      <c r="B1978" s="2" t="s">
        <v>11111</v>
      </c>
      <c r="C1978" s="2" t="s">
        <v>10513</v>
      </c>
      <c r="D1978" s="2" t="s">
        <v>4301</v>
      </c>
      <c r="E1978" s="2" t="s">
        <v>11172</v>
      </c>
    </row>
    <row r="1979">
      <c r="A1979" s="2" t="s">
        <v>11173</v>
      </c>
      <c r="B1979" s="2" t="s">
        <v>11111</v>
      </c>
      <c r="C1979" s="2" t="s">
        <v>10513</v>
      </c>
      <c r="D1979" s="2" t="s">
        <v>4301</v>
      </c>
      <c r="E1979" s="2" t="s">
        <v>11174</v>
      </c>
    </row>
    <row r="1980">
      <c r="A1980" s="2" t="s">
        <v>5119</v>
      </c>
      <c r="B1980" s="2" t="s">
        <v>11111</v>
      </c>
      <c r="C1980" s="2" t="s">
        <v>10513</v>
      </c>
      <c r="D1980" s="2" t="s">
        <v>4301</v>
      </c>
      <c r="E1980" s="2" t="s">
        <v>11175</v>
      </c>
    </row>
    <row r="1981">
      <c r="A1981" s="2" t="s">
        <v>5249</v>
      </c>
      <c r="B1981" s="2" t="s">
        <v>11111</v>
      </c>
      <c r="C1981" s="2" t="s">
        <v>10513</v>
      </c>
      <c r="D1981" s="2" t="s">
        <v>4301</v>
      </c>
      <c r="E1981" s="2" t="s">
        <v>11176</v>
      </c>
    </row>
    <row r="1982">
      <c r="A1982" s="2" t="s">
        <v>11177</v>
      </c>
      <c r="B1982" s="2" t="s">
        <v>11111</v>
      </c>
      <c r="C1982" s="2" t="s">
        <v>10513</v>
      </c>
      <c r="D1982" s="2" t="s">
        <v>4301</v>
      </c>
      <c r="E1982" s="2" t="s">
        <v>11178</v>
      </c>
    </row>
    <row r="1983">
      <c r="A1983" s="2" t="s">
        <v>11179</v>
      </c>
      <c r="B1983" s="2" t="s">
        <v>11111</v>
      </c>
      <c r="C1983" s="2" t="s">
        <v>10513</v>
      </c>
      <c r="D1983" s="2" t="s">
        <v>4301</v>
      </c>
      <c r="E1983" s="2" t="s">
        <v>11180</v>
      </c>
    </row>
    <row r="1984">
      <c r="A1984" s="2" t="s">
        <v>4941</v>
      </c>
      <c r="B1984" s="2" t="s">
        <v>11111</v>
      </c>
      <c r="C1984" s="2" t="s">
        <v>10513</v>
      </c>
      <c r="D1984" s="2" t="s">
        <v>4301</v>
      </c>
      <c r="E1984" s="2" t="s">
        <v>11181</v>
      </c>
    </row>
    <row r="1985">
      <c r="A1985" s="2" t="s">
        <v>11182</v>
      </c>
      <c r="B1985" s="2" t="s">
        <v>11111</v>
      </c>
      <c r="C1985" s="2" t="s">
        <v>10513</v>
      </c>
      <c r="D1985" s="2" t="s">
        <v>4301</v>
      </c>
      <c r="E1985" s="2" t="s">
        <v>11183</v>
      </c>
    </row>
    <row r="1986">
      <c r="A1986" s="2" t="s">
        <v>5270</v>
      </c>
      <c r="B1986" s="2" t="s">
        <v>11111</v>
      </c>
      <c r="C1986" s="2" t="s">
        <v>10513</v>
      </c>
      <c r="D1986" s="2" t="s">
        <v>4301</v>
      </c>
      <c r="E1986" s="2" t="s">
        <v>11184</v>
      </c>
    </row>
    <row r="1987">
      <c r="A1987" s="2" t="s">
        <v>5125</v>
      </c>
      <c r="B1987" s="2" t="s">
        <v>11111</v>
      </c>
      <c r="C1987" s="2" t="s">
        <v>10513</v>
      </c>
      <c r="D1987" s="2" t="s">
        <v>4301</v>
      </c>
      <c r="E1987" s="2" t="s">
        <v>11185</v>
      </c>
    </row>
    <row r="1988">
      <c r="A1988" s="2" t="s">
        <v>5126</v>
      </c>
      <c r="B1988" s="2" t="s">
        <v>11111</v>
      </c>
      <c r="C1988" s="2" t="s">
        <v>10513</v>
      </c>
      <c r="D1988" s="2" t="s">
        <v>4301</v>
      </c>
      <c r="E1988" s="2" t="s">
        <v>11186</v>
      </c>
    </row>
    <row r="1989">
      <c r="A1989" s="2" t="s">
        <v>5128</v>
      </c>
      <c r="B1989" s="2" t="s">
        <v>11111</v>
      </c>
      <c r="C1989" s="2" t="s">
        <v>10513</v>
      </c>
      <c r="D1989" s="2" t="s">
        <v>4301</v>
      </c>
      <c r="E1989" s="2" t="s">
        <v>11187</v>
      </c>
    </row>
    <row r="1990">
      <c r="A1990" s="2" t="s">
        <v>11188</v>
      </c>
      <c r="B1990" s="2" t="s">
        <v>11111</v>
      </c>
      <c r="C1990" s="2" t="s">
        <v>10513</v>
      </c>
      <c r="D1990" s="2" t="s">
        <v>4301</v>
      </c>
      <c r="E1990" s="2" t="s">
        <v>11189</v>
      </c>
    </row>
    <row r="1991">
      <c r="A1991" s="2" t="s">
        <v>11190</v>
      </c>
      <c r="B1991" s="2" t="s">
        <v>11191</v>
      </c>
      <c r="C1991" s="2" t="s">
        <v>10513</v>
      </c>
      <c r="D1991" s="2" t="s">
        <v>4301</v>
      </c>
      <c r="E1991" s="38" t="s">
        <v>11192</v>
      </c>
    </row>
    <row r="1992">
      <c r="A1992" s="2" t="s">
        <v>11193</v>
      </c>
      <c r="B1992" s="2" t="s">
        <v>11191</v>
      </c>
      <c r="C1992" s="2" t="s">
        <v>10513</v>
      </c>
      <c r="D1992" s="2" t="s">
        <v>4301</v>
      </c>
      <c r="E1992" s="38" t="s">
        <v>11192</v>
      </c>
    </row>
    <row r="1993">
      <c r="A1993" s="2" t="s">
        <v>11194</v>
      </c>
      <c r="B1993" s="2" t="s">
        <v>11191</v>
      </c>
      <c r="C1993" s="2" t="s">
        <v>10513</v>
      </c>
      <c r="D1993" s="2" t="s">
        <v>4301</v>
      </c>
      <c r="E1993" s="38" t="s">
        <v>11192</v>
      </c>
    </row>
    <row r="1994">
      <c r="A1994" s="2" t="s">
        <v>11195</v>
      </c>
      <c r="B1994" s="2" t="s">
        <v>11191</v>
      </c>
      <c r="C1994" s="2" t="s">
        <v>10513</v>
      </c>
      <c r="D1994" s="2" t="s">
        <v>4301</v>
      </c>
      <c r="E1994" s="38" t="s">
        <v>11192</v>
      </c>
    </row>
    <row r="1995">
      <c r="A1995" s="2" t="s">
        <v>11196</v>
      </c>
      <c r="B1995" s="2" t="s">
        <v>11191</v>
      </c>
      <c r="C1995" s="2" t="s">
        <v>10513</v>
      </c>
      <c r="D1995" s="2" t="s">
        <v>4301</v>
      </c>
      <c r="E1995" s="38" t="s">
        <v>11192</v>
      </c>
    </row>
    <row r="1996">
      <c r="A1996" s="2" t="s">
        <v>11197</v>
      </c>
      <c r="B1996" s="2" t="s">
        <v>11191</v>
      </c>
      <c r="C1996" s="2" t="s">
        <v>10513</v>
      </c>
      <c r="D1996" s="2" t="s">
        <v>4301</v>
      </c>
      <c r="E1996" s="38" t="s">
        <v>11192</v>
      </c>
    </row>
    <row r="1997">
      <c r="A1997" s="2" t="s">
        <v>11198</v>
      </c>
      <c r="B1997" s="2" t="s">
        <v>11191</v>
      </c>
      <c r="C1997" s="2" t="s">
        <v>10513</v>
      </c>
      <c r="D1997" s="2" t="s">
        <v>4301</v>
      </c>
      <c r="E1997" s="38" t="s">
        <v>11192</v>
      </c>
    </row>
    <row r="1998">
      <c r="A1998" s="2" t="s">
        <v>11199</v>
      </c>
      <c r="B1998" s="2" t="s">
        <v>11191</v>
      </c>
      <c r="C1998" s="2" t="s">
        <v>10513</v>
      </c>
      <c r="D1998" s="2" t="s">
        <v>4301</v>
      </c>
      <c r="E1998" s="38" t="s">
        <v>11192</v>
      </c>
    </row>
    <row r="1999">
      <c r="A1999" s="2" t="s">
        <v>11200</v>
      </c>
      <c r="B1999" s="2" t="s">
        <v>11191</v>
      </c>
      <c r="C1999" s="2" t="s">
        <v>10513</v>
      </c>
      <c r="D1999" s="2" t="s">
        <v>4301</v>
      </c>
      <c r="E1999" s="38" t="s">
        <v>11192</v>
      </c>
    </row>
    <row r="2000">
      <c r="A2000" s="2" t="s">
        <v>11201</v>
      </c>
      <c r="B2000" s="2" t="s">
        <v>11191</v>
      </c>
      <c r="C2000" s="2" t="s">
        <v>10513</v>
      </c>
      <c r="D2000" s="2" t="s">
        <v>4301</v>
      </c>
      <c r="E2000" s="38" t="s">
        <v>11192</v>
      </c>
    </row>
    <row r="2001">
      <c r="A2001" s="2" t="s">
        <v>11202</v>
      </c>
      <c r="B2001" s="2" t="s">
        <v>11191</v>
      </c>
      <c r="C2001" s="2" t="s">
        <v>10513</v>
      </c>
      <c r="D2001" s="2" t="s">
        <v>4301</v>
      </c>
      <c r="E2001" s="38" t="s">
        <v>11192</v>
      </c>
    </row>
    <row r="2002">
      <c r="A2002" s="2" t="s">
        <v>5152</v>
      </c>
      <c r="B2002" s="2" t="s">
        <v>11191</v>
      </c>
      <c r="C2002" s="2" t="s">
        <v>10513</v>
      </c>
      <c r="D2002" s="2" t="s">
        <v>4301</v>
      </c>
      <c r="E2002" s="38" t="s">
        <v>11192</v>
      </c>
    </row>
    <row r="2003">
      <c r="A2003" s="2" t="s">
        <v>11203</v>
      </c>
      <c r="B2003" s="2" t="s">
        <v>11191</v>
      </c>
      <c r="C2003" s="2" t="s">
        <v>10513</v>
      </c>
      <c r="D2003" s="2" t="s">
        <v>4301</v>
      </c>
      <c r="E2003" s="38" t="s">
        <v>11192</v>
      </c>
    </row>
    <row r="2004">
      <c r="A2004" s="2" t="s">
        <v>11204</v>
      </c>
      <c r="B2004" s="2" t="s">
        <v>11191</v>
      </c>
      <c r="C2004" s="2" t="s">
        <v>10513</v>
      </c>
      <c r="D2004" s="2" t="s">
        <v>4301</v>
      </c>
      <c r="E2004" s="38" t="s">
        <v>11192</v>
      </c>
    </row>
    <row r="2005">
      <c r="A2005" s="2" t="s">
        <v>11205</v>
      </c>
      <c r="B2005" s="2" t="s">
        <v>11191</v>
      </c>
      <c r="C2005" s="2" t="s">
        <v>10513</v>
      </c>
      <c r="D2005" s="2" t="s">
        <v>4301</v>
      </c>
      <c r="E2005" s="38" t="s">
        <v>11192</v>
      </c>
    </row>
    <row r="2006">
      <c r="A2006" s="2" t="s">
        <v>11206</v>
      </c>
      <c r="B2006" s="2" t="s">
        <v>11191</v>
      </c>
      <c r="C2006" s="2" t="s">
        <v>10513</v>
      </c>
      <c r="D2006" s="2" t="s">
        <v>4301</v>
      </c>
      <c r="E2006" s="38" t="s">
        <v>11192</v>
      </c>
    </row>
    <row r="2007">
      <c r="A2007" s="2" t="s">
        <v>11207</v>
      </c>
      <c r="B2007" s="2" t="s">
        <v>11191</v>
      </c>
      <c r="C2007" s="2" t="s">
        <v>10513</v>
      </c>
      <c r="D2007" s="2" t="s">
        <v>4301</v>
      </c>
      <c r="E2007" s="38" t="s">
        <v>11192</v>
      </c>
    </row>
    <row r="2008">
      <c r="A2008" s="2" t="s">
        <v>5157</v>
      </c>
      <c r="B2008" s="2" t="s">
        <v>11191</v>
      </c>
      <c r="C2008" s="2" t="s">
        <v>10513</v>
      </c>
      <c r="D2008" s="2" t="s">
        <v>4301</v>
      </c>
      <c r="E2008" s="38" t="s">
        <v>11192</v>
      </c>
    </row>
    <row r="2009">
      <c r="A2009" s="2" t="s">
        <v>11208</v>
      </c>
      <c r="B2009" s="2" t="s">
        <v>11191</v>
      </c>
      <c r="C2009" s="2" t="s">
        <v>10513</v>
      </c>
      <c r="D2009" s="2" t="s">
        <v>4301</v>
      </c>
      <c r="E2009" s="38" t="s">
        <v>11192</v>
      </c>
    </row>
    <row r="2010">
      <c r="A2010" s="2" t="s">
        <v>11209</v>
      </c>
      <c r="B2010" s="2" t="s">
        <v>11191</v>
      </c>
      <c r="C2010" s="2" t="s">
        <v>10513</v>
      </c>
      <c r="D2010" s="2" t="s">
        <v>4301</v>
      </c>
      <c r="E2010" s="38" t="s">
        <v>11192</v>
      </c>
    </row>
    <row r="2011">
      <c r="A2011" s="2" t="s">
        <v>11210</v>
      </c>
      <c r="B2011" s="2" t="s">
        <v>11191</v>
      </c>
      <c r="C2011" s="2" t="s">
        <v>10513</v>
      </c>
      <c r="D2011" s="2" t="s">
        <v>4301</v>
      </c>
      <c r="E2011" s="38" t="s">
        <v>11192</v>
      </c>
    </row>
    <row r="2012">
      <c r="A2012" s="2" t="s">
        <v>5422</v>
      </c>
      <c r="B2012" s="2" t="s">
        <v>11191</v>
      </c>
      <c r="C2012" s="2" t="s">
        <v>10513</v>
      </c>
      <c r="D2012" s="2" t="s">
        <v>4301</v>
      </c>
      <c r="E2012" s="38" t="s">
        <v>11192</v>
      </c>
    </row>
    <row r="2013">
      <c r="A2013" s="2" t="s">
        <v>5425</v>
      </c>
      <c r="B2013" s="2" t="s">
        <v>11191</v>
      </c>
      <c r="C2013" s="2" t="s">
        <v>10513</v>
      </c>
      <c r="D2013" s="2" t="s">
        <v>4301</v>
      </c>
      <c r="E2013" s="38" t="s">
        <v>11192</v>
      </c>
    </row>
    <row r="2014">
      <c r="A2014" s="2" t="s">
        <v>11211</v>
      </c>
      <c r="B2014" s="2" t="s">
        <v>11191</v>
      </c>
      <c r="C2014" s="2" t="s">
        <v>10513</v>
      </c>
      <c r="D2014" s="2" t="s">
        <v>4301</v>
      </c>
      <c r="E2014" s="38" t="s">
        <v>11192</v>
      </c>
    </row>
    <row r="2015">
      <c r="A2015" s="2" t="s">
        <v>11212</v>
      </c>
      <c r="B2015" s="2" t="s">
        <v>11191</v>
      </c>
      <c r="C2015" s="2" t="s">
        <v>10513</v>
      </c>
      <c r="D2015" s="2" t="s">
        <v>4301</v>
      </c>
      <c r="E2015" s="38" t="s">
        <v>11192</v>
      </c>
    </row>
    <row r="2016">
      <c r="A2016" s="2" t="s">
        <v>4850</v>
      </c>
      <c r="B2016" s="2" t="s">
        <v>11191</v>
      </c>
      <c r="C2016" s="2" t="s">
        <v>10513</v>
      </c>
      <c r="D2016" s="2" t="s">
        <v>4301</v>
      </c>
      <c r="E2016" s="38" t="s">
        <v>11192</v>
      </c>
    </row>
    <row r="2017">
      <c r="A2017" s="2" t="s">
        <v>11213</v>
      </c>
      <c r="B2017" s="2" t="s">
        <v>11191</v>
      </c>
      <c r="C2017" s="2" t="s">
        <v>10513</v>
      </c>
      <c r="D2017" s="2" t="s">
        <v>4301</v>
      </c>
      <c r="E2017" s="38" t="s">
        <v>11192</v>
      </c>
    </row>
    <row r="2018">
      <c r="A2018" s="2" t="s">
        <v>11214</v>
      </c>
      <c r="B2018" s="2" t="s">
        <v>11191</v>
      </c>
      <c r="C2018" s="2" t="s">
        <v>10513</v>
      </c>
      <c r="D2018" s="2" t="s">
        <v>4301</v>
      </c>
      <c r="E2018" s="38" t="s">
        <v>11192</v>
      </c>
    </row>
    <row r="2019">
      <c r="A2019" s="2" t="s">
        <v>11215</v>
      </c>
      <c r="B2019" s="2" t="s">
        <v>11191</v>
      </c>
      <c r="C2019" s="2" t="s">
        <v>10513</v>
      </c>
      <c r="D2019" s="2" t="s">
        <v>4301</v>
      </c>
      <c r="E2019" s="38" t="s">
        <v>11192</v>
      </c>
    </row>
    <row r="2020">
      <c r="A2020" s="2" t="s">
        <v>11216</v>
      </c>
      <c r="B2020" s="2" t="s">
        <v>11191</v>
      </c>
      <c r="C2020" s="2" t="s">
        <v>10513</v>
      </c>
      <c r="D2020" s="2" t="s">
        <v>4301</v>
      </c>
      <c r="E2020" s="38" t="s">
        <v>11192</v>
      </c>
    </row>
    <row r="2021">
      <c r="A2021" s="2" t="s">
        <v>11217</v>
      </c>
      <c r="B2021" s="2" t="s">
        <v>11191</v>
      </c>
      <c r="C2021" s="2" t="s">
        <v>10513</v>
      </c>
      <c r="D2021" s="2" t="s">
        <v>4301</v>
      </c>
      <c r="E2021" s="38" t="s">
        <v>11192</v>
      </c>
    </row>
    <row r="2022">
      <c r="A2022" s="2" t="s">
        <v>11218</v>
      </c>
      <c r="B2022" s="2" t="s">
        <v>11191</v>
      </c>
      <c r="C2022" s="2" t="s">
        <v>10513</v>
      </c>
      <c r="D2022" s="2" t="s">
        <v>4301</v>
      </c>
      <c r="E2022" s="38" t="s">
        <v>11192</v>
      </c>
    </row>
    <row r="2023">
      <c r="A2023" s="2" t="s">
        <v>11219</v>
      </c>
      <c r="B2023" s="2" t="s">
        <v>11191</v>
      </c>
      <c r="C2023" s="2" t="s">
        <v>10513</v>
      </c>
      <c r="D2023" s="2" t="s">
        <v>4301</v>
      </c>
      <c r="E2023" s="38" t="s">
        <v>11192</v>
      </c>
    </row>
    <row r="2024">
      <c r="A2024" s="2" t="s">
        <v>5500</v>
      </c>
      <c r="B2024" s="2" t="s">
        <v>11191</v>
      </c>
      <c r="C2024" s="2" t="s">
        <v>10513</v>
      </c>
      <c r="D2024" s="2" t="s">
        <v>4301</v>
      </c>
      <c r="E2024" s="38" t="s">
        <v>11192</v>
      </c>
    </row>
    <row r="2025">
      <c r="A2025" s="2" t="s">
        <v>5502</v>
      </c>
      <c r="B2025" s="2" t="s">
        <v>11191</v>
      </c>
      <c r="C2025" s="2" t="s">
        <v>10513</v>
      </c>
      <c r="D2025" s="2" t="s">
        <v>4301</v>
      </c>
      <c r="E2025" s="38" t="s">
        <v>11192</v>
      </c>
    </row>
    <row r="2026">
      <c r="A2026" s="2" t="s">
        <v>5505</v>
      </c>
      <c r="B2026" s="2" t="s">
        <v>11191</v>
      </c>
      <c r="C2026" s="2" t="s">
        <v>10513</v>
      </c>
      <c r="D2026" s="2" t="s">
        <v>4301</v>
      </c>
      <c r="E2026" s="38" t="s">
        <v>11192</v>
      </c>
    </row>
    <row r="2027">
      <c r="A2027" s="2" t="s">
        <v>11253</v>
      </c>
      <c r="B2027" s="2" t="s">
        <v>11191</v>
      </c>
      <c r="C2027" s="2" t="s">
        <v>10513</v>
      </c>
      <c r="D2027" s="2" t="s">
        <v>4301</v>
      </c>
      <c r="E2027" s="38" t="s">
        <v>11192</v>
      </c>
    </row>
    <row r="2028">
      <c r="A2028" s="2" t="s">
        <v>11254</v>
      </c>
      <c r="B2028" s="2" t="s">
        <v>11191</v>
      </c>
      <c r="C2028" s="2" t="s">
        <v>10513</v>
      </c>
      <c r="D2028" s="2" t="s">
        <v>4301</v>
      </c>
      <c r="E2028" s="38" t="s">
        <v>11192</v>
      </c>
    </row>
    <row r="2029">
      <c r="A2029" s="2" t="s">
        <v>5179</v>
      </c>
      <c r="B2029" s="2" t="s">
        <v>11191</v>
      </c>
      <c r="C2029" s="2" t="s">
        <v>10513</v>
      </c>
      <c r="D2029" s="2" t="s">
        <v>4301</v>
      </c>
      <c r="E2029" s="38" t="s">
        <v>11192</v>
      </c>
    </row>
    <row r="2030">
      <c r="A2030" s="2" t="s">
        <v>11255</v>
      </c>
      <c r="B2030" s="2" t="s">
        <v>11191</v>
      </c>
      <c r="C2030" s="2" t="s">
        <v>10513</v>
      </c>
      <c r="D2030" s="2" t="s">
        <v>4301</v>
      </c>
      <c r="E2030" s="38" t="s">
        <v>11192</v>
      </c>
    </row>
    <row r="2031">
      <c r="A2031" s="2" t="s">
        <v>11256</v>
      </c>
      <c r="B2031" s="2" t="s">
        <v>11191</v>
      </c>
      <c r="C2031" s="2" t="s">
        <v>10513</v>
      </c>
      <c r="D2031" s="2" t="s">
        <v>4301</v>
      </c>
      <c r="E2031" s="38" t="s">
        <v>11192</v>
      </c>
    </row>
    <row r="2032">
      <c r="A2032" s="2" t="s">
        <v>11260</v>
      </c>
      <c r="B2032" s="2" t="s">
        <v>11191</v>
      </c>
      <c r="C2032" s="2" t="s">
        <v>10513</v>
      </c>
      <c r="D2032" s="2" t="s">
        <v>4301</v>
      </c>
      <c r="E2032" s="38" t="s">
        <v>11192</v>
      </c>
    </row>
    <row r="2033">
      <c r="A2033" s="2" t="s">
        <v>11288</v>
      </c>
      <c r="B2033" s="2" t="s">
        <v>11191</v>
      </c>
      <c r="C2033" s="2" t="s">
        <v>10513</v>
      </c>
      <c r="D2033" s="2" t="s">
        <v>4301</v>
      </c>
      <c r="E2033" s="38" t="s">
        <v>11192</v>
      </c>
    </row>
    <row r="2034">
      <c r="A2034" s="2" t="s">
        <v>5186</v>
      </c>
      <c r="B2034" s="2" t="s">
        <v>11191</v>
      </c>
      <c r="C2034" s="2" t="s">
        <v>10513</v>
      </c>
      <c r="D2034" s="2" t="s">
        <v>4301</v>
      </c>
      <c r="E2034" s="38" t="s">
        <v>11192</v>
      </c>
    </row>
    <row r="2035">
      <c r="A2035" s="2" t="s">
        <v>11314</v>
      </c>
      <c r="B2035" s="2" t="s">
        <v>11191</v>
      </c>
      <c r="C2035" s="2" t="s">
        <v>10513</v>
      </c>
      <c r="D2035" s="2" t="s">
        <v>4301</v>
      </c>
      <c r="E2035" s="38" t="s">
        <v>11192</v>
      </c>
    </row>
    <row r="2036">
      <c r="A2036" s="2" t="s">
        <v>4857</v>
      </c>
      <c r="B2036" s="2" t="s">
        <v>11191</v>
      </c>
      <c r="C2036" s="2" t="s">
        <v>10513</v>
      </c>
      <c r="D2036" s="2" t="s">
        <v>4301</v>
      </c>
      <c r="E2036" s="38" t="s">
        <v>11192</v>
      </c>
    </row>
    <row r="2037">
      <c r="A2037" s="2" t="s">
        <v>11346</v>
      </c>
      <c r="B2037" s="2" t="s">
        <v>11191</v>
      </c>
      <c r="C2037" s="2" t="s">
        <v>10513</v>
      </c>
      <c r="D2037" s="2" t="s">
        <v>4301</v>
      </c>
      <c r="E2037" s="38" t="s">
        <v>11192</v>
      </c>
    </row>
    <row r="2038">
      <c r="A2038" s="2" t="s">
        <v>11354</v>
      </c>
      <c r="B2038" s="2" t="s">
        <v>11191</v>
      </c>
      <c r="C2038" s="2" t="s">
        <v>10513</v>
      </c>
      <c r="D2038" s="2" t="s">
        <v>4301</v>
      </c>
      <c r="E2038" s="38" t="s">
        <v>11192</v>
      </c>
    </row>
    <row r="2039">
      <c r="A2039" s="2" t="s">
        <v>11362</v>
      </c>
      <c r="B2039" s="2" t="s">
        <v>11191</v>
      </c>
      <c r="C2039" s="2" t="s">
        <v>10513</v>
      </c>
      <c r="D2039" s="2" t="s">
        <v>4301</v>
      </c>
      <c r="E2039" s="38" t="s">
        <v>11192</v>
      </c>
    </row>
    <row r="2040">
      <c r="A2040" s="2" t="s">
        <v>11380</v>
      </c>
      <c r="B2040" s="2" t="s">
        <v>11191</v>
      </c>
      <c r="C2040" s="2" t="s">
        <v>10513</v>
      </c>
      <c r="D2040" s="2" t="s">
        <v>4301</v>
      </c>
      <c r="E2040" s="38" t="s">
        <v>11192</v>
      </c>
    </row>
    <row r="2041">
      <c r="A2041" s="2" t="s">
        <v>11388</v>
      </c>
      <c r="B2041" s="2" t="s">
        <v>11191</v>
      </c>
      <c r="C2041" s="2" t="s">
        <v>10513</v>
      </c>
      <c r="D2041" s="2" t="s">
        <v>4301</v>
      </c>
      <c r="E2041" s="38" t="s">
        <v>11192</v>
      </c>
    </row>
    <row r="2042">
      <c r="A2042" s="2" t="s">
        <v>5194</v>
      </c>
      <c r="B2042" s="2" t="s">
        <v>11191</v>
      </c>
      <c r="C2042" s="2" t="s">
        <v>10513</v>
      </c>
      <c r="D2042" s="2" t="s">
        <v>4301</v>
      </c>
      <c r="E2042" s="38" t="s">
        <v>11192</v>
      </c>
    </row>
    <row r="2043">
      <c r="A2043" s="2" t="s">
        <v>11389</v>
      </c>
      <c r="B2043" s="2" t="s">
        <v>11191</v>
      </c>
      <c r="C2043" s="2" t="s">
        <v>10513</v>
      </c>
      <c r="D2043" s="2" t="s">
        <v>4301</v>
      </c>
      <c r="E2043" s="38" t="s">
        <v>11192</v>
      </c>
    </row>
    <row r="2044">
      <c r="A2044" s="2" t="s">
        <v>4862</v>
      </c>
      <c r="B2044" s="2" t="s">
        <v>11191</v>
      </c>
      <c r="C2044" s="2" t="s">
        <v>10513</v>
      </c>
      <c r="D2044" s="2" t="s">
        <v>4301</v>
      </c>
      <c r="E2044" s="38" t="s">
        <v>11192</v>
      </c>
    </row>
    <row r="2045">
      <c r="A2045" s="2" t="s">
        <v>11390</v>
      </c>
      <c r="B2045" s="2" t="s">
        <v>11191</v>
      </c>
      <c r="C2045" s="2" t="s">
        <v>10513</v>
      </c>
      <c r="D2045" s="2" t="s">
        <v>4301</v>
      </c>
      <c r="E2045" s="38" t="s">
        <v>11192</v>
      </c>
    </row>
    <row r="2046">
      <c r="A2046" s="2" t="s">
        <v>11391</v>
      </c>
      <c r="B2046" s="2" t="s">
        <v>11191</v>
      </c>
      <c r="C2046" s="2" t="s">
        <v>10513</v>
      </c>
      <c r="D2046" s="2" t="s">
        <v>4301</v>
      </c>
      <c r="E2046" s="38" t="s">
        <v>11192</v>
      </c>
    </row>
    <row r="2047">
      <c r="A2047" s="2" t="s">
        <v>11392</v>
      </c>
      <c r="B2047" s="2" t="s">
        <v>11191</v>
      </c>
      <c r="C2047" s="2" t="s">
        <v>10513</v>
      </c>
      <c r="D2047" s="2" t="s">
        <v>4301</v>
      </c>
      <c r="E2047" s="38" t="s">
        <v>11192</v>
      </c>
    </row>
    <row r="2048">
      <c r="A2048" s="2" t="s">
        <v>11393</v>
      </c>
      <c r="B2048" s="2" t="s">
        <v>11394</v>
      </c>
      <c r="C2048" s="2" t="s">
        <v>10513</v>
      </c>
      <c r="D2048" s="2" t="s">
        <v>4301</v>
      </c>
      <c r="E2048" s="38" t="s">
        <v>11395</v>
      </c>
    </row>
    <row r="2049">
      <c r="A2049" s="2" t="s">
        <v>11396</v>
      </c>
      <c r="B2049" s="2" t="s">
        <v>11394</v>
      </c>
      <c r="C2049" s="2" t="s">
        <v>10513</v>
      </c>
      <c r="D2049" s="2" t="s">
        <v>4301</v>
      </c>
      <c r="E2049" s="2" t="s">
        <v>11397</v>
      </c>
    </row>
    <row r="2050">
      <c r="A2050" s="2" t="s">
        <v>11398</v>
      </c>
      <c r="B2050" s="2" t="s">
        <v>11394</v>
      </c>
      <c r="C2050" s="2" t="s">
        <v>10513</v>
      </c>
      <c r="D2050" s="2" t="s">
        <v>4301</v>
      </c>
      <c r="E2050" s="2" t="s">
        <v>11399</v>
      </c>
    </row>
    <row r="2051">
      <c r="A2051" s="2" t="s">
        <v>11400</v>
      </c>
      <c r="B2051" s="2" t="s">
        <v>11394</v>
      </c>
      <c r="C2051" s="2" t="s">
        <v>10513</v>
      </c>
      <c r="D2051" s="2" t="s">
        <v>4301</v>
      </c>
      <c r="E2051" s="2" t="s">
        <v>11401</v>
      </c>
    </row>
    <row r="2052">
      <c r="A2052" s="2" t="s">
        <v>11402</v>
      </c>
      <c r="B2052" s="2" t="s">
        <v>11394</v>
      </c>
      <c r="C2052" s="2" t="s">
        <v>10513</v>
      </c>
      <c r="D2052" s="2" t="s">
        <v>4301</v>
      </c>
      <c r="E2052" s="2" t="s">
        <v>11403</v>
      </c>
    </row>
    <row r="2053">
      <c r="A2053" s="2" t="s">
        <v>11404</v>
      </c>
      <c r="B2053" s="2" t="s">
        <v>11394</v>
      </c>
      <c r="C2053" s="2" t="s">
        <v>10513</v>
      </c>
      <c r="D2053" s="2" t="s">
        <v>4301</v>
      </c>
      <c r="E2053" s="2" t="s">
        <v>11405</v>
      </c>
    </row>
    <row r="2054">
      <c r="A2054" s="2" t="s">
        <v>11406</v>
      </c>
      <c r="B2054" s="2" t="s">
        <v>11394</v>
      </c>
      <c r="C2054" s="2" t="s">
        <v>10513</v>
      </c>
      <c r="D2054" s="2" t="s">
        <v>4301</v>
      </c>
      <c r="E2054" s="2" t="s">
        <v>11407</v>
      </c>
    </row>
    <row r="2055">
      <c r="A2055" s="2" t="s">
        <v>11408</v>
      </c>
      <c r="B2055" s="2" t="s">
        <v>11394</v>
      </c>
      <c r="C2055" s="2" t="s">
        <v>10513</v>
      </c>
      <c r="D2055" s="2" t="s">
        <v>4301</v>
      </c>
      <c r="E2055" s="2" t="s">
        <v>11409</v>
      </c>
    </row>
    <row r="2056">
      <c r="A2056" s="2" t="s">
        <v>5639</v>
      </c>
      <c r="B2056" s="2" t="s">
        <v>11394</v>
      </c>
      <c r="C2056" s="2" t="s">
        <v>10513</v>
      </c>
      <c r="D2056" s="2" t="s">
        <v>4301</v>
      </c>
      <c r="E2056" s="2" t="s">
        <v>11410</v>
      </c>
    </row>
    <row r="2057">
      <c r="A2057" s="2" t="s">
        <v>5642</v>
      </c>
      <c r="B2057" s="2" t="s">
        <v>11394</v>
      </c>
      <c r="C2057" s="2" t="s">
        <v>10513</v>
      </c>
      <c r="D2057" s="2" t="s">
        <v>4301</v>
      </c>
      <c r="E2057" s="2" t="s">
        <v>11411</v>
      </c>
    </row>
    <row r="2058">
      <c r="A2058" s="2" t="s">
        <v>5204</v>
      </c>
      <c r="B2058" s="2" t="s">
        <v>11394</v>
      </c>
      <c r="C2058" s="2" t="s">
        <v>10513</v>
      </c>
      <c r="D2058" s="2" t="s">
        <v>4301</v>
      </c>
      <c r="E2058" s="2" t="s">
        <v>11412</v>
      </c>
    </row>
    <row r="2059">
      <c r="A2059" s="2" t="s">
        <v>11413</v>
      </c>
      <c r="B2059" s="2" t="s">
        <v>11394</v>
      </c>
      <c r="C2059" s="2" t="s">
        <v>10513</v>
      </c>
      <c r="D2059" s="2" t="s">
        <v>4301</v>
      </c>
      <c r="E2059" s="2" t="s">
        <v>11414</v>
      </c>
    </row>
    <row r="2060">
      <c r="A2060" s="2" t="s">
        <v>11415</v>
      </c>
      <c r="B2060" s="2" t="s">
        <v>11394</v>
      </c>
      <c r="C2060" s="2" t="s">
        <v>10513</v>
      </c>
      <c r="D2060" s="2" t="s">
        <v>4301</v>
      </c>
      <c r="E2060" s="2" t="s">
        <v>11416</v>
      </c>
    </row>
    <row r="2061">
      <c r="A2061" s="2" t="s">
        <v>11417</v>
      </c>
      <c r="B2061" s="2" t="s">
        <v>11394</v>
      </c>
      <c r="C2061" s="2" t="s">
        <v>10513</v>
      </c>
      <c r="D2061" s="2" t="s">
        <v>4301</v>
      </c>
      <c r="E2061" s="2" t="s">
        <v>11418</v>
      </c>
    </row>
    <row r="2062">
      <c r="A2062" s="2" t="s">
        <v>11419</v>
      </c>
      <c r="B2062" s="2" t="s">
        <v>11394</v>
      </c>
      <c r="C2062" s="2" t="s">
        <v>10513</v>
      </c>
      <c r="D2062" s="2" t="s">
        <v>4301</v>
      </c>
      <c r="E2062" s="2" t="s">
        <v>11420</v>
      </c>
    </row>
    <row r="2063">
      <c r="A2063" s="2" t="s">
        <v>11421</v>
      </c>
      <c r="B2063" s="2" t="s">
        <v>11394</v>
      </c>
      <c r="C2063" s="2" t="s">
        <v>10513</v>
      </c>
      <c r="D2063" s="2" t="s">
        <v>4301</v>
      </c>
      <c r="E2063" s="2" t="s">
        <v>11422</v>
      </c>
    </row>
    <row r="2064">
      <c r="A2064" s="2" t="s">
        <v>11423</v>
      </c>
      <c r="B2064" s="2" t="s">
        <v>11394</v>
      </c>
      <c r="C2064" s="2" t="s">
        <v>10513</v>
      </c>
      <c r="D2064" s="2" t="s">
        <v>4301</v>
      </c>
      <c r="E2064" s="2" t="s">
        <v>11424</v>
      </c>
    </row>
    <row r="2065">
      <c r="A2065" s="2" t="s">
        <v>11425</v>
      </c>
      <c r="B2065" s="2" t="s">
        <v>11394</v>
      </c>
      <c r="C2065" s="2" t="s">
        <v>10513</v>
      </c>
      <c r="D2065" s="2" t="s">
        <v>4301</v>
      </c>
      <c r="E2065" s="2" t="s">
        <v>11426</v>
      </c>
    </row>
    <row r="2066">
      <c r="A2066" s="2" t="s">
        <v>5207</v>
      </c>
      <c r="B2066" s="2" t="s">
        <v>11394</v>
      </c>
      <c r="C2066" s="2" t="s">
        <v>10513</v>
      </c>
      <c r="D2066" s="2" t="s">
        <v>4301</v>
      </c>
      <c r="E2066" s="2" t="s">
        <v>11427</v>
      </c>
    </row>
    <row r="2067">
      <c r="A2067" s="2" t="s">
        <v>5208</v>
      </c>
      <c r="B2067" s="2" t="s">
        <v>11394</v>
      </c>
      <c r="C2067" s="2" t="s">
        <v>10513</v>
      </c>
      <c r="D2067" s="2" t="s">
        <v>4301</v>
      </c>
      <c r="E2067" s="2" t="s">
        <v>11428</v>
      </c>
    </row>
    <row r="2068">
      <c r="A2068" s="2" t="s">
        <v>4825</v>
      </c>
      <c r="B2068" s="2" t="s">
        <v>11394</v>
      </c>
      <c r="C2068" s="2" t="s">
        <v>10513</v>
      </c>
      <c r="D2068" s="2" t="s">
        <v>4301</v>
      </c>
      <c r="E2068" s="2" t="s">
        <v>11429</v>
      </c>
    </row>
    <row r="2069">
      <c r="A2069" s="2" t="s">
        <v>5696</v>
      </c>
      <c r="B2069" s="2" t="s">
        <v>11394</v>
      </c>
      <c r="C2069" s="2" t="s">
        <v>10513</v>
      </c>
      <c r="D2069" s="2" t="s">
        <v>4301</v>
      </c>
      <c r="E2069" s="2" t="s">
        <v>11430</v>
      </c>
    </row>
    <row r="2070">
      <c r="A2070" s="36" t="s">
        <v>11257</v>
      </c>
      <c r="B2070" s="36" t="s">
        <v>11258</v>
      </c>
      <c r="C2070" s="36" t="s">
        <v>10649</v>
      </c>
      <c r="D2070" s="36" t="s">
        <v>4301</v>
      </c>
      <c r="E2070" s="38" t="s">
        <v>11259</v>
      </c>
    </row>
    <row r="2071">
      <c r="A2071" s="36" t="s">
        <v>11261</v>
      </c>
      <c r="B2071" s="36" t="s">
        <v>11258</v>
      </c>
      <c r="C2071" s="36" t="s">
        <v>10649</v>
      </c>
      <c r="D2071" s="36" t="s">
        <v>4301</v>
      </c>
      <c r="E2071" s="2" t="s">
        <v>11262</v>
      </c>
    </row>
    <row r="2072">
      <c r="A2072" s="36" t="s">
        <v>11263</v>
      </c>
      <c r="B2072" s="36" t="s">
        <v>11258</v>
      </c>
      <c r="C2072" s="36" t="s">
        <v>10649</v>
      </c>
      <c r="D2072" s="36" t="s">
        <v>4301</v>
      </c>
      <c r="E2072" s="2" t="s">
        <v>11264</v>
      </c>
    </row>
    <row r="2073">
      <c r="A2073" s="36" t="s">
        <v>11265</v>
      </c>
      <c r="B2073" s="36" t="s">
        <v>11258</v>
      </c>
      <c r="C2073" s="36" t="s">
        <v>10649</v>
      </c>
      <c r="D2073" s="36" t="s">
        <v>4301</v>
      </c>
      <c r="E2073" s="2" t="s">
        <v>11266</v>
      </c>
    </row>
    <row r="2074">
      <c r="A2074" s="36" t="s">
        <v>11267</v>
      </c>
      <c r="B2074" s="36" t="s">
        <v>11258</v>
      </c>
      <c r="C2074" s="36" t="s">
        <v>10649</v>
      </c>
      <c r="D2074" s="36" t="s">
        <v>4301</v>
      </c>
      <c r="E2074" s="2" t="s">
        <v>11268</v>
      </c>
    </row>
    <row r="2075">
      <c r="A2075" s="36" t="s">
        <v>11269</v>
      </c>
      <c r="B2075" s="36" t="s">
        <v>11258</v>
      </c>
      <c r="C2075" s="36" t="s">
        <v>10649</v>
      </c>
      <c r="D2075" s="36" t="s">
        <v>4301</v>
      </c>
      <c r="E2075" s="2" t="s">
        <v>11270</v>
      </c>
    </row>
    <row r="2076">
      <c r="A2076" s="36" t="s">
        <v>11271</v>
      </c>
      <c r="B2076" s="36" t="s">
        <v>11258</v>
      </c>
      <c r="C2076" s="36" t="s">
        <v>10649</v>
      </c>
      <c r="D2076" s="36" t="s">
        <v>4301</v>
      </c>
      <c r="E2076" s="2" t="s">
        <v>11272</v>
      </c>
    </row>
    <row r="2077">
      <c r="A2077" s="36" t="s">
        <v>11273</v>
      </c>
      <c r="B2077" s="36" t="s">
        <v>11258</v>
      </c>
      <c r="C2077" s="36" t="s">
        <v>10649</v>
      </c>
      <c r="D2077" s="36" t="s">
        <v>4301</v>
      </c>
      <c r="E2077" s="2" t="s">
        <v>11274</v>
      </c>
    </row>
    <row r="2078">
      <c r="A2078" s="36" t="s">
        <v>11275</v>
      </c>
      <c r="B2078" s="36" t="s">
        <v>11258</v>
      </c>
      <c r="C2078" s="36" t="s">
        <v>10649</v>
      </c>
      <c r="D2078" s="36" t="s">
        <v>4301</v>
      </c>
      <c r="E2078" s="2" t="s">
        <v>11276</v>
      </c>
    </row>
    <row r="2079">
      <c r="A2079" s="36" t="s">
        <v>11277</v>
      </c>
      <c r="B2079" s="36" t="s">
        <v>11258</v>
      </c>
      <c r="C2079" s="36" t="s">
        <v>10649</v>
      </c>
      <c r="D2079" s="36" t="s">
        <v>4301</v>
      </c>
      <c r="E2079" s="2" t="s">
        <v>11278</v>
      </c>
    </row>
    <row r="2080">
      <c r="A2080" s="36" t="s">
        <v>11279</v>
      </c>
      <c r="B2080" s="36" t="s">
        <v>11258</v>
      </c>
      <c r="C2080" s="36" t="s">
        <v>10649</v>
      </c>
      <c r="D2080" s="36" t="s">
        <v>4301</v>
      </c>
      <c r="E2080" s="2" t="s">
        <v>11280</v>
      </c>
    </row>
    <row r="2081">
      <c r="A2081" s="36" t="s">
        <v>11281</v>
      </c>
      <c r="B2081" s="36" t="s">
        <v>11258</v>
      </c>
      <c r="C2081" s="36" t="s">
        <v>10649</v>
      </c>
      <c r="D2081" s="36" t="s">
        <v>4301</v>
      </c>
      <c r="E2081" s="2" t="s">
        <v>11282</v>
      </c>
    </row>
    <row r="2082">
      <c r="A2082" s="36" t="s">
        <v>11283</v>
      </c>
      <c r="B2082" s="36" t="s">
        <v>11258</v>
      </c>
      <c r="C2082" s="36" t="s">
        <v>10649</v>
      </c>
      <c r="D2082" s="36" t="s">
        <v>4301</v>
      </c>
      <c r="E2082" s="2" t="s">
        <v>11284</v>
      </c>
    </row>
    <row r="2083">
      <c r="A2083" s="36" t="s">
        <v>7144</v>
      </c>
      <c r="B2083" s="36" t="s">
        <v>11258</v>
      </c>
      <c r="C2083" s="36" t="s">
        <v>10649</v>
      </c>
      <c r="D2083" s="36" t="s">
        <v>4301</v>
      </c>
      <c r="E2083" s="2" t="s">
        <v>11285</v>
      </c>
    </row>
    <row r="2084">
      <c r="A2084" s="36" t="s">
        <v>11286</v>
      </c>
      <c r="B2084" s="36" t="s">
        <v>11258</v>
      </c>
      <c r="C2084" s="36" t="s">
        <v>10649</v>
      </c>
      <c r="D2084" s="36" t="s">
        <v>4301</v>
      </c>
      <c r="E2084" s="2" t="s">
        <v>11287</v>
      </c>
    </row>
    <row r="2085">
      <c r="A2085" s="36" t="s">
        <v>8132</v>
      </c>
      <c r="B2085" s="36" t="s">
        <v>11258</v>
      </c>
      <c r="C2085" s="36" t="s">
        <v>10649</v>
      </c>
      <c r="D2085" s="36" t="s">
        <v>4301</v>
      </c>
      <c r="E2085" s="2" t="s">
        <v>11289</v>
      </c>
    </row>
    <row r="2086">
      <c r="A2086" s="36" t="s">
        <v>11290</v>
      </c>
      <c r="B2086" s="36" t="s">
        <v>11258</v>
      </c>
      <c r="C2086" s="36" t="s">
        <v>10649</v>
      </c>
      <c r="D2086" s="36" t="s">
        <v>4301</v>
      </c>
      <c r="E2086" s="2" t="s">
        <v>11291</v>
      </c>
    </row>
    <row r="2087">
      <c r="A2087" s="36" t="s">
        <v>8123</v>
      </c>
      <c r="B2087" s="36" t="s">
        <v>11258</v>
      </c>
      <c r="C2087" s="36" t="s">
        <v>10649</v>
      </c>
      <c r="D2087" s="36" t="s">
        <v>4301</v>
      </c>
      <c r="E2087" s="2" t="s">
        <v>11292</v>
      </c>
    </row>
    <row r="2088">
      <c r="A2088" s="36" t="s">
        <v>7143</v>
      </c>
      <c r="B2088" s="36" t="s">
        <v>11258</v>
      </c>
      <c r="C2088" s="36" t="s">
        <v>10649</v>
      </c>
      <c r="D2088" s="36" t="s">
        <v>4301</v>
      </c>
      <c r="E2088" s="2" t="s">
        <v>11293</v>
      </c>
    </row>
    <row r="2089">
      <c r="A2089" s="36" t="s">
        <v>6866</v>
      </c>
      <c r="B2089" s="36" t="s">
        <v>11294</v>
      </c>
      <c r="C2089" s="36" t="s">
        <v>10649</v>
      </c>
      <c r="D2089" s="36" t="s">
        <v>4301</v>
      </c>
      <c r="E2089" s="92" t="s">
        <v>11295</v>
      </c>
    </row>
    <row r="2090">
      <c r="A2090" s="36" t="s">
        <v>11296</v>
      </c>
      <c r="B2090" s="36" t="s">
        <v>11294</v>
      </c>
      <c r="C2090" s="36" t="s">
        <v>10649</v>
      </c>
      <c r="D2090" s="36" t="s">
        <v>4301</v>
      </c>
      <c r="E2090" s="36" t="s">
        <v>11297</v>
      </c>
    </row>
    <row r="2091">
      <c r="A2091" s="36" t="s">
        <v>7293</v>
      </c>
      <c r="B2091" s="36" t="s">
        <v>11294</v>
      </c>
      <c r="C2091" s="36" t="s">
        <v>10649</v>
      </c>
      <c r="D2091" s="36" t="s">
        <v>4301</v>
      </c>
      <c r="E2091" s="36" t="s">
        <v>11298</v>
      </c>
    </row>
    <row r="2092">
      <c r="A2092" s="36" t="s">
        <v>11299</v>
      </c>
      <c r="B2092" s="36" t="s">
        <v>11294</v>
      </c>
      <c r="C2092" s="36" t="s">
        <v>10649</v>
      </c>
      <c r="D2092" s="36" t="s">
        <v>4301</v>
      </c>
      <c r="E2092" s="36" t="s">
        <v>11300</v>
      </c>
    </row>
    <row r="2093">
      <c r="A2093" s="36" t="s">
        <v>7461</v>
      </c>
      <c r="B2093" s="36" t="s">
        <v>11294</v>
      </c>
      <c r="C2093" s="36" t="s">
        <v>10649</v>
      </c>
      <c r="D2093" s="36" t="s">
        <v>4301</v>
      </c>
      <c r="E2093" s="36" t="s">
        <v>11301</v>
      </c>
    </row>
    <row r="2094">
      <c r="A2094" s="36" t="s">
        <v>11302</v>
      </c>
      <c r="B2094" s="36" t="s">
        <v>11294</v>
      </c>
      <c r="C2094" s="36" t="s">
        <v>10649</v>
      </c>
      <c r="D2094" s="36" t="s">
        <v>4301</v>
      </c>
      <c r="E2094" s="36" t="s">
        <v>11303</v>
      </c>
    </row>
    <row r="2095">
      <c r="A2095" s="36" t="s">
        <v>7335</v>
      </c>
      <c r="B2095" s="36" t="s">
        <v>11294</v>
      </c>
      <c r="C2095" s="36" t="s">
        <v>10649</v>
      </c>
      <c r="D2095" s="36" t="s">
        <v>4301</v>
      </c>
      <c r="E2095" s="36" t="s">
        <v>11304</v>
      </c>
    </row>
    <row r="2096">
      <c r="A2096" s="36" t="s">
        <v>11305</v>
      </c>
      <c r="B2096" s="36" t="s">
        <v>11294</v>
      </c>
      <c r="C2096" s="36" t="s">
        <v>10649</v>
      </c>
      <c r="D2096" s="36" t="s">
        <v>4301</v>
      </c>
      <c r="E2096" s="36" t="s">
        <v>11306</v>
      </c>
    </row>
    <row r="2097">
      <c r="A2097" s="36" t="s">
        <v>6881</v>
      </c>
      <c r="B2097" s="36" t="s">
        <v>11294</v>
      </c>
      <c r="C2097" s="36" t="s">
        <v>10649</v>
      </c>
      <c r="D2097" s="36" t="s">
        <v>4301</v>
      </c>
      <c r="E2097" s="36" t="s">
        <v>11307</v>
      </c>
    </row>
    <row r="2098">
      <c r="A2098" s="36" t="s">
        <v>7104</v>
      </c>
      <c r="B2098" s="36" t="s">
        <v>11294</v>
      </c>
      <c r="C2098" s="36" t="s">
        <v>10649</v>
      </c>
      <c r="D2098" s="36" t="s">
        <v>4301</v>
      </c>
      <c r="E2098" s="36" t="s">
        <v>11308</v>
      </c>
    </row>
    <row r="2099">
      <c r="A2099" s="36" t="s">
        <v>7365</v>
      </c>
      <c r="B2099" s="36" t="s">
        <v>11294</v>
      </c>
      <c r="C2099" s="36" t="s">
        <v>10649</v>
      </c>
      <c r="D2099" s="36" t="s">
        <v>4301</v>
      </c>
      <c r="E2099" s="36" t="s">
        <v>11309</v>
      </c>
    </row>
    <row r="2100">
      <c r="A2100" s="36" t="s">
        <v>11310</v>
      </c>
      <c r="B2100" s="36" t="s">
        <v>11294</v>
      </c>
      <c r="C2100" s="36" t="s">
        <v>10649</v>
      </c>
      <c r="D2100" s="36" t="s">
        <v>4301</v>
      </c>
      <c r="E2100" s="36" t="s">
        <v>11311</v>
      </c>
    </row>
    <row r="2101">
      <c r="A2101" s="36" t="s">
        <v>8125</v>
      </c>
      <c r="B2101" s="36" t="s">
        <v>11294</v>
      </c>
      <c r="C2101" s="36" t="s">
        <v>10649</v>
      </c>
      <c r="D2101" s="36" t="s">
        <v>4301</v>
      </c>
      <c r="E2101" s="36" t="s">
        <v>11312</v>
      </c>
    </row>
    <row r="2102">
      <c r="A2102" s="36" t="s">
        <v>6906</v>
      </c>
      <c r="B2102" s="36" t="s">
        <v>11294</v>
      </c>
      <c r="C2102" s="36" t="s">
        <v>10649</v>
      </c>
      <c r="D2102" s="36" t="s">
        <v>4301</v>
      </c>
      <c r="E2102" s="36" t="s">
        <v>11313</v>
      </c>
    </row>
    <row r="2103">
      <c r="A2103" s="36" t="s">
        <v>7203</v>
      </c>
      <c r="B2103" s="36" t="s">
        <v>11294</v>
      </c>
      <c r="C2103" s="36" t="s">
        <v>10649</v>
      </c>
      <c r="D2103" s="36" t="s">
        <v>4301</v>
      </c>
      <c r="E2103" s="36" t="s">
        <v>11315</v>
      </c>
    </row>
    <row r="2104">
      <c r="A2104" s="36" t="s">
        <v>6909</v>
      </c>
      <c r="B2104" s="36" t="s">
        <v>11294</v>
      </c>
      <c r="C2104" s="36" t="s">
        <v>10649</v>
      </c>
      <c r="D2104" s="36" t="s">
        <v>4301</v>
      </c>
      <c r="E2104" s="36" t="s">
        <v>11316</v>
      </c>
    </row>
    <row r="2105">
      <c r="A2105" s="36" t="s">
        <v>11317</v>
      </c>
      <c r="B2105" s="36" t="s">
        <v>11294</v>
      </c>
      <c r="C2105" s="36" t="s">
        <v>10649</v>
      </c>
      <c r="D2105" s="36" t="s">
        <v>4301</v>
      </c>
      <c r="E2105" s="36" t="s">
        <v>11318</v>
      </c>
    </row>
    <row r="2106">
      <c r="A2106" s="36" t="s">
        <v>11319</v>
      </c>
      <c r="B2106" s="36" t="s">
        <v>11294</v>
      </c>
      <c r="C2106" s="36" t="s">
        <v>10649</v>
      </c>
      <c r="D2106" s="36" t="s">
        <v>4301</v>
      </c>
      <c r="E2106" s="36" t="s">
        <v>11320</v>
      </c>
    </row>
    <row r="2107">
      <c r="A2107" s="36" t="s">
        <v>7759</v>
      </c>
      <c r="B2107" s="36" t="s">
        <v>11294</v>
      </c>
      <c r="C2107" s="36" t="s">
        <v>10649</v>
      </c>
      <c r="D2107" s="36" t="s">
        <v>4301</v>
      </c>
      <c r="E2107" s="36" t="s">
        <v>11321</v>
      </c>
    </row>
    <row r="2108">
      <c r="A2108" s="36" t="s">
        <v>11322</v>
      </c>
      <c r="B2108" s="36" t="s">
        <v>11294</v>
      </c>
      <c r="C2108" s="36" t="s">
        <v>10649</v>
      </c>
      <c r="D2108" s="36" t="s">
        <v>4301</v>
      </c>
      <c r="E2108" s="36" t="s">
        <v>11323</v>
      </c>
    </row>
    <row r="2109">
      <c r="A2109" s="36" t="s">
        <v>8113</v>
      </c>
      <c r="B2109" s="36" t="s">
        <v>11294</v>
      </c>
      <c r="C2109" s="36" t="s">
        <v>10649</v>
      </c>
      <c r="D2109" s="36" t="s">
        <v>4301</v>
      </c>
      <c r="E2109" s="36" t="s">
        <v>11324</v>
      </c>
    </row>
    <row r="2110">
      <c r="A2110" s="36" t="s">
        <v>11325</v>
      </c>
      <c r="B2110" s="36" t="s">
        <v>11294</v>
      </c>
      <c r="C2110" s="36" t="s">
        <v>10649</v>
      </c>
      <c r="D2110" s="36" t="s">
        <v>4301</v>
      </c>
      <c r="E2110" s="36" t="s">
        <v>11326</v>
      </c>
    </row>
    <row r="2111">
      <c r="A2111" s="36" t="s">
        <v>7366</v>
      </c>
      <c r="B2111" s="36" t="s">
        <v>11294</v>
      </c>
      <c r="C2111" s="36" t="s">
        <v>10649</v>
      </c>
      <c r="D2111" s="36" t="s">
        <v>4301</v>
      </c>
      <c r="E2111" s="36" t="s">
        <v>11327</v>
      </c>
    </row>
    <row r="2112">
      <c r="A2112" s="36" t="s">
        <v>11328</v>
      </c>
      <c r="B2112" s="36" t="s">
        <v>11294</v>
      </c>
      <c r="C2112" s="36" t="s">
        <v>10649</v>
      </c>
      <c r="D2112" s="36" t="s">
        <v>4301</v>
      </c>
      <c r="E2112" s="36" t="s">
        <v>11329</v>
      </c>
    </row>
    <row r="2113">
      <c r="A2113" s="36" t="s">
        <v>7350</v>
      </c>
      <c r="B2113" s="36" t="s">
        <v>11294</v>
      </c>
      <c r="C2113" s="36" t="s">
        <v>10649</v>
      </c>
      <c r="D2113" s="36" t="s">
        <v>4301</v>
      </c>
      <c r="E2113" s="36" t="s">
        <v>11330</v>
      </c>
    </row>
    <row r="2114">
      <c r="A2114" s="36" t="s">
        <v>7351</v>
      </c>
      <c r="B2114" s="36" t="s">
        <v>11294</v>
      </c>
      <c r="C2114" s="36" t="s">
        <v>10649</v>
      </c>
      <c r="D2114" s="36" t="s">
        <v>4301</v>
      </c>
      <c r="E2114" s="36" t="s">
        <v>11331</v>
      </c>
    </row>
    <row r="2115">
      <c r="A2115" s="36" t="s">
        <v>7755</v>
      </c>
      <c r="B2115" s="36" t="s">
        <v>11294</v>
      </c>
      <c r="C2115" s="36" t="s">
        <v>10649</v>
      </c>
      <c r="D2115" s="36" t="s">
        <v>4301</v>
      </c>
      <c r="E2115" s="36" t="s">
        <v>11332</v>
      </c>
    </row>
    <row r="2116">
      <c r="A2116" s="36" t="s">
        <v>7034</v>
      </c>
      <c r="B2116" s="36" t="s">
        <v>11294</v>
      </c>
      <c r="C2116" s="36" t="s">
        <v>10649</v>
      </c>
      <c r="D2116" s="36" t="s">
        <v>4301</v>
      </c>
      <c r="E2116" s="36" t="s">
        <v>11333</v>
      </c>
    </row>
    <row r="2117">
      <c r="A2117" s="36" t="s">
        <v>11334</v>
      </c>
      <c r="B2117" s="36" t="s">
        <v>11294</v>
      </c>
      <c r="C2117" s="36" t="s">
        <v>10649</v>
      </c>
      <c r="D2117" s="36" t="s">
        <v>4301</v>
      </c>
      <c r="E2117" s="36" t="s">
        <v>11335</v>
      </c>
    </row>
    <row r="2118">
      <c r="A2118" s="36" t="s">
        <v>7345</v>
      </c>
      <c r="B2118" s="36" t="s">
        <v>11294</v>
      </c>
      <c r="C2118" s="36" t="s">
        <v>10649</v>
      </c>
      <c r="D2118" s="36" t="s">
        <v>4301</v>
      </c>
      <c r="E2118" s="36" t="s">
        <v>11336</v>
      </c>
    </row>
    <row r="2119">
      <c r="A2119" s="36" t="s">
        <v>6908</v>
      </c>
      <c r="B2119" s="36" t="s">
        <v>11294</v>
      </c>
      <c r="C2119" s="36" t="s">
        <v>10649</v>
      </c>
      <c r="D2119" s="36" t="s">
        <v>4301</v>
      </c>
      <c r="E2119" s="36" t="s">
        <v>11337</v>
      </c>
    </row>
    <row r="2120">
      <c r="A2120" s="36" t="s">
        <v>7300</v>
      </c>
      <c r="B2120" s="36" t="s">
        <v>11294</v>
      </c>
      <c r="C2120" s="36" t="s">
        <v>10649</v>
      </c>
      <c r="D2120" s="36" t="s">
        <v>4301</v>
      </c>
      <c r="E2120" s="36" t="s">
        <v>11338</v>
      </c>
    </row>
    <row r="2121">
      <c r="A2121" s="36" t="s">
        <v>7434</v>
      </c>
      <c r="B2121" s="36" t="s">
        <v>11294</v>
      </c>
      <c r="C2121" s="36" t="s">
        <v>10649</v>
      </c>
      <c r="D2121" s="36" t="s">
        <v>4301</v>
      </c>
      <c r="E2121" s="36" t="s">
        <v>11339</v>
      </c>
    </row>
    <row r="2122">
      <c r="A2122" s="36" t="s">
        <v>8121</v>
      </c>
      <c r="B2122" s="36" t="s">
        <v>11294</v>
      </c>
      <c r="C2122" s="36" t="s">
        <v>10649</v>
      </c>
      <c r="D2122" s="36" t="s">
        <v>4301</v>
      </c>
      <c r="E2122" s="36" t="s">
        <v>11340</v>
      </c>
    </row>
    <row r="2123">
      <c r="A2123" s="36" t="s">
        <v>11341</v>
      </c>
      <c r="B2123" s="36" t="s">
        <v>11294</v>
      </c>
      <c r="C2123" s="36" t="s">
        <v>10649</v>
      </c>
      <c r="D2123" s="36" t="s">
        <v>4301</v>
      </c>
      <c r="E2123" s="36" t="s">
        <v>11342</v>
      </c>
    </row>
    <row r="2124">
      <c r="A2124" s="36" t="s">
        <v>11343</v>
      </c>
      <c r="B2124" s="36" t="s">
        <v>11344</v>
      </c>
      <c r="C2124" s="36" t="s">
        <v>10649</v>
      </c>
      <c r="D2124" s="36" t="s">
        <v>4301</v>
      </c>
      <c r="E2124" s="92" t="s">
        <v>11345</v>
      </c>
    </row>
    <row r="2125">
      <c r="A2125" s="36" t="s">
        <v>7451</v>
      </c>
      <c r="B2125" s="36" t="s">
        <v>11344</v>
      </c>
      <c r="C2125" s="36" t="s">
        <v>10649</v>
      </c>
      <c r="D2125" s="36" t="s">
        <v>4301</v>
      </c>
      <c r="E2125" s="36" t="s">
        <v>11347</v>
      </c>
    </row>
    <row r="2126">
      <c r="A2126" s="36" t="s">
        <v>6895</v>
      </c>
      <c r="B2126" s="36" t="s">
        <v>11344</v>
      </c>
      <c r="C2126" s="36" t="s">
        <v>10649</v>
      </c>
      <c r="D2126" s="36" t="s">
        <v>4301</v>
      </c>
      <c r="E2126" s="36" t="s">
        <v>11348</v>
      </c>
    </row>
    <row r="2127">
      <c r="A2127" s="36" t="s">
        <v>6837</v>
      </c>
      <c r="B2127" s="36" t="s">
        <v>11344</v>
      </c>
      <c r="C2127" s="36" t="s">
        <v>10649</v>
      </c>
      <c r="D2127" s="36" t="s">
        <v>4301</v>
      </c>
      <c r="E2127" s="36" t="s">
        <v>11349</v>
      </c>
    </row>
    <row r="2128">
      <c r="A2128" s="36" t="s">
        <v>11350</v>
      </c>
      <c r="B2128" s="36" t="s">
        <v>11344</v>
      </c>
      <c r="C2128" s="36" t="s">
        <v>10649</v>
      </c>
      <c r="D2128" s="36" t="s">
        <v>4301</v>
      </c>
      <c r="E2128" s="36" t="s">
        <v>11351</v>
      </c>
    </row>
    <row r="2129">
      <c r="A2129" s="36" t="s">
        <v>11352</v>
      </c>
      <c r="B2129" s="36" t="s">
        <v>11344</v>
      </c>
      <c r="C2129" s="36" t="s">
        <v>10649</v>
      </c>
      <c r="D2129" s="36" t="s">
        <v>4301</v>
      </c>
      <c r="E2129" s="36" t="s">
        <v>11353</v>
      </c>
    </row>
    <row r="2130">
      <c r="A2130" s="92" t="s">
        <v>7723</v>
      </c>
      <c r="B2130" s="36" t="s">
        <v>11344</v>
      </c>
      <c r="C2130" s="36" t="s">
        <v>10649</v>
      </c>
      <c r="D2130" s="36" t="s">
        <v>4301</v>
      </c>
      <c r="E2130" s="36" t="s">
        <v>11355</v>
      </c>
    </row>
    <row r="2131">
      <c r="A2131" s="36" t="s">
        <v>6898</v>
      </c>
      <c r="B2131" s="36" t="s">
        <v>11344</v>
      </c>
      <c r="C2131" s="36" t="s">
        <v>10649</v>
      </c>
      <c r="D2131" s="36" t="s">
        <v>4301</v>
      </c>
      <c r="E2131" s="36" t="s">
        <v>11356</v>
      </c>
    </row>
    <row r="2132">
      <c r="A2132" s="36" t="s">
        <v>11357</v>
      </c>
      <c r="B2132" s="36" t="s">
        <v>11344</v>
      </c>
      <c r="C2132" s="36" t="s">
        <v>10649</v>
      </c>
      <c r="D2132" s="36" t="s">
        <v>4301</v>
      </c>
      <c r="E2132" s="36" t="s">
        <v>11358</v>
      </c>
    </row>
    <row r="2133">
      <c r="A2133" s="36" t="s">
        <v>11359</v>
      </c>
      <c r="B2133" s="36" t="s">
        <v>11344</v>
      </c>
      <c r="C2133" s="36" t="s">
        <v>10649</v>
      </c>
      <c r="D2133" s="36" t="s">
        <v>4301</v>
      </c>
      <c r="E2133" s="36" t="s">
        <v>11360</v>
      </c>
    </row>
    <row r="2134">
      <c r="A2134" s="36" t="s">
        <v>11361</v>
      </c>
      <c r="B2134" s="36" t="s">
        <v>11344</v>
      </c>
      <c r="C2134" s="36" t="s">
        <v>10649</v>
      </c>
      <c r="D2134" s="36" t="s">
        <v>4301</v>
      </c>
      <c r="E2134" s="36" t="s">
        <v>11363</v>
      </c>
    </row>
    <row r="2135">
      <c r="A2135" s="36" t="s">
        <v>7088</v>
      </c>
      <c r="B2135" s="36" t="s">
        <v>11344</v>
      </c>
      <c r="C2135" s="36" t="s">
        <v>10649</v>
      </c>
      <c r="D2135" s="36" t="s">
        <v>4301</v>
      </c>
      <c r="E2135" s="36" t="s">
        <v>11364</v>
      </c>
    </row>
    <row r="2136">
      <c r="A2136" s="36" t="s">
        <v>11365</v>
      </c>
      <c r="B2136" s="36" t="s">
        <v>11344</v>
      </c>
      <c r="C2136" s="36" t="s">
        <v>10649</v>
      </c>
      <c r="D2136" s="36" t="s">
        <v>4301</v>
      </c>
      <c r="E2136" s="36" t="s">
        <v>11366</v>
      </c>
    </row>
    <row r="2137">
      <c r="A2137" s="36" t="s">
        <v>7456</v>
      </c>
      <c r="B2137" s="36" t="s">
        <v>11344</v>
      </c>
      <c r="C2137" s="36" t="s">
        <v>10649</v>
      </c>
      <c r="D2137" s="36" t="s">
        <v>4301</v>
      </c>
      <c r="E2137" s="36" t="s">
        <v>11367</v>
      </c>
    </row>
    <row r="2138">
      <c r="A2138" s="36" t="s">
        <v>11368</v>
      </c>
      <c r="B2138" s="36" t="s">
        <v>11344</v>
      </c>
      <c r="C2138" s="36" t="s">
        <v>10649</v>
      </c>
      <c r="D2138" s="36" t="s">
        <v>4301</v>
      </c>
      <c r="E2138" s="36" t="s">
        <v>11369</v>
      </c>
    </row>
    <row r="2139">
      <c r="A2139" s="36" t="s">
        <v>6882</v>
      </c>
      <c r="B2139" s="36" t="s">
        <v>11344</v>
      </c>
      <c r="C2139" s="36" t="s">
        <v>10649</v>
      </c>
      <c r="D2139" s="36" t="s">
        <v>4301</v>
      </c>
      <c r="E2139" s="36" t="s">
        <v>11370</v>
      </c>
    </row>
    <row r="2140">
      <c r="A2140" s="36" t="s">
        <v>11371</v>
      </c>
      <c r="B2140" s="36" t="s">
        <v>11344</v>
      </c>
      <c r="C2140" s="36" t="s">
        <v>10649</v>
      </c>
      <c r="D2140" s="36" t="s">
        <v>4301</v>
      </c>
      <c r="E2140" s="36" t="s">
        <v>11372</v>
      </c>
    </row>
    <row r="2141">
      <c r="A2141" s="36" t="s">
        <v>11373</v>
      </c>
      <c r="B2141" s="36" t="s">
        <v>11344</v>
      </c>
      <c r="C2141" s="36" t="s">
        <v>10649</v>
      </c>
      <c r="D2141" s="36" t="s">
        <v>4301</v>
      </c>
      <c r="E2141" s="36" t="s">
        <v>11374</v>
      </c>
    </row>
    <row r="2142">
      <c r="A2142" s="36" t="s">
        <v>11375</v>
      </c>
      <c r="B2142" s="36" t="s">
        <v>11344</v>
      </c>
      <c r="C2142" s="36" t="s">
        <v>10649</v>
      </c>
      <c r="D2142" s="36" t="s">
        <v>4301</v>
      </c>
      <c r="E2142" s="36" t="s">
        <v>11376</v>
      </c>
    </row>
    <row r="2143">
      <c r="A2143" s="36" t="s">
        <v>7778</v>
      </c>
      <c r="B2143" s="36" t="s">
        <v>11344</v>
      </c>
      <c r="C2143" s="36" t="s">
        <v>10649</v>
      </c>
      <c r="D2143" s="36" t="s">
        <v>4301</v>
      </c>
      <c r="E2143" s="36" t="s">
        <v>11377</v>
      </c>
    </row>
    <row r="2144">
      <c r="A2144" s="36" t="s">
        <v>7431</v>
      </c>
      <c r="B2144" s="36" t="s">
        <v>11344</v>
      </c>
      <c r="C2144" s="36" t="s">
        <v>10649</v>
      </c>
      <c r="D2144" s="36" t="s">
        <v>4301</v>
      </c>
      <c r="E2144" s="36" t="s">
        <v>11378</v>
      </c>
    </row>
    <row r="2145">
      <c r="A2145" s="36" t="s">
        <v>6891</v>
      </c>
      <c r="B2145" s="36" t="s">
        <v>11344</v>
      </c>
      <c r="C2145" s="36" t="s">
        <v>10649</v>
      </c>
      <c r="D2145" s="36" t="s">
        <v>4301</v>
      </c>
      <c r="E2145" s="36" t="s">
        <v>11379</v>
      </c>
    </row>
    <row r="2146">
      <c r="A2146" s="36" t="s">
        <v>7413</v>
      </c>
      <c r="B2146" s="36" t="s">
        <v>11344</v>
      </c>
      <c r="C2146" s="36" t="s">
        <v>10649</v>
      </c>
      <c r="D2146" s="36" t="s">
        <v>4301</v>
      </c>
      <c r="E2146" s="36" t="s">
        <v>11381</v>
      </c>
    </row>
    <row r="2147">
      <c r="A2147" s="36" t="s">
        <v>7827</v>
      </c>
      <c r="B2147" s="36" t="s">
        <v>11344</v>
      </c>
      <c r="C2147" s="36" t="s">
        <v>10649</v>
      </c>
      <c r="D2147" s="36" t="s">
        <v>4301</v>
      </c>
      <c r="E2147" s="36" t="s">
        <v>11382</v>
      </c>
    </row>
    <row r="2148">
      <c r="A2148" s="36" t="s">
        <v>7383</v>
      </c>
      <c r="B2148" s="36" t="s">
        <v>11344</v>
      </c>
      <c r="C2148" s="36" t="s">
        <v>10649</v>
      </c>
      <c r="D2148" s="36" t="s">
        <v>4301</v>
      </c>
      <c r="E2148" s="36" t="s">
        <v>11383</v>
      </c>
    </row>
    <row r="2149">
      <c r="A2149" s="36" t="s">
        <v>6884</v>
      </c>
      <c r="B2149" s="36" t="s">
        <v>11344</v>
      </c>
      <c r="C2149" s="36" t="s">
        <v>10649</v>
      </c>
      <c r="D2149" s="36" t="s">
        <v>4301</v>
      </c>
      <c r="E2149" s="36" t="s">
        <v>11384</v>
      </c>
    </row>
    <row r="2150">
      <c r="A2150" s="36" t="s">
        <v>7450</v>
      </c>
      <c r="B2150" s="36" t="s">
        <v>11344</v>
      </c>
      <c r="C2150" s="36" t="s">
        <v>10649</v>
      </c>
      <c r="D2150" s="36" t="s">
        <v>4301</v>
      </c>
      <c r="E2150" s="36" t="s">
        <v>11385</v>
      </c>
    </row>
    <row r="2151">
      <c r="A2151" s="36" t="s">
        <v>7161</v>
      </c>
      <c r="B2151" s="36" t="s">
        <v>11344</v>
      </c>
      <c r="C2151" s="36" t="s">
        <v>10649</v>
      </c>
      <c r="D2151" s="36" t="s">
        <v>4301</v>
      </c>
      <c r="E2151" s="36" t="s">
        <v>11386</v>
      </c>
    </row>
    <row r="2152">
      <c r="A2152" s="36" t="s">
        <v>7472</v>
      </c>
      <c r="B2152" s="36" t="s">
        <v>11344</v>
      </c>
      <c r="C2152" s="36" t="s">
        <v>10649</v>
      </c>
      <c r="D2152" s="36" t="s">
        <v>4301</v>
      </c>
      <c r="E2152" s="36" t="s">
        <v>11387</v>
      </c>
    </row>
    <row r="2153">
      <c r="A2153" s="36" t="s">
        <v>7029</v>
      </c>
      <c r="B2153" s="36" t="s">
        <v>11344</v>
      </c>
      <c r="C2153" s="36" t="s">
        <v>10649</v>
      </c>
      <c r="D2153" s="36" t="s">
        <v>4301</v>
      </c>
      <c r="E2153" s="36" t="s">
        <v>11431</v>
      </c>
    </row>
    <row r="2154">
      <c r="A2154" s="36" t="s">
        <v>7298</v>
      </c>
      <c r="B2154" s="36" t="s">
        <v>11344</v>
      </c>
      <c r="C2154" s="36" t="s">
        <v>10649</v>
      </c>
      <c r="D2154" s="36" t="s">
        <v>4301</v>
      </c>
      <c r="E2154" s="36" t="s">
        <v>11432</v>
      </c>
    </row>
    <row r="2155">
      <c r="A2155" s="36" t="s">
        <v>11433</v>
      </c>
      <c r="B2155" s="36" t="s">
        <v>11434</v>
      </c>
      <c r="C2155" s="36" t="s">
        <v>10649</v>
      </c>
      <c r="D2155" s="36" t="s">
        <v>4301</v>
      </c>
      <c r="E2155" s="38" t="s">
        <v>11435</v>
      </c>
    </row>
    <row r="2156">
      <c r="A2156" s="36" t="s">
        <v>11436</v>
      </c>
      <c r="B2156" s="36" t="s">
        <v>11434</v>
      </c>
      <c r="C2156" s="36" t="s">
        <v>10649</v>
      </c>
      <c r="D2156" s="36" t="s">
        <v>4301</v>
      </c>
      <c r="E2156" s="2" t="s">
        <v>11437</v>
      </c>
    </row>
    <row r="2157">
      <c r="A2157" s="36" t="s">
        <v>11438</v>
      </c>
      <c r="B2157" s="36" t="s">
        <v>11434</v>
      </c>
      <c r="C2157" s="36" t="s">
        <v>10649</v>
      </c>
      <c r="D2157" s="36" t="s">
        <v>4301</v>
      </c>
      <c r="E2157" s="2" t="s">
        <v>11439</v>
      </c>
    </row>
    <row r="2158">
      <c r="A2158" s="36" t="s">
        <v>11440</v>
      </c>
      <c r="B2158" s="36" t="s">
        <v>11434</v>
      </c>
      <c r="C2158" s="36" t="s">
        <v>10649</v>
      </c>
      <c r="D2158" s="36" t="s">
        <v>4301</v>
      </c>
      <c r="E2158" s="2" t="s">
        <v>11441</v>
      </c>
    </row>
    <row r="2159">
      <c r="A2159" s="36" t="s">
        <v>7733</v>
      </c>
      <c r="B2159" s="36" t="s">
        <v>11434</v>
      </c>
      <c r="C2159" s="36" t="s">
        <v>10649</v>
      </c>
      <c r="D2159" s="36" t="s">
        <v>4301</v>
      </c>
      <c r="E2159" s="2" t="s">
        <v>11442</v>
      </c>
    </row>
    <row r="2160">
      <c r="A2160" s="36" t="s">
        <v>11443</v>
      </c>
      <c r="B2160" s="36" t="s">
        <v>11434</v>
      </c>
      <c r="C2160" s="36" t="s">
        <v>10649</v>
      </c>
      <c r="D2160" s="36" t="s">
        <v>4301</v>
      </c>
      <c r="E2160" s="2" t="s">
        <v>11444</v>
      </c>
    </row>
    <row r="2161">
      <c r="A2161" s="36" t="s">
        <v>11445</v>
      </c>
      <c r="B2161" s="36" t="s">
        <v>11434</v>
      </c>
      <c r="C2161" s="36" t="s">
        <v>10649</v>
      </c>
      <c r="D2161" s="36" t="s">
        <v>4301</v>
      </c>
      <c r="E2161" s="2" t="s">
        <v>11446</v>
      </c>
    </row>
    <row r="2162">
      <c r="A2162" s="36" t="s">
        <v>11447</v>
      </c>
      <c r="B2162" s="36" t="s">
        <v>11434</v>
      </c>
      <c r="C2162" s="36" t="s">
        <v>10649</v>
      </c>
      <c r="D2162" s="36" t="s">
        <v>4301</v>
      </c>
      <c r="E2162" s="2" t="s">
        <v>11448</v>
      </c>
    </row>
    <row r="2163">
      <c r="A2163" s="36" t="s">
        <v>7711</v>
      </c>
      <c r="B2163" s="36" t="s">
        <v>11434</v>
      </c>
      <c r="C2163" s="36" t="s">
        <v>10649</v>
      </c>
      <c r="D2163" s="36" t="s">
        <v>4301</v>
      </c>
      <c r="E2163" s="2" t="s">
        <v>11449</v>
      </c>
    </row>
    <row r="2164">
      <c r="A2164" s="36" t="s">
        <v>7370</v>
      </c>
      <c r="B2164" s="36" t="s">
        <v>11434</v>
      </c>
      <c r="C2164" s="36" t="s">
        <v>10649</v>
      </c>
      <c r="D2164" s="36" t="s">
        <v>4301</v>
      </c>
      <c r="E2164" s="2" t="s">
        <v>11450</v>
      </c>
    </row>
    <row r="2165">
      <c r="A2165" s="36" t="s">
        <v>7417</v>
      </c>
      <c r="B2165" s="36" t="s">
        <v>11434</v>
      </c>
      <c r="C2165" s="36" t="s">
        <v>10649</v>
      </c>
      <c r="D2165" s="36" t="s">
        <v>4301</v>
      </c>
      <c r="E2165" s="2" t="s">
        <v>11451</v>
      </c>
    </row>
    <row r="2166">
      <c r="A2166" s="36" t="s">
        <v>11452</v>
      </c>
      <c r="B2166" s="36" t="s">
        <v>11434</v>
      </c>
      <c r="C2166" s="36" t="s">
        <v>10649</v>
      </c>
      <c r="D2166" s="36" t="s">
        <v>4301</v>
      </c>
      <c r="E2166" s="2" t="s">
        <v>11453</v>
      </c>
    </row>
    <row r="2167">
      <c r="A2167" s="36" t="s">
        <v>11454</v>
      </c>
      <c r="B2167" s="36" t="s">
        <v>11434</v>
      </c>
      <c r="C2167" s="36" t="s">
        <v>10649</v>
      </c>
      <c r="D2167" s="36" t="s">
        <v>4301</v>
      </c>
      <c r="E2167" s="2" t="s">
        <v>11455</v>
      </c>
    </row>
    <row r="2168">
      <c r="A2168" s="36" t="s">
        <v>11456</v>
      </c>
      <c r="B2168" s="36" t="s">
        <v>11434</v>
      </c>
      <c r="C2168" s="36" t="s">
        <v>10649</v>
      </c>
      <c r="D2168" s="36" t="s">
        <v>4301</v>
      </c>
      <c r="E2168" s="2" t="s">
        <v>11457</v>
      </c>
    </row>
    <row r="2169">
      <c r="A2169" s="36" t="s">
        <v>11458</v>
      </c>
      <c r="B2169" s="36" t="s">
        <v>11434</v>
      </c>
      <c r="C2169" s="36" t="s">
        <v>10649</v>
      </c>
      <c r="D2169" s="36" t="s">
        <v>4301</v>
      </c>
      <c r="E2169" s="2" t="s">
        <v>11459</v>
      </c>
    </row>
    <row r="2170">
      <c r="A2170" s="36" t="s">
        <v>11460</v>
      </c>
      <c r="B2170" s="36" t="s">
        <v>11434</v>
      </c>
      <c r="C2170" s="36" t="s">
        <v>10649</v>
      </c>
      <c r="D2170" s="36" t="s">
        <v>4301</v>
      </c>
      <c r="E2170" s="2" t="s">
        <v>11461</v>
      </c>
    </row>
    <row r="2171">
      <c r="A2171" s="36" t="s">
        <v>7454</v>
      </c>
      <c r="B2171" s="36" t="s">
        <v>11434</v>
      </c>
      <c r="C2171" s="36" t="s">
        <v>10649</v>
      </c>
      <c r="D2171" s="36" t="s">
        <v>4301</v>
      </c>
      <c r="E2171" s="2" t="s">
        <v>11462</v>
      </c>
    </row>
    <row r="2172">
      <c r="A2172" s="36" t="s">
        <v>11463</v>
      </c>
      <c r="B2172" s="36" t="s">
        <v>11434</v>
      </c>
      <c r="C2172" s="36" t="s">
        <v>10649</v>
      </c>
      <c r="D2172" s="36" t="s">
        <v>4301</v>
      </c>
      <c r="E2172" s="2" t="s">
        <v>11464</v>
      </c>
    </row>
    <row r="2173">
      <c r="A2173" s="36" t="s">
        <v>7372</v>
      </c>
      <c r="B2173" s="36" t="s">
        <v>11434</v>
      </c>
      <c r="C2173" s="36" t="s">
        <v>10649</v>
      </c>
      <c r="D2173" s="36" t="s">
        <v>4301</v>
      </c>
      <c r="E2173" s="2" t="s">
        <v>11465</v>
      </c>
    </row>
    <row r="2174">
      <c r="A2174" s="36" t="s">
        <v>7041</v>
      </c>
      <c r="B2174" s="36" t="s">
        <v>11434</v>
      </c>
      <c r="C2174" s="36" t="s">
        <v>10649</v>
      </c>
      <c r="D2174" s="36" t="s">
        <v>4301</v>
      </c>
      <c r="E2174" s="2" t="s">
        <v>11466</v>
      </c>
    </row>
    <row r="2175">
      <c r="A2175" s="36" t="s">
        <v>11467</v>
      </c>
      <c r="B2175" s="36" t="s">
        <v>11434</v>
      </c>
      <c r="C2175" s="36" t="s">
        <v>10649</v>
      </c>
      <c r="D2175" s="36" t="s">
        <v>4301</v>
      </c>
      <c r="E2175" s="2" t="s">
        <v>11468</v>
      </c>
    </row>
    <row r="2176">
      <c r="A2176" s="36" t="s">
        <v>8111</v>
      </c>
      <c r="B2176" s="36" t="s">
        <v>11434</v>
      </c>
      <c r="C2176" s="36" t="s">
        <v>10649</v>
      </c>
      <c r="D2176" s="36" t="s">
        <v>4301</v>
      </c>
      <c r="E2176" s="2" t="s">
        <v>11469</v>
      </c>
    </row>
    <row r="2177">
      <c r="A2177" s="36" t="s">
        <v>11470</v>
      </c>
      <c r="B2177" s="36" t="s">
        <v>11434</v>
      </c>
      <c r="C2177" s="36" t="s">
        <v>10649</v>
      </c>
      <c r="D2177" s="36" t="s">
        <v>4301</v>
      </c>
      <c r="E2177" s="2" t="s">
        <v>11471</v>
      </c>
    </row>
    <row r="2178">
      <c r="A2178" s="36" t="s">
        <v>6838</v>
      </c>
      <c r="B2178" s="36" t="s">
        <v>11434</v>
      </c>
      <c r="C2178" s="36" t="s">
        <v>10649</v>
      </c>
      <c r="D2178" s="36" t="s">
        <v>4301</v>
      </c>
      <c r="E2178" s="2" t="s">
        <v>11472</v>
      </c>
    </row>
    <row r="2179">
      <c r="A2179" s="36" t="s">
        <v>6894</v>
      </c>
      <c r="B2179" s="36" t="s">
        <v>11434</v>
      </c>
      <c r="C2179" s="36" t="s">
        <v>10649</v>
      </c>
      <c r="D2179" s="36" t="s">
        <v>4301</v>
      </c>
      <c r="E2179" s="2" t="s">
        <v>11473</v>
      </c>
    </row>
    <row r="2180">
      <c r="A2180" s="36" t="s">
        <v>7369</v>
      </c>
      <c r="B2180" s="36" t="s">
        <v>11434</v>
      </c>
      <c r="C2180" s="36" t="s">
        <v>10649</v>
      </c>
      <c r="D2180" s="36" t="s">
        <v>4301</v>
      </c>
      <c r="E2180" s="2" t="s">
        <v>11474</v>
      </c>
    </row>
    <row r="2181">
      <c r="A2181" s="36" t="s">
        <v>11475</v>
      </c>
      <c r="B2181" s="36" t="s">
        <v>11434</v>
      </c>
      <c r="C2181" s="36" t="s">
        <v>10649</v>
      </c>
      <c r="D2181" s="36" t="s">
        <v>4301</v>
      </c>
      <c r="E2181" s="2" t="s">
        <v>11476</v>
      </c>
    </row>
    <row r="2182">
      <c r="A2182" s="36" t="s">
        <v>11477</v>
      </c>
      <c r="B2182" s="36" t="s">
        <v>11434</v>
      </c>
      <c r="C2182" s="36" t="s">
        <v>10649</v>
      </c>
      <c r="D2182" s="36" t="s">
        <v>4301</v>
      </c>
      <c r="E2182" s="2" t="s">
        <v>11478</v>
      </c>
    </row>
    <row r="2183">
      <c r="A2183" s="36" t="s">
        <v>7389</v>
      </c>
      <c r="B2183" s="36" t="s">
        <v>11434</v>
      </c>
      <c r="C2183" s="36" t="s">
        <v>10649</v>
      </c>
      <c r="D2183" s="36" t="s">
        <v>4301</v>
      </c>
      <c r="E2183" s="2" t="s">
        <v>11479</v>
      </c>
    </row>
    <row r="2184">
      <c r="A2184" s="36" t="s">
        <v>11480</v>
      </c>
      <c r="B2184" s="36" t="s">
        <v>11434</v>
      </c>
      <c r="C2184" s="36" t="s">
        <v>10649</v>
      </c>
      <c r="D2184" s="36" t="s">
        <v>4301</v>
      </c>
      <c r="E2184" s="2" t="s">
        <v>11481</v>
      </c>
    </row>
    <row r="2185">
      <c r="A2185" s="36" t="s">
        <v>11482</v>
      </c>
      <c r="B2185" s="36" t="s">
        <v>11483</v>
      </c>
      <c r="C2185" s="36" t="s">
        <v>10649</v>
      </c>
      <c r="D2185" s="36" t="s">
        <v>4301</v>
      </c>
      <c r="E2185" s="38" t="s">
        <v>11484</v>
      </c>
    </row>
    <row r="2186">
      <c r="A2186" s="36" t="s">
        <v>7371</v>
      </c>
      <c r="B2186" s="36" t="s">
        <v>11483</v>
      </c>
      <c r="C2186" s="36" t="s">
        <v>10649</v>
      </c>
      <c r="D2186" s="36" t="s">
        <v>4301</v>
      </c>
      <c r="E2186" s="2" t="s">
        <v>11485</v>
      </c>
    </row>
    <row r="2187">
      <c r="A2187" s="36" t="s">
        <v>6868</v>
      </c>
      <c r="B2187" s="36" t="s">
        <v>11483</v>
      </c>
      <c r="C2187" s="36" t="s">
        <v>10649</v>
      </c>
      <c r="D2187" s="36" t="s">
        <v>4301</v>
      </c>
      <c r="E2187" s="2" t="s">
        <v>11486</v>
      </c>
    </row>
    <row r="2188">
      <c r="A2188" s="36" t="s">
        <v>6862</v>
      </c>
      <c r="B2188" s="36" t="s">
        <v>11483</v>
      </c>
      <c r="C2188" s="36" t="s">
        <v>10649</v>
      </c>
      <c r="D2188" s="36" t="s">
        <v>4301</v>
      </c>
      <c r="E2188" s="2" t="s">
        <v>11487</v>
      </c>
    </row>
    <row r="2189">
      <c r="A2189" s="36" t="s">
        <v>7458</v>
      </c>
      <c r="B2189" s="36" t="s">
        <v>11483</v>
      </c>
      <c r="C2189" s="36" t="s">
        <v>10649</v>
      </c>
      <c r="D2189" s="36" t="s">
        <v>4301</v>
      </c>
      <c r="E2189" s="2" t="s">
        <v>11488</v>
      </c>
    </row>
    <row r="2190">
      <c r="A2190" s="36" t="s">
        <v>7408</v>
      </c>
      <c r="B2190" s="36" t="s">
        <v>11483</v>
      </c>
      <c r="C2190" s="36" t="s">
        <v>10649</v>
      </c>
      <c r="D2190" s="36" t="s">
        <v>4301</v>
      </c>
      <c r="E2190" s="2" t="s">
        <v>11489</v>
      </c>
    </row>
    <row r="2191">
      <c r="A2191" s="36" t="s">
        <v>7353</v>
      </c>
      <c r="B2191" s="36" t="s">
        <v>11483</v>
      </c>
      <c r="C2191" s="36" t="s">
        <v>10649</v>
      </c>
      <c r="D2191" s="36" t="s">
        <v>4301</v>
      </c>
      <c r="E2191" s="2" t="s">
        <v>11490</v>
      </c>
    </row>
    <row r="2192">
      <c r="A2192" s="36" t="s">
        <v>7066</v>
      </c>
      <c r="B2192" s="36" t="s">
        <v>11483</v>
      </c>
      <c r="C2192" s="36" t="s">
        <v>10649</v>
      </c>
      <c r="D2192" s="36" t="s">
        <v>4301</v>
      </c>
      <c r="E2192" s="2" t="s">
        <v>11491</v>
      </c>
    </row>
    <row r="2193">
      <c r="A2193" s="36" t="s">
        <v>7099</v>
      </c>
      <c r="B2193" s="36" t="s">
        <v>11483</v>
      </c>
      <c r="C2193" s="36" t="s">
        <v>10649</v>
      </c>
      <c r="D2193" s="36" t="s">
        <v>4301</v>
      </c>
      <c r="E2193" s="2" t="s">
        <v>11492</v>
      </c>
    </row>
    <row r="2194">
      <c r="A2194" s="36" t="s">
        <v>8141</v>
      </c>
      <c r="B2194" s="36" t="s">
        <v>11483</v>
      </c>
      <c r="C2194" s="36" t="s">
        <v>10649</v>
      </c>
      <c r="D2194" s="36" t="s">
        <v>4301</v>
      </c>
      <c r="E2194" s="2" t="s">
        <v>11493</v>
      </c>
    </row>
    <row r="2195">
      <c r="A2195" s="36" t="s">
        <v>7444</v>
      </c>
      <c r="B2195" s="36" t="s">
        <v>11483</v>
      </c>
      <c r="C2195" s="36" t="s">
        <v>10649</v>
      </c>
      <c r="D2195" s="36" t="s">
        <v>4301</v>
      </c>
      <c r="E2195" s="2" t="s">
        <v>11494</v>
      </c>
    </row>
    <row r="2196">
      <c r="A2196" s="36" t="s">
        <v>7346</v>
      </c>
      <c r="B2196" s="36" t="s">
        <v>11483</v>
      </c>
      <c r="C2196" s="36" t="s">
        <v>10649</v>
      </c>
      <c r="D2196" s="36" t="s">
        <v>4301</v>
      </c>
      <c r="E2196" s="2" t="s">
        <v>11495</v>
      </c>
    </row>
    <row r="2197">
      <c r="A2197" s="36" t="s">
        <v>11496</v>
      </c>
      <c r="B2197" s="36" t="s">
        <v>11483</v>
      </c>
      <c r="C2197" s="36" t="s">
        <v>10649</v>
      </c>
      <c r="D2197" s="36" t="s">
        <v>4301</v>
      </c>
      <c r="E2197" s="2" t="s">
        <v>11497</v>
      </c>
    </row>
    <row r="2198">
      <c r="A2198" s="36" t="s">
        <v>11498</v>
      </c>
      <c r="B2198" s="36" t="s">
        <v>11483</v>
      </c>
      <c r="C2198" s="36" t="s">
        <v>10649</v>
      </c>
      <c r="D2198" s="36" t="s">
        <v>4301</v>
      </c>
      <c r="E2198" s="2" t="s">
        <v>11499</v>
      </c>
    </row>
    <row r="2199">
      <c r="A2199" s="36" t="s">
        <v>7742</v>
      </c>
      <c r="B2199" s="36" t="s">
        <v>11483</v>
      </c>
      <c r="C2199" s="36" t="s">
        <v>10649</v>
      </c>
      <c r="D2199" s="36" t="s">
        <v>4301</v>
      </c>
      <c r="E2199" s="2" t="s">
        <v>11500</v>
      </c>
    </row>
    <row r="2200">
      <c r="A2200" s="36" t="s">
        <v>6836</v>
      </c>
      <c r="B2200" s="36" t="s">
        <v>11483</v>
      </c>
      <c r="C2200" s="36" t="s">
        <v>10649</v>
      </c>
      <c r="D2200" s="36" t="s">
        <v>4301</v>
      </c>
      <c r="E2200" s="2" t="s">
        <v>11501</v>
      </c>
    </row>
    <row r="2201">
      <c r="A2201" s="36" t="s">
        <v>8098</v>
      </c>
      <c r="B2201" s="36" t="s">
        <v>11483</v>
      </c>
      <c r="C2201" s="36" t="s">
        <v>10649</v>
      </c>
      <c r="D2201" s="36" t="s">
        <v>4301</v>
      </c>
      <c r="E2201" s="2" t="s">
        <v>11502</v>
      </c>
    </row>
    <row r="2202">
      <c r="A2202" s="36" t="s">
        <v>11503</v>
      </c>
      <c r="B2202" s="36" t="s">
        <v>11483</v>
      </c>
      <c r="C2202" s="36" t="s">
        <v>10649</v>
      </c>
      <c r="D2202" s="36" t="s">
        <v>4301</v>
      </c>
      <c r="E2202" s="2" t="s">
        <v>11504</v>
      </c>
    </row>
    <row r="2203">
      <c r="A2203" s="36" t="s">
        <v>11505</v>
      </c>
      <c r="B2203" s="36" t="s">
        <v>11483</v>
      </c>
      <c r="C2203" s="36" t="s">
        <v>10649</v>
      </c>
      <c r="D2203" s="36" t="s">
        <v>4301</v>
      </c>
      <c r="E2203" s="2" t="s">
        <v>11506</v>
      </c>
    </row>
    <row r="2204">
      <c r="A2204" s="36" t="s">
        <v>6840</v>
      </c>
      <c r="B2204" s="36" t="s">
        <v>11483</v>
      </c>
      <c r="C2204" s="36" t="s">
        <v>10649</v>
      </c>
      <c r="D2204" s="36" t="s">
        <v>4301</v>
      </c>
      <c r="E2204" s="2" t="s">
        <v>11507</v>
      </c>
    </row>
    <row r="2205">
      <c r="A2205" s="36" t="s">
        <v>7201</v>
      </c>
      <c r="B2205" s="36" t="s">
        <v>11483</v>
      </c>
      <c r="C2205" s="36" t="s">
        <v>10649</v>
      </c>
      <c r="D2205" s="36" t="s">
        <v>4301</v>
      </c>
      <c r="E2205" s="2" t="s">
        <v>11508</v>
      </c>
    </row>
    <row r="2206">
      <c r="A2206" s="36" t="s">
        <v>7349</v>
      </c>
      <c r="B2206" s="36" t="s">
        <v>11483</v>
      </c>
      <c r="C2206" s="36" t="s">
        <v>10649</v>
      </c>
      <c r="D2206" s="36" t="s">
        <v>4301</v>
      </c>
      <c r="E2206" s="2" t="s">
        <v>11509</v>
      </c>
    </row>
    <row r="2207">
      <c r="A2207" s="36" t="s">
        <v>8124</v>
      </c>
      <c r="B2207" s="36" t="s">
        <v>11483</v>
      </c>
      <c r="C2207" s="36" t="s">
        <v>10649</v>
      </c>
      <c r="D2207" s="36" t="s">
        <v>4301</v>
      </c>
      <c r="E2207" s="2" t="s">
        <v>11510</v>
      </c>
    </row>
    <row r="2208">
      <c r="A2208" s="36" t="s">
        <v>7087</v>
      </c>
      <c r="B2208" s="36" t="s">
        <v>11483</v>
      </c>
      <c r="C2208" s="36" t="s">
        <v>10649</v>
      </c>
      <c r="D2208" s="36" t="s">
        <v>4301</v>
      </c>
      <c r="E2208" s="2" t="s">
        <v>11511</v>
      </c>
    </row>
    <row r="2209">
      <c r="A2209" s="36" t="s">
        <v>6860</v>
      </c>
      <c r="B2209" s="36" t="s">
        <v>11483</v>
      </c>
      <c r="C2209" s="36" t="s">
        <v>10649</v>
      </c>
      <c r="D2209" s="36" t="s">
        <v>4301</v>
      </c>
      <c r="E2209" s="2" t="s">
        <v>11512</v>
      </c>
    </row>
    <row r="2210">
      <c r="A2210" s="36" t="s">
        <v>11513</v>
      </c>
      <c r="B2210" s="36" t="s">
        <v>11483</v>
      </c>
      <c r="C2210" s="36" t="s">
        <v>10649</v>
      </c>
      <c r="D2210" s="36" t="s">
        <v>4301</v>
      </c>
      <c r="E2210" s="2" t="s">
        <v>11514</v>
      </c>
    </row>
    <row r="2211">
      <c r="A2211" s="36" t="s">
        <v>11515</v>
      </c>
      <c r="B2211" s="36" t="s">
        <v>11516</v>
      </c>
      <c r="C2211" s="36" t="s">
        <v>10649</v>
      </c>
      <c r="D2211" s="36" t="s">
        <v>4301</v>
      </c>
      <c r="E2211" s="38" t="s">
        <v>11517</v>
      </c>
    </row>
    <row r="2212">
      <c r="A2212" s="36" t="s">
        <v>11518</v>
      </c>
      <c r="B2212" s="36" t="s">
        <v>11516</v>
      </c>
      <c r="C2212" s="36" t="s">
        <v>10649</v>
      </c>
      <c r="D2212" s="36" t="s">
        <v>4301</v>
      </c>
      <c r="E2212" s="2" t="s">
        <v>11519</v>
      </c>
    </row>
    <row r="2213">
      <c r="A2213" s="36" t="s">
        <v>7791</v>
      </c>
      <c r="B2213" s="36" t="s">
        <v>11516</v>
      </c>
      <c r="C2213" s="36" t="s">
        <v>10649</v>
      </c>
      <c r="D2213" s="36" t="s">
        <v>4301</v>
      </c>
      <c r="E2213" s="2" t="s">
        <v>11520</v>
      </c>
    </row>
    <row r="2214">
      <c r="A2214" s="36" t="s">
        <v>11521</v>
      </c>
      <c r="B2214" s="36" t="s">
        <v>11516</v>
      </c>
      <c r="C2214" s="36" t="s">
        <v>10649</v>
      </c>
      <c r="D2214" s="36" t="s">
        <v>4301</v>
      </c>
      <c r="E2214" s="2" t="s">
        <v>11522</v>
      </c>
    </row>
    <row r="2215">
      <c r="A2215" s="36" t="s">
        <v>11523</v>
      </c>
      <c r="B2215" s="36" t="s">
        <v>11516</v>
      </c>
      <c r="C2215" s="36" t="s">
        <v>10649</v>
      </c>
      <c r="D2215" s="36" t="s">
        <v>4301</v>
      </c>
      <c r="E2215" s="2" t="s">
        <v>11524</v>
      </c>
    </row>
    <row r="2216">
      <c r="A2216" s="36" t="s">
        <v>7626</v>
      </c>
      <c r="B2216" s="36" t="s">
        <v>11516</v>
      </c>
      <c r="C2216" s="36" t="s">
        <v>10649</v>
      </c>
      <c r="D2216" s="36" t="s">
        <v>4301</v>
      </c>
      <c r="E2216" s="2" t="s">
        <v>11525</v>
      </c>
    </row>
    <row r="2217">
      <c r="A2217" s="36" t="s">
        <v>11526</v>
      </c>
      <c r="B2217" s="36" t="s">
        <v>11516</v>
      </c>
      <c r="C2217" s="36" t="s">
        <v>10649</v>
      </c>
      <c r="D2217" s="36" t="s">
        <v>4301</v>
      </c>
      <c r="E2217" s="2" t="s">
        <v>11527</v>
      </c>
    </row>
    <row r="2218">
      <c r="A2218" s="36" t="s">
        <v>11528</v>
      </c>
      <c r="B2218" s="36" t="s">
        <v>11516</v>
      </c>
      <c r="C2218" s="36" t="s">
        <v>10649</v>
      </c>
      <c r="D2218" s="36" t="s">
        <v>4301</v>
      </c>
      <c r="E2218" s="2" t="s">
        <v>11529</v>
      </c>
    </row>
    <row r="2219">
      <c r="A2219" s="36" t="s">
        <v>11530</v>
      </c>
      <c r="B2219" s="36" t="s">
        <v>11516</v>
      </c>
      <c r="C2219" s="36" t="s">
        <v>10649</v>
      </c>
      <c r="D2219" s="36" t="s">
        <v>4301</v>
      </c>
      <c r="E2219" s="2" t="s">
        <v>11531</v>
      </c>
    </row>
    <row r="2220">
      <c r="A2220" s="36" t="s">
        <v>11532</v>
      </c>
      <c r="B2220" s="36" t="s">
        <v>11516</v>
      </c>
      <c r="C2220" s="36" t="s">
        <v>10649</v>
      </c>
      <c r="D2220" s="36" t="s">
        <v>4301</v>
      </c>
      <c r="E2220" s="2" t="s">
        <v>11533</v>
      </c>
    </row>
    <row r="2221">
      <c r="A2221" s="36" t="s">
        <v>11534</v>
      </c>
      <c r="B2221" s="36" t="s">
        <v>11516</v>
      </c>
      <c r="C2221" s="36" t="s">
        <v>10649</v>
      </c>
      <c r="D2221" s="36" t="s">
        <v>4301</v>
      </c>
      <c r="E2221" s="2" t="s">
        <v>11535</v>
      </c>
    </row>
    <row r="2222">
      <c r="A2222" s="36" t="s">
        <v>11536</v>
      </c>
      <c r="B2222" s="36" t="s">
        <v>11516</v>
      </c>
      <c r="C2222" s="36" t="s">
        <v>10649</v>
      </c>
      <c r="D2222" s="36" t="s">
        <v>4301</v>
      </c>
      <c r="E2222" s="2" t="s">
        <v>11537</v>
      </c>
    </row>
    <row r="2223">
      <c r="A2223" s="36" t="s">
        <v>7119</v>
      </c>
      <c r="B2223" s="36" t="s">
        <v>11516</v>
      </c>
      <c r="C2223" s="36" t="s">
        <v>10649</v>
      </c>
      <c r="D2223" s="36" t="s">
        <v>4301</v>
      </c>
      <c r="E2223" s="2" t="s">
        <v>11538</v>
      </c>
    </row>
    <row r="2224">
      <c r="A2224" s="36" t="s">
        <v>7719</v>
      </c>
      <c r="B2224" s="36" t="s">
        <v>11516</v>
      </c>
      <c r="C2224" s="36" t="s">
        <v>10649</v>
      </c>
      <c r="D2224" s="36" t="s">
        <v>4301</v>
      </c>
      <c r="E2224" s="2" t="s">
        <v>11539</v>
      </c>
    </row>
    <row r="2225">
      <c r="A2225" s="36" t="s">
        <v>11540</v>
      </c>
      <c r="B2225" s="36" t="s">
        <v>11516</v>
      </c>
      <c r="C2225" s="36" t="s">
        <v>10649</v>
      </c>
      <c r="D2225" s="36" t="s">
        <v>4301</v>
      </c>
      <c r="E2225" s="2" t="s">
        <v>11541</v>
      </c>
    </row>
    <row r="2226">
      <c r="A2226" s="36" t="s">
        <v>11542</v>
      </c>
      <c r="B2226" s="36" t="s">
        <v>11516</v>
      </c>
      <c r="C2226" s="36" t="s">
        <v>10649</v>
      </c>
      <c r="D2226" s="36" t="s">
        <v>4301</v>
      </c>
      <c r="E2226" s="2" t="s">
        <v>11543</v>
      </c>
    </row>
    <row r="2227">
      <c r="A2227" s="36" t="s">
        <v>11544</v>
      </c>
      <c r="B2227" s="36" t="s">
        <v>11516</v>
      </c>
      <c r="C2227" s="36" t="s">
        <v>10649</v>
      </c>
      <c r="D2227" s="36" t="s">
        <v>4301</v>
      </c>
      <c r="E2227" s="2" t="s">
        <v>11545</v>
      </c>
    </row>
    <row r="2228">
      <c r="A2228" s="36" t="s">
        <v>7732</v>
      </c>
      <c r="B2228" s="36" t="s">
        <v>11516</v>
      </c>
      <c r="C2228" s="36" t="s">
        <v>10649</v>
      </c>
      <c r="D2228" s="36" t="s">
        <v>4301</v>
      </c>
      <c r="E2228" s="2" t="s">
        <v>11546</v>
      </c>
    </row>
    <row r="2229">
      <c r="A2229" s="36" t="s">
        <v>11547</v>
      </c>
      <c r="B2229" s="36" t="s">
        <v>11516</v>
      </c>
      <c r="C2229" s="36" t="s">
        <v>10649</v>
      </c>
      <c r="D2229" s="36" t="s">
        <v>4301</v>
      </c>
      <c r="E2229" s="2" t="s">
        <v>11548</v>
      </c>
    </row>
    <row r="2230">
      <c r="A2230" s="36" t="s">
        <v>7702</v>
      </c>
      <c r="B2230" s="36" t="s">
        <v>11516</v>
      </c>
      <c r="C2230" s="36" t="s">
        <v>10649</v>
      </c>
      <c r="D2230" s="36" t="s">
        <v>4301</v>
      </c>
      <c r="E2230" s="2" t="s">
        <v>11549</v>
      </c>
    </row>
    <row r="2231">
      <c r="A2231" s="36" t="s">
        <v>11550</v>
      </c>
      <c r="B2231" s="36" t="s">
        <v>11516</v>
      </c>
      <c r="C2231" s="36" t="s">
        <v>10649</v>
      </c>
      <c r="D2231" s="36" t="s">
        <v>4301</v>
      </c>
      <c r="E2231" s="2" t="s">
        <v>11551</v>
      </c>
    </row>
    <row r="2232">
      <c r="A2232" s="36" t="s">
        <v>11552</v>
      </c>
      <c r="B2232" s="36" t="s">
        <v>11516</v>
      </c>
      <c r="C2232" s="36" t="s">
        <v>10649</v>
      </c>
      <c r="D2232" s="36" t="s">
        <v>4301</v>
      </c>
      <c r="E2232" s="2" t="s">
        <v>11553</v>
      </c>
    </row>
    <row r="2233">
      <c r="A2233" s="36" t="s">
        <v>7815</v>
      </c>
      <c r="B2233" s="36" t="s">
        <v>11516</v>
      </c>
      <c r="C2233" s="36" t="s">
        <v>10649</v>
      </c>
      <c r="D2233" s="36" t="s">
        <v>4301</v>
      </c>
      <c r="E2233" s="2" t="s">
        <v>11554</v>
      </c>
    </row>
    <row r="2234">
      <c r="A2234" s="36" t="s">
        <v>8106</v>
      </c>
      <c r="B2234" s="36" t="s">
        <v>11516</v>
      </c>
      <c r="C2234" s="36" t="s">
        <v>10649</v>
      </c>
      <c r="D2234" s="36" t="s">
        <v>4301</v>
      </c>
      <c r="E2234" s="2" t="s">
        <v>11555</v>
      </c>
    </row>
    <row r="2235">
      <c r="A2235" s="36" t="s">
        <v>7390</v>
      </c>
      <c r="B2235" s="36" t="s">
        <v>11516</v>
      </c>
      <c r="C2235" s="36" t="s">
        <v>10649</v>
      </c>
      <c r="D2235" s="36" t="s">
        <v>4301</v>
      </c>
      <c r="E2235" s="2" t="s">
        <v>11556</v>
      </c>
    </row>
    <row r="2236">
      <c r="A2236" s="36" t="s">
        <v>7701</v>
      </c>
      <c r="B2236" s="36" t="s">
        <v>11516</v>
      </c>
      <c r="C2236" s="36" t="s">
        <v>10649</v>
      </c>
      <c r="D2236" s="36" t="s">
        <v>4301</v>
      </c>
      <c r="E2236" s="2" t="s">
        <v>11557</v>
      </c>
    </row>
    <row r="2237">
      <c r="A2237" s="36" t="s">
        <v>8110</v>
      </c>
      <c r="B2237" s="36" t="s">
        <v>11516</v>
      </c>
      <c r="C2237" s="36" t="s">
        <v>10649</v>
      </c>
      <c r="D2237" s="36" t="s">
        <v>4301</v>
      </c>
      <c r="E2237" s="2" t="s">
        <v>11558</v>
      </c>
    </row>
    <row r="2238">
      <c r="A2238" s="36" t="s">
        <v>11559</v>
      </c>
      <c r="B2238" s="36" t="s">
        <v>11516</v>
      </c>
      <c r="C2238" s="36" t="s">
        <v>10649</v>
      </c>
      <c r="D2238" s="36" t="s">
        <v>4301</v>
      </c>
      <c r="E2238" s="2" t="s">
        <v>11560</v>
      </c>
    </row>
    <row r="2239">
      <c r="A2239" s="36" t="s">
        <v>7424</v>
      </c>
      <c r="B2239" s="36" t="s">
        <v>11516</v>
      </c>
      <c r="C2239" s="36" t="s">
        <v>10649</v>
      </c>
      <c r="D2239" s="36" t="s">
        <v>4301</v>
      </c>
      <c r="E2239" s="2" t="s">
        <v>11561</v>
      </c>
    </row>
    <row r="2240">
      <c r="A2240" s="36" t="s">
        <v>7360</v>
      </c>
      <c r="B2240" s="36" t="s">
        <v>11516</v>
      </c>
      <c r="C2240" s="36" t="s">
        <v>10649</v>
      </c>
      <c r="D2240" s="36" t="s">
        <v>4301</v>
      </c>
      <c r="E2240" s="2" t="s">
        <v>11562</v>
      </c>
    </row>
    <row r="2241">
      <c r="A2241" s="36" t="s">
        <v>7275</v>
      </c>
      <c r="B2241" s="36" t="s">
        <v>11516</v>
      </c>
      <c r="C2241" s="36" t="s">
        <v>10649</v>
      </c>
      <c r="D2241" s="36" t="s">
        <v>4301</v>
      </c>
      <c r="E2241" s="2" t="s">
        <v>11563</v>
      </c>
    </row>
    <row r="2242">
      <c r="A2242" s="36" t="s">
        <v>5637</v>
      </c>
      <c r="B2242" s="36" t="s">
        <v>11516</v>
      </c>
      <c r="C2242" s="36" t="s">
        <v>10649</v>
      </c>
      <c r="D2242" s="36" t="s">
        <v>4301</v>
      </c>
      <c r="E2242" s="2" t="s">
        <v>11564</v>
      </c>
    </row>
    <row r="2243">
      <c r="A2243" s="36" t="s">
        <v>7320</v>
      </c>
      <c r="B2243" s="36" t="s">
        <v>11516</v>
      </c>
      <c r="C2243" s="36" t="s">
        <v>10649</v>
      </c>
      <c r="D2243" s="36" t="s">
        <v>4301</v>
      </c>
      <c r="E2243" s="2" t="s">
        <v>11565</v>
      </c>
    </row>
    <row r="2244">
      <c r="A2244" s="36" t="s">
        <v>7357</v>
      </c>
      <c r="B2244" s="36" t="s">
        <v>11516</v>
      </c>
      <c r="C2244" s="36" t="s">
        <v>10649</v>
      </c>
      <c r="D2244" s="36" t="s">
        <v>4301</v>
      </c>
      <c r="E2244" s="2" t="s">
        <v>11566</v>
      </c>
    </row>
    <row r="2245">
      <c r="A2245" s="36" t="s">
        <v>8133</v>
      </c>
      <c r="B2245" s="36" t="s">
        <v>11516</v>
      </c>
      <c r="C2245" s="36" t="s">
        <v>10649</v>
      </c>
      <c r="D2245" s="36" t="s">
        <v>4301</v>
      </c>
      <c r="E2245" s="2" t="s">
        <v>11567</v>
      </c>
    </row>
    <row r="2246">
      <c r="A2246" s="36" t="s">
        <v>11568</v>
      </c>
      <c r="B2246" s="36" t="s">
        <v>11516</v>
      </c>
      <c r="C2246" s="36" t="s">
        <v>10649</v>
      </c>
      <c r="D2246" s="36" t="s">
        <v>4301</v>
      </c>
      <c r="E2246" s="2" t="s">
        <v>11569</v>
      </c>
    </row>
    <row r="2247">
      <c r="A2247" s="36" t="s">
        <v>11570</v>
      </c>
      <c r="B2247" s="36" t="s">
        <v>11516</v>
      </c>
      <c r="C2247" s="36" t="s">
        <v>10649</v>
      </c>
      <c r="D2247" s="36" t="s">
        <v>4301</v>
      </c>
      <c r="E2247" s="2" t="s">
        <v>11571</v>
      </c>
    </row>
    <row r="2248">
      <c r="A2248" s="36" t="s">
        <v>7822</v>
      </c>
      <c r="B2248" s="36" t="s">
        <v>11516</v>
      </c>
      <c r="C2248" s="36" t="s">
        <v>10649</v>
      </c>
      <c r="D2248" s="36" t="s">
        <v>4301</v>
      </c>
      <c r="E2248" s="2" t="s">
        <v>11572</v>
      </c>
    </row>
    <row r="2249">
      <c r="A2249" s="36" t="s">
        <v>8139</v>
      </c>
      <c r="B2249" s="36" t="s">
        <v>11516</v>
      </c>
      <c r="C2249" s="36" t="s">
        <v>10649</v>
      </c>
      <c r="D2249" s="36" t="s">
        <v>4301</v>
      </c>
      <c r="E2249" s="2" t="s">
        <v>11573</v>
      </c>
    </row>
    <row r="2250">
      <c r="A2250" s="36" t="s">
        <v>7399</v>
      </c>
      <c r="B2250" s="36" t="s">
        <v>11516</v>
      </c>
      <c r="C2250" s="36" t="s">
        <v>10649</v>
      </c>
      <c r="D2250" s="36" t="s">
        <v>4301</v>
      </c>
      <c r="E2250" s="2" t="s">
        <v>11574</v>
      </c>
    </row>
    <row r="2251">
      <c r="A2251" s="36" t="s">
        <v>7045</v>
      </c>
      <c r="B2251" s="36" t="s">
        <v>11516</v>
      </c>
      <c r="C2251" s="36" t="s">
        <v>10649</v>
      </c>
      <c r="D2251" s="36" t="s">
        <v>4301</v>
      </c>
      <c r="E2251" s="2" t="s">
        <v>11575</v>
      </c>
    </row>
    <row r="2252">
      <c r="A2252" s="2" t="s">
        <v>7397</v>
      </c>
      <c r="B2252" s="36" t="s">
        <v>11576</v>
      </c>
      <c r="C2252" s="36" t="s">
        <v>10649</v>
      </c>
      <c r="D2252" s="36" t="s">
        <v>4301</v>
      </c>
      <c r="E2252" s="38" t="s">
        <v>11577</v>
      </c>
    </row>
    <row r="2253">
      <c r="A2253" s="36" t="s">
        <v>11578</v>
      </c>
      <c r="B2253" s="36" t="s">
        <v>11576</v>
      </c>
      <c r="C2253" s="36" t="s">
        <v>10649</v>
      </c>
      <c r="D2253" s="36" t="s">
        <v>4301</v>
      </c>
      <c r="E2253" s="2" t="s">
        <v>11579</v>
      </c>
    </row>
    <row r="2254">
      <c r="A2254" s="2" t="s">
        <v>11580</v>
      </c>
      <c r="B2254" s="36" t="s">
        <v>11576</v>
      </c>
      <c r="C2254" s="36" t="s">
        <v>10649</v>
      </c>
      <c r="D2254" s="36" t="s">
        <v>4301</v>
      </c>
      <c r="E2254" s="2" t="s">
        <v>11581</v>
      </c>
    </row>
    <row r="2255">
      <c r="A2255" s="2" t="s">
        <v>11582</v>
      </c>
      <c r="B2255" s="36" t="s">
        <v>11576</v>
      </c>
      <c r="C2255" s="36" t="s">
        <v>10649</v>
      </c>
      <c r="D2255" s="36" t="s">
        <v>4301</v>
      </c>
      <c r="E2255" s="2" t="s">
        <v>11583</v>
      </c>
    </row>
    <row r="2256">
      <c r="A2256" s="2" t="s">
        <v>7379</v>
      </c>
      <c r="B2256" s="36" t="s">
        <v>11576</v>
      </c>
      <c r="C2256" s="36" t="s">
        <v>10649</v>
      </c>
      <c r="D2256" s="36" t="s">
        <v>4301</v>
      </c>
      <c r="E2256" s="2" t="s">
        <v>11584</v>
      </c>
    </row>
    <row r="2257">
      <c r="A2257" s="36" t="s">
        <v>11585</v>
      </c>
      <c r="B2257" s="36" t="s">
        <v>11576</v>
      </c>
      <c r="C2257" s="36" t="s">
        <v>10649</v>
      </c>
      <c r="D2257" s="36" t="s">
        <v>4301</v>
      </c>
      <c r="E2257" s="2" t="s">
        <v>11586</v>
      </c>
    </row>
    <row r="2258">
      <c r="A2258" s="9" t="s">
        <v>11587</v>
      </c>
      <c r="B2258" s="36" t="s">
        <v>11576</v>
      </c>
      <c r="C2258" s="36" t="s">
        <v>10649</v>
      </c>
      <c r="D2258" s="36" t="s">
        <v>4301</v>
      </c>
      <c r="E2258" s="2" t="s">
        <v>11588</v>
      </c>
    </row>
    <row r="2259">
      <c r="A2259" s="2" t="s">
        <v>7373</v>
      </c>
      <c r="B2259" s="36" t="s">
        <v>11576</v>
      </c>
      <c r="C2259" s="36" t="s">
        <v>10649</v>
      </c>
      <c r="D2259" s="36" t="s">
        <v>4301</v>
      </c>
      <c r="E2259" s="2" t="s">
        <v>11589</v>
      </c>
    </row>
    <row r="2260">
      <c r="A2260" s="9" t="s">
        <v>11590</v>
      </c>
      <c r="B2260" s="36" t="s">
        <v>11576</v>
      </c>
      <c r="C2260" s="36" t="s">
        <v>10649</v>
      </c>
      <c r="D2260" s="36" t="s">
        <v>4301</v>
      </c>
      <c r="E2260" s="2" t="s">
        <v>11591</v>
      </c>
    </row>
    <row r="2261">
      <c r="A2261" s="2" t="s">
        <v>11592</v>
      </c>
      <c r="B2261" s="36" t="s">
        <v>11576</v>
      </c>
      <c r="C2261" s="36" t="s">
        <v>10649</v>
      </c>
      <c r="D2261" s="36" t="s">
        <v>4301</v>
      </c>
      <c r="E2261" s="2" t="s">
        <v>11593</v>
      </c>
    </row>
    <row r="2262">
      <c r="A2262" s="2" t="s">
        <v>11594</v>
      </c>
      <c r="B2262" s="36" t="s">
        <v>11576</v>
      </c>
      <c r="C2262" s="36" t="s">
        <v>10649</v>
      </c>
      <c r="D2262" s="36" t="s">
        <v>4301</v>
      </c>
      <c r="E2262" s="2" t="s">
        <v>11595</v>
      </c>
    </row>
    <row r="2263">
      <c r="A2263" s="2" t="s">
        <v>7152</v>
      </c>
      <c r="B2263" s="36" t="s">
        <v>11576</v>
      </c>
      <c r="C2263" s="36" t="s">
        <v>10649</v>
      </c>
      <c r="D2263" s="36" t="s">
        <v>4301</v>
      </c>
      <c r="E2263" s="2" t="s">
        <v>11596</v>
      </c>
    </row>
    <row r="2264">
      <c r="A2264" s="2" t="s">
        <v>7388</v>
      </c>
      <c r="B2264" s="36" t="s">
        <v>11576</v>
      </c>
      <c r="C2264" s="36" t="s">
        <v>10649</v>
      </c>
      <c r="D2264" s="36" t="s">
        <v>4301</v>
      </c>
      <c r="E2264" s="2" t="s">
        <v>11597</v>
      </c>
    </row>
    <row r="2265">
      <c r="A2265" s="2" t="s">
        <v>11598</v>
      </c>
      <c r="B2265" s="36" t="s">
        <v>11576</v>
      </c>
      <c r="C2265" s="36" t="s">
        <v>10649</v>
      </c>
      <c r="D2265" s="36" t="s">
        <v>4301</v>
      </c>
      <c r="E2265" s="2" t="s">
        <v>11599</v>
      </c>
    </row>
    <row r="2266">
      <c r="A2266" s="36" t="s">
        <v>11600</v>
      </c>
      <c r="B2266" s="36" t="s">
        <v>11576</v>
      </c>
      <c r="C2266" s="36" t="s">
        <v>10649</v>
      </c>
      <c r="D2266" s="36" t="s">
        <v>4301</v>
      </c>
      <c r="E2266" s="2" t="s">
        <v>11601</v>
      </c>
    </row>
    <row r="2267">
      <c r="A2267" s="2" t="s">
        <v>7697</v>
      </c>
      <c r="B2267" s="36" t="s">
        <v>11576</v>
      </c>
      <c r="C2267" s="36" t="s">
        <v>10649</v>
      </c>
      <c r="D2267" s="36" t="s">
        <v>4301</v>
      </c>
      <c r="E2267" s="2" t="s">
        <v>11602</v>
      </c>
    </row>
    <row r="2268">
      <c r="A2268" s="2" t="s">
        <v>11603</v>
      </c>
      <c r="B2268" s="36" t="s">
        <v>11576</v>
      </c>
      <c r="C2268" s="36" t="s">
        <v>10649</v>
      </c>
      <c r="D2268" s="36" t="s">
        <v>4301</v>
      </c>
      <c r="E2268" s="2" t="s">
        <v>11604</v>
      </c>
    </row>
    <row r="2269">
      <c r="A2269" s="2" t="s">
        <v>11605</v>
      </c>
      <c r="B2269" s="36" t="s">
        <v>11576</v>
      </c>
      <c r="C2269" s="36" t="s">
        <v>10649</v>
      </c>
      <c r="D2269" s="36" t="s">
        <v>4301</v>
      </c>
      <c r="E2269" s="2" t="s">
        <v>11606</v>
      </c>
    </row>
    <row r="2270">
      <c r="A2270" s="2" t="s">
        <v>11607</v>
      </c>
      <c r="B2270" s="36" t="s">
        <v>11576</v>
      </c>
      <c r="C2270" s="36" t="s">
        <v>10649</v>
      </c>
      <c r="D2270" s="36" t="s">
        <v>4301</v>
      </c>
      <c r="E2270" s="2" t="s">
        <v>11608</v>
      </c>
    </row>
    <row r="2271">
      <c r="A2271" s="36" t="s">
        <v>11609</v>
      </c>
      <c r="B2271" s="36" t="s">
        <v>11576</v>
      </c>
      <c r="C2271" s="36" t="s">
        <v>10649</v>
      </c>
      <c r="D2271" s="36" t="s">
        <v>4301</v>
      </c>
      <c r="E2271" s="2" t="s">
        <v>11610</v>
      </c>
    </row>
    <row r="2272">
      <c r="A2272" s="36" t="s">
        <v>11611</v>
      </c>
      <c r="B2272" s="36" t="s">
        <v>11576</v>
      </c>
      <c r="C2272" s="36" t="s">
        <v>10649</v>
      </c>
      <c r="D2272" s="36" t="s">
        <v>4301</v>
      </c>
      <c r="E2272" s="2" t="s">
        <v>11612</v>
      </c>
    </row>
    <row r="2273">
      <c r="A2273" s="2" t="s">
        <v>7652</v>
      </c>
      <c r="B2273" s="36" t="s">
        <v>11576</v>
      </c>
      <c r="C2273" s="36" t="s">
        <v>10649</v>
      </c>
      <c r="D2273" s="36" t="s">
        <v>4301</v>
      </c>
      <c r="E2273" s="2" t="s">
        <v>11613</v>
      </c>
    </row>
    <row r="2274">
      <c r="A2274" s="2" t="s">
        <v>7080</v>
      </c>
      <c r="B2274" s="36" t="s">
        <v>11576</v>
      </c>
      <c r="C2274" s="36" t="s">
        <v>10649</v>
      </c>
      <c r="D2274" s="36" t="s">
        <v>4301</v>
      </c>
      <c r="E2274" s="2" t="s">
        <v>11614</v>
      </c>
    </row>
    <row r="2275">
      <c r="A2275" s="36" t="s">
        <v>11615</v>
      </c>
      <c r="B2275" s="36" t="s">
        <v>11576</v>
      </c>
      <c r="C2275" s="36" t="s">
        <v>10649</v>
      </c>
      <c r="D2275" s="36" t="s">
        <v>4301</v>
      </c>
      <c r="E2275" s="2" t="s">
        <v>11616</v>
      </c>
    </row>
    <row r="2276">
      <c r="A2276" s="2" t="s">
        <v>7021</v>
      </c>
      <c r="B2276" s="36" t="s">
        <v>11576</v>
      </c>
      <c r="C2276" s="36" t="s">
        <v>10649</v>
      </c>
      <c r="D2276" s="36" t="s">
        <v>4301</v>
      </c>
      <c r="E2276" s="2" t="s">
        <v>11617</v>
      </c>
    </row>
    <row r="2277">
      <c r="A2277" s="36" t="s">
        <v>11618</v>
      </c>
      <c r="B2277" s="36" t="s">
        <v>11576</v>
      </c>
      <c r="C2277" s="36" t="s">
        <v>10649</v>
      </c>
      <c r="D2277" s="36" t="s">
        <v>4301</v>
      </c>
      <c r="E2277" s="2" t="s">
        <v>11619</v>
      </c>
    </row>
    <row r="2278">
      <c r="A2278" s="2" t="s">
        <v>7447</v>
      </c>
      <c r="B2278" s="36" t="s">
        <v>11576</v>
      </c>
      <c r="C2278" s="36" t="s">
        <v>10649</v>
      </c>
      <c r="D2278" s="36" t="s">
        <v>4301</v>
      </c>
      <c r="E2278" s="2" t="s">
        <v>11620</v>
      </c>
    </row>
    <row r="2279">
      <c r="A2279" s="9" t="s">
        <v>6844</v>
      </c>
      <c r="B2279" s="36" t="s">
        <v>11576</v>
      </c>
      <c r="C2279" s="36" t="s">
        <v>10649</v>
      </c>
      <c r="D2279" s="36" t="s">
        <v>4301</v>
      </c>
      <c r="E2279" s="2" t="s">
        <v>11621</v>
      </c>
    </row>
    <row r="2280">
      <c r="A2280" s="2" t="s">
        <v>11622</v>
      </c>
      <c r="B2280" s="36" t="s">
        <v>11576</v>
      </c>
      <c r="C2280" s="36" t="s">
        <v>10649</v>
      </c>
      <c r="D2280" s="36" t="s">
        <v>4301</v>
      </c>
      <c r="E2280" s="2" t="s">
        <v>11623</v>
      </c>
    </row>
    <row r="2281">
      <c r="A2281" s="36" t="s">
        <v>11624</v>
      </c>
      <c r="B2281" s="36" t="s">
        <v>11576</v>
      </c>
      <c r="C2281" s="36" t="s">
        <v>10649</v>
      </c>
      <c r="D2281" s="36" t="s">
        <v>4301</v>
      </c>
      <c r="E2281" s="2" t="s">
        <v>11625</v>
      </c>
    </row>
    <row r="2282">
      <c r="A2282" s="36" t="s">
        <v>11626</v>
      </c>
      <c r="B2282" s="36" t="s">
        <v>11576</v>
      </c>
      <c r="C2282" s="36" t="s">
        <v>10649</v>
      </c>
      <c r="D2282" s="36" t="s">
        <v>4301</v>
      </c>
      <c r="E2282" s="2" t="s">
        <v>11627</v>
      </c>
    </row>
    <row r="2283">
      <c r="A2283" s="2" t="s">
        <v>11628</v>
      </c>
      <c r="B2283" s="36" t="s">
        <v>11576</v>
      </c>
      <c r="C2283" s="36" t="s">
        <v>10649</v>
      </c>
      <c r="D2283" s="36" t="s">
        <v>4301</v>
      </c>
      <c r="E2283" s="2" t="s">
        <v>11629</v>
      </c>
    </row>
    <row r="2284">
      <c r="A2284" s="2" t="s">
        <v>8118</v>
      </c>
      <c r="B2284" s="36" t="s">
        <v>11576</v>
      </c>
      <c r="C2284" s="36" t="s">
        <v>10649</v>
      </c>
      <c r="D2284" s="36" t="s">
        <v>4301</v>
      </c>
      <c r="E2284" s="2" t="s">
        <v>11630</v>
      </c>
    </row>
    <row r="2285">
      <c r="A2285" s="2" t="s">
        <v>6903</v>
      </c>
      <c r="B2285" s="2" t="s">
        <v>11631</v>
      </c>
      <c r="C2285" s="2" t="s">
        <v>10649</v>
      </c>
      <c r="D2285" s="2" t="s">
        <v>4301</v>
      </c>
      <c r="E2285" s="38" t="s">
        <v>11632</v>
      </c>
    </row>
    <row r="2286">
      <c r="A2286" s="2" t="s">
        <v>11633</v>
      </c>
      <c r="B2286" s="2" t="s">
        <v>11631</v>
      </c>
      <c r="C2286" s="2" t="s">
        <v>10649</v>
      </c>
      <c r="D2286" s="2" t="s">
        <v>4301</v>
      </c>
      <c r="E2286" s="2" t="s">
        <v>11634</v>
      </c>
    </row>
    <row r="2287">
      <c r="A2287" s="9" t="s">
        <v>11635</v>
      </c>
      <c r="B2287" s="2" t="s">
        <v>11631</v>
      </c>
      <c r="C2287" s="2" t="s">
        <v>10649</v>
      </c>
      <c r="D2287" s="2" t="s">
        <v>4301</v>
      </c>
      <c r="E2287" s="2" t="s">
        <v>11636</v>
      </c>
    </row>
    <row r="2288">
      <c r="A2288" s="2" t="s">
        <v>7093</v>
      </c>
      <c r="B2288" s="2" t="s">
        <v>11631</v>
      </c>
      <c r="C2288" s="2" t="s">
        <v>10649</v>
      </c>
      <c r="D2288" s="2" t="s">
        <v>4301</v>
      </c>
      <c r="E2288" s="2" t="s">
        <v>11637</v>
      </c>
    </row>
    <row r="2289">
      <c r="A2289" s="36" t="s">
        <v>11638</v>
      </c>
      <c r="B2289" s="2" t="s">
        <v>11631</v>
      </c>
      <c r="C2289" s="2" t="s">
        <v>10649</v>
      </c>
      <c r="D2289" s="2" t="s">
        <v>4301</v>
      </c>
      <c r="E2289" s="2" t="s">
        <v>11639</v>
      </c>
    </row>
    <row r="2290">
      <c r="A2290" s="36" t="s">
        <v>11640</v>
      </c>
      <c r="B2290" s="2" t="s">
        <v>11631</v>
      </c>
      <c r="C2290" s="2" t="s">
        <v>10649</v>
      </c>
      <c r="D2290" s="2" t="s">
        <v>4301</v>
      </c>
      <c r="E2290" s="2" t="s">
        <v>11641</v>
      </c>
    </row>
    <row r="2291">
      <c r="A2291" s="36" t="s">
        <v>11642</v>
      </c>
      <c r="B2291" s="2" t="s">
        <v>11631</v>
      </c>
      <c r="C2291" s="2" t="s">
        <v>10649</v>
      </c>
      <c r="D2291" s="2" t="s">
        <v>4301</v>
      </c>
      <c r="E2291" s="2" t="s">
        <v>11643</v>
      </c>
    </row>
    <row r="2292">
      <c r="A2292" s="9" t="s">
        <v>6887</v>
      </c>
      <c r="B2292" s="2" t="s">
        <v>11631</v>
      </c>
      <c r="C2292" s="2" t="s">
        <v>10649</v>
      </c>
      <c r="D2292" s="2" t="s">
        <v>4301</v>
      </c>
      <c r="E2292" s="2" t="s">
        <v>11644</v>
      </c>
    </row>
    <row r="2293">
      <c r="A2293" s="2" t="s">
        <v>7739</v>
      </c>
      <c r="B2293" s="2" t="s">
        <v>11631</v>
      </c>
      <c r="C2293" s="2" t="s">
        <v>10649</v>
      </c>
      <c r="D2293" s="2" t="s">
        <v>4301</v>
      </c>
      <c r="E2293" s="2" t="s">
        <v>11645</v>
      </c>
    </row>
    <row r="2294">
      <c r="A2294" s="38" t="s">
        <v>7620</v>
      </c>
      <c r="B2294" s="2" t="s">
        <v>11631</v>
      </c>
      <c r="C2294" s="2" t="s">
        <v>10649</v>
      </c>
      <c r="D2294" s="2" t="s">
        <v>4301</v>
      </c>
      <c r="E2294" s="2" t="s">
        <v>11646</v>
      </c>
    </row>
    <row r="2295">
      <c r="A2295" s="36" t="s">
        <v>7031</v>
      </c>
      <c r="B2295" s="2" t="s">
        <v>11631</v>
      </c>
      <c r="C2295" s="2" t="s">
        <v>10649</v>
      </c>
      <c r="D2295" s="2" t="s">
        <v>4301</v>
      </c>
      <c r="E2295" s="2" t="s">
        <v>11647</v>
      </c>
    </row>
    <row r="2296">
      <c r="A2296" s="2" t="s">
        <v>11648</v>
      </c>
      <c r="B2296" s="2" t="s">
        <v>11631</v>
      </c>
      <c r="C2296" s="2" t="s">
        <v>10649</v>
      </c>
      <c r="D2296" s="2" t="s">
        <v>4301</v>
      </c>
      <c r="E2296" s="2" t="s">
        <v>11649</v>
      </c>
    </row>
    <row r="2297">
      <c r="A2297" s="2" t="s">
        <v>7209</v>
      </c>
      <c r="B2297" s="2" t="s">
        <v>11631</v>
      </c>
      <c r="C2297" s="2" t="s">
        <v>10649</v>
      </c>
      <c r="D2297" s="2" t="s">
        <v>4301</v>
      </c>
      <c r="E2297" s="2" t="s">
        <v>11650</v>
      </c>
    </row>
    <row r="2298">
      <c r="A2298" s="9" t="s">
        <v>11651</v>
      </c>
      <c r="B2298" s="2" t="s">
        <v>11631</v>
      </c>
      <c r="C2298" s="2" t="s">
        <v>10649</v>
      </c>
      <c r="D2298" s="2" t="s">
        <v>4301</v>
      </c>
      <c r="E2298" s="2" t="s">
        <v>11652</v>
      </c>
    </row>
    <row r="2299">
      <c r="A2299" s="36" t="s">
        <v>7031</v>
      </c>
      <c r="B2299" s="2" t="s">
        <v>11631</v>
      </c>
      <c r="C2299" s="2" t="s">
        <v>10649</v>
      </c>
      <c r="D2299" s="2" t="s">
        <v>4301</v>
      </c>
      <c r="E2299" s="2" t="s">
        <v>11653</v>
      </c>
    </row>
    <row r="2300">
      <c r="A2300" s="2" t="s">
        <v>7432</v>
      </c>
      <c r="B2300" s="2" t="s">
        <v>11631</v>
      </c>
      <c r="C2300" s="2" t="s">
        <v>10649</v>
      </c>
      <c r="D2300" s="2" t="s">
        <v>4301</v>
      </c>
      <c r="E2300" s="2" t="s">
        <v>11654</v>
      </c>
    </row>
    <row r="2301">
      <c r="A2301" s="2" t="s">
        <v>7027</v>
      </c>
      <c r="B2301" s="2" t="s">
        <v>11631</v>
      </c>
      <c r="C2301" s="2" t="s">
        <v>10649</v>
      </c>
      <c r="D2301" s="2" t="s">
        <v>4301</v>
      </c>
      <c r="E2301" s="2" t="s">
        <v>11655</v>
      </c>
    </row>
    <row r="2302">
      <c r="A2302" s="36" t="s">
        <v>11656</v>
      </c>
      <c r="B2302" s="2" t="s">
        <v>11631</v>
      </c>
      <c r="C2302" s="2" t="s">
        <v>10649</v>
      </c>
      <c r="D2302" s="2" t="s">
        <v>4301</v>
      </c>
      <c r="E2302" s="2" t="s">
        <v>11657</v>
      </c>
    </row>
    <row r="2303">
      <c r="A2303" s="36" t="s">
        <v>11658</v>
      </c>
      <c r="B2303" s="2" t="s">
        <v>11659</v>
      </c>
      <c r="C2303" s="2" t="s">
        <v>10649</v>
      </c>
      <c r="D2303" s="2" t="s">
        <v>4301</v>
      </c>
      <c r="E2303" s="38" t="s">
        <v>11660</v>
      </c>
    </row>
    <row r="2304">
      <c r="A2304" s="2" t="s">
        <v>11661</v>
      </c>
      <c r="B2304" s="2" t="s">
        <v>11659</v>
      </c>
      <c r="C2304" s="2" t="s">
        <v>10649</v>
      </c>
      <c r="D2304" s="2" t="s">
        <v>4301</v>
      </c>
      <c r="E2304" s="2" t="s">
        <v>11662</v>
      </c>
    </row>
    <row r="2305">
      <c r="A2305" s="36" t="s">
        <v>11663</v>
      </c>
      <c r="B2305" s="2" t="s">
        <v>11659</v>
      </c>
      <c r="C2305" s="2" t="s">
        <v>10649</v>
      </c>
      <c r="D2305" s="2" t="s">
        <v>4301</v>
      </c>
      <c r="E2305" s="2" t="s">
        <v>11664</v>
      </c>
    </row>
    <row r="2306">
      <c r="A2306" s="2" t="s">
        <v>11665</v>
      </c>
      <c r="B2306" s="2" t="s">
        <v>11659</v>
      </c>
      <c r="C2306" s="2" t="s">
        <v>10649</v>
      </c>
      <c r="D2306" s="2" t="s">
        <v>4301</v>
      </c>
      <c r="E2306" s="2" t="s">
        <v>11666</v>
      </c>
    </row>
    <row r="2307">
      <c r="A2307" s="36" t="s">
        <v>11667</v>
      </c>
      <c r="B2307" s="2" t="s">
        <v>11659</v>
      </c>
      <c r="C2307" s="2" t="s">
        <v>10649</v>
      </c>
      <c r="D2307" s="2" t="s">
        <v>4301</v>
      </c>
      <c r="E2307" s="2" t="s">
        <v>11668</v>
      </c>
    </row>
    <row r="2308">
      <c r="A2308" s="36" t="s">
        <v>11669</v>
      </c>
      <c r="B2308" s="2" t="s">
        <v>11659</v>
      </c>
      <c r="C2308" s="2" t="s">
        <v>10649</v>
      </c>
      <c r="D2308" s="2" t="s">
        <v>4301</v>
      </c>
      <c r="E2308" s="2" t="s">
        <v>11670</v>
      </c>
    </row>
    <row r="2309">
      <c r="A2309" s="2" t="s">
        <v>7415</v>
      </c>
      <c r="B2309" s="2" t="s">
        <v>11659</v>
      </c>
      <c r="C2309" s="2" t="s">
        <v>10649</v>
      </c>
      <c r="D2309" s="2" t="s">
        <v>4301</v>
      </c>
      <c r="E2309" s="2" t="s">
        <v>11671</v>
      </c>
    </row>
    <row r="2310">
      <c r="A2310" s="2" t="s">
        <v>11672</v>
      </c>
      <c r="B2310" s="2" t="s">
        <v>11659</v>
      </c>
      <c r="C2310" s="2" t="s">
        <v>10649</v>
      </c>
      <c r="D2310" s="2" t="s">
        <v>4301</v>
      </c>
      <c r="E2310" s="2" t="s">
        <v>11673</v>
      </c>
    </row>
    <row r="2311">
      <c r="A2311" s="2" t="s">
        <v>7125</v>
      </c>
      <c r="B2311" s="2" t="s">
        <v>11659</v>
      </c>
      <c r="C2311" s="2" t="s">
        <v>10649</v>
      </c>
      <c r="D2311" s="2" t="s">
        <v>4301</v>
      </c>
      <c r="E2311" s="2" t="s">
        <v>11674</v>
      </c>
    </row>
    <row r="2312">
      <c r="A2312" s="2" t="s">
        <v>11675</v>
      </c>
      <c r="B2312" s="2" t="s">
        <v>11659</v>
      </c>
      <c r="C2312" s="2" t="s">
        <v>10649</v>
      </c>
      <c r="D2312" s="2" t="s">
        <v>4301</v>
      </c>
      <c r="E2312" s="2" t="s">
        <v>11676</v>
      </c>
    </row>
    <row r="2313">
      <c r="A2313" s="2" t="s">
        <v>11677</v>
      </c>
      <c r="B2313" s="2" t="s">
        <v>11659</v>
      </c>
      <c r="C2313" s="2" t="s">
        <v>10649</v>
      </c>
      <c r="D2313" s="2" t="s">
        <v>4301</v>
      </c>
      <c r="E2313" s="2" t="s">
        <v>11678</v>
      </c>
    </row>
    <row r="2314">
      <c r="A2314" s="2" t="s">
        <v>11679</v>
      </c>
      <c r="B2314" s="2" t="s">
        <v>11659</v>
      </c>
      <c r="C2314" s="2" t="s">
        <v>10649</v>
      </c>
      <c r="D2314" s="2" t="s">
        <v>4301</v>
      </c>
      <c r="E2314" s="2" t="s">
        <v>11680</v>
      </c>
    </row>
    <row r="2315">
      <c r="A2315" s="2" t="s">
        <v>11681</v>
      </c>
      <c r="B2315" s="2" t="s">
        <v>11659</v>
      </c>
      <c r="C2315" s="2" t="s">
        <v>10649</v>
      </c>
      <c r="D2315" s="2" t="s">
        <v>4301</v>
      </c>
      <c r="E2315" s="2" t="s">
        <v>11682</v>
      </c>
    </row>
    <row r="2316">
      <c r="A2316" s="9" t="s">
        <v>11683</v>
      </c>
      <c r="B2316" s="2" t="s">
        <v>11659</v>
      </c>
      <c r="C2316" s="2" t="s">
        <v>10649</v>
      </c>
      <c r="D2316" s="2" t="s">
        <v>4301</v>
      </c>
      <c r="E2316" s="2" t="s">
        <v>11684</v>
      </c>
    </row>
    <row r="2317">
      <c r="A2317" s="2" t="s">
        <v>7124</v>
      </c>
      <c r="B2317" s="2" t="s">
        <v>11659</v>
      </c>
      <c r="C2317" s="2" t="s">
        <v>10649</v>
      </c>
      <c r="D2317" s="2" t="s">
        <v>4301</v>
      </c>
      <c r="E2317" s="2" t="s">
        <v>11685</v>
      </c>
    </row>
    <row r="2318">
      <c r="A2318" s="2" t="s">
        <v>11686</v>
      </c>
      <c r="B2318" s="2" t="s">
        <v>11659</v>
      </c>
      <c r="C2318" s="2" t="s">
        <v>10649</v>
      </c>
      <c r="D2318" s="2" t="s">
        <v>4301</v>
      </c>
      <c r="E2318" s="2" t="s">
        <v>11687</v>
      </c>
    </row>
    <row r="2319">
      <c r="A2319" s="2" t="s">
        <v>7295</v>
      </c>
      <c r="B2319" s="2" t="s">
        <v>11659</v>
      </c>
      <c r="C2319" s="2" t="s">
        <v>10649</v>
      </c>
      <c r="D2319" s="2" t="s">
        <v>4301</v>
      </c>
      <c r="E2319" s="2" t="s">
        <v>11688</v>
      </c>
    </row>
    <row r="2320">
      <c r="A2320" s="36" t="s">
        <v>11689</v>
      </c>
      <c r="B2320" s="2" t="s">
        <v>11659</v>
      </c>
      <c r="C2320" s="2" t="s">
        <v>10649</v>
      </c>
      <c r="D2320" s="2" t="s">
        <v>4301</v>
      </c>
      <c r="E2320" s="2" t="s">
        <v>11690</v>
      </c>
    </row>
    <row r="2321">
      <c r="A2321" s="2" t="s">
        <v>7714</v>
      </c>
      <c r="B2321" s="2" t="s">
        <v>11659</v>
      </c>
      <c r="C2321" s="2" t="s">
        <v>10649</v>
      </c>
      <c r="D2321" s="2" t="s">
        <v>4301</v>
      </c>
      <c r="E2321" s="2" t="s">
        <v>11691</v>
      </c>
    </row>
    <row r="2322">
      <c r="A2322" s="2" t="s">
        <v>11692</v>
      </c>
      <c r="B2322" s="2" t="s">
        <v>11659</v>
      </c>
      <c r="C2322" s="2" t="s">
        <v>10649</v>
      </c>
      <c r="D2322" s="2" t="s">
        <v>4301</v>
      </c>
      <c r="E2322" s="2" t="s">
        <v>11693</v>
      </c>
    </row>
    <row r="2323">
      <c r="A2323" s="2" t="s">
        <v>11694</v>
      </c>
      <c r="B2323" s="2" t="s">
        <v>11659</v>
      </c>
      <c r="C2323" s="2" t="s">
        <v>10649</v>
      </c>
      <c r="D2323" s="2" t="s">
        <v>4301</v>
      </c>
      <c r="E2323" s="2" t="s">
        <v>11695</v>
      </c>
    </row>
    <row r="2324">
      <c r="A2324" s="36" t="s">
        <v>11696</v>
      </c>
      <c r="B2324" s="2" t="s">
        <v>11659</v>
      </c>
      <c r="C2324" s="2" t="s">
        <v>10649</v>
      </c>
      <c r="D2324" s="2" t="s">
        <v>4301</v>
      </c>
      <c r="E2324" s="2" t="s">
        <v>11697</v>
      </c>
    </row>
    <row r="2325">
      <c r="A2325" s="2" t="s">
        <v>11698</v>
      </c>
      <c r="B2325" s="2" t="s">
        <v>11659</v>
      </c>
      <c r="C2325" s="2" t="s">
        <v>10649</v>
      </c>
      <c r="D2325" s="2" t="s">
        <v>4301</v>
      </c>
      <c r="E2325" s="2" t="s">
        <v>11699</v>
      </c>
    </row>
    <row r="2326">
      <c r="A2326" s="2" t="s">
        <v>7681</v>
      </c>
      <c r="B2326" s="2" t="s">
        <v>11659</v>
      </c>
      <c r="C2326" s="2" t="s">
        <v>10649</v>
      </c>
      <c r="D2326" s="2" t="s">
        <v>4301</v>
      </c>
      <c r="E2326" s="2" t="s">
        <v>11700</v>
      </c>
    </row>
    <row r="2327">
      <c r="A2327" s="36" t="s">
        <v>11701</v>
      </c>
      <c r="B2327" s="2" t="s">
        <v>11659</v>
      </c>
      <c r="C2327" s="2" t="s">
        <v>10649</v>
      </c>
      <c r="D2327" s="2" t="s">
        <v>4301</v>
      </c>
      <c r="E2327" s="2" t="s">
        <v>11702</v>
      </c>
    </row>
    <row r="2328">
      <c r="A2328" s="9" t="s">
        <v>11703</v>
      </c>
      <c r="B2328" s="2" t="s">
        <v>11659</v>
      </c>
      <c r="C2328" s="2" t="s">
        <v>10649</v>
      </c>
      <c r="D2328" s="2" t="s">
        <v>4301</v>
      </c>
      <c r="E2328" s="2" t="s">
        <v>11704</v>
      </c>
    </row>
    <row r="2329">
      <c r="A2329" s="2" t="s">
        <v>11705</v>
      </c>
      <c r="B2329" s="2" t="s">
        <v>11659</v>
      </c>
      <c r="C2329" s="2" t="s">
        <v>10649</v>
      </c>
      <c r="D2329" s="2" t="s">
        <v>4301</v>
      </c>
      <c r="E2329" s="2" t="s">
        <v>11706</v>
      </c>
    </row>
    <row r="2330">
      <c r="A2330" s="2" t="s">
        <v>11707</v>
      </c>
      <c r="B2330" s="2" t="s">
        <v>11659</v>
      </c>
      <c r="C2330" s="2" t="s">
        <v>10649</v>
      </c>
      <c r="D2330" s="2" t="s">
        <v>4301</v>
      </c>
      <c r="E2330" s="2" t="s">
        <v>11708</v>
      </c>
    </row>
    <row r="2331">
      <c r="A2331" s="36" t="s">
        <v>11709</v>
      </c>
      <c r="B2331" s="2" t="s">
        <v>11659</v>
      </c>
      <c r="C2331" s="2" t="s">
        <v>10649</v>
      </c>
      <c r="D2331" s="2" t="s">
        <v>4301</v>
      </c>
      <c r="E2331" s="2" t="s">
        <v>11710</v>
      </c>
    </row>
    <row r="2332">
      <c r="A2332" s="2" t="s">
        <v>11711</v>
      </c>
      <c r="B2332" s="2" t="s">
        <v>11659</v>
      </c>
      <c r="C2332" s="2" t="s">
        <v>10649</v>
      </c>
      <c r="D2332" s="2" t="s">
        <v>4301</v>
      </c>
      <c r="E2332" s="2" t="s">
        <v>11712</v>
      </c>
    </row>
    <row r="2333">
      <c r="A2333" s="2" t="s">
        <v>11713</v>
      </c>
      <c r="B2333" s="2" t="s">
        <v>11659</v>
      </c>
      <c r="C2333" s="2" t="s">
        <v>10649</v>
      </c>
      <c r="D2333" s="2" t="s">
        <v>4301</v>
      </c>
      <c r="E2333" s="2" t="s">
        <v>11714</v>
      </c>
    </row>
    <row r="2334">
      <c r="A2334" s="36" t="s">
        <v>11715</v>
      </c>
      <c r="B2334" s="2" t="s">
        <v>11659</v>
      </c>
      <c r="C2334" s="2" t="s">
        <v>10649</v>
      </c>
      <c r="D2334" s="2" t="s">
        <v>4301</v>
      </c>
      <c r="E2334" s="2" t="s">
        <v>11716</v>
      </c>
    </row>
    <row r="2335">
      <c r="A2335" s="36" t="s">
        <v>11717</v>
      </c>
      <c r="B2335" s="2" t="s">
        <v>11659</v>
      </c>
      <c r="C2335" s="2" t="s">
        <v>10649</v>
      </c>
      <c r="D2335" s="2" t="s">
        <v>4301</v>
      </c>
      <c r="E2335" s="2" t="s">
        <v>11718</v>
      </c>
    </row>
    <row r="2336">
      <c r="A2336" s="36" t="s">
        <v>11719</v>
      </c>
      <c r="B2336" s="2" t="s">
        <v>11659</v>
      </c>
      <c r="C2336" s="2" t="s">
        <v>10649</v>
      </c>
      <c r="D2336" s="2" t="s">
        <v>4301</v>
      </c>
      <c r="E2336" s="2" t="s">
        <v>11720</v>
      </c>
    </row>
    <row r="2337">
      <c r="A2337" s="2" t="s">
        <v>11721</v>
      </c>
      <c r="B2337" s="2" t="s">
        <v>11659</v>
      </c>
      <c r="C2337" s="2" t="s">
        <v>10649</v>
      </c>
      <c r="D2337" s="2" t="s">
        <v>4301</v>
      </c>
      <c r="E2337" s="2" t="s">
        <v>11722</v>
      </c>
    </row>
    <row r="2338">
      <c r="A2338" s="2" t="s">
        <v>7473</v>
      </c>
      <c r="B2338" s="2" t="s">
        <v>11659</v>
      </c>
      <c r="C2338" s="2" t="s">
        <v>10649</v>
      </c>
      <c r="D2338" s="2" t="s">
        <v>4301</v>
      </c>
      <c r="E2338" s="2" t="s">
        <v>11723</v>
      </c>
    </row>
    <row r="2339">
      <c r="A2339" s="2" t="s">
        <v>11724</v>
      </c>
      <c r="B2339" s="2" t="s">
        <v>11659</v>
      </c>
      <c r="C2339" s="2" t="s">
        <v>10649</v>
      </c>
      <c r="D2339" s="2" t="s">
        <v>4301</v>
      </c>
      <c r="E2339" s="2" t="s">
        <v>11725</v>
      </c>
    </row>
    <row r="2340">
      <c r="A2340" s="2" t="s">
        <v>11726</v>
      </c>
      <c r="B2340" s="2" t="s">
        <v>11659</v>
      </c>
      <c r="C2340" s="2" t="s">
        <v>10649</v>
      </c>
      <c r="D2340" s="2" t="s">
        <v>4301</v>
      </c>
      <c r="E2340" s="2" t="s">
        <v>11727</v>
      </c>
    </row>
    <row r="2341">
      <c r="A2341" s="36" t="s">
        <v>11728</v>
      </c>
      <c r="B2341" s="2" t="s">
        <v>11659</v>
      </c>
      <c r="C2341" s="2" t="s">
        <v>10649</v>
      </c>
      <c r="D2341" s="2" t="s">
        <v>4301</v>
      </c>
      <c r="E2341" s="2" t="s">
        <v>11729</v>
      </c>
    </row>
    <row r="2342">
      <c r="A2342" s="2" t="s">
        <v>11730</v>
      </c>
      <c r="B2342" s="2" t="s">
        <v>11659</v>
      </c>
      <c r="C2342" s="2" t="s">
        <v>10649</v>
      </c>
      <c r="D2342" s="2" t="s">
        <v>4301</v>
      </c>
      <c r="E2342" s="2" t="s">
        <v>11731</v>
      </c>
    </row>
    <row r="2343">
      <c r="A2343" s="2" t="s">
        <v>11732</v>
      </c>
      <c r="B2343" s="2" t="s">
        <v>11659</v>
      </c>
      <c r="C2343" s="2" t="s">
        <v>10649</v>
      </c>
      <c r="D2343" s="2" t="s">
        <v>4301</v>
      </c>
      <c r="E2343" s="2" t="s">
        <v>11733</v>
      </c>
    </row>
    <row r="2344">
      <c r="A2344" s="36" t="s">
        <v>11734</v>
      </c>
      <c r="B2344" s="2" t="s">
        <v>11659</v>
      </c>
      <c r="C2344" s="2" t="s">
        <v>10649</v>
      </c>
      <c r="D2344" s="2" t="s">
        <v>4301</v>
      </c>
      <c r="E2344" s="2" t="s">
        <v>11735</v>
      </c>
    </row>
    <row r="2345">
      <c r="A2345" s="36" t="s">
        <v>11736</v>
      </c>
      <c r="B2345" s="2" t="s">
        <v>11659</v>
      </c>
      <c r="C2345" s="2" t="s">
        <v>10649</v>
      </c>
      <c r="D2345" s="2" t="s">
        <v>4301</v>
      </c>
      <c r="E2345" s="2" t="s">
        <v>11737</v>
      </c>
    </row>
    <row r="2346">
      <c r="A2346" s="2" t="s">
        <v>7717</v>
      </c>
      <c r="B2346" s="2" t="s">
        <v>11659</v>
      </c>
      <c r="C2346" s="2" t="s">
        <v>10649</v>
      </c>
      <c r="D2346" s="2" t="s">
        <v>4301</v>
      </c>
      <c r="E2346" s="2" t="s">
        <v>11738</v>
      </c>
    </row>
    <row r="2347">
      <c r="A2347" s="36" t="s">
        <v>11739</v>
      </c>
      <c r="B2347" s="2" t="s">
        <v>11659</v>
      </c>
      <c r="C2347" s="2" t="s">
        <v>10649</v>
      </c>
      <c r="D2347" s="2" t="s">
        <v>4301</v>
      </c>
      <c r="E2347" s="2" t="s">
        <v>11740</v>
      </c>
    </row>
    <row r="2348">
      <c r="A2348" s="2" t="s">
        <v>11741</v>
      </c>
      <c r="B2348" s="2" t="s">
        <v>11659</v>
      </c>
      <c r="C2348" s="2" t="s">
        <v>10649</v>
      </c>
      <c r="D2348" s="2" t="s">
        <v>4301</v>
      </c>
      <c r="E2348" s="2" t="s">
        <v>11742</v>
      </c>
    </row>
    <row r="2349">
      <c r="A2349" s="36" t="s">
        <v>11743</v>
      </c>
      <c r="B2349" s="2" t="s">
        <v>11659</v>
      </c>
      <c r="C2349" s="2" t="s">
        <v>10649</v>
      </c>
      <c r="D2349" s="2" t="s">
        <v>4301</v>
      </c>
      <c r="E2349" s="2" t="s">
        <v>11744</v>
      </c>
    </row>
    <row r="2350">
      <c r="A2350" s="2" t="s">
        <v>11745</v>
      </c>
      <c r="B2350" s="2" t="s">
        <v>11659</v>
      </c>
      <c r="C2350" s="2" t="s">
        <v>10649</v>
      </c>
      <c r="D2350" s="2" t="s">
        <v>4301</v>
      </c>
      <c r="E2350" s="2" t="s">
        <v>11746</v>
      </c>
    </row>
    <row r="2351">
      <c r="A2351" s="2" t="s">
        <v>7738</v>
      </c>
      <c r="B2351" s="2" t="s">
        <v>11659</v>
      </c>
      <c r="C2351" s="2" t="s">
        <v>10649</v>
      </c>
      <c r="D2351" s="2" t="s">
        <v>4301</v>
      </c>
      <c r="E2351" s="2" t="s">
        <v>11747</v>
      </c>
    </row>
    <row r="2352">
      <c r="A2352" s="2" t="s">
        <v>11748</v>
      </c>
      <c r="B2352" s="2" t="s">
        <v>11659</v>
      </c>
      <c r="C2352" s="2" t="s">
        <v>10649</v>
      </c>
      <c r="D2352" s="2" t="s">
        <v>4301</v>
      </c>
      <c r="E2352" s="2" t="s">
        <v>11749</v>
      </c>
    </row>
    <row r="2353">
      <c r="A2353" s="2" t="s">
        <v>11750</v>
      </c>
      <c r="B2353" s="2" t="s">
        <v>11659</v>
      </c>
      <c r="C2353" s="2" t="s">
        <v>10649</v>
      </c>
      <c r="D2353" s="2" t="s">
        <v>4301</v>
      </c>
      <c r="E2353" s="2" t="s">
        <v>11751</v>
      </c>
    </row>
    <row r="2354">
      <c r="A2354" s="2" t="s">
        <v>7716</v>
      </c>
      <c r="B2354" s="2" t="s">
        <v>11659</v>
      </c>
      <c r="C2354" s="2" t="s">
        <v>10649</v>
      </c>
      <c r="D2354" s="2" t="s">
        <v>4301</v>
      </c>
      <c r="E2354" s="2" t="s">
        <v>11752</v>
      </c>
    </row>
    <row r="2355">
      <c r="A2355" s="2" t="s">
        <v>11753</v>
      </c>
      <c r="B2355" s="2" t="s">
        <v>11659</v>
      </c>
      <c r="C2355" s="2" t="s">
        <v>10649</v>
      </c>
      <c r="D2355" s="2" t="s">
        <v>4301</v>
      </c>
      <c r="E2355" s="2" t="s">
        <v>11754</v>
      </c>
    </row>
    <row r="2356">
      <c r="A2356" s="36" t="s">
        <v>11755</v>
      </c>
      <c r="B2356" s="2" t="s">
        <v>11659</v>
      </c>
      <c r="C2356" s="2" t="s">
        <v>10649</v>
      </c>
      <c r="D2356" s="2" t="s">
        <v>4301</v>
      </c>
      <c r="E2356" s="2" t="s">
        <v>11756</v>
      </c>
    </row>
    <row r="2357">
      <c r="A2357" s="36" t="s">
        <v>11757</v>
      </c>
      <c r="B2357" s="2" t="s">
        <v>11659</v>
      </c>
      <c r="C2357" s="2" t="s">
        <v>10649</v>
      </c>
      <c r="D2357" s="2" t="s">
        <v>4301</v>
      </c>
      <c r="E2357" s="2" t="s">
        <v>11758</v>
      </c>
    </row>
    <row r="2358">
      <c r="A2358" s="2" t="s">
        <v>7156</v>
      </c>
      <c r="B2358" s="2" t="s">
        <v>11659</v>
      </c>
      <c r="C2358" s="2" t="s">
        <v>10649</v>
      </c>
      <c r="D2358" s="2" t="s">
        <v>4301</v>
      </c>
      <c r="E2358" s="2" t="s">
        <v>11759</v>
      </c>
    </row>
    <row r="2359">
      <c r="A2359" s="2" t="s">
        <v>7427</v>
      </c>
      <c r="B2359" s="2" t="s">
        <v>11659</v>
      </c>
      <c r="C2359" s="2" t="s">
        <v>10649</v>
      </c>
      <c r="D2359" s="2" t="s">
        <v>4301</v>
      </c>
      <c r="E2359" s="2" t="s">
        <v>11760</v>
      </c>
    </row>
    <row r="2360">
      <c r="A2360" s="2" t="s">
        <v>11761</v>
      </c>
      <c r="B2360" s="2" t="s">
        <v>11659</v>
      </c>
      <c r="C2360" s="2" t="s">
        <v>10649</v>
      </c>
      <c r="D2360" s="2" t="s">
        <v>4301</v>
      </c>
      <c r="E2360" s="2" t="s">
        <v>11762</v>
      </c>
    </row>
    <row r="2361">
      <c r="A2361" s="2" t="s">
        <v>7712</v>
      </c>
      <c r="B2361" s="2" t="s">
        <v>11659</v>
      </c>
      <c r="C2361" s="2" t="s">
        <v>10649</v>
      </c>
      <c r="D2361" s="2" t="s">
        <v>4301</v>
      </c>
      <c r="E2361" s="2" t="s">
        <v>11763</v>
      </c>
    </row>
    <row r="2362">
      <c r="A2362" s="2" t="s">
        <v>7065</v>
      </c>
      <c r="B2362" s="2" t="s">
        <v>11659</v>
      </c>
      <c r="C2362" s="2" t="s">
        <v>10649</v>
      </c>
      <c r="D2362" s="2" t="s">
        <v>4301</v>
      </c>
      <c r="E2362" s="2" t="s">
        <v>11764</v>
      </c>
    </row>
    <row r="2363">
      <c r="A2363" s="2" t="s">
        <v>7715</v>
      </c>
      <c r="B2363" s="2" t="s">
        <v>11659</v>
      </c>
      <c r="C2363" s="2" t="s">
        <v>10649</v>
      </c>
      <c r="D2363" s="2" t="s">
        <v>4301</v>
      </c>
      <c r="E2363" s="2" t="s">
        <v>11765</v>
      </c>
    </row>
    <row r="2364">
      <c r="A2364" s="2" t="s">
        <v>6878</v>
      </c>
      <c r="B2364" s="2" t="s">
        <v>11659</v>
      </c>
      <c r="C2364" s="2" t="s">
        <v>10649</v>
      </c>
      <c r="D2364" s="2" t="s">
        <v>4301</v>
      </c>
      <c r="E2364" s="2" t="s">
        <v>11766</v>
      </c>
    </row>
    <row r="2365">
      <c r="A2365" s="2" t="s">
        <v>7686</v>
      </c>
      <c r="B2365" s="2" t="s">
        <v>11659</v>
      </c>
      <c r="C2365" s="2" t="s">
        <v>10649</v>
      </c>
      <c r="D2365" s="2" t="s">
        <v>4301</v>
      </c>
      <c r="E2365" s="2" t="s">
        <v>11767</v>
      </c>
    </row>
    <row r="2366">
      <c r="A2366" s="2" t="s">
        <v>7640</v>
      </c>
      <c r="B2366" s="2" t="s">
        <v>11659</v>
      </c>
      <c r="C2366" s="2" t="s">
        <v>10649</v>
      </c>
      <c r="D2366" s="2" t="s">
        <v>4301</v>
      </c>
      <c r="E2366" s="2" t="s">
        <v>11768</v>
      </c>
    </row>
    <row r="2367">
      <c r="A2367" s="36" t="s">
        <v>7037</v>
      </c>
      <c r="B2367" s="2" t="s">
        <v>11659</v>
      </c>
      <c r="C2367" s="2" t="s">
        <v>10649</v>
      </c>
      <c r="D2367" s="2" t="s">
        <v>4301</v>
      </c>
      <c r="E2367" s="2" t="s">
        <v>11769</v>
      </c>
    </row>
    <row r="2368">
      <c r="A2368" s="9" t="s">
        <v>11770</v>
      </c>
      <c r="B2368" s="2" t="s">
        <v>11659</v>
      </c>
      <c r="C2368" s="2" t="s">
        <v>10649</v>
      </c>
      <c r="D2368" s="2" t="s">
        <v>4301</v>
      </c>
      <c r="E2368" s="2" t="s">
        <v>11771</v>
      </c>
    </row>
    <row r="2369">
      <c r="A2369" s="2" t="s">
        <v>2846</v>
      </c>
      <c r="B2369" s="2" t="s">
        <v>11659</v>
      </c>
      <c r="C2369" s="2" t="s">
        <v>10649</v>
      </c>
      <c r="D2369" s="2" t="s">
        <v>4301</v>
      </c>
      <c r="E2369" s="2" t="s">
        <v>11772</v>
      </c>
    </row>
    <row r="2370">
      <c r="A2370" s="9" t="s">
        <v>6897</v>
      </c>
      <c r="B2370" s="2" t="s">
        <v>11659</v>
      </c>
      <c r="C2370" s="2" t="s">
        <v>10649</v>
      </c>
      <c r="D2370" s="2" t="s">
        <v>4301</v>
      </c>
      <c r="E2370" s="2" t="s">
        <v>11773</v>
      </c>
    </row>
    <row r="2371">
      <c r="A2371" s="2" t="s">
        <v>7426</v>
      </c>
      <c r="B2371" s="2" t="s">
        <v>11659</v>
      </c>
      <c r="C2371" s="2" t="s">
        <v>10649</v>
      </c>
      <c r="D2371" s="2" t="s">
        <v>4301</v>
      </c>
      <c r="E2371" s="2" t="s">
        <v>11774</v>
      </c>
    </row>
    <row r="2372">
      <c r="A2372" s="9" t="s">
        <v>7310</v>
      </c>
      <c r="B2372" s="2" t="s">
        <v>11659</v>
      </c>
      <c r="C2372" s="2" t="s">
        <v>10649</v>
      </c>
      <c r="D2372" s="2" t="s">
        <v>4301</v>
      </c>
      <c r="E2372" s="2" t="s">
        <v>11775</v>
      </c>
    </row>
    <row r="2373">
      <c r="A2373" s="2" t="s">
        <v>7308</v>
      </c>
      <c r="B2373" s="2" t="s">
        <v>11659</v>
      </c>
      <c r="C2373" s="2" t="s">
        <v>10649</v>
      </c>
      <c r="D2373" s="2" t="s">
        <v>4301</v>
      </c>
      <c r="E2373" s="2" t="s">
        <v>11776</v>
      </c>
    </row>
    <row r="2374">
      <c r="A2374" s="2" t="s">
        <v>6888</v>
      </c>
      <c r="B2374" s="2" t="s">
        <v>11659</v>
      </c>
      <c r="C2374" s="2" t="s">
        <v>10649</v>
      </c>
      <c r="D2374" s="2" t="s">
        <v>4301</v>
      </c>
      <c r="E2374" s="2" t="s">
        <v>11777</v>
      </c>
    </row>
    <row r="2375">
      <c r="A2375" s="2" t="s">
        <v>6856</v>
      </c>
      <c r="B2375" s="2" t="s">
        <v>11659</v>
      </c>
      <c r="C2375" s="2" t="s">
        <v>10649</v>
      </c>
      <c r="D2375" s="2" t="s">
        <v>4301</v>
      </c>
      <c r="E2375" s="2" t="s">
        <v>11778</v>
      </c>
    </row>
    <row r="2376">
      <c r="A2376" s="2" t="s">
        <v>2846</v>
      </c>
      <c r="B2376" s="2" t="s">
        <v>11659</v>
      </c>
      <c r="C2376" s="2" t="s">
        <v>10649</v>
      </c>
      <c r="D2376" s="2" t="s">
        <v>4301</v>
      </c>
      <c r="E2376" s="2" t="s">
        <v>11779</v>
      </c>
    </row>
    <row r="2377">
      <c r="A2377" s="2" t="s">
        <v>7042</v>
      </c>
      <c r="B2377" s="2" t="s">
        <v>11659</v>
      </c>
      <c r="C2377" s="2" t="s">
        <v>10649</v>
      </c>
      <c r="D2377" s="2" t="s">
        <v>4301</v>
      </c>
      <c r="E2377" s="2" t="s">
        <v>11780</v>
      </c>
    </row>
    <row r="2378">
      <c r="A2378" s="36" t="s">
        <v>11781</v>
      </c>
      <c r="B2378" s="2" t="s">
        <v>11659</v>
      </c>
      <c r="C2378" s="2" t="s">
        <v>10649</v>
      </c>
      <c r="D2378" s="2" t="s">
        <v>4301</v>
      </c>
      <c r="E2378" s="2" t="s">
        <v>11782</v>
      </c>
    </row>
    <row r="2379">
      <c r="A2379" s="2" t="s">
        <v>1093</v>
      </c>
      <c r="B2379" s="2" t="s">
        <v>11659</v>
      </c>
      <c r="C2379" s="2" t="s">
        <v>10649</v>
      </c>
      <c r="D2379" s="2" t="s">
        <v>4301</v>
      </c>
      <c r="E2379" s="2" t="s">
        <v>11783</v>
      </c>
    </row>
    <row r="2380">
      <c r="A2380" s="2" t="s">
        <v>3052</v>
      </c>
      <c r="B2380" s="2" t="s">
        <v>11659</v>
      </c>
      <c r="C2380" s="2" t="s">
        <v>10649</v>
      </c>
      <c r="D2380" s="2" t="s">
        <v>4301</v>
      </c>
      <c r="E2380" s="2" t="s">
        <v>11784</v>
      </c>
    </row>
    <row r="2381">
      <c r="A2381" s="2" t="s">
        <v>7026</v>
      </c>
      <c r="B2381" s="2" t="s">
        <v>11659</v>
      </c>
      <c r="C2381" s="2" t="s">
        <v>10649</v>
      </c>
      <c r="D2381" s="2" t="s">
        <v>4301</v>
      </c>
      <c r="E2381" s="2" t="s">
        <v>11785</v>
      </c>
    </row>
    <row r="2382">
      <c r="A2382" s="36" t="s">
        <v>7043</v>
      </c>
      <c r="B2382" s="2" t="s">
        <v>11659</v>
      </c>
      <c r="C2382" s="2" t="s">
        <v>10649</v>
      </c>
      <c r="D2382" s="2" t="s">
        <v>4301</v>
      </c>
      <c r="E2382" s="2" t="s">
        <v>11786</v>
      </c>
    </row>
    <row r="2383">
      <c r="A2383" s="36" t="s">
        <v>7038</v>
      </c>
      <c r="B2383" s="2" t="s">
        <v>11659</v>
      </c>
      <c r="C2383" s="2" t="s">
        <v>10649</v>
      </c>
      <c r="D2383" s="2" t="s">
        <v>4301</v>
      </c>
      <c r="E2383" s="2" t="s">
        <v>11787</v>
      </c>
    </row>
    <row r="2384">
      <c r="A2384" s="36" t="s">
        <v>7036</v>
      </c>
      <c r="B2384" s="2" t="s">
        <v>11659</v>
      </c>
      <c r="C2384" s="2" t="s">
        <v>10649</v>
      </c>
      <c r="D2384" s="2" t="s">
        <v>4301</v>
      </c>
      <c r="E2384" s="2" t="s">
        <v>11788</v>
      </c>
    </row>
    <row r="2385">
      <c r="A2385" s="36" t="s">
        <v>7035</v>
      </c>
      <c r="B2385" s="2" t="s">
        <v>11659</v>
      </c>
      <c r="C2385" s="2" t="s">
        <v>10649</v>
      </c>
      <c r="D2385" s="2" t="s">
        <v>4301</v>
      </c>
      <c r="E2385" s="2" t="s">
        <v>11789</v>
      </c>
    </row>
    <row r="2386">
      <c r="A2386" s="36" t="s">
        <v>7039</v>
      </c>
      <c r="B2386" s="2" t="s">
        <v>11659</v>
      </c>
      <c r="C2386" s="2" t="s">
        <v>10649</v>
      </c>
      <c r="D2386" s="2" t="s">
        <v>4301</v>
      </c>
      <c r="E2386" s="2" t="s">
        <v>11790</v>
      </c>
    </row>
    <row r="2387">
      <c r="A2387" s="36" t="s">
        <v>7033</v>
      </c>
      <c r="B2387" s="2" t="s">
        <v>11659</v>
      </c>
      <c r="C2387" s="2" t="s">
        <v>10649</v>
      </c>
      <c r="D2387" s="2" t="s">
        <v>4301</v>
      </c>
      <c r="E2387" s="2" t="s">
        <v>11791</v>
      </c>
    </row>
    <row r="2388">
      <c r="A2388" s="9" t="s">
        <v>8142</v>
      </c>
      <c r="B2388" s="2" t="s">
        <v>11792</v>
      </c>
      <c r="C2388" s="2" t="s">
        <v>10649</v>
      </c>
      <c r="D2388" s="2" t="s">
        <v>4301</v>
      </c>
      <c r="E2388" s="38" t="s">
        <v>11793</v>
      </c>
    </row>
    <row r="2389">
      <c r="A2389" s="2" t="s">
        <v>11794</v>
      </c>
      <c r="B2389" s="2" t="s">
        <v>11792</v>
      </c>
      <c r="C2389" s="2" t="s">
        <v>10649</v>
      </c>
      <c r="D2389" s="2" t="s">
        <v>4301</v>
      </c>
      <c r="E2389" s="2" t="s">
        <v>11795</v>
      </c>
    </row>
    <row r="2390">
      <c r="A2390" s="36" t="s">
        <v>11796</v>
      </c>
      <c r="B2390" s="2" t="s">
        <v>11792</v>
      </c>
      <c r="C2390" s="2" t="s">
        <v>10649</v>
      </c>
      <c r="D2390" s="2" t="s">
        <v>4301</v>
      </c>
      <c r="E2390" s="2" t="s">
        <v>11797</v>
      </c>
    </row>
    <row r="2391">
      <c r="A2391" s="2" t="s">
        <v>11798</v>
      </c>
      <c r="B2391" s="2" t="s">
        <v>11792</v>
      </c>
      <c r="C2391" s="2" t="s">
        <v>10649</v>
      </c>
      <c r="D2391" s="2" t="s">
        <v>4301</v>
      </c>
      <c r="E2391" s="2" t="s">
        <v>11799</v>
      </c>
    </row>
    <row r="2392">
      <c r="A2392" s="2" t="s">
        <v>11800</v>
      </c>
      <c r="B2392" s="2" t="s">
        <v>11792</v>
      </c>
      <c r="C2392" s="2" t="s">
        <v>10649</v>
      </c>
      <c r="D2392" s="2" t="s">
        <v>4301</v>
      </c>
      <c r="E2392" s="2" t="s">
        <v>11801</v>
      </c>
    </row>
    <row r="2393">
      <c r="A2393" s="2" t="s">
        <v>7480</v>
      </c>
      <c r="B2393" s="2" t="s">
        <v>11792</v>
      </c>
      <c r="C2393" s="2" t="s">
        <v>10649</v>
      </c>
      <c r="D2393" s="2" t="s">
        <v>4301</v>
      </c>
      <c r="E2393" s="2" t="s">
        <v>11802</v>
      </c>
    </row>
    <row r="2394">
      <c r="A2394" s="2" t="s">
        <v>11803</v>
      </c>
      <c r="B2394" s="2" t="s">
        <v>11792</v>
      </c>
      <c r="C2394" s="2" t="s">
        <v>10649</v>
      </c>
      <c r="D2394" s="2" t="s">
        <v>4301</v>
      </c>
      <c r="E2394" s="2" t="s">
        <v>11804</v>
      </c>
    </row>
    <row r="2395">
      <c r="A2395" s="36" t="s">
        <v>11805</v>
      </c>
      <c r="B2395" s="2" t="s">
        <v>11792</v>
      </c>
      <c r="C2395" s="2" t="s">
        <v>10649</v>
      </c>
      <c r="D2395" s="2" t="s">
        <v>4301</v>
      </c>
      <c r="E2395" s="2" t="s">
        <v>11806</v>
      </c>
    </row>
    <row r="2396">
      <c r="A2396" s="2" t="s">
        <v>6912</v>
      </c>
      <c r="B2396" s="2" t="s">
        <v>11792</v>
      </c>
      <c r="C2396" s="2" t="s">
        <v>10649</v>
      </c>
      <c r="D2396" s="2" t="s">
        <v>4301</v>
      </c>
      <c r="E2396" s="2" t="s">
        <v>11807</v>
      </c>
    </row>
    <row r="2397">
      <c r="A2397" s="9" t="s">
        <v>8167</v>
      </c>
      <c r="B2397" s="2" t="s">
        <v>11792</v>
      </c>
      <c r="C2397" s="2" t="s">
        <v>10649</v>
      </c>
      <c r="D2397" s="2" t="s">
        <v>4301</v>
      </c>
      <c r="E2397" s="2" t="s">
        <v>11808</v>
      </c>
    </row>
    <row r="2398">
      <c r="A2398" s="36" t="s">
        <v>8168</v>
      </c>
      <c r="B2398" s="2" t="s">
        <v>11792</v>
      </c>
      <c r="C2398" s="2" t="s">
        <v>10649</v>
      </c>
      <c r="D2398" s="2" t="s">
        <v>4301</v>
      </c>
      <c r="E2398" s="2" t="s">
        <v>11809</v>
      </c>
    </row>
    <row r="2399">
      <c r="A2399" s="9" t="s">
        <v>8169</v>
      </c>
      <c r="B2399" s="2" t="s">
        <v>11792</v>
      </c>
      <c r="C2399" s="2" t="s">
        <v>10649</v>
      </c>
      <c r="D2399" s="2" t="s">
        <v>4301</v>
      </c>
      <c r="E2399" s="2" t="s">
        <v>11810</v>
      </c>
    </row>
    <row r="2400">
      <c r="A2400" s="36" t="s">
        <v>11811</v>
      </c>
      <c r="B2400" s="2" t="s">
        <v>11792</v>
      </c>
      <c r="C2400" s="2" t="s">
        <v>10649</v>
      </c>
      <c r="D2400" s="2" t="s">
        <v>4301</v>
      </c>
      <c r="E2400" s="2" t="s">
        <v>11812</v>
      </c>
    </row>
    <row r="2401">
      <c r="A2401" s="9" t="s">
        <v>11813</v>
      </c>
      <c r="B2401" s="2" t="s">
        <v>11792</v>
      </c>
      <c r="C2401" s="2" t="s">
        <v>10649</v>
      </c>
      <c r="D2401" s="2" t="s">
        <v>4301</v>
      </c>
      <c r="E2401" s="2" t="s">
        <v>11814</v>
      </c>
    </row>
    <row r="2402">
      <c r="A2402" s="9" t="s">
        <v>11815</v>
      </c>
      <c r="B2402" s="2" t="s">
        <v>11792</v>
      </c>
      <c r="C2402" s="2" t="s">
        <v>10649</v>
      </c>
      <c r="D2402" s="2" t="s">
        <v>4301</v>
      </c>
      <c r="E2402" s="2" t="s">
        <v>11816</v>
      </c>
    </row>
    <row r="2403">
      <c r="A2403" s="2" t="s">
        <v>7482</v>
      </c>
      <c r="B2403" s="2" t="s">
        <v>11792</v>
      </c>
      <c r="C2403" s="2" t="s">
        <v>10649</v>
      </c>
      <c r="D2403" s="2" t="s">
        <v>4301</v>
      </c>
      <c r="E2403" s="2" t="s">
        <v>11817</v>
      </c>
    </row>
    <row r="2404">
      <c r="A2404" s="36" t="s">
        <v>11818</v>
      </c>
      <c r="B2404" s="2" t="s">
        <v>11792</v>
      </c>
      <c r="C2404" s="2" t="s">
        <v>10649</v>
      </c>
      <c r="D2404" s="2" t="s">
        <v>4301</v>
      </c>
      <c r="E2404" s="2" t="s">
        <v>11819</v>
      </c>
    </row>
    <row r="2405">
      <c r="A2405" s="9" t="s">
        <v>8178</v>
      </c>
      <c r="B2405" s="2" t="s">
        <v>11792</v>
      </c>
      <c r="C2405" s="2" t="s">
        <v>10649</v>
      </c>
      <c r="D2405" s="2" t="s">
        <v>4301</v>
      </c>
      <c r="E2405" s="2" t="s">
        <v>11820</v>
      </c>
    </row>
    <row r="2406">
      <c r="A2406" s="2" t="s">
        <v>11821</v>
      </c>
      <c r="B2406" s="2" t="s">
        <v>11792</v>
      </c>
      <c r="C2406" s="2" t="s">
        <v>10649</v>
      </c>
      <c r="D2406" s="2" t="s">
        <v>4301</v>
      </c>
      <c r="E2406" s="2" t="s">
        <v>11822</v>
      </c>
    </row>
    <row r="2407">
      <c r="A2407" s="2" t="s">
        <v>8179</v>
      </c>
      <c r="B2407" s="2" t="s">
        <v>11792</v>
      </c>
      <c r="C2407" s="2" t="s">
        <v>10649</v>
      </c>
      <c r="D2407" s="2" t="s">
        <v>4301</v>
      </c>
      <c r="E2407" s="2" t="s">
        <v>11823</v>
      </c>
    </row>
    <row r="2408">
      <c r="A2408" s="2" t="s">
        <v>7487</v>
      </c>
      <c r="B2408" s="2" t="s">
        <v>11792</v>
      </c>
      <c r="C2408" s="2" t="s">
        <v>10649</v>
      </c>
      <c r="D2408" s="2" t="s">
        <v>4301</v>
      </c>
      <c r="E2408" s="2" t="s">
        <v>11824</v>
      </c>
    </row>
    <row r="2409">
      <c r="A2409" s="2" t="s">
        <v>11825</v>
      </c>
      <c r="B2409" s="2" t="s">
        <v>11792</v>
      </c>
      <c r="C2409" s="2" t="s">
        <v>10649</v>
      </c>
      <c r="D2409" s="2" t="s">
        <v>4301</v>
      </c>
      <c r="E2409" s="2" t="s">
        <v>11826</v>
      </c>
    </row>
    <row r="2410">
      <c r="A2410" s="36" t="s">
        <v>11827</v>
      </c>
      <c r="B2410" s="2" t="s">
        <v>11792</v>
      </c>
      <c r="C2410" s="2" t="s">
        <v>10649</v>
      </c>
      <c r="D2410" s="2" t="s">
        <v>4301</v>
      </c>
      <c r="E2410" s="2" t="s">
        <v>11828</v>
      </c>
    </row>
    <row r="2411">
      <c r="A2411" s="36" t="s">
        <v>11829</v>
      </c>
      <c r="B2411" s="2" t="s">
        <v>11792</v>
      </c>
      <c r="C2411" s="2" t="s">
        <v>10649</v>
      </c>
      <c r="D2411" s="2" t="s">
        <v>4301</v>
      </c>
      <c r="E2411" s="2" t="s">
        <v>11830</v>
      </c>
    </row>
    <row r="2412">
      <c r="A2412" s="9" t="s">
        <v>8187</v>
      </c>
      <c r="B2412" s="2" t="s">
        <v>11792</v>
      </c>
      <c r="C2412" s="2" t="s">
        <v>10649</v>
      </c>
      <c r="D2412" s="2" t="s">
        <v>4301</v>
      </c>
      <c r="E2412" s="2" t="s">
        <v>11831</v>
      </c>
    </row>
    <row r="2413">
      <c r="A2413" s="9" t="s">
        <v>8188</v>
      </c>
      <c r="B2413" s="2" t="s">
        <v>11792</v>
      </c>
      <c r="C2413" s="2" t="s">
        <v>10649</v>
      </c>
      <c r="D2413" s="2" t="s">
        <v>4301</v>
      </c>
      <c r="E2413" s="2" t="s">
        <v>11832</v>
      </c>
    </row>
    <row r="2414">
      <c r="A2414" s="9" t="s">
        <v>11833</v>
      </c>
      <c r="B2414" s="2" t="s">
        <v>11792</v>
      </c>
      <c r="C2414" s="2" t="s">
        <v>10649</v>
      </c>
      <c r="D2414" s="2" t="s">
        <v>4301</v>
      </c>
      <c r="E2414" s="2" t="s">
        <v>11834</v>
      </c>
    </row>
    <row r="2415">
      <c r="A2415" s="36" t="s">
        <v>11835</v>
      </c>
      <c r="B2415" s="2" t="s">
        <v>11792</v>
      </c>
      <c r="C2415" s="2" t="s">
        <v>10649</v>
      </c>
      <c r="D2415" s="2" t="s">
        <v>4301</v>
      </c>
      <c r="E2415" s="2" t="s">
        <v>11836</v>
      </c>
    </row>
    <row r="2416">
      <c r="A2416" s="2" t="s">
        <v>8204</v>
      </c>
      <c r="B2416" s="2" t="s">
        <v>11792</v>
      </c>
      <c r="C2416" s="2" t="s">
        <v>10649</v>
      </c>
      <c r="D2416" s="2" t="s">
        <v>4301</v>
      </c>
      <c r="E2416" s="2" t="s">
        <v>11837</v>
      </c>
    </row>
    <row r="2417">
      <c r="A2417" s="2" t="s">
        <v>8205</v>
      </c>
      <c r="B2417" s="2" t="s">
        <v>11792</v>
      </c>
      <c r="C2417" s="2" t="s">
        <v>10649</v>
      </c>
      <c r="D2417" s="2" t="s">
        <v>4301</v>
      </c>
      <c r="E2417" s="2" t="s">
        <v>11838</v>
      </c>
    </row>
    <row r="2418">
      <c r="A2418" s="36" t="s">
        <v>11839</v>
      </c>
      <c r="B2418" s="2" t="s">
        <v>11792</v>
      </c>
      <c r="C2418" s="2" t="s">
        <v>10649</v>
      </c>
      <c r="D2418" s="2" t="s">
        <v>4301</v>
      </c>
      <c r="E2418" s="2" t="s">
        <v>11840</v>
      </c>
    </row>
    <row r="2419">
      <c r="A2419" s="36" t="s">
        <v>11841</v>
      </c>
      <c r="B2419" s="2" t="s">
        <v>11792</v>
      </c>
      <c r="C2419" s="2" t="s">
        <v>10649</v>
      </c>
      <c r="D2419" s="2" t="s">
        <v>4301</v>
      </c>
      <c r="E2419" s="2" t="s">
        <v>11842</v>
      </c>
    </row>
    <row r="2420">
      <c r="A2420" s="9" t="s">
        <v>8213</v>
      </c>
      <c r="B2420" s="2" t="s">
        <v>11792</v>
      </c>
      <c r="C2420" s="2" t="s">
        <v>10649</v>
      </c>
      <c r="D2420" s="2" t="s">
        <v>4301</v>
      </c>
      <c r="E2420" s="2" t="s">
        <v>11843</v>
      </c>
    </row>
    <row r="2421">
      <c r="A2421" s="36" t="s">
        <v>11844</v>
      </c>
      <c r="B2421" s="2" t="s">
        <v>11792</v>
      </c>
      <c r="C2421" s="2" t="s">
        <v>10649</v>
      </c>
      <c r="D2421" s="2" t="s">
        <v>4301</v>
      </c>
      <c r="E2421" s="2" t="s">
        <v>11845</v>
      </c>
    </row>
    <row r="2422">
      <c r="A2422" s="36" t="s">
        <v>11846</v>
      </c>
      <c r="B2422" s="2" t="s">
        <v>11792</v>
      </c>
      <c r="C2422" s="2" t="s">
        <v>10649</v>
      </c>
      <c r="D2422" s="2" t="s">
        <v>4301</v>
      </c>
      <c r="E2422" s="2" t="s">
        <v>11847</v>
      </c>
    </row>
    <row r="2423">
      <c r="A2423" s="36" t="s">
        <v>11848</v>
      </c>
      <c r="B2423" s="2" t="s">
        <v>11792</v>
      </c>
      <c r="C2423" s="2" t="s">
        <v>10649</v>
      </c>
      <c r="D2423" s="2" t="s">
        <v>4301</v>
      </c>
      <c r="E2423" s="2" t="s">
        <v>11849</v>
      </c>
    </row>
    <row r="2424">
      <c r="A2424" s="2" t="s">
        <v>7491</v>
      </c>
      <c r="B2424" s="2" t="s">
        <v>11792</v>
      </c>
      <c r="C2424" s="2" t="s">
        <v>10649</v>
      </c>
      <c r="D2424" s="2" t="s">
        <v>4301</v>
      </c>
      <c r="E2424" s="2" t="s">
        <v>11850</v>
      </c>
    </row>
    <row r="2425">
      <c r="A2425" s="36" t="s">
        <v>11851</v>
      </c>
      <c r="B2425" s="2" t="s">
        <v>11792</v>
      </c>
      <c r="C2425" s="2" t="s">
        <v>10649</v>
      </c>
      <c r="D2425" s="2" t="s">
        <v>4301</v>
      </c>
      <c r="E2425" s="2" t="s">
        <v>11852</v>
      </c>
    </row>
    <row r="2426">
      <c r="A2426" s="2" t="s">
        <v>7494</v>
      </c>
      <c r="B2426" s="2" t="s">
        <v>11792</v>
      </c>
      <c r="C2426" s="2" t="s">
        <v>10649</v>
      </c>
      <c r="D2426" s="2" t="s">
        <v>4301</v>
      </c>
      <c r="E2426" s="2" t="s">
        <v>11853</v>
      </c>
    </row>
    <row r="2427">
      <c r="A2427" s="2" t="s">
        <v>8226</v>
      </c>
      <c r="B2427" s="2" t="s">
        <v>11792</v>
      </c>
      <c r="C2427" s="2" t="s">
        <v>10649</v>
      </c>
      <c r="D2427" s="2" t="s">
        <v>4301</v>
      </c>
      <c r="E2427" s="2" t="s">
        <v>11854</v>
      </c>
    </row>
    <row r="2428">
      <c r="A2428" s="2" t="s">
        <v>11855</v>
      </c>
      <c r="B2428" s="2" t="s">
        <v>11792</v>
      </c>
      <c r="C2428" s="2" t="s">
        <v>10649</v>
      </c>
      <c r="D2428" s="2" t="s">
        <v>4301</v>
      </c>
      <c r="E2428" s="2" t="s">
        <v>11856</v>
      </c>
    </row>
    <row r="2429">
      <c r="A2429" s="89" t="s">
        <v>7045</v>
      </c>
      <c r="B2429" s="2" t="s">
        <v>11792</v>
      </c>
      <c r="C2429" s="2" t="s">
        <v>10649</v>
      </c>
      <c r="D2429" s="2" t="s">
        <v>4301</v>
      </c>
      <c r="E2429" s="2" t="s">
        <v>11857</v>
      </c>
    </row>
    <row r="2430">
      <c r="A2430" s="2" t="s">
        <v>8228</v>
      </c>
      <c r="B2430" s="2" t="s">
        <v>11792</v>
      </c>
      <c r="C2430" s="2" t="s">
        <v>10649</v>
      </c>
      <c r="D2430" s="2" t="s">
        <v>4301</v>
      </c>
      <c r="E2430" s="2" t="s">
        <v>11858</v>
      </c>
    </row>
    <row r="2431">
      <c r="A2431" s="2" t="s">
        <v>7496</v>
      </c>
      <c r="B2431" s="2" t="s">
        <v>11792</v>
      </c>
      <c r="C2431" s="2" t="s">
        <v>10649</v>
      </c>
      <c r="D2431" s="2" t="s">
        <v>4301</v>
      </c>
      <c r="E2431" s="2" t="s">
        <v>11859</v>
      </c>
    </row>
    <row r="2432">
      <c r="A2432" s="36" t="s">
        <v>8229</v>
      </c>
      <c r="B2432" s="2" t="s">
        <v>11792</v>
      </c>
      <c r="C2432" s="2" t="s">
        <v>10649</v>
      </c>
      <c r="D2432" s="2" t="s">
        <v>4301</v>
      </c>
      <c r="E2432" s="2" t="s">
        <v>11860</v>
      </c>
    </row>
    <row r="2433">
      <c r="A2433" s="36" t="s">
        <v>11861</v>
      </c>
      <c r="B2433" s="2" t="s">
        <v>11792</v>
      </c>
      <c r="C2433" s="2" t="s">
        <v>10649</v>
      </c>
      <c r="D2433" s="2" t="s">
        <v>4301</v>
      </c>
      <c r="E2433" s="2" t="s">
        <v>11862</v>
      </c>
    </row>
    <row r="2434">
      <c r="A2434" s="9" t="s">
        <v>8230</v>
      </c>
      <c r="B2434" s="2" t="s">
        <v>11792</v>
      </c>
      <c r="C2434" s="2" t="s">
        <v>10649</v>
      </c>
      <c r="D2434" s="2" t="s">
        <v>4301</v>
      </c>
      <c r="E2434" s="2" t="s">
        <v>11863</v>
      </c>
    </row>
    <row r="2435">
      <c r="A2435" s="9" t="s">
        <v>8231</v>
      </c>
      <c r="B2435" s="2" t="s">
        <v>11792</v>
      </c>
      <c r="C2435" s="2" t="s">
        <v>10649</v>
      </c>
      <c r="D2435" s="2" t="s">
        <v>4301</v>
      </c>
      <c r="E2435" s="2" t="s">
        <v>11864</v>
      </c>
    </row>
    <row r="2436">
      <c r="A2436" s="2" t="s">
        <v>8232</v>
      </c>
      <c r="B2436" s="2" t="s">
        <v>11792</v>
      </c>
      <c r="C2436" s="2" t="s">
        <v>10649</v>
      </c>
      <c r="D2436" s="2" t="s">
        <v>4301</v>
      </c>
      <c r="E2436" s="2" t="s">
        <v>11865</v>
      </c>
    </row>
    <row r="2437">
      <c r="A2437" s="9" t="s">
        <v>11866</v>
      </c>
      <c r="B2437" s="2" t="s">
        <v>11792</v>
      </c>
      <c r="C2437" s="2" t="s">
        <v>10649</v>
      </c>
      <c r="D2437" s="2" t="s">
        <v>4301</v>
      </c>
      <c r="E2437" s="2" t="s">
        <v>11867</v>
      </c>
    </row>
    <row r="2438">
      <c r="A2438" s="2" t="s">
        <v>11868</v>
      </c>
      <c r="B2438" s="2" t="s">
        <v>11792</v>
      </c>
      <c r="C2438" s="2" t="s">
        <v>10649</v>
      </c>
      <c r="D2438" s="2" t="s">
        <v>4301</v>
      </c>
      <c r="E2438" s="2" t="s">
        <v>11869</v>
      </c>
    </row>
    <row r="2439">
      <c r="A2439" s="2" t="s">
        <v>11870</v>
      </c>
      <c r="B2439" s="2" t="s">
        <v>11792</v>
      </c>
      <c r="C2439" s="2" t="s">
        <v>10649</v>
      </c>
      <c r="D2439" s="2" t="s">
        <v>4301</v>
      </c>
      <c r="E2439" s="2" t="s">
        <v>11871</v>
      </c>
    </row>
    <row r="2440">
      <c r="A2440" s="9" t="s">
        <v>8238</v>
      </c>
      <c r="B2440" s="2" t="s">
        <v>11792</v>
      </c>
      <c r="C2440" s="2" t="s">
        <v>10649</v>
      </c>
      <c r="D2440" s="2" t="s">
        <v>4301</v>
      </c>
      <c r="E2440" s="2" t="s">
        <v>11872</v>
      </c>
    </row>
    <row r="2441">
      <c r="A2441" s="9" t="s">
        <v>8239</v>
      </c>
      <c r="B2441" s="2" t="s">
        <v>11792</v>
      </c>
      <c r="C2441" s="2" t="s">
        <v>10649</v>
      </c>
      <c r="D2441" s="2" t="s">
        <v>4301</v>
      </c>
      <c r="E2441" s="2" t="s">
        <v>11873</v>
      </c>
    </row>
    <row r="2442">
      <c r="A2442" s="36" t="s">
        <v>8240</v>
      </c>
      <c r="B2442" s="2" t="s">
        <v>11792</v>
      </c>
      <c r="C2442" s="2" t="s">
        <v>10649</v>
      </c>
      <c r="D2442" s="2" t="s">
        <v>4301</v>
      </c>
      <c r="E2442" s="2" t="s">
        <v>11874</v>
      </c>
    </row>
    <row r="2443">
      <c r="A2443" s="2" t="s">
        <v>7503</v>
      </c>
      <c r="B2443" s="2" t="s">
        <v>11792</v>
      </c>
      <c r="C2443" s="2" t="s">
        <v>10649</v>
      </c>
      <c r="D2443" s="2" t="s">
        <v>4301</v>
      </c>
      <c r="E2443" s="2" t="s">
        <v>11875</v>
      </c>
    </row>
    <row r="2444">
      <c r="A2444" s="2" t="s">
        <v>8241</v>
      </c>
      <c r="B2444" s="2" t="s">
        <v>11792</v>
      </c>
      <c r="C2444" s="2" t="s">
        <v>10649</v>
      </c>
      <c r="D2444" s="2" t="s">
        <v>4301</v>
      </c>
      <c r="E2444" s="2" t="s">
        <v>11876</v>
      </c>
    </row>
    <row r="2445">
      <c r="A2445" s="9" t="s">
        <v>8242</v>
      </c>
      <c r="B2445" s="2" t="s">
        <v>11792</v>
      </c>
      <c r="C2445" s="2" t="s">
        <v>10649</v>
      </c>
      <c r="D2445" s="2" t="s">
        <v>4301</v>
      </c>
      <c r="E2445" s="2" t="s">
        <v>11877</v>
      </c>
    </row>
    <row r="2446">
      <c r="A2446" s="9" t="s">
        <v>8243</v>
      </c>
      <c r="B2446" s="2" t="s">
        <v>11792</v>
      </c>
      <c r="C2446" s="2" t="s">
        <v>10649</v>
      </c>
      <c r="D2446" s="2" t="s">
        <v>4301</v>
      </c>
      <c r="E2446" s="2" t="s">
        <v>11878</v>
      </c>
    </row>
    <row r="2447">
      <c r="A2447" s="89" t="s">
        <v>8244</v>
      </c>
      <c r="B2447" s="2" t="s">
        <v>11792</v>
      </c>
      <c r="C2447" s="2" t="s">
        <v>10649</v>
      </c>
      <c r="D2447" s="2" t="s">
        <v>4301</v>
      </c>
      <c r="E2447" s="2" t="s">
        <v>11879</v>
      </c>
    </row>
    <row r="2448">
      <c r="A2448" s="9" t="s">
        <v>8245</v>
      </c>
      <c r="B2448" s="2" t="s">
        <v>11792</v>
      </c>
      <c r="C2448" s="2" t="s">
        <v>10649</v>
      </c>
      <c r="D2448" s="2" t="s">
        <v>4301</v>
      </c>
      <c r="E2448" s="2" t="s">
        <v>11880</v>
      </c>
    </row>
    <row r="2449">
      <c r="A2449" s="2" t="s">
        <v>8246</v>
      </c>
      <c r="B2449" s="2" t="s">
        <v>11792</v>
      </c>
      <c r="C2449" s="2" t="s">
        <v>10649</v>
      </c>
      <c r="D2449" s="2" t="s">
        <v>4301</v>
      </c>
      <c r="E2449" s="2" t="s">
        <v>11881</v>
      </c>
    </row>
    <row r="2450">
      <c r="A2450" s="9" t="s">
        <v>7504</v>
      </c>
      <c r="B2450" s="2" t="s">
        <v>11882</v>
      </c>
      <c r="C2450" s="2" t="s">
        <v>10649</v>
      </c>
      <c r="D2450" s="2" t="s">
        <v>4301</v>
      </c>
      <c r="E2450" s="38" t="s">
        <v>11883</v>
      </c>
    </row>
    <row r="2451">
      <c r="A2451" s="36" t="s">
        <v>11884</v>
      </c>
      <c r="B2451" s="2" t="s">
        <v>11882</v>
      </c>
      <c r="C2451" s="2" t="s">
        <v>10649</v>
      </c>
      <c r="D2451" s="2" t="s">
        <v>4301</v>
      </c>
      <c r="E2451" s="2" t="s">
        <v>11885</v>
      </c>
    </row>
    <row r="2452">
      <c r="A2452" s="2" t="s">
        <v>6916</v>
      </c>
      <c r="B2452" s="2" t="s">
        <v>11882</v>
      </c>
      <c r="C2452" s="2" t="s">
        <v>10649</v>
      </c>
      <c r="D2452" s="2" t="s">
        <v>4301</v>
      </c>
      <c r="E2452" s="2" t="s">
        <v>11886</v>
      </c>
    </row>
    <row r="2453">
      <c r="A2453" s="36" t="s">
        <v>11887</v>
      </c>
      <c r="B2453" s="2" t="s">
        <v>11882</v>
      </c>
      <c r="C2453" s="2" t="s">
        <v>10649</v>
      </c>
      <c r="D2453" s="2" t="s">
        <v>4301</v>
      </c>
      <c r="E2453" s="2" t="s">
        <v>11888</v>
      </c>
    </row>
    <row r="2454">
      <c r="A2454" s="9" t="s">
        <v>11889</v>
      </c>
      <c r="B2454" s="2" t="s">
        <v>11882</v>
      </c>
      <c r="C2454" s="2" t="s">
        <v>10649</v>
      </c>
      <c r="D2454" s="2" t="s">
        <v>4301</v>
      </c>
      <c r="E2454" s="2" t="s">
        <v>11890</v>
      </c>
    </row>
    <row r="2455">
      <c r="A2455" s="9" t="s">
        <v>11891</v>
      </c>
      <c r="B2455" s="2" t="s">
        <v>11882</v>
      </c>
      <c r="C2455" s="2" t="s">
        <v>10649</v>
      </c>
      <c r="D2455" s="2" t="s">
        <v>4301</v>
      </c>
      <c r="E2455" s="2" t="s">
        <v>11892</v>
      </c>
    </row>
    <row r="2456">
      <c r="A2456" s="2" t="s">
        <v>11893</v>
      </c>
      <c r="B2456" s="2" t="s">
        <v>11882</v>
      </c>
      <c r="C2456" s="2" t="s">
        <v>10649</v>
      </c>
      <c r="D2456" s="2" t="s">
        <v>4301</v>
      </c>
      <c r="E2456" s="2" t="s">
        <v>11894</v>
      </c>
    </row>
    <row r="2457">
      <c r="A2457" s="9" t="s">
        <v>11895</v>
      </c>
      <c r="B2457" s="2" t="s">
        <v>11882</v>
      </c>
      <c r="C2457" s="2" t="s">
        <v>10649</v>
      </c>
      <c r="D2457" s="2" t="s">
        <v>4301</v>
      </c>
      <c r="E2457" s="2" t="s">
        <v>11896</v>
      </c>
    </row>
    <row r="2458">
      <c r="A2458" s="36" t="s">
        <v>11897</v>
      </c>
      <c r="B2458" s="2" t="s">
        <v>11882</v>
      </c>
      <c r="C2458" s="2" t="s">
        <v>10649</v>
      </c>
      <c r="D2458" s="2" t="s">
        <v>4301</v>
      </c>
      <c r="E2458" s="2" t="s">
        <v>11898</v>
      </c>
    </row>
    <row r="2459">
      <c r="A2459" s="2" t="s">
        <v>11899</v>
      </c>
      <c r="B2459" s="2" t="s">
        <v>11882</v>
      </c>
      <c r="C2459" s="2" t="s">
        <v>10649</v>
      </c>
      <c r="D2459" s="2" t="s">
        <v>4301</v>
      </c>
      <c r="E2459" s="2" t="s">
        <v>11900</v>
      </c>
    </row>
    <row r="2460">
      <c r="A2460" s="2" t="s">
        <v>11901</v>
      </c>
      <c r="B2460" s="2" t="s">
        <v>11882</v>
      </c>
      <c r="C2460" s="2" t="s">
        <v>10649</v>
      </c>
      <c r="D2460" s="2" t="s">
        <v>4301</v>
      </c>
      <c r="E2460" s="2" t="s">
        <v>11902</v>
      </c>
    </row>
    <row r="2461">
      <c r="A2461" s="36" t="s">
        <v>11903</v>
      </c>
      <c r="B2461" s="2" t="s">
        <v>11882</v>
      </c>
      <c r="C2461" s="2" t="s">
        <v>10649</v>
      </c>
      <c r="D2461" s="2" t="s">
        <v>4301</v>
      </c>
      <c r="E2461" s="2" t="s">
        <v>11904</v>
      </c>
    </row>
    <row r="2462">
      <c r="A2462" s="9" t="s">
        <v>11905</v>
      </c>
      <c r="B2462" s="2" t="s">
        <v>11882</v>
      </c>
      <c r="C2462" s="2" t="s">
        <v>10649</v>
      </c>
      <c r="D2462" s="2" t="s">
        <v>4301</v>
      </c>
      <c r="E2462" s="2" t="s">
        <v>11906</v>
      </c>
    </row>
    <row r="2463">
      <c r="A2463" s="2" t="s">
        <v>11907</v>
      </c>
      <c r="B2463" s="2" t="s">
        <v>11882</v>
      </c>
      <c r="C2463" s="2" t="s">
        <v>10649</v>
      </c>
      <c r="D2463" s="2" t="s">
        <v>4301</v>
      </c>
      <c r="E2463" s="2" t="s">
        <v>11908</v>
      </c>
    </row>
    <row r="2464">
      <c r="A2464" s="36" t="s">
        <v>11909</v>
      </c>
      <c r="B2464" s="2" t="s">
        <v>11882</v>
      </c>
      <c r="C2464" s="2" t="s">
        <v>10649</v>
      </c>
      <c r="D2464" s="2" t="s">
        <v>4301</v>
      </c>
      <c r="E2464" s="2" t="s">
        <v>11910</v>
      </c>
    </row>
    <row r="2465">
      <c r="A2465" s="2" t="s">
        <v>8256</v>
      </c>
      <c r="B2465" s="2" t="s">
        <v>11882</v>
      </c>
      <c r="C2465" s="2" t="s">
        <v>10649</v>
      </c>
      <c r="D2465" s="2" t="s">
        <v>4301</v>
      </c>
      <c r="E2465" s="2" t="s">
        <v>11911</v>
      </c>
    </row>
    <row r="2466">
      <c r="A2466" s="38" t="s">
        <v>8257</v>
      </c>
      <c r="B2466" s="2" t="s">
        <v>11882</v>
      </c>
      <c r="C2466" s="2" t="s">
        <v>10649</v>
      </c>
      <c r="D2466" s="2" t="s">
        <v>4301</v>
      </c>
      <c r="E2466" s="2" t="s">
        <v>11912</v>
      </c>
    </row>
    <row r="2467">
      <c r="A2467" s="36" t="s">
        <v>11913</v>
      </c>
      <c r="B2467" s="2" t="s">
        <v>11882</v>
      </c>
      <c r="C2467" s="2" t="s">
        <v>10649</v>
      </c>
      <c r="D2467" s="2" t="s">
        <v>4301</v>
      </c>
      <c r="E2467" s="2" t="s">
        <v>11914</v>
      </c>
    </row>
    <row r="2468">
      <c r="A2468" s="2" t="s">
        <v>11915</v>
      </c>
      <c r="B2468" s="2" t="s">
        <v>11882</v>
      </c>
      <c r="C2468" s="2" t="s">
        <v>10649</v>
      </c>
      <c r="D2468" s="2" t="s">
        <v>4301</v>
      </c>
      <c r="E2468" s="2" t="s">
        <v>11916</v>
      </c>
    </row>
    <row r="2469">
      <c r="A2469" s="36" t="s">
        <v>11917</v>
      </c>
      <c r="B2469" s="2" t="s">
        <v>11882</v>
      </c>
      <c r="C2469" s="2" t="s">
        <v>10649</v>
      </c>
      <c r="D2469" s="2" t="s">
        <v>4301</v>
      </c>
      <c r="E2469" s="2" t="s">
        <v>11918</v>
      </c>
    </row>
    <row r="2470">
      <c r="A2470" s="2" t="s">
        <v>11919</v>
      </c>
      <c r="B2470" s="2" t="s">
        <v>11882</v>
      </c>
      <c r="C2470" s="2" t="s">
        <v>10649</v>
      </c>
      <c r="D2470" s="2" t="s">
        <v>4301</v>
      </c>
      <c r="E2470" s="2" t="s">
        <v>11920</v>
      </c>
    </row>
    <row r="2471">
      <c r="A2471" s="9" t="s">
        <v>11921</v>
      </c>
      <c r="B2471" s="2" t="s">
        <v>11882</v>
      </c>
      <c r="C2471" s="2" t="s">
        <v>10649</v>
      </c>
      <c r="D2471" s="2" t="s">
        <v>4301</v>
      </c>
      <c r="E2471" s="2" t="s">
        <v>11922</v>
      </c>
    </row>
    <row r="2472">
      <c r="A2472" s="2" t="s">
        <v>11923</v>
      </c>
      <c r="B2472" s="2" t="s">
        <v>11882</v>
      </c>
      <c r="C2472" s="2" t="s">
        <v>10649</v>
      </c>
      <c r="D2472" s="2" t="s">
        <v>4301</v>
      </c>
      <c r="E2472" s="2" t="s">
        <v>11924</v>
      </c>
    </row>
    <row r="2473">
      <c r="A2473" s="2" t="s">
        <v>7525</v>
      </c>
      <c r="B2473" s="2" t="s">
        <v>11882</v>
      </c>
      <c r="C2473" s="2" t="s">
        <v>10649</v>
      </c>
      <c r="D2473" s="2" t="s">
        <v>4301</v>
      </c>
      <c r="E2473" s="2" t="s">
        <v>11925</v>
      </c>
    </row>
    <row r="2474">
      <c r="A2474" s="2" t="s">
        <v>8261</v>
      </c>
      <c r="B2474" s="2" t="s">
        <v>11882</v>
      </c>
      <c r="C2474" s="2" t="s">
        <v>10649</v>
      </c>
      <c r="D2474" s="2" t="s">
        <v>4301</v>
      </c>
      <c r="E2474" s="2" t="s">
        <v>11926</v>
      </c>
    </row>
    <row r="2475">
      <c r="A2475" s="2" t="s">
        <v>6940</v>
      </c>
      <c r="B2475" s="2" t="s">
        <v>11882</v>
      </c>
      <c r="C2475" s="2" t="s">
        <v>10649</v>
      </c>
      <c r="D2475" s="2" t="s">
        <v>4301</v>
      </c>
      <c r="E2475" s="2" t="s">
        <v>11927</v>
      </c>
    </row>
    <row r="2476">
      <c r="A2476" s="36" t="s">
        <v>11928</v>
      </c>
      <c r="B2476" s="2" t="s">
        <v>11882</v>
      </c>
      <c r="C2476" s="2" t="s">
        <v>10649</v>
      </c>
      <c r="D2476" s="2" t="s">
        <v>4301</v>
      </c>
      <c r="E2476" s="2" t="s">
        <v>11929</v>
      </c>
    </row>
    <row r="2477">
      <c r="A2477" s="2" t="s">
        <v>6942</v>
      </c>
      <c r="B2477" s="2" t="s">
        <v>11882</v>
      </c>
      <c r="C2477" s="2" t="s">
        <v>10649</v>
      </c>
      <c r="D2477" s="2" t="s">
        <v>4301</v>
      </c>
      <c r="E2477" s="2" t="s">
        <v>11930</v>
      </c>
    </row>
    <row r="2478">
      <c r="A2478" s="2" t="s">
        <v>11931</v>
      </c>
      <c r="B2478" s="2" t="s">
        <v>11882</v>
      </c>
      <c r="C2478" s="2" t="s">
        <v>10649</v>
      </c>
      <c r="D2478" s="2" t="s">
        <v>4301</v>
      </c>
      <c r="E2478" s="2" t="s">
        <v>11932</v>
      </c>
    </row>
    <row r="2479">
      <c r="A2479" s="2" t="s">
        <v>11933</v>
      </c>
      <c r="B2479" s="2" t="s">
        <v>11882</v>
      </c>
      <c r="C2479" s="2" t="s">
        <v>10649</v>
      </c>
      <c r="D2479" s="2" t="s">
        <v>4301</v>
      </c>
      <c r="E2479" s="2" t="s">
        <v>11934</v>
      </c>
    </row>
    <row r="2480">
      <c r="A2480" s="2" t="s">
        <v>6944</v>
      </c>
      <c r="B2480" s="2" t="s">
        <v>11882</v>
      </c>
      <c r="C2480" s="2" t="s">
        <v>10649</v>
      </c>
      <c r="D2480" s="2" t="s">
        <v>4301</v>
      </c>
      <c r="E2480" s="2" t="s">
        <v>11935</v>
      </c>
    </row>
    <row r="2481">
      <c r="A2481" s="2" t="s">
        <v>7534</v>
      </c>
      <c r="B2481" s="2" t="s">
        <v>11882</v>
      </c>
      <c r="C2481" s="2" t="s">
        <v>10649</v>
      </c>
      <c r="D2481" s="2" t="s">
        <v>4301</v>
      </c>
      <c r="E2481" s="2" t="s">
        <v>11936</v>
      </c>
    </row>
    <row r="2482">
      <c r="A2482" s="2" t="s">
        <v>7535</v>
      </c>
      <c r="B2482" s="2" t="s">
        <v>11882</v>
      </c>
      <c r="C2482" s="2" t="s">
        <v>10649</v>
      </c>
      <c r="D2482" s="2" t="s">
        <v>4301</v>
      </c>
      <c r="E2482" s="2" t="s">
        <v>11937</v>
      </c>
    </row>
    <row r="2483">
      <c r="A2483" s="2" t="s">
        <v>7536</v>
      </c>
      <c r="B2483" s="2" t="s">
        <v>11882</v>
      </c>
      <c r="C2483" s="2" t="s">
        <v>10649</v>
      </c>
      <c r="D2483" s="2" t="s">
        <v>4301</v>
      </c>
      <c r="E2483" s="2" t="s">
        <v>11938</v>
      </c>
    </row>
    <row r="2484">
      <c r="A2484" s="2" t="s">
        <v>7537</v>
      </c>
      <c r="B2484" s="2" t="s">
        <v>11882</v>
      </c>
      <c r="C2484" s="2" t="s">
        <v>10649</v>
      </c>
      <c r="D2484" s="2" t="s">
        <v>4301</v>
      </c>
      <c r="E2484" s="2" t="s">
        <v>11939</v>
      </c>
    </row>
    <row r="2485">
      <c r="A2485" s="2" t="s">
        <v>8267</v>
      </c>
      <c r="B2485" s="2" t="s">
        <v>11882</v>
      </c>
      <c r="C2485" s="2" t="s">
        <v>10649</v>
      </c>
      <c r="D2485" s="2" t="s">
        <v>4301</v>
      </c>
      <c r="E2485" s="2" t="s">
        <v>11940</v>
      </c>
    </row>
    <row r="2486">
      <c r="A2486" s="2" t="s">
        <v>11941</v>
      </c>
      <c r="B2486" s="2" t="s">
        <v>11882</v>
      </c>
      <c r="C2486" s="2" t="s">
        <v>10649</v>
      </c>
      <c r="D2486" s="2" t="s">
        <v>4301</v>
      </c>
      <c r="E2486" s="2" t="s">
        <v>11942</v>
      </c>
    </row>
    <row r="2487">
      <c r="A2487" s="36" t="s">
        <v>7540</v>
      </c>
      <c r="B2487" s="2" t="s">
        <v>11882</v>
      </c>
      <c r="C2487" s="2" t="s">
        <v>10649</v>
      </c>
      <c r="D2487" s="2" t="s">
        <v>4301</v>
      </c>
      <c r="E2487" s="2" t="s">
        <v>11943</v>
      </c>
    </row>
    <row r="2488">
      <c r="A2488" s="9" t="s">
        <v>7541</v>
      </c>
      <c r="B2488" s="2" t="s">
        <v>11882</v>
      </c>
      <c r="C2488" s="2" t="s">
        <v>10649</v>
      </c>
      <c r="D2488" s="2" t="s">
        <v>4301</v>
      </c>
      <c r="E2488" s="2" t="s">
        <v>11944</v>
      </c>
    </row>
    <row r="2489">
      <c r="A2489" s="2" t="s">
        <v>7542</v>
      </c>
      <c r="B2489" s="2" t="s">
        <v>11882</v>
      </c>
      <c r="C2489" s="2" t="s">
        <v>10649</v>
      </c>
      <c r="D2489" s="2" t="s">
        <v>4301</v>
      </c>
      <c r="E2489" s="2" t="s">
        <v>11945</v>
      </c>
    </row>
    <row r="2490">
      <c r="A2490" s="9" t="s">
        <v>7543</v>
      </c>
      <c r="B2490" s="2" t="s">
        <v>11882</v>
      </c>
      <c r="C2490" s="2" t="s">
        <v>10649</v>
      </c>
      <c r="D2490" s="2" t="s">
        <v>4301</v>
      </c>
      <c r="E2490" s="2" t="s">
        <v>11946</v>
      </c>
    </row>
    <row r="2491">
      <c r="A2491" s="2" t="s">
        <v>7544</v>
      </c>
      <c r="B2491" s="2" t="s">
        <v>11882</v>
      </c>
      <c r="C2491" s="2" t="s">
        <v>10649</v>
      </c>
      <c r="D2491" s="2" t="s">
        <v>4301</v>
      </c>
      <c r="E2491" s="2" t="s">
        <v>11947</v>
      </c>
    </row>
    <row r="2492">
      <c r="A2492" s="2" t="s">
        <v>7545</v>
      </c>
      <c r="B2492" s="2" t="s">
        <v>11882</v>
      </c>
      <c r="C2492" s="2" t="s">
        <v>10649</v>
      </c>
      <c r="D2492" s="2" t="s">
        <v>4301</v>
      </c>
      <c r="E2492" s="2" t="s">
        <v>11948</v>
      </c>
    </row>
    <row r="2493">
      <c r="A2493" s="2" t="s">
        <v>7546</v>
      </c>
      <c r="B2493" s="2" t="s">
        <v>11882</v>
      </c>
      <c r="C2493" s="2" t="s">
        <v>10649</v>
      </c>
      <c r="D2493" s="2" t="s">
        <v>4301</v>
      </c>
      <c r="E2493" s="2" t="s">
        <v>11949</v>
      </c>
    </row>
    <row r="2494">
      <c r="A2494" s="89" t="s">
        <v>7547</v>
      </c>
      <c r="B2494" s="2" t="s">
        <v>11882</v>
      </c>
      <c r="C2494" s="2" t="s">
        <v>10649</v>
      </c>
      <c r="D2494" s="2" t="s">
        <v>4301</v>
      </c>
      <c r="E2494" s="2" t="s">
        <v>11950</v>
      </c>
    </row>
    <row r="2495">
      <c r="A2495" s="2" t="s">
        <v>7548</v>
      </c>
      <c r="B2495" s="2" t="s">
        <v>11882</v>
      </c>
      <c r="C2495" s="2" t="s">
        <v>10649</v>
      </c>
      <c r="D2495" s="2" t="s">
        <v>4301</v>
      </c>
      <c r="E2495" s="2" t="s">
        <v>11951</v>
      </c>
    </row>
    <row r="2496">
      <c r="A2496" s="9" t="s">
        <v>7549</v>
      </c>
      <c r="B2496" s="2" t="s">
        <v>11882</v>
      </c>
      <c r="C2496" s="2" t="s">
        <v>10649</v>
      </c>
      <c r="D2496" s="2" t="s">
        <v>4301</v>
      </c>
      <c r="E2496" s="2" t="s">
        <v>11952</v>
      </c>
    </row>
    <row r="2497">
      <c r="A2497" s="2" t="s">
        <v>11953</v>
      </c>
      <c r="B2497" s="2" t="s">
        <v>11882</v>
      </c>
      <c r="C2497" s="2" t="s">
        <v>10649</v>
      </c>
      <c r="D2497" s="2" t="s">
        <v>4301</v>
      </c>
      <c r="E2497" s="2" t="s">
        <v>11954</v>
      </c>
    </row>
    <row r="2498">
      <c r="A2498" s="9" t="s">
        <v>7550</v>
      </c>
      <c r="B2498" s="2" t="s">
        <v>11882</v>
      </c>
      <c r="C2498" s="2" t="s">
        <v>10649</v>
      </c>
      <c r="D2498" s="2" t="s">
        <v>4301</v>
      </c>
      <c r="E2498" s="2" t="s">
        <v>11955</v>
      </c>
    </row>
    <row r="2499">
      <c r="A2499" s="2" t="s">
        <v>6946</v>
      </c>
      <c r="B2499" s="2" t="s">
        <v>11882</v>
      </c>
      <c r="C2499" s="2" t="s">
        <v>10649</v>
      </c>
      <c r="D2499" s="2" t="s">
        <v>4301</v>
      </c>
      <c r="E2499" s="2" t="s">
        <v>11956</v>
      </c>
    </row>
    <row r="2500">
      <c r="A2500" s="89" t="s">
        <v>7551</v>
      </c>
      <c r="B2500" s="2" t="s">
        <v>11882</v>
      </c>
      <c r="C2500" s="2" t="s">
        <v>10649</v>
      </c>
      <c r="D2500" s="2" t="s">
        <v>4301</v>
      </c>
      <c r="E2500" s="2" t="s">
        <v>11957</v>
      </c>
    </row>
    <row r="2501">
      <c r="A2501" s="2" t="s">
        <v>8271</v>
      </c>
      <c r="B2501" s="2" t="s">
        <v>11882</v>
      </c>
      <c r="C2501" s="2" t="s">
        <v>10649</v>
      </c>
      <c r="D2501" s="2" t="s">
        <v>4301</v>
      </c>
      <c r="E2501" s="2" t="s">
        <v>11958</v>
      </c>
    </row>
    <row r="2502">
      <c r="A2502" s="9" t="s">
        <v>11959</v>
      </c>
      <c r="B2502" s="2" t="s">
        <v>11882</v>
      </c>
      <c r="C2502" s="2" t="s">
        <v>10649</v>
      </c>
      <c r="D2502" s="2" t="s">
        <v>4301</v>
      </c>
      <c r="E2502" s="2" t="s">
        <v>11960</v>
      </c>
    </row>
    <row r="2503">
      <c r="A2503" s="2" t="s">
        <v>6949</v>
      </c>
      <c r="B2503" s="2" t="s">
        <v>11882</v>
      </c>
      <c r="C2503" s="2" t="s">
        <v>10649</v>
      </c>
      <c r="D2503" s="2" t="s">
        <v>4301</v>
      </c>
      <c r="E2503" s="2" t="s">
        <v>11961</v>
      </c>
    </row>
    <row r="2504">
      <c r="A2504" s="9" t="s">
        <v>11962</v>
      </c>
      <c r="B2504" s="2" t="s">
        <v>11882</v>
      </c>
      <c r="C2504" s="2" t="s">
        <v>10649</v>
      </c>
      <c r="D2504" s="2" t="s">
        <v>4301</v>
      </c>
      <c r="E2504" s="2" t="s">
        <v>11963</v>
      </c>
    </row>
    <row r="2505">
      <c r="A2505" s="2" t="s">
        <v>11964</v>
      </c>
      <c r="B2505" s="2" t="s">
        <v>11882</v>
      </c>
      <c r="C2505" s="2" t="s">
        <v>10649</v>
      </c>
      <c r="D2505" s="2" t="s">
        <v>4301</v>
      </c>
      <c r="E2505" s="2" t="s">
        <v>11965</v>
      </c>
    </row>
    <row r="2506">
      <c r="A2506" s="89" t="s">
        <v>6952</v>
      </c>
      <c r="B2506" s="2" t="s">
        <v>11882</v>
      </c>
      <c r="C2506" s="2" t="s">
        <v>10649</v>
      </c>
      <c r="D2506" s="2" t="s">
        <v>4301</v>
      </c>
      <c r="E2506" s="2" t="s">
        <v>11966</v>
      </c>
    </row>
    <row r="2507">
      <c r="A2507" s="36" t="s">
        <v>8274</v>
      </c>
      <c r="B2507" s="2" t="s">
        <v>11882</v>
      </c>
      <c r="C2507" s="2" t="s">
        <v>10649</v>
      </c>
      <c r="D2507" s="2" t="s">
        <v>4301</v>
      </c>
      <c r="E2507" s="2" t="s">
        <v>11967</v>
      </c>
    </row>
    <row r="2508">
      <c r="A2508" s="9" t="s">
        <v>11968</v>
      </c>
      <c r="B2508" s="2" t="s">
        <v>11882</v>
      </c>
      <c r="C2508" s="2" t="s">
        <v>10649</v>
      </c>
      <c r="D2508" s="2" t="s">
        <v>4301</v>
      </c>
      <c r="E2508" s="2" t="s">
        <v>11969</v>
      </c>
    </row>
    <row r="2509">
      <c r="A2509" s="2" t="s">
        <v>7552</v>
      </c>
      <c r="B2509" s="2" t="s">
        <v>11882</v>
      </c>
      <c r="C2509" s="2" t="s">
        <v>10649</v>
      </c>
      <c r="D2509" s="2" t="s">
        <v>4301</v>
      </c>
      <c r="E2509" s="2" t="s">
        <v>11970</v>
      </c>
    </row>
    <row r="2510">
      <c r="A2510" s="9" t="s">
        <v>6957</v>
      </c>
      <c r="B2510" s="2" t="s">
        <v>11882</v>
      </c>
      <c r="C2510" s="2" t="s">
        <v>10649</v>
      </c>
      <c r="D2510" s="2" t="s">
        <v>4301</v>
      </c>
      <c r="E2510" s="2" t="s">
        <v>11971</v>
      </c>
    </row>
    <row r="2511">
      <c r="A2511" s="2" t="s">
        <v>8275</v>
      </c>
      <c r="B2511" s="2" t="s">
        <v>11882</v>
      </c>
      <c r="C2511" s="2" t="s">
        <v>10649</v>
      </c>
      <c r="D2511" s="2" t="s">
        <v>4301</v>
      </c>
      <c r="E2511" s="2" t="s">
        <v>11972</v>
      </c>
    </row>
    <row r="2512">
      <c r="A2512" s="36" t="s">
        <v>8276</v>
      </c>
      <c r="B2512" s="2" t="s">
        <v>11882</v>
      </c>
      <c r="C2512" s="2" t="s">
        <v>10649</v>
      </c>
      <c r="D2512" s="2" t="s">
        <v>4301</v>
      </c>
      <c r="E2512" s="2" t="s">
        <v>11973</v>
      </c>
    </row>
    <row r="2513">
      <c r="A2513" s="36" t="s">
        <v>8277</v>
      </c>
      <c r="B2513" s="2" t="s">
        <v>11882</v>
      </c>
      <c r="C2513" s="2" t="s">
        <v>10649</v>
      </c>
      <c r="D2513" s="2" t="s">
        <v>4301</v>
      </c>
      <c r="E2513" s="2" t="s">
        <v>11974</v>
      </c>
    </row>
    <row r="2514">
      <c r="A2514" s="36" t="s">
        <v>8278</v>
      </c>
      <c r="B2514" s="2" t="s">
        <v>11882</v>
      </c>
      <c r="C2514" s="2" t="s">
        <v>10649</v>
      </c>
      <c r="D2514" s="2" t="s">
        <v>4301</v>
      </c>
      <c r="E2514" s="2" t="s">
        <v>11975</v>
      </c>
    </row>
    <row r="2515">
      <c r="A2515" s="2" t="s">
        <v>11976</v>
      </c>
      <c r="B2515" s="2" t="s">
        <v>11977</v>
      </c>
      <c r="C2515" s="2" t="s">
        <v>10649</v>
      </c>
      <c r="D2515" s="2" t="s">
        <v>4301</v>
      </c>
      <c r="E2515" s="38" t="s">
        <v>11978</v>
      </c>
    </row>
    <row r="2516">
      <c r="A2516" s="2" t="s">
        <v>11979</v>
      </c>
      <c r="B2516" s="2" t="s">
        <v>11977</v>
      </c>
      <c r="C2516" s="2" t="s">
        <v>10649</v>
      </c>
      <c r="D2516" s="2" t="s">
        <v>4301</v>
      </c>
      <c r="E2516" s="2" t="s">
        <v>11980</v>
      </c>
    </row>
    <row r="2517">
      <c r="A2517" s="2" t="s">
        <v>11981</v>
      </c>
      <c r="B2517" s="2" t="s">
        <v>11977</v>
      </c>
      <c r="C2517" s="2" t="s">
        <v>10649</v>
      </c>
      <c r="D2517" s="2" t="s">
        <v>4301</v>
      </c>
      <c r="E2517" s="2" t="s">
        <v>11982</v>
      </c>
    </row>
    <row r="2518">
      <c r="A2518" s="2" t="s">
        <v>11983</v>
      </c>
      <c r="B2518" s="2" t="s">
        <v>11977</v>
      </c>
      <c r="C2518" s="2" t="s">
        <v>10649</v>
      </c>
      <c r="D2518" s="2" t="s">
        <v>4301</v>
      </c>
      <c r="E2518" s="2" t="s">
        <v>11984</v>
      </c>
    </row>
    <row r="2519">
      <c r="A2519" s="2" t="s">
        <v>11985</v>
      </c>
      <c r="B2519" s="2" t="s">
        <v>11977</v>
      </c>
      <c r="C2519" s="2" t="s">
        <v>10649</v>
      </c>
      <c r="D2519" s="2" t="s">
        <v>4301</v>
      </c>
      <c r="E2519" s="2" t="s">
        <v>11986</v>
      </c>
    </row>
    <row r="2520">
      <c r="A2520" s="36" t="s">
        <v>11987</v>
      </c>
      <c r="B2520" s="2" t="s">
        <v>11977</v>
      </c>
      <c r="C2520" s="2" t="s">
        <v>10649</v>
      </c>
      <c r="D2520" s="2" t="s">
        <v>4301</v>
      </c>
      <c r="E2520" s="2" t="s">
        <v>11988</v>
      </c>
    </row>
    <row r="2521">
      <c r="A2521" s="2" t="s">
        <v>11989</v>
      </c>
      <c r="B2521" s="2" t="s">
        <v>11977</v>
      </c>
      <c r="C2521" s="2" t="s">
        <v>10649</v>
      </c>
      <c r="D2521" s="2" t="s">
        <v>4301</v>
      </c>
      <c r="E2521" s="2" t="s">
        <v>11990</v>
      </c>
    </row>
    <row r="2522">
      <c r="A2522" s="2" t="s">
        <v>11991</v>
      </c>
      <c r="B2522" s="2" t="s">
        <v>11977</v>
      </c>
      <c r="C2522" s="2" t="s">
        <v>10649</v>
      </c>
      <c r="D2522" s="2" t="s">
        <v>4301</v>
      </c>
      <c r="E2522" s="2" t="s">
        <v>11992</v>
      </c>
    </row>
    <row r="2523">
      <c r="A2523" s="2" t="s">
        <v>11993</v>
      </c>
      <c r="B2523" s="2" t="s">
        <v>11977</v>
      </c>
      <c r="C2523" s="2" t="s">
        <v>10649</v>
      </c>
      <c r="D2523" s="2" t="s">
        <v>4301</v>
      </c>
      <c r="E2523" s="2" t="s">
        <v>11994</v>
      </c>
    </row>
    <row r="2524">
      <c r="A2524" s="9" t="s">
        <v>6959</v>
      </c>
      <c r="B2524" s="2" t="s">
        <v>11977</v>
      </c>
      <c r="C2524" s="2" t="s">
        <v>10649</v>
      </c>
      <c r="D2524" s="2" t="s">
        <v>4301</v>
      </c>
      <c r="E2524" s="2" t="s">
        <v>11995</v>
      </c>
    </row>
    <row r="2525">
      <c r="A2525" s="36" t="s">
        <v>11996</v>
      </c>
      <c r="B2525" s="2" t="s">
        <v>11977</v>
      </c>
      <c r="C2525" s="2" t="s">
        <v>10649</v>
      </c>
      <c r="D2525" s="2" t="s">
        <v>4301</v>
      </c>
      <c r="E2525" s="2" t="s">
        <v>11997</v>
      </c>
    </row>
    <row r="2526">
      <c r="A2526" s="36" t="s">
        <v>11998</v>
      </c>
      <c r="B2526" s="2" t="s">
        <v>11977</v>
      </c>
      <c r="C2526" s="2" t="s">
        <v>10649</v>
      </c>
      <c r="D2526" s="2" t="s">
        <v>4301</v>
      </c>
      <c r="E2526" s="2" t="s">
        <v>11999</v>
      </c>
    </row>
    <row r="2527">
      <c r="A2527" s="2" t="s">
        <v>7568</v>
      </c>
      <c r="B2527" s="2" t="s">
        <v>11977</v>
      </c>
      <c r="C2527" s="2" t="s">
        <v>10649</v>
      </c>
      <c r="D2527" s="2" t="s">
        <v>4301</v>
      </c>
      <c r="E2527" s="2" t="s">
        <v>12000</v>
      </c>
    </row>
    <row r="2528">
      <c r="A2528" s="2" t="s">
        <v>7569</v>
      </c>
      <c r="B2528" s="2" t="s">
        <v>11977</v>
      </c>
      <c r="C2528" s="2" t="s">
        <v>10649</v>
      </c>
      <c r="D2528" s="2" t="s">
        <v>4301</v>
      </c>
      <c r="E2528" s="2" t="s">
        <v>12001</v>
      </c>
    </row>
    <row r="2529">
      <c r="A2529" s="2" t="s">
        <v>7570</v>
      </c>
      <c r="B2529" s="2" t="s">
        <v>11977</v>
      </c>
      <c r="C2529" s="2" t="s">
        <v>10649</v>
      </c>
      <c r="D2529" s="2" t="s">
        <v>4301</v>
      </c>
      <c r="E2529" s="2" t="s">
        <v>12002</v>
      </c>
    </row>
    <row r="2530">
      <c r="A2530" s="36" t="s">
        <v>12003</v>
      </c>
      <c r="B2530" s="2" t="s">
        <v>11977</v>
      </c>
      <c r="C2530" s="2" t="s">
        <v>10649</v>
      </c>
      <c r="D2530" s="2" t="s">
        <v>4301</v>
      </c>
      <c r="E2530" s="2" t="s">
        <v>12004</v>
      </c>
    </row>
    <row r="2531">
      <c r="A2531" s="9" t="s">
        <v>8307</v>
      </c>
      <c r="B2531" s="2" t="s">
        <v>11977</v>
      </c>
      <c r="C2531" s="2" t="s">
        <v>10649</v>
      </c>
      <c r="D2531" s="2" t="s">
        <v>4301</v>
      </c>
      <c r="E2531" s="2" t="s">
        <v>12005</v>
      </c>
    </row>
    <row r="2532">
      <c r="A2532" s="2" t="s">
        <v>8308</v>
      </c>
      <c r="B2532" s="2" t="s">
        <v>11977</v>
      </c>
      <c r="C2532" s="2" t="s">
        <v>10649</v>
      </c>
      <c r="D2532" s="2" t="s">
        <v>4301</v>
      </c>
      <c r="E2532" s="2" t="s">
        <v>12006</v>
      </c>
    </row>
    <row r="2533">
      <c r="A2533" s="36" t="s">
        <v>12007</v>
      </c>
      <c r="B2533" s="2" t="s">
        <v>11977</v>
      </c>
      <c r="C2533" s="2" t="s">
        <v>10649</v>
      </c>
      <c r="D2533" s="2" t="s">
        <v>4301</v>
      </c>
      <c r="E2533" s="2" t="s">
        <v>12008</v>
      </c>
    </row>
    <row r="2534">
      <c r="A2534" s="2" t="s">
        <v>12009</v>
      </c>
      <c r="B2534" s="2" t="s">
        <v>11977</v>
      </c>
      <c r="C2534" s="2" t="s">
        <v>10649</v>
      </c>
      <c r="D2534" s="2" t="s">
        <v>4301</v>
      </c>
      <c r="E2534" s="2" t="s">
        <v>12010</v>
      </c>
    </row>
    <row r="2535">
      <c r="A2535" s="9" t="s">
        <v>6960</v>
      </c>
      <c r="B2535" s="2" t="s">
        <v>11977</v>
      </c>
      <c r="C2535" s="2" t="s">
        <v>10649</v>
      </c>
      <c r="D2535" s="2" t="s">
        <v>4301</v>
      </c>
      <c r="E2535" s="2" t="s">
        <v>12011</v>
      </c>
    </row>
    <row r="2536">
      <c r="A2536" s="9" t="s">
        <v>7574</v>
      </c>
      <c r="B2536" s="2" t="s">
        <v>11977</v>
      </c>
      <c r="C2536" s="2" t="s">
        <v>10649</v>
      </c>
      <c r="D2536" s="2" t="s">
        <v>4301</v>
      </c>
      <c r="E2536" s="2" t="s">
        <v>12012</v>
      </c>
    </row>
    <row r="2537">
      <c r="A2537" s="9" t="s">
        <v>6961</v>
      </c>
      <c r="B2537" s="2" t="s">
        <v>11977</v>
      </c>
      <c r="C2537" s="2" t="s">
        <v>10649</v>
      </c>
      <c r="D2537" s="2" t="s">
        <v>4301</v>
      </c>
      <c r="E2537" s="2" t="s">
        <v>12013</v>
      </c>
    </row>
    <row r="2538">
      <c r="A2538" s="2" t="s">
        <v>7575</v>
      </c>
      <c r="B2538" s="2" t="s">
        <v>11977</v>
      </c>
      <c r="C2538" s="2" t="s">
        <v>10649</v>
      </c>
      <c r="D2538" s="2" t="s">
        <v>4301</v>
      </c>
      <c r="E2538" s="2" t="s">
        <v>12014</v>
      </c>
    </row>
    <row r="2539">
      <c r="A2539" s="2" t="s">
        <v>12015</v>
      </c>
      <c r="B2539" s="2" t="s">
        <v>11977</v>
      </c>
      <c r="C2539" s="2" t="s">
        <v>10649</v>
      </c>
      <c r="D2539" s="2" t="s">
        <v>4301</v>
      </c>
      <c r="E2539" s="2" t="s">
        <v>12016</v>
      </c>
    </row>
    <row r="2540">
      <c r="A2540" s="9" t="s">
        <v>7577</v>
      </c>
      <c r="B2540" s="2" t="s">
        <v>11977</v>
      </c>
      <c r="C2540" s="2" t="s">
        <v>10649</v>
      </c>
      <c r="D2540" s="2" t="s">
        <v>4301</v>
      </c>
      <c r="E2540" s="2" t="s">
        <v>12017</v>
      </c>
    </row>
    <row r="2541">
      <c r="A2541" s="9" t="s">
        <v>12018</v>
      </c>
      <c r="B2541" s="2" t="s">
        <v>11977</v>
      </c>
      <c r="C2541" s="2" t="s">
        <v>10649</v>
      </c>
      <c r="D2541" s="2" t="s">
        <v>4301</v>
      </c>
      <c r="E2541" s="2" t="s">
        <v>12019</v>
      </c>
    </row>
    <row r="2542">
      <c r="A2542" s="2" t="s">
        <v>6962</v>
      </c>
      <c r="B2542" s="2" t="s">
        <v>11977</v>
      </c>
      <c r="C2542" s="2" t="s">
        <v>10649</v>
      </c>
      <c r="D2542" s="2" t="s">
        <v>4301</v>
      </c>
      <c r="E2542" s="2" t="s">
        <v>12020</v>
      </c>
    </row>
    <row r="2543">
      <c r="A2543" s="2" t="s">
        <v>8318</v>
      </c>
      <c r="B2543" s="2" t="s">
        <v>11977</v>
      </c>
      <c r="C2543" s="2" t="s">
        <v>10649</v>
      </c>
      <c r="D2543" s="2" t="s">
        <v>4301</v>
      </c>
      <c r="E2543" s="2" t="s">
        <v>12021</v>
      </c>
    </row>
    <row r="2544">
      <c r="A2544" s="2" t="s">
        <v>8319</v>
      </c>
      <c r="B2544" s="2" t="s">
        <v>11977</v>
      </c>
      <c r="C2544" s="2" t="s">
        <v>10649</v>
      </c>
      <c r="D2544" s="2" t="s">
        <v>4301</v>
      </c>
      <c r="E2544" s="2" t="s">
        <v>12022</v>
      </c>
    </row>
    <row r="2545">
      <c r="A2545" s="2" t="s">
        <v>12023</v>
      </c>
      <c r="B2545" s="2" t="s">
        <v>11977</v>
      </c>
      <c r="C2545" s="2" t="s">
        <v>10649</v>
      </c>
      <c r="D2545" s="2" t="s">
        <v>4301</v>
      </c>
      <c r="E2545" s="2" t="s">
        <v>12024</v>
      </c>
    </row>
    <row r="2546">
      <c r="A2546" s="36" t="s">
        <v>8322</v>
      </c>
      <c r="B2546" s="2" t="s">
        <v>11977</v>
      </c>
      <c r="C2546" s="2" t="s">
        <v>10649</v>
      </c>
      <c r="D2546" s="2" t="s">
        <v>4301</v>
      </c>
      <c r="E2546" s="2" t="s">
        <v>12025</v>
      </c>
    </row>
    <row r="2547">
      <c r="A2547" s="36" t="s">
        <v>8323</v>
      </c>
      <c r="B2547" s="2" t="s">
        <v>11977</v>
      </c>
      <c r="C2547" s="2" t="s">
        <v>10649</v>
      </c>
      <c r="D2547" s="2" t="s">
        <v>4301</v>
      </c>
      <c r="E2547" s="2" t="s">
        <v>12026</v>
      </c>
    </row>
    <row r="2548">
      <c r="A2548" s="2" t="s">
        <v>6963</v>
      </c>
      <c r="B2548" s="2" t="s">
        <v>12027</v>
      </c>
      <c r="C2548" s="2" t="s">
        <v>10649</v>
      </c>
      <c r="D2548" s="2" t="s">
        <v>4301</v>
      </c>
      <c r="E2548" s="38" t="s">
        <v>12028</v>
      </c>
    </row>
    <row r="2549">
      <c r="A2549" s="2" t="s">
        <v>12029</v>
      </c>
      <c r="B2549" s="2" t="s">
        <v>12027</v>
      </c>
      <c r="C2549" s="2" t="s">
        <v>10649</v>
      </c>
      <c r="D2549" s="2" t="s">
        <v>4301</v>
      </c>
      <c r="E2549" s="2" t="s">
        <v>12030</v>
      </c>
    </row>
    <row r="2550">
      <c r="A2550" s="9" t="s">
        <v>8326</v>
      </c>
      <c r="B2550" s="2" t="s">
        <v>12027</v>
      </c>
      <c r="C2550" s="2" t="s">
        <v>10649</v>
      </c>
      <c r="D2550" s="2" t="s">
        <v>4301</v>
      </c>
      <c r="E2550" s="2" t="s">
        <v>12031</v>
      </c>
    </row>
    <row r="2551">
      <c r="A2551" s="2" t="s">
        <v>12032</v>
      </c>
      <c r="B2551" s="2" t="s">
        <v>12027</v>
      </c>
      <c r="C2551" s="2" t="s">
        <v>10649</v>
      </c>
      <c r="D2551" s="2" t="s">
        <v>4301</v>
      </c>
      <c r="E2551" s="2" t="s">
        <v>12033</v>
      </c>
    </row>
    <row r="2552">
      <c r="A2552" s="2" t="s">
        <v>12034</v>
      </c>
      <c r="B2552" s="2" t="s">
        <v>12027</v>
      </c>
      <c r="C2552" s="2" t="s">
        <v>10649</v>
      </c>
      <c r="D2552" s="2" t="s">
        <v>4301</v>
      </c>
      <c r="E2552" s="2" t="s">
        <v>12035</v>
      </c>
    </row>
    <row r="2553">
      <c r="A2553" s="36" t="s">
        <v>12036</v>
      </c>
      <c r="B2553" s="2" t="s">
        <v>12027</v>
      </c>
      <c r="C2553" s="2" t="s">
        <v>10649</v>
      </c>
      <c r="D2553" s="2" t="s">
        <v>4301</v>
      </c>
      <c r="E2553" s="2" t="s">
        <v>12037</v>
      </c>
    </row>
    <row r="2554">
      <c r="A2554" s="2" t="s">
        <v>12038</v>
      </c>
      <c r="B2554" s="2" t="s">
        <v>12027</v>
      </c>
      <c r="C2554" s="2" t="s">
        <v>10649</v>
      </c>
      <c r="D2554" s="2" t="s">
        <v>4301</v>
      </c>
      <c r="E2554" s="2" t="s">
        <v>12039</v>
      </c>
    </row>
    <row r="2555">
      <c r="A2555" s="2" t="s">
        <v>8336</v>
      </c>
      <c r="B2555" s="2" t="s">
        <v>12027</v>
      </c>
      <c r="C2555" s="2" t="s">
        <v>10649</v>
      </c>
      <c r="D2555" s="2" t="s">
        <v>4301</v>
      </c>
      <c r="E2555" s="2" t="s">
        <v>12040</v>
      </c>
    </row>
    <row r="2556">
      <c r="A2556" s="2" t="s">
        <v>12041</v>
      </c>
      <c r="B2556" s="2" t="s">
        <v>12027</v>
      </c>
      <c r="C2556" s="2" t="s">
        <v>10649</v>
      </c>
      <c r="D2556" s="2" t="s">
        <v>4301</v>
      </c>
      <c r="E2556" s="2" t="s">
        <v>12042</v>
      </c>
    </row>
    <row r="2557">
      <c r="A2557" s="2" t="s">
        <v>12043</v>
      </c>
      <c r="B2557" s="2" t="s">
        <v>12027</v>
      </c>
      <c r="C2557" s="2" t="s">
        <v>10649</v>
      </c>
      <c r="D2557" s="2" t="s">
        <v>4301</v>
      </c>
      <c r="E2557" s="2" t="s">
        <v>12044</v>
      </c>
    </row>
    <row r="2558">
      <c r="A2558" s="2" t="s">
        <v>6969</v>
      </c>
      <c r="B2558" s="2" t="s">
        <v>12027</v>
      </c>
      <c r="C2558" s="2" t="s">
        <v>10649</v>
      </c>
      <c r="D2558" s="2" t="s">
        <v>4301</v>
      </c>
      <c r="E2558" s="2" t="s">
        <v>12045</v>
      </c>
    </row>
    <row r="2559">
      <c r="A2559" s="2" t="s">
        <v>12046</v>
      </c>
      <c r="B2559" s="2" t="s">
        <v>12027</v>
      </c>
      <c r="C2559" s="2" t="s">
        <v>10649</v>
      </c>
      <c r="D2559" s="2" t="s">
        <v>4301</v>
      </c>
      <c r="E2559" s="2" t="s">
        <v>12047</v>
      </c>
    </row>
    <row r="2560">
      <c r="A2560" s="2" t="s">
        <v>12048</v>
      </c>
      <c r="B2560" s="2" t="s">
        <v>12027</v>
      </c>
      <c r="C2560" s="2" t="s">
        <v>10649</v>
      </c>
      <c r="D2560" s="2" t="s">
        <v>4301</v>
      </c>
      <c r="E2560" s="2" t="s">
        <v>12049</v>
      </c>
    </row>
    <row r="2561">
      <c r="A2561" s="2" t="s">
        <v>12050</v>
      </c>
      <c r="B2561" s="2" t="s">
        <v>12027</v>
      </c>
      <c r="C2561" s="2" t="s">
        <v>10649</v>
      </c>
      <c r="D2561" s="2" t="s">
        <v>4301</v>
      </c>
      <c r="E2561" s="2" t="s">
        <v>12051</v>
      </c>
    </row>
    <row r="2562">
      <c r="A2562" s="2" t="s">
        <v>12052</v>
      </c>
      <c r="B2562" s="2" t="s">
        <v>12027</v>
      </c>
      <c r="C2562" s="2" t="s">
        <v>10649</v>
      </c>
      <c r="D2562" s="2" t="s">
        <v>4301</v>
      </c>
      <c r="E2562" s="2" t="s">
        <v>12053</v>
      </c>
    </row>
    <row r="2563">
      <c r="A2563" s="2" t="s">
        <v>6972</v>
      </c>
      <c r="B2563" s="2" t="s">
        <v>12027</v>
      </c>
      <c r="C2563" s="2" t="s">
        <v>10649</v>
      </c>
      <c r="D2563" s="2" t="s">
        <v>4301</v>
      </c>
      <c r="E2563" s="2" t="s">
        <v>12054</v>
      </c>
    </row>
    <row r="2564">
      <c r="A2564" s="2" t="s">
        <v>12055</v>
      </c>
      <c r="B2564" s="2" t="s">
        <v>12027</v>
      </c>
      <c r="C2564" s="2" t="s">
        <v>10649</v>
      </c>
      <c r="D2564" s="2" t="s">
        <v>4301</v>
      </c>
      <c r="E2564" s="2" t="s">
        <v>12056</v>
      </c>
    </row>
    <row r="2565">
      <c r="A2565" s="2" t="s">
        <v>7593</v>
      </c>
      <c r="B2565" s="2" t="s">
        <v>12027</v>
      </c>
      <c r="C2565" s="2" t="s">
        <v>10649</v>
      </c>
      <c r="D2565" s="2" t="s">
        <v>4301</v>
      </c>
      <c r="E2565" s="2" t="s">
        <v>12057</v>
      </c>
    </row>
    <row r="2566">
      <c r="A2566" s="2" t="s">
        <v>12058</v>
      </c>
      <c r="B2566" s="2" t="s">
        <v>12027</v>
      </c>
      <c r="C2566" s="2" t="s">
        <v>10649</v>
      </c>
      <c r="D2566" s="2" t="s">
        <v>4301</v>
      </c>
      <c r="E2566" s="2" t="s">
        <v>12059</v>
      </c>
    </row>
    <row r="2567">
      <c r="A2567" s="2" t="s">
        <v>8345</v>
      </c>
      <c r="B2567" s="2" t="s">
        <v>12027</v>
      </c>
      <c r="C2567" s="2" t="s">
        <v>10649</v>
      </c>
      <c r="D2567" s="2" t="s">
        <v>4301</v>
      </c>
      <c r="E2567" s="2" t="s">
        <v>12060</v>
      </c>
    </row>
    <row r="2568">
      <c r="A2568" s="9" t="s">
        <v>7594</v>
      </c>
      <c r="B2568" s="2" t="s">
        <v>12027</v>
      </c>
      <c r="C2568" s="2" t="s">
        <v>10649</v>
      </c>
      <c r="D2568" s="2" t="s">
        <v>4301</v>
      </c>
      <c r="E2568" s="2" t="s">
        <v>12061</v>
      </c>
    </row>
    <row r="2569">
      <c r="A2569" s="2" t="s">
        <v>8346</v>
      </c>
      <c r="B2569" s="2" t="s">
        <v>12027</v>
      </c>
      <c r="C2569" s="2" t="s">
        <v>10649</v>
      </c>
      <c r="D2569" s="2" t="s">
        <v>4301</v>
      </c>
      <c r="E2569" s="2" t="s">
        <v>12062</v>
      </c>
    </row>
    <row r="2570">
      <c r="A2570" s="2" t="s">
        <v>8347</v>
      </c>
      <c r="B2570" s="2" t="s">
        <v>12027</v>
      </c>
      <c r="C2570" s="2" t="s">
        <v>10649</v>
      </c>
      <c r="D2570" s="2" t="s">
        <v>4301</v>
      </c>
      <c r="E2570" s="2" t="s">
        <v>12063</v>
      </c>
    </row>
    <row r="2571">
      <c r="A2571" s="36" t="s">
        <v>12064</v>
      </c>
      <c r="B2571" s="2" t="s">
        <v>12027</v>
      </c>
      <c r="C2571" s="2" t="s">
        <v>10649</v>
      </c>
      <c r="D2571" s="2" t="s">
        <v>4301</v>
      </c>
      <c r="E2571" s="2" t="s">
        <v>12065</v>
      </c>
    </row>
    <row r="2572">
      <c r="A2572" s="2" t="s">
        <v>8349</v>
      </c>
      <c r="B2572" s="2" t="s">
        <v>12027</v>
      </c>
      <c r="C2572" s="2" t="s">
        <v>10649</v>
      </c>
      <c r="D2572" s="2" t="s">
        <v>4301</v>
      </c>
      <c r="E2572" s="2" t="s">
        <v>12066</v>
      </c>
    </row>
    <row r="2573">
      <c r="A2573" s="2" t="s">
        <v>12067</v>
      </c>
      <c r="B2573" s="2" t="s">
        <v>12027</v>
      </c>
      <c r="C2573" s="2" t="s">
        <v>10649</v>
      </c>
      <c r="D2573" s="2" t="s">
        <v>4301</v>
      </c>
      <c r="E2573" s="2" t="s">
        <v>12068</v>
      </c>
    </row>
    <row r="2574">
      <c r="A2574" s="9" t="s">
        <v>8352</v>
      </c>
      <c r="B2574" s="2" t="s">
        <v>12027</v>
      </c>
      <c r="C2574" s="2" t="s">
        <v>10649</v>
      </c>
      <c r="D2574" s="2" t="s">
        <v>4301</v>
      </c>
      <c r="E2574" s="2" t="s">
        <v>12069</v>
      </c>
    </row>
    <row r="2575">
      <c r="A2575" s="36" t="s">
        <v>12070</v>
      </c>
      <c r="B2575" s="2" t="s">
        <v>12027</v>
      </c>
      <c r="C2575" s="2" t="s">
        <v>10649</v>
      </c>
      <c r="D2575" s="2" t="s">
        <v>4301</v>
      </c>
      <c r="E2575" s="2" t="s">
        <v>12071</v>
      </c>
    </row>
    <row r="2576">
      <c r="A2576" s="89" t="s">
        <v>7595</v>
      </c>
      <c r="B2576" s="2" t="s">
        <v>12027</v>
      </c>
      <c r="C2576" s="2" t="s">
        <v>10649</v>
      </c>
      <c r="D2576" s="2" t="s">
        <v>4301</v>
      </c>
      <c r="E2576" s="2" t="s">
        <v>12072</v>
      </c>
    </row>
    <row r="2577">
      <c r="A2577" s="2" t="s">
        <v>8354</v>
      </c>
      <c r="B2577" s="2" t="s">
        <v>12027</v>
      </c>
      <c r="C2577" s="2" t="s">
        <v>10649</v>
      </c>
      <c r="D2577" s="2" t="s">
        <v>4301</v>
      </c>
      <c r="E2577" s="2" t="s">
        <v>12073</v>
      </c>
    </row>
    <row r="2578">
      <c r="A2578" s="2" t="s">
        <v>8355</v>
      </c>
      <c r="B2578" s="2" t="s">
        <v>12027</v>
      </c>
      <c r="C2578" s="2" t="s">
        <v>10649</v>
      </c>
      <c r="D2578" s="2" t="s">
        <v>4301</v>
      </c>
      <c r="E2578" s="2" t="s">
        <v>12074</v>
      </c>
    </row>
    <row r="2579">
      <c r="A2579" s="9" t="s">
        <v>6975</v>
      </c>
      <c r="B2579" s="2" t="s">
        <v>12027</v>
      </c>
      <c r="C2579" s="2" t="s">
        <v>10649</v>
      </c>
      <c r="D2579" s="2" t="s">
        <v>4301</v>
      </c>
      <c r="E2579" s="2" t="s">
        <v>12075</v>
      </c>
    </row>
    <row r="2580">
      <c r="A2580" s="9" t="s">
        <v>8356</v>
      </c>
      <c r="B2580" s="2" t="s">
        <v>12027</v>
      </c>
      <c r="C2580" s="2" t="s">
        <v>10649</v>
      </c>
      <c r="D2580" s="2" t="s">
        <v>4301</v>
      </c>
      <c r="E2580" s="2" t="s">
        <v>12076</v>
      </c>
    </row>
    <row r="2581">
      <c r="A2581" s="2" t="s">
        <v>8357</v>
      </c>
      <c r="B2581" s="2" t="s">
        <v>12027</v>
      </c>
      <c r="C2581" s="2" t="s">
        <v>10649</v>
      </c>
      <c r="D2581" s="2" t="s">
        <v>4301</v>
      </c>
      <c r="E2581" s="2" t="s">
        <v>12077</v>
      </c>
    </row>
    <row r="2582">
      <c r="A2582" s="2" t="s">
        <v>12078</v>
      </c>
      <c r="B2582" s="2" t="s">
        <v>12079</v>
      </c>
      <c r="C2582" s="2" t="s">
        <v>10649</v>
      </c>
      <c r="D2582" s="2" t="s">
        <v>4301</v>
      </c>
      <c r="E2582" s="38" t="s">
        <v>12080</v>
      </c>
    </row>
    <row r="2583">
      <c r="A2583" s="2" t="s">
        <v>12081</v>
      </c>
      <c r="B2583" s="2" t="s">
        <v>12079</v>
      </c>
      <c r="C2583" s="2" t="s">
        <v>10649</v>
      </c>
      <c r="D2583" s="2" t="s">
        <v>4301</v>
      </c>
      <c r="E2583" s="2" t="s">
        <v>12082</v>
      </c>
    </row>
    <row r="2584">
      <c r="A2584" s="2" t="s">
        <v>12083</v>
      </c>
      <c r="B2584" s="2" t="s">
        <v>12079</v>
      </c>
      <c r="C2584" s="2" t="s">
        <v>10649</v>
      </c>
      <c r="D2584" s="2" t="s">
        <v>4301</v>
      </c>
      <c r="E2584" s="2" t="s">
        <v>12084</v>
      </c>
    </row>
    <row r="2585">
      <c r="A2585" s="2" t="s">
        <v>12085</v>
      </c>
      <c r="B2585" s="2" t="s">
        <v>12079</v>
      </c>
      <c r="C2585" s="2" t="s">
        <v>10649</v>
      </c>
      <c r="D2585" s="2" t="s">
        <v>4301</v>
      </c>
      <c r="E2585" s="2" t="s">
        <v>12086</v>
      </c>
    </row>
    <row r="2586">
      <c r="A2586" s="2" t="s">
        <v>12087</v>
      </c>
      <c r="B2586" s="2" t="s">
        <v>12079</v>
      </c>
      <c r="C2586" s="2" t="s">
        <v>10649</v>
      </c>
      <c r="D2586" s="2" t="s">
        <v>4301</v>
      </c>
      <c r="E2586" s="2" t="s">
        <v>12088</v>
      </c>
    </row>
    <row r="2587">
      <c r="A2587" s="2" t="s">
        <v>6985</v>
      </c>
      <c r="B2587" s="2" t="s">
        <v>12079</v>
      </c>
      <c r="C2587" s="2" t="s">
        <v>10649</v>
      </c>
      <c r="D2587" s="2" t="s">
        <v>4301</v>
      </c>
      <c r="E2587" s="2" t="s">
        <v>12089</v>
      </c>
    </row>
    <row r="2588">
      <c r="A2588" s="2" t="s">
        <v>12090</v>
      </c>
      <c r="B2588" s="2" t="s">
        <v>12079</v>
      </c>
      <c r="C2588" s="2" t="s">
        <v>10649</v>
      </c>
      <c r="D2588" s="2" t="s">
        <v>4301</v>
      </c>
      <c r="E2588" s="2" t="s">
        <v>12091</v>
      </c>
    </row>
    <row r="2589">
      <c r="A2589" s="2" t="s">
        <v>12092</v>
      </c>
      <c r="B2589" s="2" t="s">
        <v>12079</v>
      </c>
      <c r="C2589" s="2" t="s">
        <v>10649</v>
      </c>
      <c r="D2589" s="2" t="s">
        <v>4301</v>
      </c>
      <c r="E2589" s="2" t="s">
        <v>12093</v>
      </c>
    </row>
    <row r="2590">
      <c r="A2590" s="36" t="s">
        <v>12094</v>
      </c>
      <c r="B2590" s="2" t="s">
        <v>12079</v>
      </c>
      <c r="C2590" s="2" t="s">
        <v>10649</v>
      </c>
      <c r="D2590" s="2" t="s">
        <v>4301</v>
      </c>
      <c r="E2590" s="2" t="s">
        <v>12095</v>
      </c>
    </row>
    <row r="2591">
      <c r="A2591" s="2" t="s">
        <v>12096</v>
      </c>
      <c r="B2591" s="2" t="s">
        <v>12079</v>
      </c>
      <c r="C2591" s="2" t="s">
        <v>10649</v>
      </c>
      <c r="D2591" s="2" t="s">
        <v>4301</v>
      </c>
      <c r="E2591" s="2" t="s">
        <v>12097</v>
      </c>
    </row>
    <row r="2592">
      <c r="A2592" s="36" t="s">
        <v>12098</v>
      </c>
      <c r="B2592" s="2" t="s">
        <v>12079</v>
      </c>
      <c r="C2592" s="2" t="s">
        <v>10649</v>
      </c>
      <c r="D2592" s="2" t="s">
        <v>4301</v>
      </c>
      <c r="E2592" s="2" t="s">
        <v>12099</v>
      </c>
    </row>
    <row r="2593">
      <c r="A2593" s="2" t="s">
        <v>8371</v>
      </c>
      <c r="B2593" s="2" t="s">
        <v>12079</v>
      </c>
      <c r="C2593" s="2" t="s">
        <v>10649</v>
      </c>
      <c r="D2593" s="2" t="s">
        <v>4301</v>
      </c>
      <c r="E2593" s="2" t="s">
        <v>12100</v>
      </c>
    </row>
    <row r="2594">
      <c r="A2594" s="2" t="s">
        <v>8372</v>
      </c>
      <c r="B2594" s="2" t="s">
        <v>12079</v>
      </c>
      <c r="C2594" s="2" t="s">
        <v>10649</v>
      </c>
      <c r="D2594" s="2" t="s">
        <v>4301</v>
      </c>
      <c r="E2594" s="2" t="s">
        <v>12101</v>
      </c>
    </row>
    <row r="2595">
      <c r="A2595" s="9" t="s">
        <v>12102</v>
      </c>
      <c r="B2595" s="2" t="s">
        <v>12079</v>
      </c>
      <c r="C2595" s="2" t="s">
        <v>10649</v>
      </c>
      <c r="D2595" s="2" t="s">
        <v>4301</v>
      </c>
      <c r="E2595" s="2" t="s">
        <v>12103</v>
      </c>
    </row>
    <row r="2596">
      <c r="A2596" s="2" t="s">
        <v>12104</v>
      </c>
      <c r="B2596" s="2" t="s">
        <v>12079</v>
      </c>
      <c r="C2596" s="2" t="s">
        <v>10649</v>
      </c>
      <c r="D2596" s="2" t="s">
        <v>4301</v>
      </c>
      <c r="E2596" s="2" t="s">
        <v>12105</v>
      </c>
    </row>
    <row r="2597">
      <c r="A2597" s="2" t="s">
        <v>8375</v>
      </c>
      <c r="B2597" s="2" t="s">
        <v>12079</v>
      </c>
      <c r="C2597" s="2" t="s">
        <v>10649</v>
      </c>
      <c r="D2597" s="2" t="s">
        <v>4301</v>
      </c>
      <c r="E2597" s="2" t="s">
        <v>12106</v>
      </c>
    </row>
    <row r="2598">
      <c r="A2598" s="2" t="s">
        <v>8376</v>
      </c>
      <c r="B2598" s="2" t="s">
        <v>12079</v>
      </c>
      <c r="C2598" s="2" t="s">
        <v>10649</v>
      </c>
      <c r="D2598" s="2" t="s">
        <v>4301</v>
      </c>
      <c r="E2598" s="2" t="s">
        <v>12107</v>
      </c>
    </row>
    <row r="2599">
      <c r="A2599" s="36" t="s">
        <v>12108</v>
      </c>
      <c r="B2599" s="2" t="s">
        <v>12079</v>
      </c>
      <c r="C2599" s="2" t="s">
        <v>10649</v>
      </c>
      <c r="D2599" s="2" t="s">
        <v>4301</v>
      </c>
      <c r="E2599" s="2" t="s">
        <v>12109</v>
      </c>
    </row>
    <row r="2600">
      <c r="A2600" s="2" t="s">
        <v>12110</v>
      </c>
      <c r="B2600" s="2" t="s">
        <v>12079</v>
      </c>
      <c r="C2600" s="2" t="s">
        <v>10649</v>
      </c>
      <c r="D2600" s="2" t="s">
        <v>4301</v>
      </c>
      <c r="E2600" s="2" t="s">
        <v>12111</v>
      </c>
    </row>
    <row r="2601">
      <c r="A2601" s="2" t="s">
        <v>8385</v>
      </c>
      <c r="B2601" s="2" t="s">
        <v>12079</v>
      </c>
      <c r="C2601" s="2" t="s">
        <v>10649</v>
      </c>
      <c r="D2601" s="2" t="s">
        <v>4301</v>
      </c>
      <c r="E2601" s="2" t="s">
        <v>12112</v>
      </c>
    </row>
    <row r="2602">
      <c r="A2602" s="2" t="s">
        <v>8386</v>
      </c>
      <c r="B2602" s="2" t="s">
        <v>12079</v>
      </c>
      <c r="C2602" s="2" t="s">
        <v>10649</v>
      </c>
      <c r="D2602" s="2" t="s">
        <v>4301</v>
      </c>
      <c r="E2602" s="2" t="s">
        <v>12113</v>
      </c>
    </row>
    <row r="2603">
      <c r="A2603" s="2" t="s">
        <v>8387</v>
      </c>
      <c r="B2603" s="2" t="s">
        <v>12079</v>
      </c>
      <c r="C2603" s="2" t="s">
        <v>10649</v>
      </c>
      <c r="D2603" s="2" t="s">
        <v>4301</v>
      </c>
      <c r="E2603" s="2" t="s">
        <v>12114</v>
      </c>
    </row>
    <row r="2604">
      <c r="A2604" s="9" t="s">
        <v>6988</v>
      </c>
      <c r="B2604" s="2" t="s">
        <v>12079</v>
      </c>
      <c r="C2604" s="2" t="s">
        <v>10649</v>
      </c>
      <c r="D2604" s="2" t="s">
        <v>4301</v>
      </c>
      <c r="E2604" s="2" t="s">
        <v>12115</v>
      </c>
    </row>
    <row r="2605">
      <c r="A2605" s="9" t="s">
        <v>12116</v>
      </c>
      <c r="B2605" s="2" t="s">
        <v>12079</v>
      </c>
      <c r="C2605" s="2" t="s">
        <v>10649</v>
      </c>
      <c r="D2605" s="2" t="s">
        <v>4301</v>
      </c>
      <c r="E2605" s="2" t="s">
        <v>12117</v>
      </c>
    </row>
    <row r="2606">
      <c r="A2606" s="2" t="s">
        <v>12118</v>
      </c>
      <c r="B2606" s="2" t="s">
        <v>12079</v>
      </c>
      <c r="C2606" s="2" t="s">
        <v>10649</v>
      </c>
      <c r="D2606" s="2" t="s">
        <v>4301</v>
      </c>
      <c r="E2606" s="2" t="s">
        <v>12119</v>
      </c>
    </row>
    <row r="2607">
      <c r="A2607" s="2" t="s">
        <v>7618</v>
      </c>
      <c r="B2607" s="2" t="s">
        <v>12079</v>
      </c>
      <c r="C2607" s="2" t="s">
        <v>10649</v>
      </c>
      <c r="D2607" s="2" t="s">
        <v>4301</v>
      </c>
      <c r="E2607" s="2" t="s">
        <v>12120</v>
      </c>
    </row>
    <row r="2608">
      <c r="A2608" s="2" t="s">
        <v>7619</v>
      </c>
      <c r="B2608" s="2" t="s">
        <v>12079</v>
      </c>
      <c r="C2608" s="2" t="s">
        <v>10649</v>
      </c>
      <c r="D2608" s="2" t="s">
        <v>4301</v>
      </c>
      <c r="E2608" s="2" t="s">
        <v>12121</v>
      </c>
    </row>
    <row r="2609">
      <c r="A2609" s="9" t="s">
        <v>7621</v>
      </c>
      <c r="B2609" s="2" t="s">
        <v>12079</v>
      </c>
      <c r="C2609" s="2" t="s">
        <v>10649</v>
      </c>
      <c r="D2609" s="2" t="s">
        <v>4301</v>
      </c>
      <c r="E2609" s="2" t="s">
        <v>12122</v>
      </c>
    </row>
    <row r="2610">
      <c r="A2610" s="38" t="s">
        <v>8392</v>
      </c>
      <c r="B2610" s="2" t="s">
        <v>12079</v>
      </c>
      <c r="C2610" s="2" t="s">
        <v>10649</v>
      </c>
      <c r="D2610" s="2" t="s">
        <v>4301</v>
      </c>
      <c r="E2610" s="2" t="s">
        <v>12123</v>
      </c>
    </row>
    <row r="2611">
      <c r="A2611" s="2" t="s">
        <v>8393</v>
      </c>
      <c r="B2611" s="2" t="s">
        <v>12079</v>
      </c>
      <c r="C2611" s="2" t="s">
        <v>10649</v>
      </c>
      <c r="D2611" s="2" t="s">
        <v>4301</v>
      </c>
      <c r="E2611" s="2" t="s">
        <v>12124</v>
      </c>
    </row>
    <row r="2612">
      <c r="A2612" s="38" t="s">
        <v>8394</v>
      </c>
      <c r="B2612" s="2" t="s">
        <v>12079</v>
      </c>
      <c r="C2612" s="2" t="s">
        <v>10649</v>
      </c>
      <c r="D2612" s="2" t="s">
        <v>4301</v>
      </c>
      <c r="E2612" s="2" t="s">
        <v>12125</v>
      </c>
    </row>
    <row r="2613">
      <c r="A2613" s="38" t="s">
        <v>8395</v>
      </c>
      <c r="B2613" s="2" t="s">
        <v>12079</v>
      </c>
      <c r="C2613" s="2" t="s">
        <v>10649</v>
      </c>
      <c r="D2613" s="2" t="s">
        <v>4301</v>
      </c>
      <c r="E2613" s="2" t="s">
        <v>12126</v>
      </c>
    </row>
    <row r="2614">
      <c r="A2614" s="2" t="s">
        <v>8396</v>
      </c>
      <c r="B2614" s="2" t="s">
        <v>12127</v>
      </c>
      <c r="C2614" s="2" t="s">
        <v>10858</v>
      </c>
      <c r="D2614" s="2" t="s">
        <v>4301</v>
      </c>
      <c r="E2614" s="38" t="s">
        <v>12128</v>
      </c>
    </row>
    <row r="2615">
      <c r="A2615" s="9" t="s">
        <v>12129</v>
      </c>
      <c r="B2615" s="2" t="s">
        <v>12127</v>
      </c>
      <c r="C2615" s="2" t="s">
        <v>10858</v>
      </c>
      <c r="D2615" s="2" t="s">
        <v>4301</v>
      </c>
      <c r="E2615" s="2" t="s">
        <v>12130</v>
      </c>
    </row>
    <row r="2616">
      <c r="A2616" s="36" t="s">
        <v>12131</v>
      </c>
      <c r="B2616" s="2" t="s">
        <v>12127</v>
      </c>
      <c r="C2616" s="2" t="s">
        <v>10858</v>
      </c>
      <c r="D2616" s="2" t="s">
        <v>4301</v>
      </c>
      <c r="E2616" s="2" t="s">
        <v>12132</v>
      </c>
    </row>
    <row r="2617">
      <c r="A2617" s="2" t="s">
        <v>12133</v>
      </c>
      <c r="B2617" s="2" t="s">
        <v>12127</v>
      </c>
      <c r="C2617" s="2" t="s">
        <v>10858</v>
      </c>
      <c r="D2617" s="2" t="s">
        <v>4301</v>
      </c>
      <c r="E2617" s="2" t="s">
        <v>12134</v>
      </c>
    </row>
    <row r="2618">
      <c r="A2618" s="2" t="s">
        <v>12135</v>
      </c>
      <c r="B2618" s="2" t="s">
        <v>12127</v>
      </c>
      <c r="C2618" s="2" t="s">
        <v>10858</v>
      </c>
      <c r="D2618" s="2" t="s">
        <v>4301</v>
      </c>
      <c r="E2618" s="2" t="s">
        <v>12136</v>
      </c>
    </row>
    <row r="2619">
      <c r="A2619" s="2" t="s">
        <v>8404</v>
      </c>
      <c r="B2619" s="2" t="s">
        <v>12127</v>
      </c>
      <c r="C2619" s="2" t="s">
        <v>10858</v>
      </c>
      <c r="D2619" s="2" t="s">
        <v>4301</v>
      </c>
      <c r="E2619" s="2" t="s">
        <v>12137</v>
      </c>
    </row>
    <row r="2620">
      <c r="A2620" s="36" t="s">
        <v>12138</v>
      </c>
      <c r="B2620" s="2" t="s">
        <v>12127</v>
      </c>
      <c r="C2620" s="2" t="s">
        <v>10858</v>
      </c>
      <c r="D2620" s="2" t="s">
        <v>4301</v>
      </c>
      <c r="E2620" s="2" t="s">
        <v>12139</v>
      </c>
    </row>
    <row r="2621">
      <c r="A2621" s="2" t="s">
        <v>12140</v>
      </c>
      <c r="B2621" s="2" t="s">
        <v>12127</v>
      </c>
      <c r="C2621" s="2" t="s">
        <v>10858</v>
      </c>
      <c r="D2621" s="2" t="s">
        <v>4301</v>
      </c>
      <c r="E2621" s="2" t="s">
        <v>12141</v>
      </c>
    </row>
    <row r="2622">
      <c r="A2622" s="2" t="s">
        <v>12142</v>
      </c>
      <c r="B2622" s="2" t="s">
        <v>12127</v>
      </c>
      <c r="C2622" s="2" t="s">
        <v>10858</v>
      </c>
      <c r="D2622" s="2" t="s">
        <v>4301</v>
      </c>
      <c r="E2622" s="2" t="s">
        <v>12143</v>
      </c>
    </row>
    <row r="2623">
      <c r="A2623" s="2" t="s">
        <v>12144</v>
      </c>
      <c r="B2623" s="2" t="s">
        <v>12127</v>
      </c>
      <c r="C2623" s="2" t="s">
        <v>10858</v>
      </c>
      <c r="D2623" s="2" t="s">
        <v>4301</v>
      </c>
      <c r="E2623" s="2" t="s">
        <v>12145</v>
      </c>
    </row>
    <row r="2624">
      <c r="A2624" s="2" t="s">
        <v>12146</v>
      </c>
      <c r="B2624" s="2" t="s">
        <v>12127</v>
      </c>
      <c r="C2624" s="2" t="s">
        <v>10858</v>
      </c>
      <c r="D2624" s="2" t="s">
        <v>4301</v>
      </c>
      <c r="E2624" s="2" t="s">
        <v>12147</v>
      </c>
    </row>
    <row r="2625">
      <c r="A2625" s="2" t="s">
        <v>7631</v>
      </c>
      <c r="B2625" s="2" t="s">
        <v>12127</v>
      </c>
      <c r="C2625" s="2" t="s">
        <v>10858</v>
      </c>
      <c r="D2625" s="2" t="s">
        <v>4301</v>
      </c>
      <c r="E2625" s="2" t="s">
        <v>12148</v>
      </c>
    </row>
    <row r="2626">
      <c r="A2626" s="2" t="s">
        <v>12149</v>
      </c>
      <c r="B2626" s="2" t="s">
        <v>12127</v>
      </c>
      <c r="C2626" s="2" t="s">
        <v>10858</v>
      </c>
      <c r="D2626" s="2" t="s">
        <v>4301</v>
      </c>
      <c r="E2626" s="2" t="s">
        <v>12150</v>
      </c>
    </row>
    <row r="2627">
      <c r="A2627" s="2" t="s">
        <v>8417</v>
      </c>
      <c r="B2627" s="2" t="s">
        <v>12127</v>
      </c>
      <c r="C2627" s="2" t="s">
        <v>10858</v>
      </c>
      <c r="D2627" s="2" t="s">
        <v>4301</v>
      </c>
      <c r="E2627" s="2" t="s">
        <v>12151</v>
      </c>
    </row>
    <row r="2628">
      <c r="A2628" s="36" t="s">
        <v>12152</v>
      </c>
      <c r="B2628" s="2" t="s">
        <v>12127</v>
      </c>
      <c r="C2628" s="2" t="s">
        <v>10858</v>
      </c>
      <c r="D2628" s="2" t="s">
        <v>4301</v>
      </c>
      <c r="E2628" s="2" t="s">
        <v>12153</v>
      </c>
    </row>
    <row r="2629">
      <c r="A2629" s="2" t="s">
        <v>12154</v>
      </c>
      <c r="B2629" s="2" t="s">
        <v>12127</v>
      </c>
      <c r="C2629" s="2" t="s">
        <v>10858</v>
      </c>
      <c r="D2629" s="2" t="s">
        <v>4301</v>
      </c>
      <c r="E2629" s="2" t="s">
        <v>12155</v>
      </c>
    </row>
    <row r="2630">
      <c r="A2630" s="2" t="s">
        <v>12156</v>
      </c>
      <c r="B2630" s="2" t="s">
        <v>12127</v>
      </c>
      <c r="C2630" s="2" t="s">
        <v>10858</v>
      </c>
      <c r="D2630" s="2" t="s">
        <v>4301</v>
      </c>
      <c r="E2630" s="2" t="s">
        <v>12157</v>
      </c>
    </row>
    <row r="2631">
      <c r="A2631" s="2" t="s">
        <v>12158</v>
      </c>
      <c r="B2631" s="2" t="s">
        <v>12127</v>
      </c>
      <c r="C2631" s="2" t="s">
        <v>10858</v>
      </c>
      <c r="D2631" s="2" t="s">
        <v>4301</v>
      </c>
      <c r="E2631" s="2" t="s">
        <v>12159</v>
      </c>
    </row>
    <row r="2632">
      <c r="A2632" s="2" t="s">
        <v>12160</v>
      </c>
      <c r="B2632" s="2" t="s">
        <v>12127</v>
      </c>
      <c r="C2632" s="2" t="s">
        <v>10858</v>
      </c>
      <c r="D2632" s="2" t="s">
        <v>4301</v>
      </c>
      <c r="E2632" s="2" t="s">
        <v>12161</v>
      </c>
    </row>
    <row r="2633">
      <c r="A2633" s="36" t="s">
        <v>12162</v>
      </c>
      <c r="B2633" s="2" t="s">
        <v>12127</v>
      </c>
      <c r="C2633" s="2" t="s">
        <v>10858</v>
      </c>
      <c r="D2633" s="2" t="s">
        <v>4301</v>
      </c>
      <c r="E2633" s="2" t="s">
        <v>12163</v>
      </c>
    </row>
    <row r="2634">
      <c r="A2634" s="9" t="s">
        <v>12164</v>
      </c>
      <c r="B2634" s="2" t="s">
        <v>12127</v>
      </c>
      <c r="C2634" s="2" t="s">
        <v>10858</v>
      </c>
      <c r="D2634" s="2" t="s">
        <v>4301</v>
      </c>
      <c r="E2634" s="2" t="s">
        <v>12165</v>
      </c>
    </row>
    <row r="2635">
      <c r="A2635" s="2" t="s">
        <v>12166</v>
      </c>
      <c r="B2635" s="2" t="s">
        <v>12127</v>
      </c>
      <c r="C2635" s="2" t="s">
        <v>10858</v>
      </c>
      <c r="D2635" s="2" t="s">
        <v>4301</v>
      </c>
      <c r="E2635" s="2" t="s">
        <v>12167</v>
      </c>
    </row>
    <row r="2636">
      <c r="A2636" s="9" t="s">
        <v>12168</v>
      </c>
      <c r="B2636" s="2" t="s">
        <v>12127</v>
      </c>
      <c r="C2636" s="2" t="s">
        <v>10858</v>
      </c>
      <c r="D2636" s="2" t="s">
        <v>4301</v>
      </c>
      <c r="E2636" s="2" t="s">
        <v>12169</v>
      </c>
    </row>
    <row r="2637">
      <c r="A2637" s="2" t="s">
        <v>8439</v>
      </c>
      <c r="B2637" s="2" t="s">
        <v>12127</v>
      </c>
      <c r="C2637" s="2" t="s">
        <v>10858</v>
      </c>
      <c r="D2637" s="2" t="s">
        <v>4301</v>
      </c>
      <c r="E2637" s="2" t="s">
        <v>12170</v>
      </c>
    </row>
    <row r="2638">
      <c r="A2638" s="9" t="s">
        <v>7644</v>
      </c>
      <c r="B2638" s="2" t="s">
        <v>12127</v>
      </c>
      <c r="C2638" s="2" t="s">
        <v>10858</v>
      </c>
      <c r="D2638" s="2" t="s">
        <v>4301</v>
      </c>
      <c r="E2638" s="2" t="s">
        <v>12171</v>
      </c>
    </row>
    <row r="2639">
      <c r="A2639" s="2" t="s">
        <v>12172</v>
      </c>
      <c r="B2639" s="2" t="s">
        <v>12127</v>
      </c>
      <c r="C2639" s="2" t="s">
        <v>10858</v>
      </c>
      <c r="D2639" s="2" t="s">
        <v>4301</v>
      </c>
      <c r="E2639" s="2" t="s">
        <v>12173</v>
      </c>
    </row>
    <row r="2640">
      <c r="A2640" s="2" t="s">
        <v>12174</v>
      </c>
      <c r="B2640" s="2" t="s">
        <v>12127</v>
      </c>
      <c r="C2640" s="2" t="s">
        <v>10858</v>
      </c>
      <c r="D2640" s="2" t="s">
        <v>4301</v>
      </c>
      <c r="E2640" s="2" t="s">
        <v>12175</v>
      </c>
    </row>
    <row r="2641">
      <c r="A2641" s="2" t="s">
        <v>12176</v>
      </c>
      <c r="B2641" s="2" t="s">
        <v>12127</v>
      </c>
      <c r="C2641" s="2" t="s">
        <v>10858</v>
      </c>
      <c r="D2641" s="2" t="s">
        <v>4301</v>
      </c>
      <c r="E2641" s="2" t="s">
        <v>12177</v>
      </c>
    </row>
    <row r="2642">
      <c r="A2642" s="2" t="s">
        <v>8447</v>
      </c>
      <c r="B2642" s="2" t="s">
        <v>12127</v>
      </c>
      <c r="C2642" s="2" t="s">
        <v>10858</v>
      </c>
      <c r="D2642" s="2" t="s">
        <v>4301</v>
      </c>
      <c r="E2642" s="2" t="s">
        <v>12178</v>
      </c>
    </row>
    <row r="2643">
      <c r="A2643" s="9" t="s">
        <v>12179</v>
      </c>
      <c r="B2643" s="2" t="s">
        <v>12127</v>
      </c>
      <c r="C2643" s="2" t="s">
        <v>10858</v>
      </c>
      <c r="D2643" s="2" t="s">
        <v>4301</v>
      </c>
      <c r="E2643" s="2" t="s">
        <v>12180</v>
      </c>
    </row>
    <row r="2644">
      <c r="A2644" s="9" t="s">
        <v>12181</v>
      </c>
      <c r="B2644" s="2" t="s">
        <v>12127</v>
      </c>
      <c r="C2644" s="2" t="s">
        <v>10858</v>
      </c>
      <c r="D2644" s="2" t="s">
        <v>4301</v>
      </c>
      <c r="E2644" s="2" t="s">
        <v>12182</v>
      </c>
    </row>
    <row r="2645">
      <c r="A2645" s="2" t="s">
        <v>12183</v>
      </c>
      <c r="B2645" s="2" t="s">
        <v>12127</v>
      </c>
      <c r="C2645" s="2" t="s">
        <v>10858</v>
      </c>
      <c r="D2645" s="2" t="s">
        <v>4301</v>
      </c>
      <c r="E2645" s="2" t="s">
        <v>12184</v>
      </c>
    </row>
    <row r="2646">
      <c r="A2646" s="9" t="s">
        <v>12185</v>
      </c>
      <c r="B2646" s="2" t="s">
        <v>12127</v>
      </c>
      <c r="C2646" s="2" t="s">
        <v>10858</v>
      </c>
      <c r="D2646" s="2" t="s">
        <v>4301</v>
      </c>
      <c r="E2646" s="2" t="s">
        <v>12186</v>
      </c>
    </row>
    <row r="2647">
      <c r="A2647" s="9" t="s">
        <v>12187</v>
      </c>
      <c r="B2647" s="2" t="s">
        <v>12127</v>
      </c>
      <c r="C2647" s="2" t="s">
        <v>10858</v>
      </c>
      <c r="D2647" s="2" t="s">
        <v>4301</v>
      </c>
      <c r="E2647" s="2" t="s">
        <v>12188</v>
      </c>
    </row>
    <row r="2648">
      <c r="A2648" s="2" t="s">
        <v>8453</v>
      </c>
      <c r="B2648" s="2" t="s">
        <v>12127</v>
      </c>
      <c r="C2648" s="2" t="s">
        <v>10858</v>
      </c>
      <c r="D2648" s="2" t="s">
        <v>4301</v>
      </c>
      <c r="E2648" s="2" t="s">
        <v>12189</v>
      </c>
    </row>
    <row r="2649">
      <c r="A2649" s="2" t="s">
        <v>8454</v>
      </c>
      <c r="B2649" s="2" t="s">
        <v>12127</v>
      </c>
      <c r="C2649" s="2" t="s">
        <v>10858</v>
      </c>
      <c r="D2649" s="2" t="s">
        <v>4301</v>
      </c>
      <c r="E2649" s="2" t="s">
        <v>12190</v>
      </c>
    </row>
    <row r="2650">
      <c r="A2650" s="2" t="s">
        <v>12191</v>
      </c>
      <c r="B2650" s="2" t="s">
        <v>12127</v>
      </c>
      <c r="C2650" s="2" t="s">
        <v>10858</v>
      </c>
      <c r="D2650" s="2" t="s">
        <v>4301</v>
      </c>
      <c r="E2650" s="2" t="s">
        <v>12192</v>
      </c>
    </row>
    <row r="2651">
      <c r="A2651" s="2" t="s">
        <v>12193</v>
      </c>
      <c r="B2651" s="2" t="s">
        <v>12127</v>
      </c>
      <c r="C2651" s="2" t="s">
        <v>10858</v>
      </c>
      <c r="D2651" s="2" t="s">
        <v>4301</v>
      </c>
      <c r="E2651" s="2" t="s">
        <v>12194</v>
      </c>
    </row>
    <row r="2652">
      <c r="A2652" s="2" t="s">
        <v>8460</v>
      </c>
      <c r="B2652" s="2" t="s">
        <v>12127</v>
      </c>
      <c r="C2652" s="2" t="s">
        <v>10858</v>
      </c>
      <c r="D2652" s="2" t="s">
        <v>4301</v>
      </c>
      <c r="E2652" s="2" t="s">
        <v>12195</v>
      </c>
    </row>
    <row r="2653">
      <c r="A2653" s="2" t="s">
        <v>12196</v>
      </c>
      <c r="B2653" s="2" t="s">
        <v>12127</v>
      </c>
      <c r="C2653" s="2" t="s">
        <v>10858</v>
      </c>
      <c r="D2653" s="2" t="s">
        <v>4301</v>
      </c>
      <c r="E2653" s="2" t="s">
        <v>12197</v>
      </c>
    </row>
    <row r="2654">
      <c r="A2654" s="9" t="s">
        <v>8461</v>
      </c>
      <c r="B2654" s="2" t="s">
        <v>12127</v>
      </c>
      <c r="C2654" s="2" t="s">
        <v>10858</v>
      </c>
      <c r="D2654" s="2" t="s">
        <v>4301</v>
      </c>
      <c r="E2654" s="2" t="s">
        <v>12198</v>
      </c>
    </row>
    <row r="2655">
      <c r="A2655" s="2" t="s">
        <v>8462</v>
      </c>
      <c r="B2655" s="2" t="s">
        <v>12127</v>
      </c>
      <c r="C2655" s="2" t="s">
        <v>10858</v>
      </c>
      <c r="D2655" s="2" t="s">
        <v>4301</v>
      </c>
      <c r="E2655" s="2" t="s">
        <v>12199</v>
      </c>
    </row>
    <row r="2656">
      <c r="A2656" s="9" t="s">
        <v>8463</v>
      </c>
      <c r="B2656" s="2" t="s">
        <v>12127</v>
      </c>
      <c r="C2656" s="2" t="s">
        <v>10858</v>
      </c>
      <c r="D2656" s="2" t="s">
        <v>4301</v>
      </c>
      <c r="E2656" s="2" t="s">
        <v>12200</v>
      </c>
    </row>
    <row r="2657">
      <c r="A2657" s="2" t="s">
        <v>12201</v>
      </c>
      <c r="B2657" s="2" t="s">
        <v>12127</v>
      </c>
      <c r="C2657" s="2" t="s">
        <v>10858</v>
      </c>
      <c r="D2657" s="2" t="s">
        <v>4301</v>
      </c>
      <c r="E2657" s="2" t="s">
        <v>12202</v>
      </c>
    </row>
    <row r="2658">
      <c r="A2658" s="9" t="s">
        <v>6991</v>
      </c>
      <c r="B2658" s="2" t="s">
        <v>12127</v>
      </c>
      <c r="C2658" s="2" t="s">
        <v>10858</v>
      </c>
      <c r="D2658" s="2" t="s">
        <v>4301</v>
      </c>
      <c r="E2658" s="2" t="s">
        <v>12203</v>
      </c>
    </row>
    <row r="2659">
      <c r="A2659" s="2" t="s">
        <v>12204</v>
      </c>
      <c r="B2659" s="2" t="s">
        <v>12127</v>
      </c>
      <c r="C2659" s="2" t="s">
        <v>10858</v>
      </c>
      <c r="D2659" s="2" t="s">
        <v>4301</v>
      </c>
      <c r="E2659" s="2" t="s">
        <v>12205</v>
      </c>
    </row>
    <row r="2660">
      <c r="A2660" s="2" t="s">
        <v>8469</v>
      </c>
      <c r="B2660" s="2" t="s">
        <v>12127</v>
      </c>
      <c r="C2660" s="2" t="s">
        <v>10858</v>
      </c>
      <c r="D2660" s="2" t="s">
        <v>4301</v>
      </c>
      <c r="E2660" s="2" t="s">
        <v>12206</v>
      </c>
    </row>
    <row r="2661">
      <c r="A2661" s="2" t="s">
        <v>12207</v>
      </c>
      <c r="B2661" s="2" t="s">
        <v>12127</v>
      </c>
      <c r="C2661" s="2" t="s">
        <v>10858</v>
      </c>
      <c r="D2661" s="2" t="s">
        <v>4301</v>
      </c>
      <c r="E2661" s="2" t="s">
        <v>12208</v>
      </c>
    </row>
    <row r="2662">
      <c r="A2662" s="2" t="s">
        <v>12209</v>
      </c>
      <c r="B2662" s="2" t="s">
        <v>12127</v>
      </c>
      <c r="C2662" s="2" t="s">
        <v>10858</v>
      </c>
      <c r="D2662" s="2" t="s">
        <v>4301</v>
      </c>
      <c r="E2662" s="2" t="s">
        <v>12210</v>
      </c>
    </row>
    <row r="2663">
      <c r="A2663" s="2" t="s">
        <v>12211</v>
      </c>
      <c r="B2663" s="2" t="s">
        <v>12127</v>
      </c>
      <c r="C2663" s="2" t="s">
        <v>10858</v>
      </c>
      <c r="D2663" s="2" t="s">
        <v>4301</v>
      </c>
      <c r="E2663" s="2" t="s">
        <v>12212</v>
      </c>
    </row>
    <row r="2664">
      <c r="A2664" s="2" t="s">
        <v>8473</v>
      </c>
      <c r="B2664" s="2" t="s">
        <v>12127</v>
      </c>
      <c r="C2664" s="2" t="s">
        <v>10858</v>
      </c>
      <c r="D2664" s="2" t="s">
        <v>4301</v>
      </c>
      <c r="E2664" s="2" t="s">
        <v>12213</v>
      </c>
    </row>
    <row r="2665">
      <c r="A2665" s="9" t="s">
        <v>8474</v>
      </c>
      <c r="B2665" s="2" t="s">
        <v>12127</v>
      </c>
      <c r="C2665" s="2" t="s">
        <v>10858</v>
      </c>
      <c r="D2665" s="2" t="s">
        <v>4301</v>
      </c>
      <c r="E2665" s="2" t="s">
        <v>12214</v>
      </c>
    </row>
    <row r="2666">
      <c r="A2666" s="9" t="s">
        <v>12215</v>
      </c>
      <c r="B2666" s="2" t="s">
        <v>12127</v>
      </c>
      <c r="C2666" s="2" t="s">
        <v>10858</v>
      </c>
      <c r="D2666" s="2" t="s">
        <v>4301</v>
      </c>
      <c r="E2666" s="2" t="s">
        <v>12216</v>
      </c>
    </row>
    <row r="2667">
      <c r="A2667" s="9" t="s">
        <v>12179</v>
      </c>
      <c r="B2667" s="2" t="s">
        <v>12127</v>
      </c>
      <c r="C2667" s="2" t="s">
        <v>10858</v>
      </c>
      <c r="D2667" s="2" t="s">
        <v>4301</v>
      </c>
      <c r="E2667" s="2" t="s">
        <v>12217</v>
      </c>
    </row>
    <row r="2668">
      <c r="A2668" s="2" t="s">
        <v>12218</v>
      </c>
      <c r="B2668" s="2" t="s">
        <v>12127</v>
      </c>
      <c r="C2668" s="2" t="s">
        <v>10858</v>
      </c>
      <c r="D2668" s="2" t="s">
        <v>4301</v>
      </c>
      <c r="E2668" s="2" t="s">
        <v>12219</v>
      </c>
    </row>
    <row r="2669">
      <c r="A2669" s="9" t="s">
        <v>8477</v>
      </c>
      <c r="B2669" s="2" t="s">
        <v>12127</v>
      </c>
      <c r="C2669" s="2" t="s">
        <v>10858</v>
      </c>
      <c r="D2669" s="2" t="s">
        <v>4301</v>
      </c>
      <c r="E2669" s="2" t="s">
        <v>12220</v>
      </c>
    </row>
    <row r="2670">
      <c r="A2670" s="9" t="s">
        <v>12221</v>
      </c>
      <c r="B2670" s="2" t="s">
        <v>12127</v>
      </c>
      <c r="C2670" s="2" t="s">
        <v>10858</v>
      </c>
      <c r="D2670" s="2" t="s">
        <v>4301</v>
      </c>
      <c r="E2670" s="2" t="s">
        <v>12222</v>
      </c>
    </row>
    <row r="2671">
      <c r="A2671" s="9" t="s">
        <v>8481</v>
      </c>
      <c r="B2671" s="2" t="s">
        <v>12127</v>
      </c>
      <c r="C2671" s="2" t="s">
        <v>10858</v>
      </c>
      <c r="D2671" s="2" t="s">
        <v>4301</v>
      </c>
      <c r="E2671" s="2" t="s">
        <v>12223</v>
      </c>
    </row>
    <row r="2672">
      <c r="A2672" s="2" t="s">
        <v>8482</v>
      </c>
      <c r="B2672" s="2" t="s">
        <v>12127</v>
      </c>
      <c r="C2672" s="2" t="s">
        <v>10858</v>
      </c>
      <c r="D2672" s="2" t="s">
        <v>4301</v>
      </c>
      <c r="E2672" s="2" t="s">
        <v>12224</v>
      </c>
    </row>
    <row r="2673">
      <c r="A2673" s="9" t="s">
        <v>12225</v>
      </c>
      <c r="B2673" s="2" t="s">
        <v>12127</v>
      </c>
      <c r="C2673" s="2" t="s">
        <v>10858</v>
      </c>
      <c r="D2673" s="2" t="s">
        <v>4301</v>
      </c>
      <c r="E2673" s="2" t="s">
        <v>12226</v>
      </c>
    </row>
    <row r="2674">
      <c r="A2674" s="9" t="s">
        <v>12227</v>
      </c>
      <c r="B2674" s="2" t="s">
        <v>12127</v>
      </c>
      <c r="C2674" s="2" t="s">
        <v>10858</v>
      </c>
      <c r="D2674" s="2" t="s">
        <v>4301</v>
      </c>
      <c r="E2674" s="2" t="s">
        <v>12228</v>
      </c>
    </row>
    <row r="2675">
      <c r="A2675" s="9" t="s">
        <v>12229</v>
      </c>
      <c r="B2675" s="2" t="s">
        <v>12127</v>
      </c>
      <c r="C2675" s="2" t="s">
        <v>10858</v>
      </c>
      <c r="D2675" s="2" t="s">
        <v>4301</v>
      </c>
      <c r="E2675" s="2" t="s">
        <v>12230</v>
      </c>
    </row>
    <row r="2676">
      <c r="A2676" s="2" t="s">
        <v>12231</v>
      </c>
      <c r="B2676" s="2" t="s">
        <v>12127</v>
      </c>
      <c r="C2676" s="2" t="s">
        <v>10858</v>
      </c>
      <c r="D2676" s="2" t="s">
        <v>4301</v>
      </c>
      <c r="E2676" s="2" t="s">
        <v>12232</v>
      </c>
    </row>
    <row r="2677">
      <c r="A2677" s="2" t="s">
        <v>12233</v>
      </c>
      <c r="B2677" s="2" t="s">
        <v>12127</v>
      </c>
      <c r="C2677" s="2" t="s">
        <v>10858</v>
      </c>
      <c r="D2677" s="2" t="s">
        <v>4301</v>
      </c>
      <c r="E2677" s="2" t="s">
        <v>12234</v>
      </c>
    </row>
    <row r="2678">
      <c r="A2678" s="9" t="s">
        <v>12235</v>
      </c>
      <c r="B2678" s="2" t="s">
        <v>12127</v>
      </c>
      <c r="C2678" s="2" t="s">
        <v>10858</v>
      </c>
      <c r="D2678" s="2" t="s">
        <v>4301</v>
      </c>
      <c r="E2678" s="2" t="s">
        <v>12236</v>
      </c>
    </row>
    <row r="2679">
      <c r="A2679" s="9" t="s">
        <v>8493</v>
      </c>
      <c r="B2679" s="2" t="s">
        <v>12127</v>
      </c>
      <c r="C2679" s="2" t="s">
        <v>10858</v>
      </c>
      <c r="D2679" s="2" t="s">
        <v>4301</v>
      </c>
      <c r="E2679" s="2" t="s">
        <v>12237</v>
      </c>
    </row>
    <row r="2680">
      <c r="A2680" s="2" t="s">
        <v>12238</v>
      </c>
      <c r="B2680" s="2" t="s">
        <v>12127</v>
      </c>
      <c r="C2680" s="2" t="s">
        <v>10858</v>
      </c>
      <c r="D2680" s="2" t="s">
        <v>4301</v>
      </c>
      <c r="E2680" s="2" t="s">
        <v>12239</v>
      </c>
    </row>
    <row r="2681">
      <c r="A2681" s="2" t="s">
        <v>12240</v>
      </c>
      <c r="B2681" s="2" t="s">
        <v>12127</v>
      </c>
      <c r="C2681" s="2" t="s">
        <v>10858</v>
      </c>
      <c r="D2681" s="2" t="s">
        <v>4301</v>
      </c>
      <c r="E2681" s="2" t="s">
        <v>12241</v>
      </c>
    </row>
    <row r="2682">
      <c r="A2682" s="2" t="s">
        <v>12242</v>
      </c>
      <c r="B2682" s="2" t="s">
        <v>12127</v>
      </c>
      <c r="C2682" s="2" t="s">
        <v>10858</v>
      </c>
      <c r="D2682" s="2" t="s">
        <v>4301</v>
      </c>
      <c r="E2682" s="2" t="s">
        <v>12243</v>
      </c>
    </row>
    <row r="2683">
      <c r="A2683" s="2" t="s">
        <v>8505</v>
      </c>
      <c r="B2683" s="2" t="s">
        <v>12127</v>
      </c>
      <c r="C2683" s="2" t="s">
        <v>10858</v>
      </c>
      <c r="D2683" s="2" t="s">
        <v>4301</v>
      </c>
      <c r="E2683" s="2" t="s">
        <v>12244</v>
      </c>
    </row>
    <row r="2684">
      <c r="A2684" s="2" t="s">
        <v>12245</v>
      </c>
      <c r="B2684" s="2" t="s">
        <v>12127</v>
      </c>
      <c r="C2684" s="2" t="s">
        <v>10858</v>
      </c>
      <c r="D2684" s="2" t="s">
        <v>4301</v>
      </c>
      <c r="E2684" s="2" t="s">
        <v>12246</v>
      </c>
    </row>
    <row r="2685">
      <c r="A2685" s="9" t="s">
        <v>12247</v>
      </c>
      <c r="B2685" s="2" t="s">
        <v>12127</v>
      </c>
      <c r="C2685" s="2" t="s">
        <v>10858</v>
      </c>
      <c r="D2685" s="2" t="s">
        <v>4301</v>
      </c>
      <c r="E2685" s="2" t="s">
        <v>12248</v>
      </c>
    </row>
    <row r="2686">
      <c r="A2686" s="2" t="s">
        <v>12249</v>
      </c>
      <c r="B2686" s="2" t="s">
        <v>12127</v>
      </c>
      <c r="C2686" s="2" t="s">
        <v>10858</v>
      </c>
      <c r="D2686" s="2" t="s">
        <v>4301</v>
      </c>
      <c r="E2686" s="2" t="s">
        <v>12250</v>
      </c>
    </row>
    <row r="2687">
      <c r="A2687" s="2" t="s">
        <v>12251</v>
      </c>
      <c r="B2687" s="2" t="s">
        <v>12127</v>
      </c>
      <c r="C2687" s="2" t="s">
        <v>10858</v>
      </c>
      <c r="D2687" s="2" t="s">
        <v>4301</v>
      </c>
      <c r="E2687" s="2" t="s">
        <v>12252</v>
      </c>
    </row>
    <row r="2688">
      <c r="A2688" s="2" t="s">
        <v>12253</v>
      </c>
      <c r="B2688" s="2" t="s">
        <v>12127</v>
      </c>
      <c r="C2688" s="2" t="s">
        <v>10858</v>
      </c>
      <c r="D2688" s="2" t="s">
        <v>4301</v>
      </c>
      <c r="E2688" s="2" t="s">
        <v>12254</v>
      </c>
    </row>
    <row r="2689">
      <c r="A2689" s="2" t="s">
        <v>12255</v>
      </c>
      <c r="B2689" s="2" t="s">
        <v>12127</v>
      </c>
      <c r="C2689" s="2" t="s">
        <v>10858</v>
      </c>
      <c r="D2689" s="2" t="s">
        <v>4301</v>
      </c>
      <c r="E2689" s="2" t="s">
        <v>12256</v>
      </c>
    </row>
    <row r="2690">
      <c r="A2690" s="2" t="s">
        <v>8512</v>
      </c>
      <c r="B2690" s="2" t="s">
        <v>12127</v>
      </c>
      <c r="C2690" s="2" t="s">
        <v>10858</v>
      </c>
      <c r="D2690" s="2" t="s">
        <v>4301</v>
      </c>
      <c r="E2690" s="2" t="s">
        <v>12257</v>
      </c>
    </row>
    <row r="2691">
      <c r="A2691" s="2" t="s">
        <v>12258</v>
      </c>
      <c r="B2691" s="2" t="s">
        <v>12127</v>
      </c>
      <c r="C2691" s="2" t="s">
        <v>10858</v>
      </c>
      <c r="D2691" s="2" t="s">
        <v>4301</v>
      </c>
      <c r="E2691" s="2" t="s">
        <v>12259</v>
      </c>
    </row>
    <row r="2692">
      <c r="A2692" s="2" t="s">
        <v>7685</v>
      </c>
      <c r="B2692" s="2" t="s">
        <v>12127</v>
      </c>
      <c r="C2692" s="2" t="s">
        <v>10858</v>
      </c>
      <c r="D2692" s="2" t="s">
        <v>4301</v>
      </c>
      <c r="E2692" s="2" t="s">
        <v>12260</v>
      </c>
    </row>
    <row r="2693">
      <c r="A2693" s="2" t="s">
        <v>12261</v>
      </c>
      <c r="B2693" s="2" t="s">
        <v>12127</v>
      </c>
      <c r="C2693" s="2" t="s">
        <v>10858</v>
      </c>
      <c r="D2693" s="2" t="s">
        <v>4301</v>
      </c>
      <c r="E2693" s="2" t="s">
        <v>12262</v>
      </c>
    </row>
    <row r="2694">
      <c r="A2694" s="2" t="s">
        <v>6997</v>
      </c>
      <c r="B2694" s="2" t="s">
        <v>12127</v>
      </c>
      <c r="C2694" s="2" t="s">
        <v>10858</v>
      </c>
      <c r="D2694" s="2" t="s">
        <v>4301</v>
      </c>
      <c r="E2694" s="2" t="s">
        <v>12263</v>
      </c>
    </row>
    <row r="2695">
      <c r="A2695" s="9" t="s">
        <v>12264</v>
      </c>
      <c r="B2695" s="2" t="s">
        <v>12127</v>
      </c>
      <c r="C2695" s="2" t="s">
        <v>10858</v>
      </c>
      <c r="D2695" s="2" t="s">
        <v>4301</v>
      </c>
      <c r="E2695" s="2" t="s">
        <v>12265</v>
      </c>
    </row>
    <row r="2696">
      <c r="A2696" s="38" t="s">
        <v>12266</v>
      </c>
      <c r="B2696" s="2" t="s">
        <v>12127</v>
      </c>
      <c r="C2696" s="2" t="s">
        <v>10858</v>
      </c>
      <c r="D2696" s="2" t="s">
        <v>4301</v>
      </c>
      <c r="E2696" s="2" t="s">
        <v>12267</v>
      </c>
    </row>
    <row r="2697">
      <c r="A2697" s="9" t="s">
        <v>7689</v>
      </c>
      <c r="B2697" s="2" t="s">
        <v>12127</v>
      </c>
      <c r="C2697" s="2" t="s">
        <v>10858</v>
      </c>
      <c r="D2697" s="2" t="s">
        <v>4301</v>
      </c>
      <c r="E2697" s="2" t="s">
        <v>12268</v>
      </c>
    </row>
    <row r="2698">
      <c r="A2698" s="2" t="s">
        <v>8524</v>
      </c>
      <c r="B2698" s="2" t="s">
        <v>12127</v>
      </c>
      <c r="C2698" s="2" t="s">
        <v>10858</v>
      </c>
      <c r="D2698" s="2" t="s">
        <v>4301</v>
      </c>
      <c r="E2698" s="2" t="s">
        <v>12269</v>
      </c>
    </row>
    <row r="2699">
      <c r="A2699" s="2" t="s">
        <v>8525</v>
      </c>
      <c r="B2699" s="2" t="s">
        <v>12127</v>
      </c>
      <c r="C2699" s="2" t="s">
        <v>10858</v>
      </c>
      <c r="D2699" s="2" t="s">
        <v>4301</v>
      </c>
      <c r="E2699" s="2" t="s">
        <v>12270</v>
      </c>
    </row>
    <row r="2700">
      <c r="A2700" s="2" t="s">
        <v>8526</v>
      </c>
      <c r="B2700" s="2" t="s">
        <v>12127</v>
      </c>
      <c r="C2700" s="2" t="s">
        <v>10858</v>
      </c>
      <c r="D2700" s="2" t="s">
        <v>4301</v>
      </c>
      <c r="E2700" s="2" t="s">
        <v>12271</v>
      </c>
    </row>
    <row r="2701">
      <c r="A2701" s="2" t="s">
        <v>8527</v>
      </c>
      <c r="B2701" s="2" t="s">
        <v>12127</v>
      </c>
      <c r="C2701" s="2" t="s">
        <v>10858</v>
      </c>
      <c r="D2701" s="2" t="s">
        <v>4301</v>
      </c>
      <c r="E2701" s="2" t="s">
        <v>12272</v>
      </c>
    </row>
    <row r="2702">
      <c r="A2702" s="9" t="s">
        <v>8528</v>
      </c>
      <c r="B2702" s="2" t="s">
        <v>12127</v>
      </c>
      <c r="C2702" s="2" t="s">
        <v>10858</v>
      </c>
      <c r="D2702" s="2" t="s">
        <v>4301</v>
      </c>
      <c r="E2702" s="2" t="s">
        <v>12273</v>
      </c>
    </row>
    <row r="2703">
      <c r="A2703" s="9" t="s">
        <v>8529</v>
      </c>
      <c r="B2703" s="2" t="s">
        <v>12127</v>
      </c>
      <c r="C2703" s="2" t="s">
        <v>10858</v>
      </c>
      <c r="D2703" s="2" t="s">
        <v>4301</v>
      </c>
      <c r="E2703" s="2" t="s">
        <v>12274</v>
      </c>
    </row>
    <row r="2704">
      <c r="A2704" s="9" t="s">
        <v>12275</v>
      </c>
      <c r="B2704" s="2" t="s">
        <v>12127</v>
      </c>
      <c r="C2704" s="2" t="s">
        <v>10858</v>
      </c>
      <c r="D2704" s="2" t="s">
        <v>4301</v>
      </c>
      <c r="E2704" s="2" t="s">
        <v>12276</v>
      </c>
    </row>
    <row r="2705">
      <c r="A2705" s="2" t="s">
        <v>12277</v>
      </c>
      <c r="B2705" s="2" t="s">
        <v>12127</v>
      </c>
      <c r="C2705" s="2" t="s">
        <v>10858</v>
      </c>
      <c r="D2705" s="2" t="s">
        <v>4301</v>
      </c>
      <c r="E2705" s="2" t="s">
        <v>12278</v>
      </c>
    </row>
    <row r="2706">
      <c r="A2706" s="9" t="s">
        <v>8540</v>
      </c>
      <c r="B2706" s="2" t="s">
        <v>12127</v>
      </c>
      <c r="C2706" s="2" t="s">
        <v>10858</v>
      </c>
      <c r="D2706" s="2" t="s">
        <v>4301</v>
      </c>
      <c r="E2706" s="2" t="s">
        <v>12279</v>
      </c>
    </row>
    <row r="2707">
      <c r="A2707" s="2" t="s">
        <v>12280</v>
      </c>
      <c r="B2707" s="2" t="s">
        <v>12127</v>
      </c>
      <c r="C2707" s="2" t="s">
        <v>10858</v>
      </c>
      <c r="D2707" s="2" t="s">
        <v>4301</v>
      </c>
      <c r="E2707" s="2" t="s">
        <v>12281</v>
      </c>
    </row>
    <row r="2708">
      <c r="A2708" s="9" t="s">
        <v>8543</v>
      </c>
      <c r="B2708" s="2" t="s">
        <v>12127</v>
      </c>
      <c r="C2708" s="2" t="s">
        <v>10858</v>
      </c>
      <c r="D2708" s="2" t="s">
        <v>4301</v>
      </c>
      <c r="E2708" s="2" t="s">
        <v>12282</v>
      </c>
    </row>
    <row r="2709">
      <c r="A2709" s="2" t="s">
        <v>8544</v>
      </c>
      <c r="B2709" s="2" t="s">
        <v>12127</v>
      </c>
      <c r="C2709" s="2" t="s">
        <v>10858</v>
      </c>
      <c r="D2709" s="2" t="s">
        <v>4301</v>
      </c>
      <c r="E2709" s="2" t="s">
        <v>12283</v>
      </c>
    </row>
    <row r="2710">
      <c r="A2710" s="2" t="s">
        <v>12284</v>
      </c>
      <c r="B2710" s="2" t="s">
        <v>12127</v>
      </c>
      <c r="C2710" s="2" t="s">
        <v>10858</v>
      </c>
      <c r="D2710" s="2" t="s">
        <v>4301</v>
      </c>
      <c r="E2710" s="2" t="s">
        <v>12285</v>
      </c>
    </row>
    <row r="2711">
      <c r="A2711" s="110" t="s">
        <v>8547</v>
      </c>
      <c r="B2711" s="2" t="s">
        <v>12127</v>
      </c>
      <c r="C2711" s="2" t="s">
        <v>10858</v>
      </c>
      <c r="D2711" s="2" t="s">
        <v>4301</v>
      </c>
      <c r="E2711" s="2" t="s">
        <v>12286</v>
      </c>
    </row>
    <row r="2712">
      <c r="A2712" s="2" t="s">
        <v>12287</v>
      </c>
      <c r="B2712" s="2" t="s">
        <v>12127</v>
      </c>
      <c r="C2712" s="2" t="s">
        <v>10858</v>
      </c>
      <c r="D2712" s="2" t="s">
        <v>4301</v>
      </c>
      <c r="E2712" s="2" t="s">
        <v>12288</v>
      </c>
    </row>
    <row r="2713">
      <c r="A2713" s="9" t="s">
        <v>12289</v>
      </c>
      <c r="B2713" s="2" t="s">
        <v>12127</v>
      </c>
      <c r="C2713" s="2" t="s">
        <v>10858</v>
      </c>
      <c r="D2713" s="2" t="s">
        <v>4301</v>
      </c>
      <c r="E2713" s="2" t="s">
        <v>12290</v>
      </c>
    </row>
    <row r="2714">
      <c r="A2714" s="2" t="s">
        <v>12291</v>
      </c>
      <c r="B2714" s="2" t="s">
        <v>12127</v>
      </c>
      <c r="C2714" s="2" t="s">
        <v>10858</v>
      </c>
      <c r="D2714" s="2" t="s">
        <v>4301</v>
      </c>
      <c r="E2714" s="2" t="s">
        <v>12292</v>
      </c>
    </row>
    <row r="2715">
      <c r="A2715" s="9" t="s">
        <v>12293</v>
      </c>
      <c r="B2715" s="2" t="s">
        <v>12127</v>
      </c>
      <c r="C2715" s="2" t="s">
        <v>10858</v>
      </c>
      <c r="D2715" s="2" t="s">
        <v>4301</v>
      </c>
      <c r="E2715" s="2" t="s">
        <v>12294</v>
      </c>
    </row>
    <row r="2716">
      <c r="A2716" s="2" t="s">
        <v>8557</v>
      </c>
      <c r="B2716" s="2" t="s">
        <v>12127</v>
      </c>
      <c r="C2716" s="2" t="s">
        <v>10858</v>
      </c>
      <c r="D2716" s="2" t="s">
        <v>4301</v>
      </c>
      <c r="E2716" s="2" t="s">
        <v>12295</v>
      </c>
    </row>
    <row r="2717">
      <c r="A2717" s="2" t="s">
        <v>12296</v>
      </c>
      <c r="B2717" s="2" t="s">
        <v>12127</v>
      </c>
      <c r="C2717" s="2" t="s">
        <v>10858</v>
      </c>
      <c r="D2717" s="2" t="s">
        <v>4301</v>
      </c>
      <c r="E2717" s="2" t="s">
        <v>12297</v>
      </c>
    </row>
    <row r="2718">
      <c r="A2718" s="2" t="s">
        <v>12298</v>
      </c>
      <c r="B2718" s="2" t="s">
        <v>12127</v>
      </c>
      <c r="C2718" s="2" t="s">
        <v>10858</v>
      </c>
      <c r="D2718" s="2" t="s">
        <v>4301</v>
      </c>
      <c r="E2718" s="2" t="s">
        <v>12299</v>
      </c>
    </row>
    <row r="2719">
      <c r="A2719" s="2" t="s">
        <v>12300</v>
      </c>
      <c r="B2719" s="2" t="s">
        <v>12127</v>
      </c>
      <c r="C2719" s="2" t="s">
        <v>10858</v>
      </c>
      <c r="D2719" s="2" t="s">
        <v>4301</v>
      </c>
      <c r="E2719" s="2" t="s">
        <v>12301</v>
      </c>
    </row>
    <row r="2720">
      <c r="A2720" s="2" t="s">
        <v>8564</v>
      </c>
      <c r="B2720" s="2" t="s">
        <v>12127</v>
      </c>
      <c r="C2720" s="2" t="s">
        <v>10858</v>
      </c>
      <c r="D2720" s="2" t="s">
        <v>4301</v>
      </c>
      <c r="E2720" s="2" t="s">
        <v>12302</v>
      </c>
    </row>
    <row r="2721">
      <c r="A2721" s="2" t="s">
        <v>8565</v>
      </c>
      <c r="B2721" s="2" t="s">
        <v>12127</v>
      </c>
      <c r="C2721" s="2" t="s">
        <v>10858</v>
      </c>
      <c r="D2721" s="2" t="s">
        <v>4301</v>
      </c>
      <c r="E2721" s="2" t="s">
        <v>12303</v>
      </c>
    </row>
    <row r="2722">
      <c r="A2722" s="2" t="s">
        <v>12304</v>
      </c>
      <c r="B2722" s="2" t="s">
        <v>12127</v>
      </c>
      <c r="C2722" s="2" t="s">
        <v>10858</v>
      </c>
      <c r="D2722" s="2" t="s">
        <v>4301</v>
      </c>
      <c r="E2722" s="2" t="s">
        <v>12305</v>
      </c>
    </row>
    <row r="2723">
      <c r="A2723" s="2" t="s">
        <v>12306</v>
      </c>
      <c r="B2723" s="2" t="s">
        <v>12127</v>
      </c>
      <c r="C2723" s="2" t="s">
        <v>10858</v>
      </c>
      <c r="D2723" s="2" t="s">
        <v>4301</v>
      </c>
      <c r="E2723" s="2" t="s">
        <v>12307</v>
      </c>
    </row>
    <row r="2724">
      <c r="A2724" s="2" t="s">
        <v>12308</v>
      </c>
      <c r="B2724" s="2" t="s">
        <v>12127</v>
      </c>
      <c r="C2724" s="2" t="s">
        <v>10858</v>
      </c>
      <c r="D2724" s="2" t="s">
        <v>4301</v>
      </c>
      <c r="E2724" s="2" t="s">
        <v>12309</v>
      </c>
    </row>
    <row r="2725">
      <c r="A2725" s="2" t="s">
        <v>8570</v>
      </c>
      <c r="B2725" s="2" t="s">
        <v>12127</v>
      </c>
      <c r="C2725" s="2" t="s">
        <v>10858</v>
      </c>
      <c r="D2725" s="2" t="s">
        <v>4301</v>
      </c>
      <c r="E2725" s="2" t="s">
        <v>12310</v>
      </c>
    </row>
    <row r="2726">
      <c r="A2726" s="2" t="s">
        <v>12311</v>
      </c>
      <c r="B2726" s="2" t="s">
        <v>12127</v>
      </c>
      <c r="C2726" s="2" t="s">
        <v>10858</v>
      </c>
      <c r="D2726" s="2" t="s">
        <v>4301</v>
      </c>
      <c r="E2726" s="2" t="s">
        <v>12312</v>
      </c>
    </row>
    <row r="2727">
      <c r="A2727" s="2" t="s">
        <v>12313</v>
      </c>
      <c r="B2727" s="2" t="s">
        <v>12127</v>
      </c>
      <c r="C2727" s="2" t="s">
        <v>10858</v>
      </c>
      <c r="D2727" s="2" t="s">
        <v>4301</v>
      </c>
      <c r="E2727" s="2" t="s">
        <v>12314</v>
      </c>
    </row>
    <row r="2728">
      <c r="A2728" s="9" t="s">
        <v>7159</v>
      </c>
      <c r="B2728" s="2" t="s">
        <v>12127</v>
      </c>
      <c r="C2728" s="2" t="s">
        <v>10858</v>
      </c>
      <c r="D2728" s="2" t="s">
        <v>4301</v>
      </c>
      <c r="E2728" s="2" t="s">
        <v>12315</v>
      </c>
    </row>
    <row r="2729">
      <c r="A2729" s="36" t="s">
        <v>12316</v>
      </c>
      <c r="B2729" s="2" t="s">
        <v>12127</v>
      </c>
      <c r="C2729" s="2" t="s">
        <v>10858</v>
      </c>
      <c r="D2729" s="2" t="s">
        <v>4301</v>
      </c>
      <c r="E2729" s="2" t="s">
        <v>12317</v>
      </c>
    </row>
    <row r="2730">
      <c r="A2730" s="36" t="s">
        <v>12318</v>
      </c>
      <c r="B2730" s="2" t="s">
        <v>12127</v>
      </c>
      <c r="C2730" s="2" t="s">
        <v>10858</v>
      </c>
      <c r="D2730" s="2" t="s">
        <v>4301</v>
      </c>
      <c r="E2730" s="2" t="s">
        <v>12319</v>
      </c>
    </row>
    <row r="2731">
      <c r="A2731" s="36" t="s">
        <v>12320</v>
      </c>
      <c r="B2731" s="2" t="s">
        <v>12127</v>
      </c>
      <c r="C2731" s="2" t="s">
        <v>10858</v>
      </c>
      <c r="D2731" s="2" t="s">
        <v>4301</v>
      </c>
      <c r="E2731" s="2" t="s">
        <v>12321</v>
      </c>
    </row>
    <row r="2732">
      <c r="A2732" s="2" t="s">
        <v>8582</v>
      </c>
      <c r="B2732" s="2" t="s">
        <v>12127</v>
      </c>
      <c r="C2732" s="2" t="s">
        <v>10858</v>
      </c>
      <c r="D2732" s="2" t="s">
        <v>4301</v>
      </c>
      <c r="E2732" s="2" t="s">
        <v>12322</v>
      </c>
    </row>
    <row r="2733">
      <c r="A2733" s="9" t="s">
        <v>12323</v>
      </c>
      <c r="B2733" s="2" t="s">
        <v>12127</v>
      </c>
      <c r="C2733" s="2" t="s">
        <v>10858</v>
      </c>
      <c r="D2733" s="2" t="s">
        <v>4301</v>
      </c>
      <c r="E2733" s="2" t="s">
        <v>12324</v>
      </c>
    </row>
    <row r="2734">
      <c r="A2734" s="9" t="s">
        <v>8585</v>
      </c>
      <c r="B2734" s="2" t="s">
        <v>12127</v>
      </c>
      <c r="C2734" s="2" t="s">
        <v>10858</v>
      </c>
      <c r="D2734" s="2" t="s">
        <v>4301</v>
      </c>
      <c r="E2734" s="2" t="s">
        <v>12325</v>
      </c>
    </row>
    <row r="2735">
      <c r="A2735" s="9" t="s">
        <v>8586</v>
      </c>
      <c r="B2735" s="2" t="s">
        <v>12127</v>
      </c>
      <c r="C2735" s="2" t="s">
        <v>10858</v>
      </c>
      <c r="D2735" s="2" t="s">
        <v>4301</v>
      </c>
      <c r="E2735" s="2" t="s">
        <v>12326</v>
      </c>
    </row>
    <row r="2736">
      <c r="A2736" s="2" t="s">
        <v>7750</v>
      </c>
      <c r="B2736" s="2" t="s">
        <v>12127</v>
      </c>
      <c r="C2736" s="2" t="s">
        <v>10858</v>
      </c>
      <c r="D2736" s="2" t="s">
        <v>4301</v>
      </c>
      <c r="E2736" s="2" t="s">
        <v>12327</v>
      </c>
    </row>
    <row r="2737">
      <c r="A2737" s="2" t="s">
        <v>12328</v>
      </c>
      <c r="B2737" s="2" t="s">
        <v>12127</v>
      </c>
      <c r="C2737" s="2" t="s">
        <v>10858</v>
      </c>
      <c r="D2737" s="2" t="s">
        <v>4301</v>
      </c>
      <c r="E2737" s="2" t="s">
        <v>12329</v>
      </c>
    </row>
    <row r="2738">
      <c r="A2738" s="2" t="s">
        <v>8589</v>
      </c>
      <c r="B2738" s="2" t="s">
        <v>12127</v>
      </c>
      <c r="C2738" s="2" t="s">
        <v>10858</v>
      </c>
      <c r="D2738" s="2" t="s">
        <v>4301</v>
      </c>
      <c r="E2738" s="2" t="s">
        <v>12330</v>
      </c>
    </row>
    <row r="2739">
      <c r="A2739" s="9" t="s">
        <v>12331</v>
      </c>
      <c r="B2739" s="2" t="s">
        <v>12127</v>
      </c>
      <c r="C2739" s="2" t="s">
        <v>10858</v>
      </c>
      <c r="D2739" s="2" t="s">
        <v>4301</v>
      </c>
      <c r="E2739" s="2" t="s">
        <v>12332</v>
      </c>
    </row>
    <row r="2740">
      <c r="A2740" s="9" t="s">
        <v>8592</v>
      </c>
      <c r="B2740" s="2" t="s">
        <v>12127</v>
      </c>
      <c r="C2740" s="2" t="s">
        <v>10858</v>
      </c>
      <c r="D2740" s="2" t="s">
        <v>4301</v>
      </c>
      <c r="E2740" s="2" t="s">
        <v>12333</v>
      </c>
    </row>
    <row r="2741">
      <c r="A2741" s="2" t="s">
        <v>12334</v>
      </c>
      <c r="B2741" s="2" t="s">
        <v>12127</v>
      </c>
      <c r="C2741" s="2" t="s">
        <v>10858</v>
      </c>
      <c r="D2741" s="2" t="s">
        <v>4301</v>
      </c>
      <c r="E2741" s="2" t="s">
        <v>12335</v>
      </c>
    </row>
    <row r="2742">
      <c r="A2742" s="36" t="s">
        <v>12336</v>
      </c>
      <c r="B2742" s="2" t="s">
        <v>12127</v>
      </c>
      <c r="C2742" s="2" t="s">
        <v>10858</v>
      </c>
      <c r="D2742" s="2" t="s">
        <v>4301</v>
      </c>
      <c r="E2742" s="2" t="s">
        <v>12337</v>
      </c>
    </row>
    <row r="2743">
      <c r="A2743" s="36" t="s">
        <v>12338</v>
      </c>
      <c r="B2743" s="2" t="s">
        <v>12127</v>
      </c>
      <c r="C2743" s="2" t="s">
        <v>10858</v>
      </c>
      <c r="D2743" s="2" t="s">
        <v>4301</v>
      </c>
      <c r="E2743" s="2" t="s">
        <v>12339</v>
      </c>
    </row>
    <row r="2744">
      <c r="A2744" s="9" t="s">
        <v>12340</v>
      </c>
      <c r="B2744" s="2" t="s">
        <v>12127</v>
      </c>
      <c r="C2744" s="2" t="s">
        <v>10858</v>
      </c>
      <c r="D2744" s="2" t="s">
        <v>4301</v>
      </c>
      <c r="E2744" s="2" t="s">
        <v>12341</v>
      </c>
    </row>
    <row r="2745">
      <c r="A2745" s="9" t="s">
        <v>8602</v>
      </c>
      <c r="B2745" s="2" t="s">
        <v>12127</v>
      </c>
      <c r="C2745" s="2" t="s">
        <v>10858</v>
      </c>
      <c r="D2745" s="2" t="s">
        <v>4301</v>
      </c>
      <c r="E2745" s="2" t="s">
        <v>12342</v>
      </c>
    </row>
    <row r="2746">
      <c r="A2746" s="2" t="s">
        <v>12343</v>
      </c>
      <c r="B2746" s="2" t="s">
        <v>12127</v>
      </c>
      <c r="C2746" s="2" t="s">
        <v>10858</v>
      </c>
      <c r="D2746" s="2" t="s">
        <v>4301</v>
      </c>
      <c r="E2746" s="2" t="s">
        <v>12344</v>
      </c>
    </row>
    <row r="2747">
      <c r="A2747" s="36" t="s">
        <v>12345</v>
      </c>
      <c r="B2747" s="2" t="s">
        <v>12127</v>
      </c>
      <c r="C2747" s="2" t="s">
        <v>10858</v>
      </c>
      <c r="D2747" s="2" t="s">
        <v>4301</v>
      </c>
      <c r="E2747" s="2" t="s">
        <v>12346</v>
      </c>
    </row>
    <row r="2748">
      <c r="A2748" s="2" t="s">
        <v>8607</v>
      </c>
      <c r="B2748" s="2" t="s">
        <v>12127</v>
      </c>
      <c r="C2748" s="2" t="s">
        <v>10858</v>
      </c>
      <c r="D2748" s="2" t="s">
        <v>4301</v>
      </c>
      <c r="E2748" s="2" t="s">
        <v>12347</v>
      </c>
    </row>
    <row r="2749">
      <c r="A2749" s="9" t="s">
        <v>8608</v>
      </c>
      <c r="B2749" s="2" t="s">
        <v>12127</v>
      </c>
      <c r="C2749" s="2" t="s">
        <v>10858</v>
      </c>
      <c r="D2749" s="2" t="s">
        <v>4301</v>
      </c>
      <c r="E2749" s="2" t="s">
        <v>12348</v>
      </c>
    </row>
    <row r="2750">
      <c r="A2750" s="2" t="s">
        <v>12349</v>
      </c>
      <c r="B2750" s="2" t="s">
        <v>12127</v>
      </c>
      <c r="C2750" s="2" t="s">
        <v>10858</v>
      </c>
      <c r="D2750" s="2" t="s">
        <v>4301</v>
      </c>
      <c r="E2750" s="2" t="s">
        <v>12350</v>
      </c>
    </row>
    <row r="2751">
      <c r="A2751" s="36" t="s">
        <v>12351</v>
      </c>
      <c r="B2751" s="2" t="s">
        <v>12127</v>
      </c>
      <c r="C2751" s="2" t="s">
        <v>10858</v>
      </c>
      <c r="D2751" s="2" t="s">
        <v>4301</v>
      </c>
      <c r="E2751" s="2" t="s">
        <v>12352</v>
      </c>
    </row>
    <row r="2752">
      <c r="A2752" s="9" t="s">
        <v>8612</v>
      </c>
      <c r="B2752" s="2" t="s">
        <v>12127</v>
      </c>
      <c r="C2752" s="2" t="s">
        <v>10858</v>
      </c>
      <c r="D2752" s="2" t="s">
        <v>4301</v>
      </c>
      <c r="E2752" s="2" t="s">
        <v>12353</v>
      </c>
    </row>
    <row r="2753">
      <c r="A2753" s="2" t="s">
        <v>12354</v>
      </c>
      <c r="B2753" s="2" t="s">
        <v>12127</v>
      </c>
      <c r="C2753" s="2" t="s">
        <v>10858</v>
      </c>
      <c r="D2753" s="2" t="s">
        <v>4301</v>
      </c>
      <c r="E2753" s="2" t="s">
        <v>12355</v>
      </c>
    </row>
    <row r="2754">
      <c r="A2754" s="9" t="s">
        <v>7766</v>
      </c>
      <c r="B2754" s="2" t="s">
        <v>12127</v>
      </c>
      <c r="C2754" s="2" t="s">
        <v>10858</v>
      </c>
      <c r="D2754" s="2" t="s">
        <v>4301</v>
      </c>
      <c r="E2754" s="2" t="s">
        <v>12356</v>
      </c>
    </row>
    <row r="2755">
      <c r="A2755" s="2" t="s">
        <v>12357</v>
      </c>
      <c r="B2755" s="2" t="s">
        <v>12127</v>
      </c>
      <c r="C2755" s="2" t="s">
        <v>10858</v>
      </c>
      <c r="D2755" s="2" t="s">
        <v>4301</v>
      </c>
      <c r="E2755" s="2" t="s">
        <v>12358</v>
      </c>
    </row>
    <row r="2756">
      <c r="A2756" s="9" t="s">
        <v>12359</v>
      </c>
      <c r="B2756" s="2" t="s">
        <v>12127</v>
      </c>
      <c r="C2756" s="2" t="s">
        <v>10858</v>
      </c>
      <c r="D2756" s="2" t="s">
        <v>4301</v>
      </c>
      <c r="E2756" s="2" t="s">
        <v>12360</v>
      </c>
    </row>
    <row r="2757">
      <c r="A2757" s="2" t="s">
        <v>12361</v>
      </c>
      <c r="B2757" s="2" t="s">
        <v>12127</v>
      </c>
      <c r="C2757" s="2" t="s">
        <v>10858</v>
      </c>
      <c r="D2757" s="2" t="s">
        <v>4301</v>
      </c>
      <c r="E2757" s="2" t="s">
        <v>12362</v>
      </c>
    </row>
    <row r="2758">
      <c r="A2758" s="2" t="s">
        <v>12363</v>
      </c>
      <c r="B2758" s="2" t="s">
        <v>12127</v>
      </c>
      <c r="C2758" s="2" t="s">
        <v>10858</v>
      </c>
      <c r="D2758" s="2" t="s">
        <v>4301</v>
      </c>
      <c r="E2758" s="2" t="s">
        <v>12364</v>
      </c>
    </row>
    <row r="2759">
      <c r="A2759" s="2" t="s">
        <v>12365</v>
      </c>
      <c r="B2759" s="2" t="s">
        <v>12127</v>
      </c>
      <c r="C2759" s="2" t="s">
        <v>10858</v>
      </c>
      <c r="D2759" s="2" t="s">
        <v>4301</v>
      </c>
      <c r="E2759" s="2" t="s">
        <v>12366</v>
      </c>
    </row>
    <row r="2760">
      <c r="A2760" s="2" t="s">
        <v>12367</v>
      </c>
      <c r="B2760" s="2" t="s">
        <v>12127</v>
      </c>
      <c r="C2760" s="2" t="s">
        <v>10858</v>
      </c>
      <c r="D2760" s="2" t="s">
        <v>4301</v>
      </c>
      <c r="E2760" s="2" t="s">
        <v>12368</v>
      </c>
    </row>
    <row r="2761">
      <c r="A2761" s="2" t="s">
        <v>12369</v>
      </c>
      <c r="B2761" s="2" t="s">
        <v>12127</v>
      </c>
      <c r="C2761" s="2" t="s">
        <v>10858</v>
      </c>
      <c r="D2761" s="2" t="s">
        <v>4301</v>
      </c>
      <c r="E2761" s="2" t="s">
        <v>12370</v>
      </c>
    </row>
    <row r="2762">
      <c r="A2762" s="36" t="s">
        <v>12371</v>
      </c>
      <c r="B2762" s="2" t="s">
        <v>12127</v>
      </c>
      <c r="C2762" s="2" t="s">
        <v>10858</v>
      </c>
      <c r="D2762" s="2" t="s">
        <v>4301</v>
      </c>
      <c r="E2762" s="2" t="s">
        <v>12372</v>
      </c>
    </row>
    <row r="2763">
      <c r="A2763" s="9" t="s">
        <v>12373</v>
      </c>
      <c r="B2763" s="2" t="s">
        <v>12127</v>
      </c>
      <c r="C2763" s="2" t="s">
        <v>10858</v>
      </c>
      <c r="D2763" s="2" t="s">
        <v>4301</v>
      </c>
      <c r="E2763" s="2" t="s">
        <v>12374</v>
      </c>
    </row>
    <row r="2764">
      <c r="A2764" s="2" t="s">
        <v>8633</v>
      </c>
      <c r="B2764" s="2" t="s">
        <v>12127</v>
      </c>
      <c r="C2764" s="2" t="s">
        <v>10858</v>
      </c>
      <c r="D2764" s="2" t="s">
        <v>4301</v>
      </c>
      <c r="E2764" s="2" t="s">
        <v>12375</v>
      </c>
    </row>
    <row r="2765">
      <c r="A2765" s="2" t="s">
        <v>8634</v>
      </c>
      <c r="B2765" s="2" t="s">
        <v>12127</v>
      </c>
      <c r="C2765" s="2" t="s">
        <v>10858</v>
      </c>
      <c r="D2765" s="2" t="s">
        <v>4301</v>
      </c>
      <c r="E2765" s="2" t="s">
        <v>12376</v>
      </c>
    </row>
    <row r="2766">
      <c r="A2766" s="9" t="s">
        <v>8635</v>
      </c>
      <c r="B2766" s="2" t="s">
        <v>12127</v>
      </c>
      <c r="C2766" s="2" t="s">
        <v>10858</v>
      </c>
      <c r="D2766" s="2" t="s">
        <v>4301</v>
      </c>
      <c r="E2766" s="2" t="s">
        <v>12377</v>
      </c>
    </row>
    <row r="2767">
      <c r="A2767" s="2" t="s">
        <v>12378</v>
      </c>
      <c r="B2767" s="2" t="s">
        <v>12127</v>
      </c>
      <c r="C2767" s="2" t="s">
        <v>10858</v>
      </c>
      <c r="D2767" s="2" t="s">
        <v>4301</v>
      </c>
      <c r="E2767" s="2" t="s">
        <v>12379</v>
      </c>
    </row>
    <row r="2768">
      <c r="A2768" s="2" t="s">
        <v>7165</v>
      </c>
      <c r="B2768" s="2" t="s">
        <v>12127</v>
      </c>
      <c r="C2768" s="2" t="s">
        <v>10858</v>
      </c>
      <c r="D2768" s="2" t="s">
        <v>4301</v>
      </c>
      <c r="E2768" s="2" t="s">
        <v>12380</v>
      </c>
    </row>
    <row r="2769">
      <c r="A2769" s="9" t="s">
        <v>7774</v>
      </c>
      <c r="B2769" s="2" t="s">
        <v>12127</v>
      </c>
      <c r="C2769" s="2" t="s">
        <v>10858</v>
      </c>
      <c r="D2769" s="2" t="s">
        <v>4301</v>
      </c>
      <c r="E2769" s="2" t="s">
        <v>12381</v>
      </c>
    </row>
    <row r="2770">
      <c r="A2770" s="2" t="s">
        <v>8639</v>
      </c>
      <c r="B2770" s="2" t="s">
        <v>12127</v>
      </c>
      <c r="C2770" s="2" t="s">
        <v>10858</v>
      </c>
      <c r="D2770" s="2" t="s">
        <v>4301</v>
      </c>
      <c r="E2770" s="2" t="s">
        <v>12382</v>
      </c>
    </row>
    <row r="2771">
      <c r="A2771" s="2" t="s">
        <v>8640</v>
      </c>
      <c r="B2771" s="2" t="s">
        <v>12127</v>
      </c>
      <c r="C2771" s="2" t="s">
        <v>10858</v>
      </c>
      <c r="D2771" s="2" t="s">
        <v>4301</v>
      </c>
      <c r="E2771" s="2" t="s">
        <v>12383</v>
      </c>
    </row>
    <row r="2772">
      <c r="A2772" s="9" t="s">
        <v>12384</v>
      </c>
      <c r="B2772" s="2" t="s">
        <v>12127</v>
      </c>
      <c r="C2772" s="2" t="s">
        <v>10858</v>
      </c>
      <c r="D2772" s="2" t="s">
        <v>4301</v>
      </c>
      <c r="E2772" s="2" t="s">
        <v>12385</v>
      </c>
    </row>
    <row r="2773">
      <c r="A2773" s="9" t="s">
        <v>12386</v>
      </c>
      <c r="B2773" s="2" t="s">
        <v>12127</v>
      </c>
      <c r="C2773" s="2" t="s">
        <v>10858</v>
      </c>
      <c r="D2773" s="2" t="s">
        <v>4301</v>
      </c>
      <c r="E2773" s="2" t="s">
        <v>12387</v>
      </c>
    </row>
    <row r="2774">
      <c r="A2774" s="36" t="s">
        <v>12388</v>
      </c>
      <c r="B2774" s="2" t="s">
        <v>12127</v>
      </c>
      <c r="C2774" s="2" t="s">
        <v>10858</v>
      </c>
      <c r="D2774" s="2" t="s">
        <v>4301</v>
      </c>
      <c r="E2774" s="2" t="s">
        <v>12389</v>
      </c>
    </row>
    <row r="2775">
      <c r="A2775" s="2" t="s">
        <v>12390</v>
      </c>
      <c r="B2775" s="2" t="s">
        <v>12127</v>
      </c>
      <c r="C2775" s="2" t="s">
        <v>10858</v>
      </c>
      <c r="D2775" s="2" t="s">
        <v>4301</v>
      </c>
      <c r="E2775" s="2" t="s">
        <v>12391</v>
      </c>
    </row>
    <row r="2776">
      <c r="A2776" s="36" t="s">
        <v>12392</v>
      </c>
      <c r="B2776" s="2" t="s">
        <v>12127</v>
      </c>
      <c r="C2776" s="2" t="s">
        <v>10858</v>
      </c>
      <c r="D2776" s="2" t="s">
        <v>4301</v>
      </c>
      <c r="E2776" s="2" t="s">
        <v>12393</v>
      </c>
    </row>
    <row r="2777">
      <c r="A2777" s="2" t="s">
        <v>8648</v>
      </c>
      <c r="B2777" s="2" t="s">
        <v>12127</v>
      </c>
      <c r="C2777" s="2" t="s">
        <v>10858</v>
      </c>
      <c r="D2777" s="2" t="s">
        <v>4301</v>
      </c>
      <c r="E2777" s="2" t="s">
        <v>12394</v>
      </c>
    </row>
    <row r="2778">
      <c r="A2778" s="2" t="s">
        <v>12395</v>
      </c>
      <c r="B2778" s="2" t="s">
        <v>12127</v>
      </c>
      <c r="C2778" s="2" t="s">
        <v>10858</v>
      </c>
      <c r="D2778" s="2" t="s">
        <v>4301</v>
      </c>
      <c r="E2778" s="2" t="s">
        <v>12396</v>
      </c>
    </row>
    <row r="2779">
      <c r="A2779" s="9" t="s">
        <v>8650</v>
      </c>
      <c r="B2779" s="2" t="s">
        <v>12127</v>
      </c>
      <c r="C2779" s="2" t="s">
        <v>10858</v>
      </c>
      <c r="D2779" s="2" t="s">
        <v>4301</v>
      </c>
      <c r="E2779" s="2" t="s">
        <v>12397</v>
      </c>
    </row>
    <row r="2780">
      <c r="A2780" s="2" t="s">
        <v>12398</v>
      </c>
      <c r="B2780" s="2" t="s">
        <v>12127</v>
      </c>
      <c r="C2780" s="2" t="s">
        <v>10858</v>
      </c>
      <c r="D2780" s="2" t="s">
        <v>4301</v>
      </c>
      <c r="E2780" s="2" t="s">
        <v>12399</v>
      </c>
    </row>
    <row r="2781">
      <c r="A2781" s="2" t="s">
        <v>12400</v>
      </c>
      <c r="B2781" s="2" t="s">
        <v>12127</v>
      </c>
      <c r="C2781" s="2" t="s">
        <v>10858</v>
      </c>
      <c r="D2781" s="2" t="s">
        <v>4301</v>
      </c>
      <c r="E2781" s="2" t="s">
        <v>12401</v>
      </c>
    </row>
    <row r="2782">
      <c r="A2782" s="2" t="s">
        <v>7169</v>
      </c>
      <c r="B2782" s="2" t="s">
        <v>12127</v>
      </c>
      <c r="C2782" s="2" t="s">
        <v>10858</v>
      </c>
      <c r="D2782" s="2" t="s">
        <v>4301</v>
      </c>
      <c r="E2782" s="2" t="s">
        <v>12402</v>
      </c>
    </row>
    <row r="2783">
      <c r="A2783" s="2" t="s">
        <v>12403</v>
      </c>
      <c r="B2783" s="2" t="s">
        <v>12127</v>
      </c>
      <c r="C2783" s="2" t="s">
        <v>10858</v>
      </c>
      <c r="D2783" s="2" t="s">
        <v>4301</v>
      </c>
      <c r="E2783" s="2" t="s">
        <v>12404</v>
      </c>
    </row>
    <row r="2784">
      <c r="A2784" s="2" t="s">
        <v>8656</v>
      </c>
      <c r="B2784" s="2" t="s">
        <v>12127</v>
      </c>
      <c r="C2784" s="2" t="s">
        <v>10858</v>
      </c>
      <c r="D2784" s="2" t="s">
        <v>4301</v>
      </c>
      <c r="E2784" s="2" t="s">
        <v>12405</v>
      </c>
    </row>
    <row r="2785">
      <c r="A2785" s="2" t="s">
        <v>12406</v>
      </c>
      <c r="B2785" s="2" t="s">
        <v>12127</v>
      </c>
      <c r="C2785" s="2" t="s">
        <v>10858</v>
      </c>
      <c r="D2785" s="2" t="s">
        <v>4301</v>
      </c>
      <c r="E2785" s="2" t="s">
        <v>12407</v>
      </c>
    </row>
    <row r="2786">
      <c r="A2786" s="9" t="s">
        <v>8659</v>
      </c>
      <c r="B2786" s="2" t="s">
        <v>12127</v>
      </c>
      <c r="C2786" s="2" t="s">
        <v>10858</v>
      </c>
      <c r="D2786" s="2" t="s">
        <v>4301</v>
      </c>
      <c r="E2786" s="2" t="s">
        <v>12408</v>
      </c>
    </row>
    <row r="2787">
      <c r="A2787" s="2" t="s">
        <v>7787</v>
      </c>
      <c r="B2787" s="2" t="s">
        <v>12127</v>
      </c>
      <c r="C2787" s="2" t="s">
        <v>10858</v>
      </c>
      <c r="D2787" s="2" t="s">
        <v>4301</v>
      </c>
      <c r="E2787" s="2" t="s">
        <v>12409</v>
      </c>
    </row>
    <row r="2788">
      <c r="A2788" s="2" t="s">
        <v>8660</v>
      </c>
      <c r="B2788" s="2" t="s">
        <v>12127</v>
      </c>
      <c r="C2788" s="2" t="s">
        <v>10858</v>
      </c>
      <c r="D2788" s="2" t="s">
        <v>4301</v>
      </c>
      <c r="E2788" s="2" t="s">
        <v>12410</v>
      </c>
    </row>
    <row r="2789">
      <c r="A2789" s="2" t="s">
        <v>12411</v>
      </c>
      <c r="B2789" s="2" t="s">
        <v>12127</v>
      </c>
      <c r="C2789" s="2" t="s">
        <v>10858</v>
      </c>
      <c r="D2789" s="2" t="s">
        <v>4301</v>
      </c>
      <c r="E2789" s="2" t="s">
        <v>12412</v>
      </c>
    </row>
    <row r="2790">
      <c r="A2790" s="2" t="s">
        <v>8663</v>
      </c>
      <c r="B2790" s="2" t="s">
        <v>12127</v>
      </c>
      <c r="C2790" s="2" t="s">
        <v>10858</v>
      </c>
      <c r="D2790" s="2" t="s">
        <v>4301</v>
      </c>
      <c r="E2790" s="2" t="s">
        <v>12413</v>
      </c>
    </row>
    <row r="2791">
      <c r="A2791" s="9" t="s">
        <v>7170</v>
      </c>
      <c r="B2791" s="2" t="s">
        <v>12127</v>
      </c>
      <c r="C2791" s="2" t="s">
        <v>10858</v>
      </c>
      <c r="D2791" s="2" t="s">
        <v>4301</v>
      </c>
      <c r="E2791" s="2" t="s">
        <v>12414</v>
      </c>
    </row>
    <row r="2792">
      <c r="A2792" s="2" t="s">
        <v>12415</v>
      </c>
      <c r="B2792" s="2" t="s">
        <v>12127</v>
      </c>
      <c r="C2792" s="2" t="s">
        <v>10858</v>
      </c>
      <c r="D2792" s="2" t="s">
        <v>4301</v>
      </c>
      <c r="E2792" s="2" t="s">
        <v>12416</v>
      </c>
    </row>
    <row r="2793">
      <c r="A2793" s="9" t="s">
        <v>12417</v>
      </c>
      <c r="B2793" s="2" t="s">
        <v>12127</v>
      </c>
      <c r="C2793" s="2" t="s">
        <v>10858</v>
      </c>
      <c r="D2793" s="2" t="s">
        <v>4301</v>
      </c>
      <c r="E2793" s="2" t="s">
        <v>12418</v>
      </c>
    </row>
    <row r="2794">
      <c r="A2794" s="2" t="s">
        <v>8667</v>
      </c>
      <c r="B2794" s="2" t="s">
        <v>12127</v>
      </c>
      <c r="C2794" s="2" t="s">
        <v>10858</v>
      </c>
      <c r="D2794" s="2" t="s">
        <v>4301</v>
      </c>
      <c r="E2794" s="2" t="s">
        <v>12419</v>
      </c>
    </row>
    <row r="2795">
      <c r="A2795" s="9" t="s">
        <v>7795</v>
      </c>
      <c r="B2795" s="2" t="s">
        <v>12127</v>
      </c>
      <c r="C2795" s="2" t="s">
        <v>10858</v>
      </c>
      <c r="D2795" s="2" t="s">
        <v>4301</v>
      </c>
      <c r="E2795" s="2" t="s">
        <v>12420</v>
      </c>
    </row>
    <row r="2796">
      <c r="A2796" s="36" t="s">
        <v>12421</v>
      </c>
      <c r="B2796" s="2" t="s">
        <v>12127</v>
      </c>
      <c r="C2796" s="2" t="s">
        <v>10858</v>
      </c>
      <c r="D2796" s="2" t="s">
        <v>4301</v>
      </c>
      <c r="E2796" s="2" t="s">
        <v>12422</v>
      </c>
    </row>
    <row r="2797">
      <c r="A2797" s="2" t="s">
        <v>8671</v>
      </c>
      <c r="B2797" s="2" t="s">
        <v>12127</v>
      </c>
      <c r="C2797" s="2" t="s">
        <v>10858</v>
      </c>
      <c r="D2797" s="2" t="s">
        <v>4301</v>
      </c>
      <c r="E2797" s="2" t="s">
        <v>12423</v>
      </c>
    </row>
    <row r="2798">
      <c r="A2798" s="9" t="s">
        <v>8672</v>
      </c>
      <c r="B2798" s="2" t="s">
        <v>12127</v>
      </c>
      <c r="C2798" s="2" t="s">
        <v>10858</v>
      </c>
      <c r="D2798" s="2" t="s">
        <v>4301</v>
      </c>
      <c r="E2798" s="2" t="s">
        <v>12424</v>
      </c>
    </row>
    <row r="2799">
      <c r="A2799" s="2" t="s">
        <v>12425</v>
      </c>
      <c r="B2799" s="2" t="s">
        <v>12127</v>
      </c>
      <c r="C2799" s="2" t="s">
        <v>10858</v>
      </c>
      <c r="D2799" s="2" t="s">
        <v>4301</v>
      </c>
      <c r="E2799" s="2" t="s">
        <v>12426</v>
      </c>
    </row>
    <row r="2800">
      <c r="A2800" s="2" t="s">
        <v>8673</v>
      </c>
      <c r="B2800" s="2" t="s">
        <v>12127</v>
      </c>
      <c r="C2800" s="2" t="s">
        <v>10858</v>
      </c>
      <c r="D2800" s="2" t="s">
        <v>4301</v>
      </c>
      <c r="E2800" s="2" t="s">
        <v>12427</v>
      </c>
    </row>
    <row r="2801">
      <c r="A2801" s="36" t="s">
        <v>12428</v>
      </c>
      <c r="B2801" s="2" t="s">
        <v>12127</v>
      </c>
      <c r="C2801" s="2" t="s">
        <v>10858</v>
      </c>
      <c r="D2801" s="2" t="s">
        <v>4301</v>
      </c>
      <c r="E2801" s="2" t="s">
        <v>12429</v>
      </c>
    </row>
    <row r="2802">
      <c r="A2802" s="2" t="s">
        <v>12430</v>
      </c>
      <c r="B2802" s="2" t="s">
        <v>12127</v>
      </c>
      <c r="C2802" s="2" t="s">
        <v>10858</v>
      </c>
      <c r="D2802" s="2" t="s">
        <v>4301</v>
      </c>
      <c r="E2802" s="2" t="s">
        <v>12431</v>
      </c>
    </row>
    <row r="2803">
      <c r="A2803" s="2" t="s">
        <v>8676</v>
      </c>
      <c r="B2803" s="2" t="s">
        <v>12127</v>
      </c>
      <c r="C2803" s="2" t="s">
        <v>10858</v>
      </c>
      <c r="D2803" s="2" t="s">
        <v>4301</v>
      </c>
      <c r="E2803" s="2" t="s">
        <v>12432</v>
      </c>
    </row>
    <row r="2804">
      <c r="A2804" s="36" t="s">
        <v>12433</v>
      </c>
      <c r="B2804" s="2" t="s">
        <v>12127</v>
      </c>
      <c r="C2804" s="2" t="s">
        <v>10858</v>
      </c>
      <c r="D2804" s="2" t="s">
        <v>4301</v>
      </c>
      <c r="E2804" s="2" t="s">
        <v>12434</v>
      </c>
    </row>
    <row r="2805">
      <c r="A2805" s="2" t="s">
        <v>12435</v>
      </c>
      <c r="B2805" s="2" t="s">
        <v>12127</v>
      </c>
      <c r="C2805" s="2" t="s">
        <v>10858</v>
      </c>
      <c r="D2805" s="2" t="s">
        <v>4301</v>
      </c>
      <c r="E2805" s="2" t="s">
        <v>12436</v>
      </c>
    </row>
    <row r="2806">
      <c r="A2806" s="9" t="s">
        <v>7802</v>
      </c>
      <c r="B2806" s="2" t="s">
        <v>12127</v>
      </c>
      <c r="C2806" s="2" t="s">
        <v>10858</v>
      </c>
      <c r="D2806" s="2" t="s">
        <v>4301</v>
      </c>
      <c r="E2806" s="2" t="s">
        <v>12437</v>
      </c>
    </row>
    <row r="2807">
      <c r="A2807" s="2" t="s">
        <v>12438</v>
      </c>
      <c r="B2807" s="2" t="s">
        <v>12127</v>
      </c>
      <c r="C2807" s="2" t="s">
        <v>10858</v>
      </c>
      <c r="D2807" s="2" t="s">
        <v>4301</v>
      </c>
      <c r="E2807" s="2" t="s">
        <v>12439</v>
      </c>
    </row>
    <row r="2808">
      <c r="A2808" s="2" t="s">
        <v>8681</v>
      </c>
      <c r="B2808" s="2" t="s">
        <v>12127</v>
      </c>
      <c r="C2808" s="2" t="s">
        <v>10858</v>
      </c>
      <c r="D2808" s="2" t="s">
        <v>4301</v>
      </c>
      <c r="E2808" s="2" t="s">
        <v>12440</v>
      </c>
    </row>
    <row r="2809">
      <c r="A2809" s="9" t="s">
        <v>8682</v>
      </c>
      <c r="B2809" s="2" t="s">
        <v>12127</v>
      </c>
      <c r="C2809" s="2" t="s">
        <v>10858</v>
      </c>
      <c r="D2809" s="2" t="s">
        <v>4301</v>
      </c>
      <c r="E2809" s="2" t="s">
        <v>12441</v>
      </c>
    </row>
    <row r="2810">
      <c r="A2810" s="2" t="s">
        <v>12442</v>
      </c>
      <c r="B2810" s="2" t="s">
        <v>12127</v>
      </c>
      <c r="C2810" s="2" t="s">
        <v>10858</v>
      </c>
      <c r="D2810" s="2" t="s">
        <v>4301</v>
      </c>
      <c r="E2810" s="2" t="s">
        <v>12443</v>
      </c>
    </row>
    <row r="2811">
      <c r="A2811" s="36" t="s">
        <v>12444</v>
      </c>
      <c r="B2811" s="2" t="s">
        <v>12127</v>
      </c>
      <c r="C2811" s="2" t="s">
        <v>10858</v>
      </c>
      <c r="D2811" s="2" t="s">
        <v>4301</v>
      </c>
      <c r="E2811" s="2" t="s">
        <v>12445</v>
      </c>
    </row>
    <row r="2812">
      <c r="A2812" s="9" t="s">
        <v>12446</v>
      </c>
      <c r="B2812" s="2" t="s">
        <v>12127</v>
      </c>
      <c r="C2812" s="2" t="s">
        <v>10858</v>
      </c>
      <c r="D2812" s="2" t="s">
        <v>4301</v>
      </c>
      <c r="E2812" s="2" t="s">
        <v>12447</v>
      </c>
    </row>
    <row r="2813">
      <c r="A2813" s="2" t="s">
        <v>8688</v>
      </c>
      <c r="B2813" s="2" t="s">
        <v>12127</v>
      </c>
      <c r="C2813" s="2" t="s">
        <v>10858</v>
      </c>
      <c r="D2813" s="2" t="s">
        <v>4301</v>
      </c>
      <c r="E2813" s="2" t="s">
        <v>12448</v>
      </c>
    </row>
    <row r="2814">
      <c r="A2814" s="2" t="s">
        <v>7808</v>
      </c>
      <c r="B2814" s="2" t="s">
        <v>12127</v>
      </c>
      <c r="C2814" s="2" t="s">
        <v>10858</v>
      </c>
      <c r="D2814" s="2" t="s">
        <v>4301</v>
      </c>
      <c r="E2814" s="2" t="s">
        <v>12449</v>
      </c>
    </row>
    <row r="2815">
      <c r="A2815" s="36" t="s">
        <v>12450</v>
      </c>
      <c r="B2815" s="2" t="s">
        <v>12127</v>
      </c>
      <c r="C2815" s="2" t="s">
        <v>10858</v>
      </c>
      <c r="D2815" s="2" t="s">
        <v>4301</v>
      </c>
      <c r="E2815" s="2" t="s">
        <v>12451</v>
      </c>
    </row>
    <row r="2816">
      <c r="A2816" s="9" t="s">
        <v>8690</v>
      </c>
      <c r="B2816" s="2" t="s">
        <v>12127</v>
      </c>
      <c r="C2816" s="2" t="s">
        <v>10858</v>
      </c>
      <c r="D2816" s="2" t="s">
        <v>4301</v>
      </c>
      <c r="E2816" s="2" t="s">
        <v>12452</v>
      </c>
    </row>
    <row r="2817">
      <c r="A2817" s="2" t="s">
        <v>8691</v>
      </c>
      <c r="B2817" s="2" t="s">
        <v>12127</v>
      </c>
      <c r="C2817" s="2" t="s">
        <v>10858</v>
      </c>
      <c r="D2817" s="2" t="s">
        <v>4301</v>
      </c>
      <c r="E2817" s="2" t="s">
        <v>12453</v>
      </c>
    </row>
    <row r="2818">
      <c r="A2818" s="9" t="s">
        <v>12454</v>
      </c>
      <c r="B2818" s="2" t="s">
        <v>12127</v>
      </c>
      <c r="C2818" s="2" t="s">
        <v>10858</v>
      </c>
      <c r="D2818" s="2" t="s">
        <v>4301</v>
      </c>
      <c r="E2818" s="2" t="s">
        <v>12455</v>
      </c>
    </row>
    <row r="2819">
      <c r="A2819" s="9" t="s">
        <v>12456</v>
      </c>
      <c r="B2819" s="2" t="s">
        <v>12127</v>
      </c>
      <c r="C2819" s="2" t="s">
        <v>10858</v>
      </c>
      <c r="D2819" s="2" t="s">
        <v>4301</v>
      </c>
      <c r="E2819" s="2" t="s">
        <v>12457</v>
      </c>
    </row>
    <row r="2820">
      <c r="A2820" s="2" t="s">
        <v>8695</v>
      </c>
      <c r="B2820" s="2" t="s">
        <v>12127</v>
      </c>
      <c r="C2820" s="2" t="s">
        <v>10858</v>
      </c>
      <c r="D2820" s="2" t="s">
        <v>4301</v>
      </c>
      <c r="E2820" s="2" t="s">
        <v>12458</v>
      </c>
    </row>
    <row r="2821">
      <c r="A2821" s="36" t="s">
        <v>12459</v>
      </c>
      <c r="B2821" s="2" t="s">
        <v>12127</v>
      </c>
      <c r="C2821" s="2" t="s">
        <v>10858</v>
      </c>
      <c r="D2821" s="2" t="s">
        <v>4301</v>
      </c>
      <c r="E2821" s="2" t="s">
        <v>12460</v>
      </c>
    </row>
    <row r="2822">
      <c r="A2822" s="36" t="s">
        <v>12461</v>
      </c>
      <c r="B2822" s="2" t="s">
        <v>12127</v>
      </c>
      <c r="C2822" s="2" t="s">
        <v>10858</v>
      </c>
      <c r="D2822" s="2" t="s">
        <v>4301</v>
      </c>
      <c r="E2822" s="2" t="s">
        <v>12462</v>
      </c>
    </row>
    <row r="2823">
      <c r="A2823" s="2" t="s">
        <v>8699</v>
      </c>
      <c r="B2823" s="2" t="s">
        <v>12127</v>
      </c>
      <c r="C2823" s="2" t="s">
        <v>10858</v>
      </c>
      <c r="D2823" s="2" t="s">
        <v>4301</v>
      </c>
      <c r="E2823" s="2" t="s">
        <v>12463</v>
      </c>
    </row>
    <row r="2824">
      <c r="A2824" s="2" t="s">
        <v>12464</v>
      </c>
      <c r="B2824" s="2" t="s">
        <v>12127</v>
      </c>
      <c r="C2824" s="2" t="s">
        <v>10858</v>
      </c>
      <c r="D2824" s="2" t="s">
        <v>4301</v>
      </c>
      <c r="E2824" s="2" t="s">
        <v>12465</v>
      </c>
    </row>
    <row r="2825">
      <c r="A2825" s="2" t="s">
        <v>12466</v>
      </c>
      <c r="B2825" s="2" t="s">
        <v>12127</v>
      </c>
      <c r="C2825" s="2" t="s">
        <v>10858</v>
      </c>
      <c r="D2825" s="2" t="s">
        <v>4301</v>
      </c>
      <c r="E2825" s="2" t="s">
        <v>12467</v>
      </c>
    </row>
    <row r="2826">
      <c r="A2826" s="2" t="s">
        <v>12468</v>
      </c>
      <c r="B2826" s="2" t="s">
        <v>12127</v>
      </c>
      <c r="C2826" s="2" t="s">
        <v>10858</v>
      </c>
      <c r="D2826" s="2" t="s">
        <v>4301</v>
      </c>
      <c r="E2826" s="2" t="s">
        <v>12469</v>
      </c>
    </row>
    <row r="2827">
      <c r="A2827" s="36" t="s">
        <v>12470</v>
      </c>
      <c r="B2827" s="2" t="s">
        <v>12127</v>
      </c>
      <c r="C2827" s="2" t="s">
        <v>10858</v>
      </c>
      <c r="D2827" s="2" t="s">
        <v>4301</v>
      </c>
      <c r="E2827" s="2" t="s">
        <v>12471</v>
      </c>
    </row>
    <row r="2828">
      <c r="A2828" s="2" t="s">
        <v>8708</v>
      </c>
      <c r="B2828" s="2" t="s">
        <v>12127</v>
      </c>
      <c r="C2828" s="2" t="s">
        <v>10858</v>
      </c>
      <c r="D2828" s="2" t="s">
        <v>4301</v>
      </c>
      <c r="E2828" s="2" t="s">
        <v>12472</v>
      </c>
    </row>
    <row r="2829">
      <c r="A2829" s="2" t="s">
        <v>12473</v>
      </c>
      <c r="B2829" s="2" t="s">
        <v>12127</v>
      </c>
      <c r="C2829" s="2" t="s">
        <v>10858</v>
      </c>
      <c r="D2829" s="2" t="s">
        <v>4301</v>
      </c>
      <c r="E2829" s="2" t="s">
        <v>12474</v>
      </c>
    </row>
    <row r="2830">
      <c r="A2830" s="2" t="s">
        <v>12475</v>
      </c>
      <c r="B2830" s="2" t="s">
        <v>12127</v>
      </c>
      <c r="C2830" s="2" t="s">
        <v>10858</v>
      </c>
      <c r="D2830" s="2" t="s">
        <v>4301</v>
      </c>
      <c r="E2830" s="2" t="s">
        <v>12476</v>
      </c>
    </row>
    <row r="2831">
      <c r="A2831" s="9" t="s">
        <v>8713</v>
      </c>
      <c r="B2831" s="2" t="s">
        <v>12127</v>
      </c>
      <c r="C2831" s="2" t="s">
        <v>10858</v>
      </c>
      <c r="D2831" s="2" t="s">
        <v>4301</v>
      </c>
      <c r="E2831" s="2" t="s">
        <v>12477</v>
      </c>
    </row>
    <row r="2832">
      <c r="A2832" s="2" t="s">
        <v>12478</v>
      </c>
      <c r="B2832" s="2" t="s">
        <v>12127</v>
      </c>
      <c r="C2832" s="2" t="s">
        <v>10858</v>
      </c>
      <c r="D2832" s="2" t="s">
        <v>4301</v>
      </c>
      <c r="E2832" s="2" t="s">
        <v>12479</v>
      </c>
    </row>
    <row r="2833">
      <c r="A2833" s="2" t="s">
        <v>8719</v>
      </c>
      <c r="B2833" s="2" t="s">
        <v>12127</v>
      </c>
      <c r="C2833" s="2" t="s">
        <v>10858</v>
      </c>
      <c r="D2833" s="2" t="s">
        <v>4301</v>
      </c>
      <c r="E2833" s="2" t="s">
        <v>12480</v>
      </c>
    </row>
    <row r="2834">
      <c r="A2834" s="2" t="s">
        <v>12481</v>
      </c>
      <c r="B2834" s="2" t="s">
        <v>12127</v>
      </c>
      <c r="C2834" s="2" t="s">
        <v>10858</v>
      </c>
      <c r="D2834" s="2" t="s">
        <v>4301</v>
      </c>
      <c r="E2834" s="2" t="s">
        <v>12482</v>
      </c>
    </row>
    <row r="2835">
      <c r="A2835" s="2" t="s">
        <v>12483</v>
      </c>
      <c r="B2835" s="2" t="s">
        <v>12127</v>
      </c>
      <c r="C2835" s="2" t="s">
        <v>10858</v>
      </c>
      <c r="D2835" s="2" t="s">
        <v>4301</v>
      </c>
      <c r="E2835" s="2" t="s">
        <v>12484</v>
      </c>
    </row>
    <row r="2836">
      <c r="A2836" s="2" t="s">
        <v>8725</v>
      </c>
      <c r="B2836" s="2" t="s">
        <v>12127</v>
      </c>
      <c r="C2836" s="2" t="s">
        <v>10858</v>
      </c>
      <c r="D2836" s="2" t="s">
        <v>4301</v>
      </c>
      <c r="E2836" s="2" t="s">
        <v>12485</v>
      </c>
    </row>
    <row r="2837">
      <c r="A2837" s="9" t="s">
        <v>8726</v>
      </c>
      <c r="B2837" s="2" t="s">
        <v>12127</v>
      </c>
      <c r="C2837" s="2" t="s">
        <v>10858</v>
      </c>
      <c r="D2837" s="2" t="s">
        <v>4301</v>
      </c>
      <c r="E2837" s="2" t="s">
        <v>12486</v>
      </c>
    </row>
    <row r="2838">
      <c r="A2838" s="2" t="s">
        <v>12487</v>
      </c>
      <c r="B2838" s="2" t="s">
        <v>12127</v>
      </c>
      <c r="C2838" s="2" t="s">
        <v>10858</v>
      </c>
      <c r="D2838" s="2" t="s">
        <v>4301</v>
      </c>
      <c r="E2838" s="2" t="s">
        <v>12488</v>
      </c>
    </row>
    <row r="2839">
      <c r="A2839" s="9" t="s">
        <v>12489</v>
      </c>
      <c r="B2839" s="2" t="s">
        <v>12127</v>
      </c>
      <c r="C2839" s="2" t="s">
        <v>10858</v>
      </c>
      <c r="D2839" s="2" t="s">
        <v>4301</v>
      </c>
      <c r="E2839" s="2" t="s">
        <v>12490</v>
      </c>
    </row>
    <row r="2840">
      <c r="A2840" s="2" t="s">
        <v>8731</v>
      </c>
      <c r="B2840" s="2" t="s">
        <v>12127</v>
      </c>
      <c r="C2840" s="2" t="s">
        <v>10858</v>
      </c>
      <c r="D2840" s="2" t="s">
        <v>4301</v>
      </c>
      <c r="E2840" s="2" t="s">
        <v>12491</v>
      </c>
    </row>
    <row r="2841">
      <c r="A2841" s="9" t="s">
        <v>12492</v>
      </c>
      <c r="B2841" s="2" t="s">
        <v>12127</v>
      </c>
      <c r="C2841" s="2" t="s">
        <v>10858</v>
      </c>
      <c r="D2841" s="2" t="s">
        <v>4301</v>
      </c>
      <c r="E2841" s="2" t="s">
        <v>12493</v>
      </c>
    </row>
    <row r="2842">
      <c r="A2842" s="2" t="s">
        <v>12494</v>
      </c>
      <c r="B2842" s="2" t="s">
        <v>12127</v>
      </c>
      <c r="C2842" s="2" t="s">
        <v>10858</v>
      </c>
      <c r="D2842" s="2" t="s">
        <v>4301</v>
      </c>
      <c r="E2842" s="2" t="s">
        <v>12495</v>
      </c>
    </row>
    <row r="2843">
      <c r="A2843" s="2" t="s">
        <v>12496</v>
      </c>
      <c r="B2843" s="2" t="s">
        <v>12127</v>
      </c>
      <c r="C2843" s="2" t="s">
        <v>10858</v>
      </c>
      <c r="D2843" s="2" t="s">
        <v>4301</v>
      </c>
      <c r="E2843" s="2" t="s">
        <v>12497</v>
      </c>
    </row>
    <row r="2844">
      <c r="A2844" s="36" t="s">
        <v>12498</v>
      </c>
      <c r="B2844" s="2" t="s">
        <v>12127</v>
      </c>
      <c r="C2844" s="2" t="s">
        <v>10858</v>
      </c>
      <c r="D2844" s="2" t="s">
        <v>4301</v>
      </c>
      <c r="E2844" s="2" t="s">
        <v>12499</v>
      </c>
    </row>
    <row r="2845">
      <c r="A2845" s="2" t="s">
        <v>8739</v>
      </c>
      <c r="B2845" s="2" t="s">
        <v>12127</v>
      </c>
      <c r="C2845" s="2" t="s">
        <v>10858</v>
      </c>
      <c r="D2845" s="2" t="s">
        <v>4301</v>
      </c>
      <c r="E2845" s="2" t="s">
        <v>12500</v>
      </c>
    </row>
    <row r="2846">
      <c r="A2846" s="2" t="s">
        <v>12501</v>
      </c>
      <c r="B2846" s="2" t="s">
        <v>12127</v>
      </c>
      <c r="C2846" s="2" t="s">
        <v>10858</v>
      </c>
      <c r="D2846" s="2" t="s">
        <v>4301</v>
      </c>
      <c r="E2846" s="2" t="s">
        <v>12502</v>
      </c>
    </row>
    <row r="2847">
      <c r="A2847" s="36" t="s">
        <v>12503</v>
      </c>
      <c r="B2847" s="2" t="s">
        <v>12127</v>
      </c>
      <c r="C2847" s="2" t="s">
        <v>10858</v>
      </c>
      <c r="D2847" s="2" t="s">
        <v>4301</v>
      </c>
      <c r="E2847" s="2" t="s">
        <v>12504</v>
      </c>
    </row>
    <row r="2848">
      <c r="A2848" s="2" t="s">
        <v>12505</v>
      </c>
      <c r="B2848" s="2" t="s">
        <v>12127</v>
      </c>
      <c r="C2848" s="2" t="s">
        <v>10858</v>
      </c>
      <c r="D2848" s="2" t="s">
        <v>4301</v>
      </c>
      <c r="E2848" s="2" t="s">
        <v>12506</v>
      </c>
    </row>
    <row r="2849">
      <c r="A2849" s="9" t="s">
        <v>8746</v>
      </c>
      <c r="B2849" s="2" t="s">
        <v>12127</v>
      </c>
      <c r="C2849" s="2" t="s">
        <v>10858</v>
      </c>
      <c r="D2849" s="2" t="s">
        <v>4301</v>
      </c>
      <c r="E2849" s="2" t="s">
        <v>12507</v>
      </c>
    </row>
    <row r="2850">
      <c r="A2850" s="2" t="s">
        <v>7853</v>
      </c>
      <c r="B2850" s="2" t="s">
        <v>12127</v>
      </c>
      <c r="C2850" s="2" t="s">
        <v>10858</v>
      </c>
      <c r="D2850" s="2" t="s">
        <v>4301</v>
      </c>
      <c r="E2850" s="2" t="s">
        <v>12508</v>
      </c>
    </row>
    <row r="2851">
      <c r="A2851" s="36" t="s">
        <v>12509</v>
      </c>
      <c r="B2851" s="2" t="s">
        <v>12127</v>
      </c>
      <c r="C2851" s="2" t="s">
        <v>10858</v>
      </c>
      <c r="D2851" s="2" t="s">
        <v>4301</v>
      </c>
      <c r="E2851" s="2" t="s">
        <v>12510</v>
      </c>
    </row>
    <row r="2852">
      <c r="A2852" s="2" t="s">
        <v>8749</v>
      </c>
      <c r="B2852" s="2" t="s">
        <v>12127</v>
      </c>
      <c r="C2852" s="2" t="s">
        <v>10858</v>
      </c>
      <c r="D2852" s="2" t="s">
        <v>4301</v>
      </c>
      <c r="E2852" s="2" t="s">
        <v>12511</v>
      </c>
    </row>
    <row r="2853">
      <c r="A2853" s="36" t="s">
        <v>12512</v>
      </c>
      <c r="B2853" s="2" t="s">
        <v>12127</v>
      </c>
      <c r="C2853" s="2" t="s">
        <v>10858</v>
      </c>
      <c r="D2853" s="2" t="s">
        <v>4301</v>
      </c>
      <c r="E2853" s="2" t="s">
        <v>12513</v>
      </c>
    </row>
    <row r="2854">
      <c r="A2854" s="2" t="s">
        <v>12514</v>
      </c>
      <c r="B2854" s="2" t="s">
        <v>12127</v>
      </c>
      <c r="C2854" s="2" t="s">
        <v>10858</v>
      </c>
      <c r="D2854" s="2" t="s">
        <v>4301</v>
      </c>
      <c r="E2854" s="2" t="s">
        <v>12515</v>
      </c>
    </row>
    <row r="2855">
      <c r="A2855" s="36" t="s">
        <v>12516</v>
      </c>
      <c r="B2855" s="2" t="s">
        <v>12127</v>
      </c>
      <c r="C2855" s="2" t="s">
        <v>10858</v>
      </c>
      <c r="D2855" s="2" t="s">
        <v>4301</v>
      </c>
      <c r="E2855" s="2" t="s">
        <v>12517</v>
      </c>
    </row>
    <row r="2856">
      <c r="A2856" s="2" t="s">
        <v>12518</v>
      </c>
      <c r="B2856" s="2" t="s">
        <v>12127</v>
      </c>
      <c r="C2856" s="2" t="s">
        <v>10858</v>
      </c>
      <c r="D2856" s="2" t="s">
        <v>4301</v>
      </c>
      <c r="E2856" s="2" t="s">
        <v>12519</v>
      </c>
    </row>
    <row r="2857">
      <c r="A2857" s="2" t="s">
        <v>7191</v>
      </c>
      <c r="B2857" s="2" t="s">
        <v>12127</v>
      </c>
      <c r="C2857" s="2" t="s">
        <v>10858</v>
      </c>
      <c r="D2857" s="2" t="s">
        <v>4301</v>
      </c>
      <c r="E2857" s="2" t="s">
        <v>12520</v>
      </c>
    </row>
    <row r="2858">
      <c r="A2858" s="9" t="s">
        <v>7861</v>
      </c>
      <c r="B2858" s="2" t="s">
        <v>12127</v>
      </c>
      <c r="C2858" s="2" t="s">
        <v>10858</v>
      </c>
      <c r="D2858" s="2" t="s">
        <v>4301</v>
      </c>
      <c r="E2858" s="2" t="s">
        <v>12521</v>
      </c>
    </row>
    <row r="2859">
      <c r="A2859" s="2" t="s">
        <v>12522</v>
      </c>
      <c r="B2859" s="2" t="s">
        <v>12127</v>
      </c>
      <c r="C2859" s="2" t="s">
        <v>10858</v>
      </c>
      <c r="D2859" s="2" t="s">
        <v>4301</v>
      </c>
      <c r="E2859" s="2" t="s">
        <v>12523</v>
      </c>
    </row>
    <row r="2860">
      <c r="A2860" s="36" t="s">
        <v>12524</v>
      </c>
      <c r="B2860" s="2" t="s">
        <v>12127</v>
      </c>
      <c r="C2860" s="2" t="s">
        <v>10858</v>
      </c>
      <c r="D2860" s="2" t="s">
        <v>4301</v>
      </c>
      <c r="E2860" s="2" t="s">
        <v>12525</v>
      </c>
    </row>
    <row r="2861">
      <c r="A2861" s="9" t="s">
        <v>7193</v>
      </c>
      <c r="B2861" s="2" t="s">
        <v>12127</v>
      </c>
      <c r="C2861" s="2" t="s">
        <v>10858</v>
      </c>
      <c r="D2861" s="2" t="s">
        <v>4301</v>
      </c>
      <c r="E2861" s="2" t="s">
        <v>12526</v>
      </c>
    </row>
    <row r="2862">
      <c r="A2862" s="2" t="s">
        <v>12527</v>
      </c>
      <c r="B2862" s="2" t="s">
        <v>12127</v>
      </c>
      <c r="C2862" s="2" t="s">
        <v>10858</v>
      </c>
      <c r="D2862" s="2" t="s">
        <v>4301</v>
      </c>
      <c r="E2862" s="2" t="s">
        <v>12528</v>
      </c>
    </row>
    <row r="2863">
      <c r="A2863" s="2" t="s">
        <v>7866</v>
      </c>
      <c r="B2863" s="2" t="s">
        <v>12127</v>
      </c>
      <c r="C2863" s="2" t="s">
        <v>10858</v>
      </c>
      <c r="D2863" s="2" t="s">
        <v>4301</v>
      </c>
      <c r="E2863" s="2" t="s">
        <v>12529</v>
      </c>
    </row>
    <row r="2864">
      <c r="A2864" s="9" t="s">
        <v>8761</v>
      </c>
      <c r="B2864" s="2" t="s">
        <v>12127</v>
      </c>
      <c r="C2864" s="2" t="s">
        <v>10858</v>
      </c>
      <c r="D2864" s="2" t="s">
        <v>4301</v>
      </c>
      <c r="E2864" s="2" t="s">
        <v>12530</v>
      </c>
    </row>
    <row r="2865">
      <c r="A2865" s="2" t="s">
        <v>8762</v>
      </c>
      <c r="B2865" s="2" t="s">
        <v>12127</v>
      </c>
      <c r="C2865" s="2" t="s">
        <v>10858</v>
      </c>
      <c r="D2865" s="2" t="s">
        <v>4301</v>
      </c>
      <c r="E2865" s="2" t="s">
        <v>12531</v>
      </c>
    </row>
    <row r="2866">
      <c r="A2866" s="2" t="s">
        <v>8763</v>
      </c>
      <c r="B2866" s="2" t="s">
        <v>12127</v>
      </c>
      <c r="C2866" s="2" t="s">
        <v>10858</v>
      </c>
      <c r="D2866" s="2" t="s">
        <v>4301</v>
      </c>
      <c r="E2866" s="2" t="s">
        <v>12532</v>
      </c>
    </row>
    <row r="2867">
      <c r="A2867" s="9" t="s">
        <v>8764</v>
      </c>
      <c r="B2867" s="2" t="s">
        <v>12127</v>
      </c>
      <c r="C2867" s="2" t="s">
        <v>10858</v>
      </c>
      <c r="D2867" s="2" t="s">
        <v>4301</v>
      </c>
      <c r="E2867" s="2" t="s">
        <v>12533</v>
      </c>
    </row>
    <row r="2868">
      <c r="A2868" s="36" t="s">
        <v>12534</v>
      </c>
      <c r="B2868" s="2" t="s">
        <v>12127</v>
      </c>
      <c r="C2868" s="2" t="s">
        <v>10858</v>
      </c>
      <c r="D2868" s="2" t="s">
        <v>4301</v>
      </c>
      <c r="E2868" s="2" t="s">
        <v>12535</v>
      </c>
    </row>
    <row r="2869">
      <c r="A2869" s="2" t="s">
        <v>8769</v>
      </c>
      <c r="B2869" s="2" t="s">
        <v>12127</v>
      </c>
      <c r="C2869" s="2" t="s">
        <v>10858</v>
      </c>
      <c r="D2869" s="2" t="s">
        <v>4301</v>
      </c>
      <c r="E2869" s="2" t="s">
        <v>12536</v>
      </c>
    </row>
    <row r="2870">
      <c r="A2870" s="36" t="s">
        <v>12537</v>
      </c>
      <c r="B2870" s="2" t="s">
        <v>12127</v>
      </c>
      <c r="C2870" s="2" t="s">
        <v>10858</v>
      </c>
      <c r="D2870" s="2" t="s">
        <v>4301</v>
      </c>
      <c r="E2870" s="2" t="s">
        <v>12538</v>
      </c>
    </row>
    <row r="2871">
      <c r="A2871" s="36" t="s">
        <v>12539</v>
      </c>
      <c r="B2871" s="2" t="s">
        <v>12127</v>
      </c>
      <c r="C2871" s="2" t="s">
        <v>10858</v>
      </c>
      <c r="D2871" s="2" t="s">
        <v>4301</v>
      </c>
      <c r="E2871" s="2" t="s">
        <v>12540</v>
      </c>
    </row>
    <row r="2872">
      <c r="A2872" s="2" t="s">
        <v>8773</v>
      </c>
      <c r="B2872" s="2" t="s">
        <v>12127</v>
      </c>
      <c r="C2872" s="2" t="s">
        <v>10858</v>
      </c>
      <c r="D2872" s="2" t="s">
        <v>4301</v>
      </c>
      <c r="E2872" s="2" t="s">
        <v>12541</v>
      </c>
    </row>
    <row r="2873">
      <c r="A2873" s="2" t="s">
        <v>12542</v>
      </c>
      <c r="B2873" s="2" t="s">
        <v>12127</v>
      </c>
      <c r="C2873" s="2" t="s">
        <v>10858</v>
      </c>
      <c r="D2873" s="2" t="s">
        <v>4301</v>
      </c>
      <c r="E2873" s="2" t="s">
        <v>12543</v>
      </c>
    </row>
    <row r="2874">
      <c r="A2874" s="2" t="s">
        <v>12544</v>
      </c>
      <c r="B2874" s="2" t="s">
        <v>12127</v>
      </c>
      <c r="C2874" s="2" t="s">
        <v>10858</v>
      </c>
      <c r="D2874" s="2" t="s">
        <v>4301</v>
      </c>
      <c r="E2874" s="2" t="s">
        <v>12545</v>
      </c>
    </row>
    <row r="2875">
      <c r="A2875" s="2" t="s">
        <v>12546</v>
      </c>
      <c r="B2875" s="2" t="s">
        <v>12127</v>
      </c>
      <c r="C2875" s="2" t="s">
        <v>10858</v>
      </c>
      <c r="D2875" s="2" t="s">
        <v>4301</v>
      </c>
      <c r="E2875" s="2" t="s">
        <v>12547</v>
      </c>
    </row>
    <row r="2876">
      <c r="A2876" s="36" t="s">
        <v>12548</v>
      </c>
      <c r="B2876" s="2" t="s">
        <v>12127</v>
      </c>
      <c r="C2876" s="2" t="s">
        <v>10858</v>
      </c>
      <c r="D2876" s="2" t="s">
        <v>4301</v>
      </c>
      <c r="E2876" s="2" t="s">
        <v>12549</v>
      </c>
    </row>
    <row r="2877">
      <c r="A2877" s="2" t="s">
        <v>12550</v>
      </c>
      <c r="B2877" s="2" t="s">
        <v>12127</v>
      </c>
      <c r="C2877" s="2" t="s">
        <v>10858</v>
      </c>
      <c r="D2877" s="2" t="s">
        <v>4301</v>
      </c>
      <c r="E2877" s="2" t="s">
        <v>12551</v>
      </c>
    </row>
    <row r="2878">
      <c r="A2878" s="36" t="s">
        <v>12552</v>
      </c>
      <c r="B2878" s="2" t="s">
        <v>12127</v>
      </c>
      <c r="C2878" s="2" t="s">
        <v>10858</v>
      </c>
      <c r="D2878" s="2" t="s">
        <v>4301</v>
      </c>
      <c r="E2878" s="2" t="s">
        <v>12553</v>
      </c>
    </row>
    <row r="2879">
      <c r="A2879" s="2" t="s">
        <v>7870</v>
      </c>
      <c r="B2879" s="2" t="s">
        <v>12127</v>
      </c>
      <c r="C2879" s="2" t="s">
        <v>10858</v>
      </c>
      <c r="D2879" s="2" t="s">
        <v>4301</v>
      </c>
      <c r="E2879" s="2" t="s">
        <v>12554</v>
      </c>
    </row>
    <row r="2880">
      <c r="A2880" s="2" t="s">
        <v>12555</v>
      </c>
      <c r="B2880" s="2" t="s">
        <v>12127</v>
      </c>
      <c r="C2880" s="2" t="s">
        <v>10858</v>
      </c>
      <c r="D2880" s="2" t="s">
        <v>4301</v>
      </c>
      <c r="E2880" s="2" t="s">
        <v>12556</v>
      </c>
    </row>
    <row r="2881">
      <c r="A2881" s="2" t="s">
        <v>12557</v>
      </c>
      <c r="B2881" s="2" t="s">
        <v>12127</v>
      </c>
      <c r="C2881" s="2" t="s">
        <v>10858</v>
      </c>
      <c r="D2881" s="2" t="s">
        <v>4301</v>
      </c>
      <c r="E2881" s="2" t="s">
        <v>12558</v>
      </c>
    </row>
    <row r="2882">
      <c r="A2882" s="36" t="s">
        <v>12559</v>
      </c>
      <c r="B2882" s="2" t="s">
        <v>12127</v>
      </c>
      <c r="C2882" s="2" t="s">
        <v>10858</v>
      </c>
      <c r="D2882" s="2" t="s">
        <v>4301</v>
      </c>
      <c r="E2882" s="2" t="s">
        <v>12560</v>
      </c>
    </row>
    <row r="2883">
      <c r="A2883" s="2" t="s">
        <v>7875</v>
      </c>
      <c r="B2883" s="2" t="s">
        <v>12127</v>
      </c>
      <c r="C2883" s="2" t="s">
        <v>10858</v>
      </c>
      <c r="D2883" s="2" t="s">
        <v>4301</v>
      </c>
      <c r="E2883" s="2" t="s">
        <v>12561</v>
      </c>
    </row>
    <row r="2884">
      <c r="A2884" s="2" t="s">
        <v>12562</v>
      </c>
      <c r="B2884" s="2" t="s">
        <v>12127</v>
      </c>
      <c r="C2884" s="2" t="s">
        <v>10858</v>
      </c>
      <c r="D2884" s="2" t="s">
        <v>4301</v>
      </c>
      <c r="E2884" s="2" t="s">
        <v>12563</v>
      </c>
    </row>
    <row r="2885">
      <c r="A2885" s="2" t="s">
        <v>8793</v>
      </c>
      <c r="B2885" s="2" t="s">
        <v>12127</v>
      </c>
      <c r="C2885" s="2" t="s">
        <v>10858</v>
      </c>
      <c r="D2885" s="2" t="s">
        <v>4301</v>
      </c>
      <c r="E2885" s="2" t="s">
        <v>12564</v>
      </c>
    </row>
    <row r="2886">
      <c r="A2886" s="36" t="s">
        <v>12565</v>
      </c>
      <c r="B2886" s="2" t="s">
        <v>12127</v>
      </c>
      <c r="C2886" s="2" t="s">
        <v>10858</v>
      </c>
      <c r="D2886" s="2" t="s">
        <v>4301</v>
      </c>
      <c r="E2886" s="2" t="s">
        <v>12566</v>
      </c>
    </row>
    <row r="2887">
      <c r="A2887" s="2" t="s">
        <v>7196</v>
      </c>
      <c r="B2887" s="2" t="s">
        <v>12127</v>
      </c>
      <c r="C2887" s="2" t="s">
        <v>10858</v>
      </c>
      <c r="D2887" s="2" t="s">
        <v>4301</v>
      </c>
      <c r="E2887" s="2" t="s">
        <v>12567</v>
      </c>
    </row>
    <row r="2888">
      <c r="A2888" s="2" t="s">
        <v>7878</v>
      </c>
      <c r="B2888" s="2" t="s">
        <v>12127</v>
      </c>
      <c r="C2888" s="2" t="s">
        <v>10858</v>
      </c>
      <c r="D2888" s="2" t="s">
        <v>4301</v>
      </c>
      <c r="E2888" s="2" t="s">
        <v>12568</v>
      </c>
    </row>
    <row r="2889">
      <c r="A2889" s="2" t="s">
        <v>7879</v>
      </c>
      <c r="B2889" s="2" t="s">
        <v>12127</v>
      </c>
      <c r="C2889" s="2" t="s">
        <v>10858</v>
      </c>
      <c r="D2889" s="2" t="s">
        <v>4301</v>
      </c>
      <c r="E2889" s="2" t="s">
        <v>12569</v>
      </c>
    </row>
    <row r="2890">
      <c r="A2890" s="9" t="s">
        <v>8796</v>
      </c>
      <c r="B2890" s="2" t="s">
        <v>12127</v>
      </c>
      <c r="C2890" s="2" t="s">
        <v>10858</v>
      </c>
      <c r="D2890" s="2" t="s">
        <v>4301</v>
      </c>
      <c r="E2890" s="2" t="s">
        <v>12570</v>
      </c>
    </row>
    <row r="2891">
      <c r="A2891" s="2" t="s">
        <v>12571</v>
      </c>
      <c r="B2891" s="2" t="s">
        <v>12127</v>
      </c>
      <c r="C2891" s="2" t="s">
        <v>10858</v>
      </c>
      <c r="D2891" s="2" t="s">
        <v>4301</v>
      </c>
      <c r="E2891" s="2" t="s">
        <v>12572</v>
      </c>
    </row>
    <row r="2892">
      <c r="A2892" s="9" t="s">
        <v>12573</v>
      </c>
      <c r="B2892" s="2" t="s">
        <v>12127</v>
      </c>
      <c r="C2892" s="2" t="s">
        <v>10858</v>
      </c>
      <c r="D2892" s="2" t="s">
        <v>4301</v>
      </c>
      <c r="E2892" s="2" t="s">
        <v>12574</v>
      </c>
    </row>
    <row r="2893">
      <c r="A2893" s="2" t="s">
        <v>7198</v>
      </c>
      <c r="B2893" s="2" t="s">
        <v>12127</v>
      </c>
      <c r="C2893" s="2" t="s">
        <v>10858</v>
      </c>
      <c r="D2893" s="2" t="s">
        <v>4301</v>
      </c>
      <c r="E2893" s="2" t="s">
        <v>12575</v>
      </c>
    </row>
    <row r="2894">
      <c r="A2894" s="2" t="s">
        <v>12576</v>
      </c>
      <c r="B2894" s="2" t="s">
        <v>12127</v>
      </c>
      <c r="C2894" s="2" t="s">
        <v>10858</v>
      </c>
      <c r="D2894" s="2" t="s">
        <v>4301</v>
      </c>
      <c r="E2894" s="2" t="s">
        <v>12577</v>
      </c>
    </row>
    <row r="2895">
      <c r="A2895" s="2" t="s">
        <v>8803</v>
      </c>
      <c r="B2895" s="2" t="s">
        <v>12127</v>
      </c>
      <c r="C2895" s="2" t="s">
        <v>10858</v>
      </c>
      <c r="D2895" s="2" t="s">
        <v>4301</v>
      </c>
      <c r="E2895" s="2" t="s">
        <v>12578</v>
      </c>
    </row>
    <row r="2896">
      <c r="A2896" s="9" t="s">
        <v>8804</v>
      </c>
      <c r="B2896" s="2" t="s">
        <v>12127</v>
      </c>
      <c r="C2896" s="2" t="s">
        <v>10858</v>
      </c>
      <c r="D2896" s="2" t="s">
        <v>4301</v>
      </c>
      <c r="E2896" s="2" t="s">
        <v>12579</v>
      </c>
    </row>
    <row r="2897">
      <c r="A2897" s="9" t="s">
        <v>8805</v>
      </c>
      <c r="B2897" s="2" t="s">
        <v>12127</v>
      </c>
      <c r="C2897" s="2" t="s">
        <v>10858</v>
      </c>
      <c r="D2897" s="2" t="s">
        <v>4301</v>
      </c>
      <c r="E2897" s="2" t="s">
        <v>12580</v>
      </c>
    </row>
    <row r="2898">
      <c r="A2898" s="2" t="s">
        <v>8806</v>
      </c>
      <c r="B2898" s="2" t="s">
        <v>12127</v>
      </c>
      <c r="C2898" s="2" t="s">
        <v>10858</v>
      </c>
      <c r="D2898" s="2" t="s">
        <v>4301</v>
      </c>
      <c r="E2898" s="2" t="s">
        <v>12581</v>
      </c>
    </row>
    <row r="2899">
      <c r="A2899" s="36" t="s">
        <v>12582</v>
      </c>
      <c r="B2899" s="2" t="s">
        <v>12127</v>
      </c>
      <c r="C2899" s="2" t="s">
        <v>10858</v>
      </c>
      <c r="D2899" s="2" t="s">
        <v>4301</v>
      </c>
      <c r="E2899" s="2" t="s">
        <v>12583</v>
      </c>
    </row>
    <row r="2900">
      <c r="A2900" s="2" t="s">
        <v>12584</v>
      </c>
      <c r="B2900" s="2" t="s">
        <v>12127</v>
      </c>
      <c r="C2900" s="2" t="s">
        <v>10858</v>
      </c>
      <c r="D2900" s="2" t="s">
        <v>4301</v>
      </c>
      <c r="E2900" s="2" t="s">
        <v>12585</v>
      </c>
    </row>
    <row r="2901">
      <c r="A2901" s="9" t="s">
        <v>8809</v>
      </c>
      <c r="B2901" s="2" t="s">
        <v>12127</v>
      </c>
      <c r="C2901" s="2" t="s">
        <v>10858</v>
      </c>
      <c r="D2901" s="2" t="s">
        <v>4301</v>
      </c>
      <c r="E2901" s="2" t="s">
        <v>12586</v>
      </c>
    </row>
    <row r="2902">
      <c r="A2902" s="2" t="s">
        <v>12587</v>
      </c>
      <c r="B2902" s="2" t="s">
        <v>12127</v>
      </c>
      <c r="C2902" s="2" t="s">
        <v>10858</v>
      </c>
      <c r="D2902" s="2" t="s">
        <v>4301</v>
      </c>
      <c r="E2902" s="2" t="s">
        <v>12588</v>
      </c>
    </row>
    <row r="2903">
      <c r="A2903" s="9" t="s">
        <v>8813</v>
      </c>
      <c r="B2903" s="2" t="s">
        <v>12127</v>
      </c>
      <c r="C2903" s="2" t="s">
        <v>10858</v>
      </c>
      <c r="D2903" s="2" t="s">
        <v>4301</v>
      </c>
      <c r="E2903" s="2" t="s">
        <v>12589</v>
      </c>
    </row>
    <row r="2904">
      <c r="A2904" s="2" t="s">
        <v>12590</v>
      </c>
      <c r="B2904" s="2" t="s">
        <v>12127</v>
      </c>
      <c r="C2904" s="2" t="s">
        <v>10858</v>
      </c>
      <c r="D2904" s="2" t="s">
        <v>4301</v>
      </c>
      <c r="E2904" s="2" t="s">
        <v>12591</v>
      </c>
    </row>
    <row r="2905">
      <c r="A2905" s="2" t="s">
        <v>12592</v>
      </c>
      <c r="B2905" s="2" t="s">
        <v>12127</v>
      </c>
      <c r="C2905" s="2" t="s">
        <v>10858</v>
      </c>
      <c r="D2905" s="2" t="s">
        <v>4301</v>
      </c>
      <c r="E2905" s="2" t="s">
        <v>12593</v>
      </c>
    </row>
    <row r="2906">
      <c r="A2906" s="36" t="s">
        <v>12594</v>
      </c>
      <c r="B2906" s="2" t="s">
        <v>12127</v>
      </c>
      <c r="C2906" s="2" t="s">
        <v>10858</v>
      </c>
      <c r="D2906" s="2" t="s">
        <v>4301</v>
      </c>
      <c r="E2906" s="2" t="s">
        <v>12595</v>
      </c>
    </row>
    <row r="2907">
      <c r="A2907" s="9" t="s">
        <v>8820</v>
      </c>
      <c r="B2907" s="2" t="s">
        <v>12127</v>
      </c>
      <c r="C2907" s="2" t="s">
        <v>10858</v>
      </c>
      <c r="D2907" s="2" t="s">
        <v>4301</v>
      </c>
      <c r="E2907" s="2" t="s">
        <v>12596</v>
      </c>
    </row>
    <row r="2908">
      <c r="A2908" s="36" t="s">
        <v>12597</v>
      </c>
      <c r="B2908" s="2" t="s">
        <v>12127</v>
      </c>
      <c r="C2908" s="2" t="s">
        <v>10858</v>
      </c>
      <c r="D2908" s="2" t="s">
        <v>4301</v>
      </c>
      <c r="E2908" s="2" t="s">
        <v>12598</v>
      </c>
    </row>
    <row r="2909">
      <c r="A2909" s="2" t="s">
        <v>7889</v>
      </c>
      <c r="B2909" s="2" t="s">
        <v>12127</v>
      </c>
      <c r="C2909" s="2" t="s">
        <v>10858</v>
      </c>
      <c r="D2909" s="2" t="s">
        <v>4301</v>
      </c>
      <c r="E2909" s="2" t="s">
        <v>12599</v>
      </c>
    </row>
    <row r="2910">
      <c r="A2910" s="9" t="s">
        <v>12600</v>
      </c>
      <c r="B2910" s="2" t="s">
        <v>12127</v>
      </c>
      <c r="C2910" s="2" t="s">
        <v>10858</v>
      </c>
      <c r="D2910" s="2" t="s">
        <v>4301</v>
      </c>
      <c r="E2910" s="2" t="s">
        <v>12601</v>
      </c>
    </row>
    <row r="2911">
      <c r="A2911" s="2" t="s">
        <v>7895</v>
      </c>
      <c r="B2911" s="2" t="s">
        <v>12127</v>
      </c>
      <c r="C2911" s="2" t="s">
        <v>10858</v>
      </c>
      <c r="D2911" s="2" t="s">
        <v>4301</v>
      </c>
      <c r="E2911" s="2" t="s">
        <v>12602</v>
      </c>
    </row>
    <row r="2912">
      <c r="A2912" s="9" t="s">
        <v>12603</v>
      </c>
      <c r="B2912" s="2" t="s">
        <v>12127</v>
      </c>
      <c r="C2912" s="2" t="s">
        <v>10858</v>
      </c>
      <c r="D2912" s="2" t="s">
        <v>4301</v>
      </c>
      <c r="E2912" s="2" t="s">
        <v>12604</v>
      </c>
    </row>
    <row r="2913">
      <c r="A2913" s="2" t="s">
        <v>8826</v>
      </c>
      <c r="B2913" s="2" t="s">
        <v>12127</v>
      </c>
      <c r="C2913" s="2" t="s">
        <v>10858</v>
      </c>
      <c r="D2913" s="2" t="s">
        <v>4301</v>
      </c>
      <c r="E2913" s="2" t="s">
        <v>12605</v>
      </c>
    </row>
    <row r="2914">
      <c r="A2914" s="36" t="s">
        <v>12606</v>
      </c>
      <c r="B2914" s="2" t="s">
        <v>12127</v>
      </c>
      <c r="C2914" s="2" t="s">
        <v>10858</v>
      </c>
      <c r="D2914" s="2" t="s">
        <v>4301</v>
      </c>
      <c r="E2914" s="2" t="s">
        <v>12607</v>
      </c>
    </row>
    <row r="2915">
      <c r="A2915" s="2" t="s">
        <v>12608</v>
      </c>
      <c r="B2915" s="2" t="s">
        <v>12127</v>
      </c>
      <c r="C2915" s="2" t="s">
        <v>10858</v>
      </c>
      <c r="D2915" s="2" t="s">
        <v>4301</v>
      </c>
      <c r="E2915" s="2" t="s">
        <v>12609</v>
      </c>
    </row>
    <row r="2916">
      <c r="A2916" s="2" t="s">
        <v>12610</v>
      </c>
      <c r="B2916" s="2" t="s">
        <v>12127</v>
      </c>
      <c r="C2916" s="2" t="s">
        <v>10858</v>
      </c>
      <c r="D2916" s="2" t="s">
        <v>4301</v>
      </c>
      <c r="E2916" s="2" t="s">
        <v>12611</v>
      </c>
    </row>
    <row r="2917">
      <c r="A2917" s="2" t="s">
        <v>12612</v>
      </c>
      <c r="B2917" s="2" t="s">
        <v>12127</v>
      </c>
      <c r="C2917" s="2" t="s">
        <v>10858</v>
      </c>
      <c r="D2917" s="2" t="s">
        <v>4301</v>
      </c>
      <c r="E2917" s="2" t="s">
        <v>12613</v>
      </c>
    </row>
    <row r="2918">
      <c r="A2918" s="2" t="s">
        <v>12614</v>
      </c>
      <c r="B2918" s="2" t="s">
        <v>12127</v>
      </c>
      <c r="C2918" s="2" t="s">
        <v>10858</v>
      </c>
      <c r="D2918" s="2" t="s">
        <v>4301</v>
      </c>
      <c r="E2918" s="2" t="s">
        <v>12615</v>
      </c>
    </row>
    <row r="2919">
      <c r="A2919" s="9" t="s">
        <v>7208</v>
      </c>
      <c r="B2919" s="2" t="s">
        <v>12127</v>
      </c>
      <c r="C2919" s="2" t="s">
        <v>10858</v>
      </c>
      <c r="D2919" s="2" t="s">
        <v>4301</v>
      </c>
      <c r="E2919" s="2" t="s">
        <v>12616</v>
      </c>
    </row>
    <row r="2920">
      <c r="A2920" s="9" t="s">
        <v>8841</v>
      </c>
      <c r="B2920" s="2" t="s">
        <v>12127</v>
      </c>
      <c r="C2920" s="2" t="s">
        <v>10858</v>
      </c>
      <c r="D2920" s="2" t="s">
        <v>4301</v>
      </c>
      <c r="E2920" s="2" t="s">
        <v>12617</v>
      </c>
    </row>
    <row r="2921">
      <c r="A2921" s="9" t="s">
        <v>12618</v>
      </c>
      <c r="B2921" s="2" t="s">
        <v>12127</v>
      </c>
      <c r="C2921" s="2" t="s">
        <v>10858</v>
      </c>
      <c r="D2921" s="2" t="s">
        <v>4301</v>
      </c>
      <c r="E2921" s="2" t="s">
        <v>12619</v>
      </c>
    </row>
    <row r="2922">
      <c r="A2922" s="36" t="s">
        <v>12620</v>
      </c>
      <c r="B2922" s="2" t="s">
        <v>12127</v>
      </c>
      <c r="C2922" s="2" t="s">
        <v>10858</v>
      </c>
      <c r="D2922" s="2" t="s">
        <v>4301</v>
      </c>
      <c r="E2922" s="2" t="s">
        <v>12621</v>
      </c>
    </row>
    <row r="2923">
      <c r="A2923" s="2" t="s">
        <v>8846</v>
      </c>
      <c r="B2923" s="2" t="s">
        <v>12127</v>
      </c>
      <c r="C2923" s="2" t="s">
        <v>10858</v>
      </c>
      <c r="D2923" s="2" t="s">
        <v>4301</v>
      </c>
      <c r="E2923" s="2" t="s">
        <v>12622</v>
      </c>
    </row>
    <row r="2924">
      <c r="A2924" s="2" t="s">
        <v>12623</v>
      </c>
      <c r="B2924" s="2" t="s">
        <v>12127</v>
      </c>
      <c r="C2924" s="2" t="s">
        <v>10858</v>
      </c>
      <c r="D2924" s="2" t="s">
        <v>4301</v>
      </c>
      <c r="E2924" s="2" t="s">
        <v>12624</v>
      </c>
    </row>
    <row r="2925">
      <c r="A2925" s="36" t="s">
        <v>12625</v>
      </c>
      <c r="B2925" s="2" t="s">
        <v>12127</v>
      </c>
      <c r="C2925" s="2" t="s">
        <v>10858</v>
      </c>
      <c r="D2925" s="2" t="s">
        <v>4301</v>
      </c>
      <c r="E2925" s="2" t="s">
        <v>12626</v>
      </c>
    </row>
    <row r="2926">
      <c r="A2926" s="2" t="s">
        <v>12627</v>
      </c>
      <c r="B2926" s="2" t="s">
        <v>12127</v>
      </c>
      <c r="C2926" s="2" t="s">
        <v>10858</v>
      </c>
      <c r="D2926" s="2" t="s">
        <v>4301</v>
      </c>
      <c r="E2926" s="2" t="s">
        <v>12628</v>
      </c>
    </row>
    <row r="2927">
      <c r="A2927" s="2" t="s">
        <v>7912</v>
      </c>
      <c r="B2927" s="2" t="s">
        <v>12127</v>
      </c>
      <c r="C2927" s="2" t="s">
        <v>10858</v>
      </c>
      <c r="D2927" s="2" t="s">
        <v>4301</v>
      </c>
      <c r="E2927" s="2" t="s">
        <v>12629</v>
      </c>
    </row>
    <row r="2928">
      <c r="A2928" s="2" t="s">
        <v>8854</v>
      </c>
      <c r="B2928" s="2" t="s">
        <v>12127</v>
      </c>
      <c r="C2928" s="2" t="s">
        <v>10858</v>
      </c>
      <c r="D2928" s="2" t="s">
        <v>4301</v>
      </c>
      <c r="E2928" s="2" t="s">
        <v>12630</v>
      </c>
    </row>
    <row r="2929">
      <c r="A2929" s="9" t="s">
        <v>12631</v>
      </c>
      <c r="B2929" s="2" t="s">
        <v>12127</v>
      </c>
      <c r="C2929" s="2" t="s">
        <v>10858</v>
      </c>
      <c r="D2929" s="2" t="s">
        <v>4301</v>
      </c>
      <c r="E2929" s="2" t="s">
        <v>12632</v>
      </c>
    </row>
    <row r="2930">
      <c r="A2930" s="36" t="s">
        <v>12633</v>
      </c>
      <c r="B2930" s="2" t="s">
        <v>12127</v>
      </c>
      <c r="C2930" s="2" t="s">
        <v>10858</v>
      </c>
      <c r="D2930" s="2" t="s">
        <v>4301</v>
      </c>
      <c r="E2930" s="2" t="s">
        <v>12634</v>
      </c>
    </row>
    <row r="2931">
      <c r="A2931" s="2" t="s">
        <v>8860</v>
      </c>
      <c r="B2931" s="2" t="s">
        <v>12127</v>
      </c>
      <c r="C2931" s="2" t="s">
        <v>10858</v>
      </c>
      <c r="D2931" s="2" t="s">
        <v>4301</v>
      </c>
      <c r="E2931" s="2" t="s">
        <v>12635</v>
      </c>
    </row>
    <row r="2932">
      <c r="A2932" s="2" t="s">
        <v>7914</v>
      </c>
      <c r="B2932" s="2" t="s">
        <v>12127</v>
      </c>
      <c r="C2932" s="2" t="s">
        <v>10858</v>
      </c>
      <c r="D2932" s="2" t="s">
        <v>4301</v>
      </c>
      <c r="E2932" s="2" t="s">
        <v>12636</v>
      </c>
    </row>
    <row r="2933">
      <c r="A2933" s="2" t="s">
        <v>8861</v>
      </c>
      <c r="B2933" s="2" t="s">
        <v>12127</v>
      </c>
      <c r="C2933" s="2" t="s">
        <v>10858</v>
      </c>
      <c r="D2933" s="2" t="s">
        <v>4301</v>
      </c>
      <c r="E2933" s="2" t="s">
        <v>12637</v>
      </c>
    </row>
    <row r="2934">
      <c r="A2934" s="2" t="s">
        <v>12638</v>
      </c>
      <c r="B2934" s="2" t="s">
        <v>12127</v>
      </c>
      <c r="C2934" s="2" t="s">
        <v>10858</v>
      </c>
      <c r="D2934" s="2" t="s">
        <v>4301</v>
      </c>
      <c r="E2934" s="2" t="s">
        <v>12639</v>
      </c>
    </row>
    <row r="2935">
      <c r="A2935" s="2" t="s">
        <v>8862</v>
      </c>
      <c r="B2935" s="2" t="s">
        <v>12127</v>
      </c>
      <c r="C2935" s="2" t="s">
        <v>10858</v>
      </c>
      <c r="D2935" s="2" t="s">
        <v>4301</v>
      </c>
      <c r="E2935" s="2" t="s">
        <v>12640</v>
      </c>
    </row>
    <row r="2936">
      <c r="A2936" s="2" t="s">
        <v>12641</v>
      </c>
      <c r="B2936" s="2" t="s">
        <v>12127</v>
      </c>
      <c r="C2936" s="2" t="s">
        <v>10858</v>
      </c>
      <c r="D2936" s="2" t="s">
        <v>4301</v>
      </c>
      <c r="E2936" s="2" t="s">
        <v>12642</v>
      </c>
    </row>
    <row r="2937">
      <c r="A2937" s="2" t="s">
        <v>7210</v>
      </c>
      <c r="B2937" s="2" t="s">
        <v>12127</v>
      </c>
      <c r="C2937" s="2" t="s">
        <v>10858</v>
      </c>
      <c r="D2937" s="2" t="s">
        <v>4301</v>
      </c>
      <c r="E2937" s="2" t="s">
        <v>12643</v>
      </c>
    </row>
    <row r="2938">
      <c r="A2938" s="2" t="s">
        <v>7918</v>
      </c>
      <c r="B2938" s="2" t="s">
        <v>12127</v>
      </c>
      <c r="C2938" s="2" t="s">
        <v>10858</v>
      </c>
      <c r="D2938" s="2" t="s">
        <v>4301</v>
      </c>
      <c r="E2938" s="2" t="s">
        <v>12644</v>
      </c>
    </row>
    <row r="2939">
      <c r="A2939" s="2" t="s">
        <v>12645</v>
      </c>
      <c r="B2939" s="2" t="s">
        <v>12127</v>
      </c>
      <c r="C2939" s="2" t="s">
        <v>10858</v>
      </c>
      <c r="D2939" s="2" t="s">
        <v>4301</v>
      </c>
      <c r="E2939" s="2" t="s">
        <v>12646</v>
      </c>
    </row>
    <row r="2940">
      <c r="A2940" s="2" t="s">
        <v>8868</v>
      </c>
      <c r="B2940" s="2" t="s">
        <v>12127</v>
      </c>
      <c r="C2940" s="2" t="s">
        <v>10858</v>
      </c>
      <c r="D2940" s="2" t="s">
        <v>4301</v>
      </c>
      <c r="E2940" s="2" t="s">
        <v>12647</v>
      </c>
    </row>
    <row r="2941">
      <c r="A2941" s="9" t="s">
        <v>8869</v>
      </c>
      <c r="B2941" s="2" t="s">
        <v>12127</v>
      </c>
      <c r="C2941" s="2" t="s">
        <v>10858</v>
      </c>
      <c r="D2941" s="2" t="s">
        <v>4301</v>
      </c>
      <c r="E2941" s="2" t="s">
        <v>12648</v>
      </c>
    </row>
    <row r="2942">
      <c r="A2942" s="9" t="s">
        <v>7919</v>
      </c>
      <c r="B2942" s="2" t="s">
        <v>12127</v>
      </c>
      <c r="C2942" s="2" t="s">
        <v>10858</v>
      </c>
      <c r="D2942" s="2" t="s">
        <v>4301</v>
      </c>
      <c r="E2942" s="2" t="s">
        <v>12649</v>
      </c>
    </row>
    <row r="2943">
      <c r="A2943" s="2" t="s">
        <v>8870</v>
      </c>
      <c r="B2943" s="2" t="s">
        <v>12127</v>
      </c>
      <c r="C2943" s="2" t="s">
        <v>10858</v>
      </c>
      <c r="D2943" s="2" t="s">
        <v>4301</v>
      </c>
      <c r="E2943" s="2" t="s">
        <v>12650</v>
      </c>
    </row>
    <row r="2944">
      <c r="A2944" s="2" t="s">
        <v>8871</v>
      </c>
      <c r="B2944" s="2" t="s">
        <v>12127</v>
      </c>
      <c r="C2944" s="2" t="s">
        <v>10858</v>
      </c>
      <c r="D2944" s="2" t="s">
        <v>4301</v>
      </c>
      <c r="E2944" s="2" t="s">
        <v>12651</v>
      </c>
    </row>
    <row r="2945">
      <c r="A2945" s="2" t="s">
        <v>7920</v>
      </c>
      <c r="B2945" s="2" t="s">
        <v>12127</v>
      </c>
      <c r="C2945" s="2" t="s">
        <v>10858</v>
      </c>
      <c r="D2945" s="2" t="s">
        <v>4301</v>
      </c>
      <c r="E2945" s="2" t="s">
        <v>12652</v>
      </c>
    </row>
    <row r="2946">
      <c r="A2946" s="2" t="s">
        <v>12653</v>
      </c>
      <c r="B2946" s="2" t="s">
        <v>12127</v>
      </c>
      <c r="C2946" s="2" t="s">
        <v>10858</v>
      </c>
      <c r="D2946" s="2" t="s">
        <v>4301</v>
      </c>
      <c r="E2946" s="2" t="s">
        <v>12654</v>
      </c>
    </row>
    <row r="2947">
      <c r="A2947" s="2" t="s">
        <v>8875</v>
      </c>
      <c r="B2947" s="2" t="s">
        <v>12127</v>
      </c>
      <c r="C2947" s="2" t="s">
        <v>10858</v>
      </c>
      <c r="D2947" s="2" t="s">
        <v>4301</v>
      </c>
      <c r="E2947" s="2" t="s">
        <v>12655</v>
      </c>
    </row>
    <row r="2948">
      <c r="A2948" s="2" t="s">
        <v>12656</v>
      </c>
      <c r="B2948" s="2" t="s">
        <v>12127</v>
      </c>
      <c r="C2948" s="2" t="s">
        <v>10858</v>
      </c>
      <c r="D2948" s="2" t="s">
        <v>4301</v>
      </c>
      <c r="E2948" s="2" t="s">
        <v>12657</v>
      </c>
    </row>
    <row r="2949">
      <c r="A2949" s="2" t="s">
        <v>8878</v>
      </c>
      <c r="B2949" s="2" t="s">
        <v>12127</v>
      </c>
      <c r="C2949" s="2" t="s">
        <v>10858</v>
      </c>
      <c r="D2949" s="2" t="s">
        <v>4301</v>
      </c>
      <c r="E2949" s="2" t="s">
        <v>12658</v>
      </c>
    </row>
    <row r="2950">
      <c r="A2950" s="2" t="s">
        <v>8879</v>
      </c>
      <c r="B2950" s="2" t="s">
        <v>12127</v>
      </c>
      <c r="C2950" s="2" t="s">
        <v>10858</v>
      </c>
      <c r="D2950" s="2" t="s">
        <v>4301</v>
      </c>
      <c r="E2950" s="2" t="s">
        <v>12659</v>
      </c>
    </row>
    <row r="2951">
      <c r="A2951" s="2" t="s">
        <v>12660</v>
      </c>
      <c r="B2951" s="2" t="s">
        <v>12127</v>
      </c>
      <c r="C2951" s="2" t="s">
        <v>10858</v>
      </c>
      <c r="D2951" s="2" t="s">
        <v>4301</v>
      </c>
      <c r="E2951" s="2" t="s">
        <v>12661</v>
      </c>
    </row>
    <row r="2952">
      <c r="A2952" s="2" t="s">
        <v>7924</v>
      </c>
      <c r="B2952" s="2" t="s">
        <v>12127</v>
      </c>
      <c r="C2952" s="2" t="s">
        <v>10858</v>
      </c>
      <c r="D2952" s="2" t="s">
        <v>4301</v>
      </c>
      <c r="E2952" s="2" t="s">
        <v>12662</v>
      </c>
    </row>
    <row r="2953">
      <c r="A2953" s="9" t="s">
        <v>12663</v>
      </c>
      <c r="B2953" s="2" t="s">
        <v>12127</v>
      </c>
      <c r="C2953" s="2" t="s">
        <v>10858</v>
      </c>
      <c r="D2953" s="2" t="s">
        <v>4301</v>
      </c>
      <c r="E2953" s="2" t="s">
        <v>12664</v>
      </c>
    </row>
    <row r="2954">
      <c r="A2954" s="2" t="s">
        <v>12665</v>
      </c>
      <c r="B2954" s="2" t="s">
        <v>12127</v>
      </c>
      <c r="C2954" s="2" t="s">
        <v>10858</v>
      </c>
      <c r="D2954" s="2" t="s">
        <v>4301</v>
      </c>
      <c r="E2954" s="2" t="s">
        <v>12666</v>
      </c>
    </row>
    <row r="2955">
      <c r="A2955" s="2" t="s">
        <v>7927</v>
      </c>
      <c r="B2955" s="2" t="s">
        <v>12127</v>
      </c>
      <c r="C2955" s="2" t="s">
        <v>10858</v>
      </c>
      <c r="D2955" s="2" t="s">
        <v>4301</v>
      </c>
      <c r="E2955" s="2" t="s">
        <v>12667</v>
      </c>
    </row>
    <row r="2956">
      <c r="A2956" s="2" t="s">
        <v>8887</v>
      </c>
      <c r="B2956" s="2" t="s">
        <v>12127</v>
      </c>
      <c r="C2956" s="2" t="s">
        <v>10858</v>
      </c>
      <c r="D2956" s="2" t="s">
        <v>4301</v>
      </c>
      <c r="E2956" s="2" t="s">
        <v>12668</v>
      </c>
    </row>
    <row r="2957">
      <c r="A2957" s="2" t="s">
        <v>8888</v>
      </c>
      <c r="B2957" s="2" t="s">
        <v>12127</v>
      </c>
      <c r="C2957" s="2" t="s">
        <v>10858</v>
      </c>
      <c r="D2957" s="2" t="s">
        <v>4301</v>
      </c>
      <c r="E2957" s="2" t="s">
        <v>12669</v>
      </c>
    </row>
    <row r="2958">
      <c r="A2958" s="36" t="s">
        <v>12670</v>
      </c>
      <c r="B2958" s="2" t="s">
        <v>12127</v>
      </c>
      <c r="C2958" s="2" t="s">
        <v>10858</v>
      </c>
      <c r="D2958" s="2" t="s">
        <v>4301</v>
      </c>
      <c r="E2958" s="2" t="s">
        <v>12671</v>
      </c>
    </row>
    <row r="2959">
      <c r="A2959" s="9" t="s">
        <v>7211</v>
      </c>
      <c r="B2959" s="2" t="s">
        <v>12127</v>
      </c>
      <c r="C2959" s="2" t="s">
        <v>10858</v>
      </c>
      <c r="D2959" s="2" t="s">
        <v>4301</v>
      </c>
      <c r="E2959" s="2" t="s">
        <v>12672</v>
      </c>
    </row>
    <row r="2960">
      <c r="A2960" s="2" t="s">
        <v>12673</v>
      </c>
      <c r="B2960" s="2" t="s">
        <v>12127</v>
      </c>
      <c r="C2960" s="2" t="s">
        <v>10858</v>
      </c>
      <c r="D2960" s="2" t="s">
        <v>4301</v>
      </c>
      <c r="E2960" s="2" t="s">
        <v>12674</v>
      </c>
    </row>
    <row r="2961">
      <c r="A2961" s="36" t="s">
        <v>12675</v>
      </c>
      <c r="B2961" s="2" t="s">
        <v>12127</v>
      </c>
      <c r="C2961" s="2" t="s">
        <v>10858</v>
      </c>
      <c r="D2961" s="2" t="s">
        <v>4301</v>
      </c>
      <c r="E2961" s="2" t="s">
        <v>12676</v>
      </c>
    </row>
    <row r="2962">
      <c r="A2962" s="9" t="s">
        <v>7931</v>
      </c>
      <c r="B2962" s="2" t="s">
        <v>12127</v>
      </c>
      <c r="C2962" s="2" t="s">
        <v>10858</v>
      </c>
      <c r="D2962" s="2" t="s">
        <v>4301</v>
      </c>
      <c r="E2962" s="2" t="s">
        <v>12677</v>
      </c>
    </row>
    <row r="2963">
      <c r="A2963" s="9" t="s">
        <v>12678</v>
      </c>
      <c r="B2963" s="2" t="s">
        <v>12127</v>
      </c>
      <c r="C2963" s="2" t="s">
        <v>10858</v>
      </c>
      <c r="D2963" s="2" t="s">
        <v>4301</v>
      </c>
      <c r="E2963" s="2" t="s">
        <v>12679</v>
      </c>
    </row>
    <row r="2964">
      <c r="A2964" s="36" t="s">
        <v>12680</v>
      </c>
      <c r="B2964" s="2" t="s">
        <v>12127</v>
      </c>
      <c r="C2964" s="2" t="s">
        <v>10858</v>
      </c>
      <c r="D2964" s="2" t="s">
        <v>4301</v>
      </c>
      <c r="E2964" s="2" t="s">
        <v>12681</v>
      </c>
    </row>
    <row r="2965">
      <c r="A2965" s="2" t="s">
        <v>12682</v>
      </c>
      <c r="B2965" s="2" t="s">
        <v>12127</v>
      </c>
      <c r="C2965" s="2" t="s">
        <v>10858</v>
      </c>
      <c r="D2965" s="2" t="s">
        <v>4301</v>
      </c>
      <c r="E2965" s="2" t="s">
        <v>12683</v>
      </c>
    </row>
    <row r="2966">
      <c r="A2966" s="9" t="s">
        <v>12684</v>
      </c>
      <c r="B2966" s="2" t="s">
        <v>12127</v>
      </c>
      <c r="C2966" s="2" t="s">
        <v>10858</v>
      </c>
      <c r="D2966" s="2" t="s">
        <v>4301</v>
      </c>
      <c r="E2966" s="2" t="s">
        <v>12685</v>
      </c>
    </row>
    <row r="2967">
      <c r="A2967" s="2" t="s">
        <v>7213</v>
      </c>
      <c r="B2967" s="2" t="s">
        <v>12127</v>
      </c>
      <c r="C2967" s="2" t="s">
        <v>10858</v>
      </c>
      <c r="D2967" s="2" t="s">
        <v>4301</v>
      </c>
      <c r="E2967" s="2" t="s">
        <v>12686</v>
      </c>
    </row>
    <row r="2968">
      <c r="A2968" s="9" t="s">
        <v>7936</v>
      </c>
      <c r="B2968" s="2" t="s">
        <v>12127</v>
      </c>
      <c r="C2968" s="2" t="s">
        <v>10858</v>
      </c>
      <c r="D2968" s="2" t="s">
        <v>4301</v>
      </c>
      <c r="E2968" s="2" t="s">
        <v>12687</v>
      </c>
    </row>
    <row r="2969">
      <c r="A2969" s="9" t="s">
        <v>7937</v>
      </c>
      <c r="B2969" s="2" t="s">
        <v>12127</v>
      </c>
      <c r="C2969" s="2" t="s">
        <v>10858</v>
      </c>
      <c r="D2969" s="2" t="s">
        <v>4301</v>
      </c>
      <c r="E2969" s="2" t="s">
        <v>12688</v>
      </c>
    </row>
    <row r="2970">
      <c r="A2970" s="2" t="s">
        <v>12689</v>
      </c>
      <c r="B2970" s="2" t="s">
        <v>12127</v>
      </c>
      <c r="C2970" s="2" t="s">
        <v>10858</v>
      </c>
      <c r="D2970" s="2" t="s">
        <v>4301</v>
      </c>
      <c r="E2970" s="2" t="s">
        <v>12690</v>
      </c>
    </row>
    <row r="2971">
      <c r="A2971" s="2" t="s">
        <v>8916</v>
      </c>
      <c r="B2971" s="2" t="s">
        <v>12127</v>
      </c>
      <c r="C2971" s="2" t="s">
        <v>10858</v>
      </c>
      <c r="D2971" s="2" t="s">
        <v>4301</v>
      </c>
      <c r="E2971" s="2" t="s">
        <v>12691</v>
      </c>
    </row>
    <row r="2972">
      <c r="A2972" s="36" t="s">
        <v>12692</v>
      </c>
      <c r="B2972" s="2" t="s">
        <v>12127</v>
      </c>
      <c r="C2972" s="2" t="s">
        <v>10858</v>
      </c>
      <c r="D2972" s="2" t="s">
        <v>4301</v>
      </c>
      <c r="E2972" s="2" t="s">
        <v>12693</v>
      </c>
    </row>
    <row r="2973">
      <c r="A2973" s="9" t="s">
        <v>12694</v>
      </c>
      <c r="B2973" s="2" t="s">
        <v>12127</v>
      </c>
      <c r="C2973" s="2" t="s">
        <v>10858</v>
      </c>
      <c r="D2973" s="2" t="s">
        <v>4301</v>
      </c>
      <c r="E2973" s="2" t="s">
        <v>12695</v>
      </c>
    </row>
    <row r="2974">
      <c r="A2974" s="36" t="s">
        <v>12696</v>
      </c>
      <c r="B2974" s="2" t="s">
        <v>12127</v>
      </c>
      <c r="C2974" s="2" t="s">
        <v>10858</v>
      </c>
      <c r="D2974" s="2" t="s">
        <v>4301</v>
      </c>
      <c r="E2974" s="2" t="s">
        <v>12697</v>
      </c>
    </row>
    <row r="2975">
      <c r="A2975" s="2" t="s">
        <v>8921</v>
      </c>
      <c r="B2975" s="2" t="s">
        <v>12127</v>
      </c>
      <c r="C2975" s="2" t="s">
        <v>10858</v>
      </c>
      <c r="D2975" s="2" t="s">
        <v>4301</v>
      </c>
      <c r="E2975" s="2" t="s">
        <v>12698</v>
      </c>
    </row>
    <row r="2976">
      <c r="A2976" s="36" t="s">
        <v>7941</v>
      </c>
      <c r="B2976" s="2" t="s">
        <v>12127</v>
      </c>
      <c r="C2976" s="2" t="s">
        <v>10858</v>
      </c>
      <c r="D2976" s="2" t="s">
        <v>4301</v>
      </c>
      <c r="E2976" s="2" t="s">
        <v>12699</v>
      </c>
    </row>
    <row r="2977">
      <c r="A2977" s="9" t="s">
        <v>8922</v>
      </c>
      <c r="B2977" s="2" t="s">
        <v>12127</v>
      </c>
      <c r="C2977" s="2" t="s">
        <v>10858</v>
      </c>
      <c r="D2977" s="2" t="s">
        <v>4301</v>
      </c>
      <c r="E2977" s="2" t="s">
        <v>12700</v>
      </c>
    </row>
    <row r="2978">
      <c r="A2978" s="36" t="s">
        <v>12701</v>
      </c>
      <c r="B2978" s="2" t="s">
        <v>12127</v>
      </c>
      <c r="C2978" s="2" t="s">
        <v>10858</v>
      </c>
      <c r="D2978" s="2" t="s">
        <v>4301</v>
      </c>
      <c r="E2978" s="2" t="s">
        <v>12702</v>
      </c>
    </row>
    <row r="2979">
      <c r="A2979" s="2" t="s">
        <v>7943</v>
      </c>
      <c r="B2979" s="2" t="s">
        <v>12127</v>
      </c>
      <c r="C2979" s="2" t="s">
        <v>10858</v>
      </c>
      <c r="D2979" s="2" t="s">
        <v>4301</v>
      </c>
      <c r="E2979" s="2" t="s">
        <v>12703</v>
      </c>
    </row>
    <row r="2980">
      <c r="A2980" s="2" t="s">
        <v>8924</v>
      </c>
      <c r="B2980" s="2" t="s">
        <v>12127</v>
      </c>
      <c r="C2980" s="2" t="s">
        <v>10858</v>
      </c>
      <c r="D2980" s="2" t="s">
        <v>4301</v>
      </c>
      <c r="E2980" s="2" t="s">
        <v>12704</v>
      </c>
    </row>
    <row r="2981">
      <c r="A2981" s="2" t="s">
        <v>12705</v>
      </c>
      <c r="B2981" s="2" t="s">
        <v>12127</v>
      </c>
      <c r="C2981" s="2" t="s">
        <v>10858</v>
      </c>
      <c r="D2981" s="2" t="s">
        <v>4301</v>
      </c>
      <c r="E2981" s="2" t="s">
        <v>12706</v>
      </c>
    </row>
    <row r="2982">
      <c r="A2982" s="2" t="s">
        <v>8927</v>
      </c>
      <c r="B2982" s="2" t="s">
        <v>12127</v>
      </c>
      <c r="C2982" s="2" t="s">
        <v>10858</v>
      </c>
      <c r="D2982" s="2" t="s">
        <v>4301</v>
      </c>
      <c r="E2982" s="2" t="s">
        <v>12707</v>
      </c>
    </row>
    <row r="2983">
      <c r="A2983" s="9" t="s">
        <v>8928</v>
      </c>
      <c r="B2983" s="2" t="s">
        <v>12127</v>
      </c>
      <c r="C2983" s="2" t="s">
        <v>10858</v>
      </c>
      <c r="D2983" s="2" t="s">
        <v>4301</v>
      </c>
      <c r="E2983" s="2" t="s">
        <v>12708</v>
      </c>
    </row>
    <row r="2984">
      <c r="A2984" s="2" t="s">
        <v>12709</v>
      </c>
      <c r="B2984" s="2" t="s">
        <v>12127</v>
      </c>
      <c r="C2984" s="2" t="s">
        <v>10858</v>
      </c>
      <c r="D2984" s="2" t="s">
        <v>4301</v>
      </c>
      <c r="E2984" s="2" t="s">
        <v>12710</v>
      </c>
    </row>
    <row r="2985">
      <c r="A2985" s="2" t="s">
        <v>12711</v>
      </c>
      <c r="B2985" s="2" t="s">
        <v>12127</v>
      </c>
      <c r="C2985" s="2" t="s">
        <v>10858</v>
      </c>
      <c r="D2985" s="2" t="s">
        <v>4301</v>
      </c>
      <c r="E2985" s="2" t="s">
        <v>12712</v>
      </c>
    </row>
    <row r="2986">
      <c r="A2986" s="2" t="s">
        <v>8935</v>
      </c>
      <c r="B2986" s="2" t="s">
        <v>12127</v>
      </c>
      <c r="C2986" s="2" t="s">
        <v>10858</v>
      </c>
      <c r="D2986" s="2" t="s">
        <v>4301</v>
      </c>
      <c r="E2986" s="2" t="s">
        <v>12713</v>
      </c>
    </row>
    <row r="2987">
      <c r="A2987" s="2" t="s">
        <v>12714</v>
      </c>
      <c r="B2987" s="2" t="s">
        <v>12127</v>
      </c>
      <c r="C2987" s="2" t="s">
        <v>10858</v>
      </c>
      <c r="D2987" s="2" t="s">
        <v>4301</v>
      </c>
      <c r="E2987" s="2" t="s">
        <v>12715</v>
      </c>
    </row>
    <row r="2988">
      <c r="A2988" s="2" t="s">
        <v>8937</v>
      </c>
      <c r="B2988" s="2" t="s">
        <v>12127</v>
      </c>
      <c r="C2988" s="2" t="s">
        <v>10858</v>
      </c>
      <c r="D2988" s="2" t="s">
        <v>4301</v>
      </c>
      <c r="E2988" s="2" t="s">
        <v>12716</v>
      </c>
    </row>
    <row r="2989">
      <c r="A2989" s="2" t="s">
        <v>12717</v>
      </c>
      <c r="B2989" s="2" t="s">
        <v>12127</v>
      </c>
      <c r="C2989" s="2" t="s">
        <v>10858</v>
      </c>
      <c r="D2989" s="2" t="s">
        <v>4301</v>
      </c>
      <c r="E2989" s="2" t="s">
        <v>12718</v>
      </c>
    </row>
    <row r="2990">
      <c r="A2990" s="9" t="s">
        <v>8938</v>
      </c>
      <c r="B2990" s="2" t="s">
        <v>12127</v>
      </c>
      <c r="C2990" s="2" t="s">
        <v>10858</v>
      </c>
      <c r="D2990" s="2" t="s">
        <v>4301</v>
      </c>
      <c r="E2990" s="2" t="s">
        <v>12719</v>
      </c>
    </row>
    <row r="2991">
      <c r="A2991" s="9" t="s">
        <v>8939</v>
      </c>
      <c r="B2991" s="2" t="s">
        <v>12127</v>
      </c>
      <c r="C2991" s="2" t="s">
        <v>10858</v>
      </c>
      <c r="D2991" s="2" t="s">
        <v>4301</v>
      </c>
      <c r="E2991" s="2" t="s">
        <v>12720</v>
      </c>
    </row>
    <row r="2992">
      <c r="A2992" s="2" t="s">
        <v>12721</v>
      </c>
      <c r="B2992" s="2" t="s">
        <v>12127</v>
      </c>
      <c r="C2992" s="2" t="s">
        <v>10858</v>
      </c>
      <c r="D2992" s="2" t="s">
        <v>4301</v>
      </c>
      <c r="E2992" s="2" t="s">
        <v>12722</v>
      </c>
    </row>
    <row r="2993">
      <c r="A2993" s="2" t="s">
        <v>8941</v>
      </c>
      <c r="B2993" s="2" t="s">
        <v>12127</v>
      </c>
      <c r="C2993" s="2" t="s">
        <v>10858</v>
      </c>
      <c r="D2993" s="2" t="s">
        <v>4301</v>
      </c>
      <c r="E2993" s="2" t="s">
        <v>12723</v>
      </c>
    </row>
    <row r="2994">
      <c r="A2994" s="36" t="s">
        <v>12724</v>
      </c>
      <c r="B2994" s="2" t="s">
        <v>12127</v>
      </c>
      <c r="C2994" s="2" t="s">
        <v>10858</v>
      </c>
      <c r="D2994" s="2" t="s">
        <v>4301</v>
      </c>
      <c r="E2994" s="2" t="s">
        <v>12725</v>
      </c>
    </row>
    <row r="2995">
      <c r="A2995" s="2" t="s">
        <v>7947</v>
      </c>
      <c r="B2995" s="2" t="s">
        <v>12127</v>
      </c>
      <c r="C2995" s="2" t="s">
        <v>10858</v>
      </c>
      <c r="D2995" s="2" t="s">
        <v>4301</v>
      </c>
      <c r="E2995" s="2" t="s">
        <v>12726</v>
      </c>
    </row>
    <row r="2996">
      <c r="A2996" s="2" t="s">
        <v>12727</v>
      </c>
      <c r="B2996" s="2" t="s">
        <v>12127</v>
      </c>
      <c r="C2996" s="2" t="s">
        <v>10858</v>
      </c>
      <c r="D2996" s="2" t="s">
        <v>4301</v>
      </c>
      <c r="E2996" s="2" t="s">
        <v>12728</v>
      </c>
    </row>
    <row r="2997">
      <c r="A2997" s="2" t="s">
        <v>7222</v>
      </c>
      <c r="B2997" s="2" t="s">
        <v>12127</v>
      </c>
      <c r="C2997" s="2" t="s">
        <v>10858</v>
      </c>
      <c r="D2997" s="2" t="s">
        <v>4301</v>
      </c>
      <c r="E2997" s="2" t="s">
        <v>12729</v>
      </c>
    </row>
    <row r="2998">
      <c r="A2998" s="2" t="s">
        <v>7223</v>
      </c>
      <c r="B2998" s="2" t="s">
        <v>12127</v>
      </c>
      <c r="C2998" s="2" t="s">
        <v>10858</v>
      </c>
      <c r="D2998" s="2" t="s">
        <v>4301</v>
      </c>
      <c r="E2998" s="2" t="s">
        <v>12730</v>
      </c>
    </row>
    <row r="2999">
      <c r="A2999" s="2" t="s">
        <v>8944</v>
      </c>
      <c r="B2999" s="2" t="s">
        <v>12127</v>
      </c>
      <c r="C2999" s="2" t="s">
        <v>10858</v>
      </c>
      <c r="D2999" s="2" t="s">
        <v>4301</v>
      </c>
      <c r="E2999" s="2" t="s">
        <v>12731</v>
      </c>
    </row>
    <row r="3000">
      <c r="A3000" s="2" t="s">
        <v>8945</v>
      </c>
      <c r="B3000" s="2" t="s">
        <v>12127</v>
      </c>
      <c r="C3000" s="2" t="s">
        <v>10858</v>
      </c>
      <c r="D3000" s="2" t="s">
        <v>4301</v>
      </c>
      <c r="E3000" s="2" t="s">
        <v>12732</v>
      </c>
    </row>
    <row r="3001">
      <c r="A3001" s="2" t="s">
        <v>12733</v>
      </c>
      <c r="B3001" s="2" t="s">
        <v>12127</v>
      </c>
      <c r="C3001" s="2" t="s">
        <v>10858</v>
      </c>
      <c r="D3001" s="2" t="s">
        <v>4301</v>
      </c>
      <c r="E3001" s="2" t="s">
        <v>12734</v>
      </c>
    </row>
    <row r="3002">
      <c r="A3002" s="2" t="s">
        <v>8946</v>
      </c>
      <c r="B3002" s="2" t="s">
        <v>12127</v>
      </c>
      <c r="C3002" s="2" t="s">
        <v>10858</v>
      </c>
      <c r="D3002" s="2" t="s">
        <v>4301</v>
      </c>
      <c r="E3002" s="2" t="s">
        <v>12735</v>
      </c>
    </row>
    <row r="3003">
      <c r="A3003" s="2" t="s">
        <v>12736</v>
      </c>
      <c r="B3003" s="2" t="s">
        <v>12127</v>
      </c>
      <c r="C3003" s="2" t="s">
        <v>10858</v>
      </c>
      <c r="D3003" s="2" t="s">
        <v>4301</v>
      </c>
      <c r="E3003" s="2" t="s">
        <v>12737</v>
      </c>
    </row>
    <row r="3004">
      <c r="A3004" s="2" t="s">
        <v>7225</v>
      </c>
      <c r="B3004" s="2" t="s">
        <v>12127</v>
      </c>
      <c r="C3004" s="2" t="s">
        <v>10858</v>
      </c>
      <c r="D3004" s="2" t="s">
        <v>4301</v>
      </c>
      <c r="E3004" s="2" t="s">
        <v>12738</v>
      </c>
    </row>
    <row r="3005">
      <c r="A3005" s="9" t="s">
        <v>12739</v>
      </c>
      <c r="B3005" s="2" t="s">
        <v>12127</v>
      </c>
      <c r="C3005" s="2" t="s">
        <v>10858</v>
      </c>
      <c r="D3005" s="2" t="s">
        <v>4301</v>
      </c>
      <c r="E3005" s="2" t="s">
        <v>12740</v>
      </c>
    </row>
    <row r="3006">
      <c r="A3006" s="2" t="s">
        <v>8950</v>
      </c>
      <c r="B3006" s="2" t="s">
        <v>12127</v>
      </c>
      <c r="C3006" s="2" t="s">
        <v>10858</v>
      </c>
      <c r="D3006" s="2" t="s">
        <v>4301</v>
      </c>
      <c r="E3006" s="2" t="s">
        <v>12741</v>
      </c>
    </row>
    <row r="3007">
      <c r="A3007" s="9" t="s">
        <v>8951</v>
      </c>
      <c r="B3007" s="2" t="s">
        <v>12127</v>
      </c>
      <c r="C3007" s="2" t="s">
        <v>10858</v>
      </c>
      <c r="D3007" s="2" t="s">
        <v>4301</v>
      </c>
      <c r="E3007" s="2" t="s">
        <v>12742</v>
      </c>
    </row>
    <row r="3008">
      <c r="A3008" s="9" t="s">
        <v>8952</v>
      </c>
      <c r="B3008" s="2" t="s">
        <v>12127</v>
      </c>
      <c r="C3008" s="2" t="s">
        <v>10858</v>
      </c>
      <c r="D3008" s="2" t="s">
        <v>4301</v>
      </c>
      <c r="E3008" s="2" t="s">
        <v>12743</v>
      </c>
    </row>
    <row r="3009">
      <c r="A3009" s="9" t="s">
        <v>8953</v>
      </c>
      <c r="B3009" s="2" t="s">
        <v>12127</v>
      </c>
      <c r="C3009" s="2" t="s">
        <v>10858</v>
      </c>
      <c r="D3009" s="2" t="s">
        <v>4301</v>
      </c>
      <c r="E3009" s="2" t="s">
        <v>12744</v>
      </c>
    </row>
    <row r="3010">
      <c r="A3010" s="2" t="s">
        <v>8954</v>
      </c>
      <c r="B3010" s="2" t="s">
        <v>12127</v>
      </c>
      <c r="C3010" s="2" t="s">
        <v>10858</v>
      </c>
      <c r="D3010" s="2" t="s">
        <v>4301</v>
      </c>
      <c r="E3010" s="2" t="s">
        <v>12745</v>
      </c>
    </row>
    <row r="3011">
      <c r="A3011" s="9" t="s">
        <v>8955</v>
      </c>
      <c r="B3011" s="2" t="s">
        <v>12127</v>
      </c>
      <c r="C3011" s="2" t="s">
        <v>10858</v>
      </c>
      <c r="D3011" s="2" t="s">
        <v>4301</v>
      </c>
      <c r="E3011" s="2" t="s">
        <v>12746</v>
      </c>
    </row>
    <row r="3012">
      <c r="A3012" s="2" t="s">
        <v>8956</v>
      </c>
      <c r="B3012" s="2" t="s">
        <v>12127</v>
      </c>
      <c r="C3012" s="2" t="s">
        <v>10858</v>
      </c>
      <c r="D3012" s="2" t="s">
        <v>4301</v>
      </c>
      <c r="E3012" s="2" t="s">
        <v>12747</v>
      </c>
    </row>
    <row r="3013">
      <c r="A3013" s="36" t="s">
        <v>12748</v>
      </c>
      <c r="B3013" s="2" t="s">
        <v>12127</v>
      </c>
      <c r="C3013" s="2" t="s">
        <v>10858</v>
      </c>
      <c r="D3013" s="2" t="s">
        <v>4301</v>
      </c>
      <c r="E3013" s="2" t="s">
        <v>12749</v>
      </c>
    </row>
    <row r="3014">
      <c r="A3014" s="2" t="s">
        <v>7952</v>
      </c>
      <c r="B3014" s="2" t="s">
        <v>12127</v>
      </c>
      <c r="C3014" s="2" t="s">
        <v>10858</v>
      </c>
      <c r="D3014" s="2" t="s">
        <v>4301</v>
      </c>
      <c r="E3014" s="2" t="s">
        <v>12750</v>
      </c>
    </row>
    <row r="3015">
      <c r="A3015" s="2" t="s">
        <v>12751</v>
      </c>
      <c r="B3015" s="2" t="s">
        <v>12127</v>
      </c>
      <c r="C3015" s="2" t="s">
        <v>10858</v>
      </c>
      <c r="D3015" s="2" t="s">
        <v>4301</v>
      </c>
      <c r="E3015" s="2" t="s">
        <v>12752</v>
      </c>
    </row>
    <row r="3016">
      <c r="A3016" s="2" t="s">
        <v>7953</v>
      </c>
      <c r="B3016" s="2" t="s">
        <v>12127</v>
      </c>
      <c r="C3016" s="2" t="s">
        <v>10858</v>
      </c>
      <c r="D3016" s="2" t="s">
        <v>4301</v>
      </c>
      <c r="E3016" s="2" t="s">
        <v>12753</v>
      </c>
    </row>
    <row r="3017">
      <c r="A3017" s="2" t="s">
        <v>7226</v>
      </c>
      <c r="B3017" s="2" t="s">
        <v>12127</v>
      </c>
      <c r="C3017" s="2" t="s">
        <v>10858</v>
      </c>
      <c r="D3017" s="2" t="s">
        <v>4301</v>
      </c>
      <c r="E3017" s="2" t="s">
        <v>12754</v>
      </c>
    </row>
    <row r="3018">
      <c r="A3018" s="2" t="s">
        <v>7954</v>
      </c>
      <c r="B3018" s="2" t="s">
        <v>12127</v>
      </c>
      <c r="C3018" s="2" t="s">
        <v>10858</v>
      </c>
      <c r="D3018" s="2" t="s">
        <v>4301</v>
      </c>
      <c r="E3018" s="2" t="s">
        <v>12755</v>
      </c>
    </row>
    <row r="3019">
      <c r="A3019" s="2" t="s">
        <v>8959</v>
      </c>
      <c r="B3019" s="2" t="s">
        <v>12127</v>
      </c>
      <c r="C3019" s="2" t="s">
        <v>10858</v>
      </c>
      <c r="D3019" s="2" t="s">
        <v>4301</v>
      </c>
      <c r="E3019" s="2" t="s">
        <v>12756</v>
      </c>
    </row>
    <row r="3020">
      <c r="A3020" s="2" t="s">
        <v>8960</v>
      </c>
      <c r="B3020" s="2" t="s">
        <v>12127</v>
      </c>
      <c r="C3020" s="2" t="s">
        <v>10858</v>
      </c>
      <c r="D3020" s="2" t="s">
        <v>4301</v>
      </c>
      <c r="E3020" s="2" t="s">
        <v>12757</v>
      </c>
    </row>
    <row r="3021">
      <c r="A3021" s="36" t="s">
        <v>12758</v>
      </c>
      <c r="B3021" s="2" t="s">
        <v>12127</v>
      </c>
      <c r="C3021" s="2" t="s">
        <v>10858</v>
      </c>
      <c r="D3021" s="2" t="s">
        <v>4301</v>
      </c>
      <c r="E3021" s="2" t="s">
        <v>12759</v>
      </c>
    </row>
    <row r="3022">
      <c r="A3022" s="9" t="s">
        <v>8963</v>
      </c>
      <c r="B3022" s="2" t="s">
        <v>12127</v>
      </c>
      <c r="C3022" s="2" t="s">
        <v>10858</v>
      </c>
      <c r="D3022" s="2" t="s">
        <v>4301</v>
      </c>
      <c r="E3022" s="2" t="s">
        <v>12760</v>
      </c>
    </row>
    <row r="3023">
      <c r="A3023" s="9" t="s">
        <v>8964</v>
      </c>
      <c r="B3023" s="2" t="s">
        <v>12127</v>
      </c>
      <c r="C3023" s="2" t="s">
        <v>10858</v>
      </c>
      <c r="D3023" s="2" t="s">
        <v>4301</v>
      </c>
      <c r="E3023" s="2" t="s">
        <v>12761</v>
      </c>
    </row>
    <row r="3024">
      <c r="A3024" s="9" t="s">
        <v>7227</v>
      </c>
      <c r="B3024" s="2" t="s">
        <v>12127</v>
      </c>
      <c r="C3024" s="2" t="s">
        <v>10858</v>
      </c>
      <c r="D3024" s="2" t="s">
        <v>4301</v>
      </c>
      <c r="E3024" s="2" t="s">
        <v>12762</v>
      </c>
    </row>
    <row r="3025">
      <c r="A3025" s="9" t="s">
        <v>12763</v>
      </c>
      <c r="B3025" s="2" t="s">
        <v>12127</v>
      </c>
      <c r="C3025" s="2" t="s">
        <v>10858</v>
      </c>
      <c r="D3025" s="2" t="s">
        <v>4301</v>
      </c>
      <c r="E3025" s="2" t="s">
        <v>12764</v>
      </c>
    </row>
    <row r="3026">
      <c r="A3026" s="2" t="s">
        <v>8967</v>
      </c>
      <c r="B3026" s="2" t="s">
        <v>12127</v>
      </c>
      <c r="C3026" s="2" t="s">
        <v>10858</v>
      </c>
      <c r="D3026" s="2" t="s">
        <v>4301</v>
      </c>
      <c r="E3026" s="2" t="s">
        <v>12765</v>
      </c>
    </row>
    <row r="3027">
      <c r="A3027" s="9" t="s">
        <v>8968</v>
      </c>
      <c r="B3027" s="2" t="s">
        <v>12127</v>
      </c>
      <c r="C3027" s="2" t="s">
        <v>10858</v>
      </c>
      <c r="D3027" s="2" t="s">
        <v>4301</v>
      </c>
      <c r="E3027" s="2" t="s">
        <v>12766</v>
      </c>
    </row>
    <row r="3028">
      <c r="A3028" s="2" t="s">
        <v>8969</v>
      </c>
      <c r="B3028" s="2" t="s">
        <v>12127</v>
      </c>
      <c r="C3028" s="2" t="s">
        <v>10858</v>
      </c>
      <c r="D3028" s="2" t="s">
        <v>4301</v>
      </c>
      <c r="E3028" s="2" t="s">
        <v>12767</v>
      </c>
    </row>
    <row r="3029">
      <c r="A3029" s="2" t="s">
        <v>12768</v>
      </c>
      <c r="B3029" s="2" t="s">
        <v>12127</v>
      </c>
      <c r="C3029" s="2" t="s">
        <v>10858</v>
      </c>
      <c r="D3029" s="2" t="s">
        <v>4301</v>
      </c>
      <c r="E3029" s="2" t="s">
        <v>12769</v>
      </c>
    </row>
    <row r="3030">
      <c r="A3030" s="2" t="s">
        <v>7956</v>
      </c>
      <c r="B3030" s="2" t="s">
        <v>12127</v>
      </c>
      <c r="C3030" s="2" t="s">
        <v>10858</v>
      </c>
      <c r="D3030" s="2" t="s">
        <v>4301</v>
      </c>
      <c r="E3030" s="2" t="s">
        <v>12770</v>
      </c>
    </row>
    <row r="3031">
      <c r="A3031" s="9" t="s">
        <v>8971</v>
      </c>
      <c r="B3031" s="2" t="s">
        <v>12127</v>
      </c>
      <c r="C3031" s="2" t="s">
        <v>10858</v>
      </c>
      <c r="D3031" s="2" t="s">
        <v>4301</v>
      </c>
      <c r="E3031" s="2" t="s">
        <v>12771</v>
      </c>
    </row>
    <row r="3032">
      <c r="A3032" s="2" t="s">
        <v>8972</v>
      </c>
      <c r="B3032" s="2" t="s">
        <v>12127</v>
      </c>
      <c r="C3032" s="2" t="s">
        <v>10858</v>
      </c>
      <c r="D3032" s="2" t="s">
        <v>4301</v>
      </c>
      <c r="E3032" s="2" t="s">
        <v>12772</v>
      </c>
    </row>
    <row r="3033">
      <c r="A3033" s="2" t="s">
        <v>7957</v>
      </c>
      <c r="B3033" s="2" t="s">
        <v>12127</v>
      </c>
      <c r="C3033" s="2" t="s">
        <v>10858</v>
      </c>
      <c r="D3033" s="2" t="s">
        <v>4301</v>
      </c>
      <c r="E3033" s="2" t="s">
        <v>12773</v>
      </c>
    </row>
    <row r="3034">
      <c r="A3034" s="2" t="s">
        <v>8973</v>
      </c>
      <c r="B3034" s="2" t="s">
        <v>12127</v>
      </c>
      <c r="C3034" s="2" t="s">
        <v>10858</v>
      </c>
      <c r="D3034" s="2" t="s">
        <v>4301</v>
      </c>
      <c r="E3034" s="2" t="s">
        <v>12774</v>
      </c>
    </row>
    <row r="3035">
      <c r="A3035" s="2" t="s">
        <v>7228</v>
      </c>
      <c r="B3035" s="2" t="s">
        <v>12127</v>
      </c>
      <c r="C3035" s="2" t="s">
        <v>10858</v>
      </c>
      <c r="D3035" s="2" t="s">
        <v>4301</v>
      </c>
      <c r="E3035" s="2" t="s">
        <v>12775</v>
      </c>
    </row>
    <row r="3036">
      <c r="A3036" s="9" t="s">
        <v>8974</v>
      </c>
      <c r="B3036" s="2" t="s">
        <v>12127</v>
      </c>
      <c r="C3036" s="2" t="s">
        <v>10858</v>
      </c>
      <c r="D3036" s="2" t="s">
        <v>4301</v>
      </c>
      <c r="E3036" s="2" t="s">
        <v>12776</v>
      </c>
    </row>
    <row r="3037">
      <c r="A3037" s="2" t="s">
        <v>8975</v>
      </c>
      <c r="B3037" s="2" t="s">
        <v>12127</v>
      </c>
      <c r="C3037" s="2" t="s">
        <v>10858</v>
      </c>
      <c r="D3037" s="2" t="s">
        <v>4301</v>
      </c>
      <c r="E3037" s="2" t="s">
        <v>12777</v>
      </c>
    </row>
    <row r="3038">
      <c r="A3038" s="9" t="s">
        <v>7958</v>
      </c>
      <c r="B3038" s="2" t="s">
        <v>12127</v>
      </c>
      <c r="C3038" s="2" t="s">
        <v>10858</v>
      </c>
      <c r="D3038" s="2" t="s">
        <v>4301</v>
      </c>
      <c r="E3038" s="2" t="s">
        <v>12778</v>
      </c>
    </row>
    <row r="3039">
      <c r="A3039" s="9" t="s">
        <v>8976</v>
      </c>
      <c r="B3039" s="2" t="s">
        <v>12127</v>
      </c>
      <c r="C3039" s="2" t="s">
        <v>10858</v>
      </c>
      <c r="D3039" s="2" t="s">
        <v>4301</v>
      </c>
      <c r="E3039" s="2" t="s">
        <v>12779</v>
      </c>
    </row>
    <row r="3040">
      <c r="A3040" s="9" t="s">
        <v>8977</v>
      </c>
      <c r="B3040" s="2" t="s">
        <v>12127</v>
      </c>
      <c r="C3040" s="2" t="s">
        <v>10858</v>
      </c>
      <c r="D3040" s="2" t="s">
        <v>4301</v>
      </c>
      <c r="E3040" s="2" t="s">
        <v>12780</v>
      </c>
    </row>
    <row r="3041">
      <c r="A3041" s="2" t="s">
        <v>8978</v>
      </c>
      <c r="B3041" s="2" t="s">
        <v>12127</v>
      </c>
      <c r="C3041" s="2" t="s">
        <v>10858</v>
      </c>
      <c r="D3041" s="2" t="s">
        <v>4301</v>
      </c>
      <c r="E3041" s="2" t="s">
        <v>12781</v>
      </c>
    </row>
    <row r="3042">
      <c r="A3042" s="36" t="s">
        <v>12782</v>
      </c>
      <c r="B3042" s="2" t="s">
        <v>12127</v>
      </c>
      <c r="C3042" s="2" t="s">
        <v>10858</v>
      </c>
      <c r="D3042" s="2" t="s">
        <v>4301</v>
      </c>
      <c r="E3042" s="2" t="s">
        <v>12783</v>
      </c>
    </row>
    <row r="3043">
      <c r="A3043" s="2" t="s">
        <v>8981</v>
      </c>
      <c r="B3043" s="2" t="s">
        <v>12127</v>
      </c>
      <c r="C3043" s="2" t="s">
        <v>10858</v>
      </c>
      <c r="D3043" s="2" t="s">
        <v>4301</v>
      </c>
      <c r="E3043" s="2" t="s">
        <v>12784</v>
      </c>
    </row>
    <row r="3044">
      <c r="A3044" s="2" t="s">
        <v>8982</v>
      </c>
      <c r="B3044" s="2" t="s">
        <v>12127</v>
      </c>
      <c r="C3044" s="2" t="s">
        <v>10858</v>
      </c>
      <c r="D3044" s="2" t="s">
        <v>4301</v>
      </c>
      <c r="E3044" s="2" t="s">
        <v>12785</v>
      </c>
    </row>
    <row r="3045">
      <c r="A3045" s="9" t="s">
        <v>8983</v>
      </c>
      <c r="B3045" s="2" t="s">
        <v>12127</v>
      </c>
      <c r="C3045" s="2" t="s">
        <v>10858</v>
      </c>
      <c r="D3045" s="2" t="s">
        <v>4301</v>
      </c>
      <c r="E3045" s="2" t="s">
        <v>12786</v>
      </c>
    </row>
    <row r="3046">
      <c r="A3046" s="9" t="s">
        <v>8984</v>
      </c>
      <c r="B3046" s="2" t="s">
        <v>12127</v>
      </c>
      <c r="C3046" s="2" t="s">
        <v>10858</v>
      </c>
      <c r="D3046" s="2" t="s">
        <v>4301</v>
      </c>
      <c r="E3046" s="2" t="s">
        <v>12787</v>
      </c>
    </row>
    <row r="3047">
      <c r="A3047" s="2" t="s">
        <v>12788</v>
      </c>
      <c r="B3047" s="2" t="s">
        <v>12127</v>
      </c>
      <c r="C3047" s="2" t="s">
        <v>10858</v>
      </c>
      <c r="D3047" s="2" t="s">
        <v>4301</v>
      </c>
      <c r="E3047" s="2" t="s">
        <v>12789</v>
      </c>
    </row>
    <row r="3048">
      <c r="A3048" s="2" t="s">
        <v>7229</v>
      </c>
      <c r="B3048" s="2" t="s">
        <v>12127</v>
      </c>
      <c r="C3048" s="2" t="s">
        <v>10858</v>
      </c>
      <c r="D3048" s="2" t="s">
        <v>4301</v>
      </c>
      <c r="E3048" s="2" t="s">
        <v>12790</v>
      </c>
    </row>
    <row r="3049">
      <c r="A3049" s="2" t="s">
        <v>8987</v>
      </c>
      <c r="B3049" s="2" t="s">
        <v>12127</v>
      </c>
      <c r="C3049" s="2" t="s">
        <v>10858</v>
      </c>
      <c r="D3049" s="2" t="s">
        <v>4301</v>
      </c>
      <c r="E3049" s="2" t="s">
        <v>12791</v>
      </c>
    </row>
    <row r="3050">
      <c r="A3050" s="2" t="s">
        <v>7959</v>
      </c>
      <c r="B3050" s="2" t="s">
        <v>12127</v>
      </c>
      <c r="C3050" s="2" t="s">
        <v>10858</v>
      </c>
      <c r="D3050" s="2" t="s">
        <v>4301</v>
      </c>
      <c r="E3050" s="2" t="s">
        <v>12792</v>
      </c>
    </row>
    <row r="3051">
      <c r="A3051" s="2" t="s">
        <v>8988</v>
      </c>
      <c r="B3051" s="2" t="s">
        <v>12127</v>
      </c>
      <c r="C3051" s="2" t="s">
        <v>10858</v>
      </c>
      <c r="D3051" s="2" t="s">
        <v>4301</v>
      </c>
      <c r="E3051" s="2" t="s">
        <v>12793</v>
      </c>
    </row>
    <row r="3052">
      <c r="A3052" s="36" t="s">
        <v>8989</v>
      </c>
      <c r="B3052" s="2" t="s">
        <v>12127</v>
      </c>
      <c r="C3052" s="2" t="s">
        <v>10858</v>
      </c>
      <c r="D3052" s="2" t="s">
        <v>4301</v>
      </c>
      <c r="E3052" s="2" t="s">
        <v>12794</v>
      </c>
    </row>
    <row r="3053">
      <c r="A3053" s="2" t="s">
        <v>12795</v>
      </c>
      <c r="B3053" s="2" t="s">
        <v>12127</v>
      </c>
      <c r="C3053" s="2" t="s">
        <v>10858</v>
      </c>
      <c r="D3053" s="2" t="s">
        <v>4301</v>
      </c>
      <c r="E3053" s="2" t="s">
        <v>12796</v>
      </c>
    </row>
    <row r="3054">
      <c r="A3054" s="2" t="s">
        <v>8991</v>
      </c>
      <c r="B3054" s="2" t="s">
        <v>12127</v>
      </c>
      <c r="C3054" s="2" t="s">
        <v>10858</v>
      </c>
      <c r="D3054" s="2" t="s">
        <v>4301</v>
      </c>
      <c r="E3054" s="2" t="s">
        <v>12797</v>
      </c>
    </row>
    <row r="3055">
      <c r="A3055" s="2" t="s">
        <v>7961</v>
      </c>
      <c r="B3055" s="2" t="s">
        <v>12127</v>
      </c>
      <c r="C3055" s="2" t="s">
        <v>10858</v>
      </c>
      <c r="D3055" s="2" t="s">
        <v>4301</v>
      </c>
      <c r="E3055" s="2" t="s">
        <v>12798</v>
      </c>
    </row>
    <row r="3056">
      <c r="A3056" s="9" t="s">
        <v>7962</v>
      </c>
      <c r="B3056" s="2" t="s">
        <v>12127</v>
      </c>
      <c r="C3056" s="2" t="s">
        <v>10858</v>
      </c>
      <c r="D3056" s="2" t="s">
        <v>4301</v>
      </c>
      <c r="E3056" s="2" t="s">
        <v>12799</v>
      </c>
    </row>
    <row r="3057">
      <c r="A3057" s="2" t="s">
        <v>12800</v>
      </c>
      <c r="B3057" s="2" t="s">
        <v>12127</v>
      </c>
      <c r="C3057" s="2" t="s">
        <v>10858</v>
      </c>
      <c r="D3057" s="2" t="s">
        <v>4301</v>
      </c>
      <c r="E3057" s="2" t="s">
        <v>12801</v>
      </c>
    </row>
    <row r="3058">
      <c r="A3058" s="2" t="s">
        <v>12802</v>
      </c>
      <c r="B3058" s="2" t="s">
        <v>12127</v>
      </c>
      <c r="C3058" s="2" t="s">
        <v>10858</v>
      </c>
      <c r="D3058" s="2" t="s">
        <v>4301</v>
      </c>
      <c r="E3058" s="2" t="s">
        <v>12803</v>
      </c>
    </row>
    <row r="3059">
      <c r="A3059" s="2" t="s">
        <v>8994</v>
      </c>
      <c r="B3059" s="2" t="s">
        <v>12127</v>
      </c>
      <c r="C3059" s="2" t="s">
        <v>10858</v>
      </c>
      <c r="D3059" s="2" t="s">
        <v>4301</v>
      </c>
      <c r="E3059" s="2" t="s">
        <v>12804</v>
      </c>
    </row>
    <row r="3060">
      <c r="A3060" s="9" t="s">
        <v>12805</v>
      </c>
      <c r="B3060" s="2" t="s">
        <v>12127</v>
      </c>
      <c r="C3060" s="2" t="s">
        <v>10858</v>
      </c>
      <c r="D3060" s="2" t="s">
        <v>4301</v>
      </c>
      <c r="E3060" s="2" t="s">
        <v>12806</v>
      </c>
    </row>
    <row r="3061">
      <c r="A3061" s="2" t="s">
        <v>7963</v>
      </c>
      <c r="B3061" s="2" t="s">
        <v>12127</v>
      </c>
      <c r="C3061" s="2" t="s">
        <v>10858</v>
      </c>
      <c r="D3061" s="2" t="s">
        <v>4301</v>
      </c>
      <c r="E3061" s="2" t="s">
        <v>12807</v>
      </c>
    </row>
    <row r="3062">
      <c r="A3062" s="2" t="s">
        <v>12808</v>
      </c>
      <c r="B3062" s="2" t="s">
        <v>12127</v>
      </c>
      <c r="C3062" s="2" t="s">
        <v>10858</v>
      </c>
      <c r="D3062" s="2" t="s">
        <v>4301</v>
      </c>
      <c r="E3062" s="2" t="s">
        <v>12809</v>
      </c>
    </row>
    <row r="3063">
      <c r="A3063" s="2" t="s">
        <v>7232</v>
      </c>
      <c r="B3063" s="2" t="s">
        <v>12127</v>
      </c>
      <c r="C3063" s="2" t="s">
        <v>10858</v>
      </c>
      <c r="D3063" s="2" t="s">
        <v>4301</v>
      </c>
      <c r="E3063" s="2" t="s">
        <v>12810</v>
      </c>
    </row>
    <row r="3064">
      <c r="A3064" s="9" t="s">
        <v>12811</v>
      </c>
      <c r="B3064" s="2" t="s">
        <v>12127</v>
      </c>
      <c r="C3064" s="2" t="s">
        <v>10858</v>
      </c>
      <c r="D3064" s="2" t="s">
        <v>4301</v>
      </c>
      <c r="E3064" s="2" t="s">
        <v>12812</v>
      </c>
    </row>
    <row r="3065">
      <c r="A3065" s="9" t="s">
        <v>7964</v>
      </c>
      <c r="B3065" s="2" t="s">
        <v>12127</v>
      </c>
      <c r="C3065" s="2" t="s">
        <v>10858</v>
      </c>
      <c r="D3065" s="2" t="s">
        <v>4301</v>
      </c>
      <c r="E3065" s="2" t="s">
        <v>12813</v>
      </c>
    </row>
    <row r="3066">
      <c r="A3066" s="2" t="s">
        <v>12814</v>
      </c>
      <c r="B3066" s="2" t="s">
        <v>12127</v>
      </c>
      <c r="C3066" s="2" t="s">
        <v>10858</v>
      </c>
      <c r="D3066" s="2" t="s">
        <v>4301</v>
      </c>
      <c r="E3066" s="2" t="s">
        <v>12815</v>
      </c>
    </row>
    <row r="3067">
      <c r="A3067" s="2" t="s">
        <v>9003</v>
      </c>
      <c r="B3067" s="2" t="s">
        <v>12127</v>
      </c>
      <c r="C3067" s="2" t="s">
        <v>10858</v>
      </c>
      <c r="D3067" s="2" t="s">
        <v>4301</v>
      </c>
      <c r="E3067" s="2" t="s">
        <v>12816</v>
      </c>
    </row>
    <row r="3068">
      <c r="A3068" s="2" t="s">
        <v>9004</v>
      </c>
      <c r="B3068" s="2" t="s">
        <v>12127</v>
      </c>
      <c r="C3068" s="2" t="s">
        <v>10858</v>
      </c>
      <c r="D3068" s="2" t="s">
        <v>4301</v>
      </c>
      <c r="E3068" s="2" t="s">
        <v>12817</v>
      </c>
    </row>
    <row r="3069">
      <c r="A3069" s="2" t="s">
        <v>9005</v>
      </c>
      <c r="B3069" s="2" t="s">
        <v>12127</v>
      </c>
      <c r="C3069" s="2" t="s">
        <v>10858</v>
      </c>
      <c r="D3069" s="2" t="s">
        <v>4301</v>
      </c>
      <c r="E3069" s="2" t="s">
        <v>12818</v>
      </c>
    </row>
    <row r="3070">
      <c r="A3070" s="2" t="s">
        <v>9006</v>
      </c>
      <c r="B3070" s="2" t="s">
        <v>12127</v>
      </c>
      <c r="C3070" s="2" t="s">
        <v>10858</v>
      </c>
      <c r="D3070" s="2" t="s">
        <v>4301</v>
      </c>
      <c r="E3070" s="2" t="s">
        <v>12819</v>
      </c>
    </row>
    <row r="3071">
      <c r="A3071" s="2" t="s">
        <v>7233</v>
      </c>
      <c r="B3071" s="2" t="s">
        <v>12127</v>
      </c>
      <c r="C3071" s="2" t="s">
        <v>10858</v>
      </c>
      <c r="D3071" s="2" t="s">
        <v>4301</v>
      </c>
      <c r="E3071" s="2" t="s">
        <v>12820</v>
      </c>
    </row>
    <row r="3072">
      <c r="A3072" s="2" t="s">
        <v>7965</v>
      </c>
      <c r="B3072" s="2" t="s">
        <v>12127</v>
      </c>
      <c r="C3072" s="2" t="s">
        <v>10858</v>
      </c>
      <c r="D3072" s="2" t="s">
        <v>4301</v>
      </c>
      <c r="E3072" s="2" t="s">
        <v>12821</v>
      </c>
    </row>
    <row r="3073">
      <c r="A3073" s="2" t="s">
        <v>9007</v>
      </c>
      <c r="B3073" s="2" t="s">
        <v>12127</v>
      </c>
      <c r="C3073" s="2" t="s">
        <v>10858</v>
      </c>
      <c r="D3073" s="2" t="s">
        <v>4301</v>
      </c>
      <c r="E3073" s="2" t="s">
        <v>12822</v>
      </c>
    </row>
    <row r="3074">
      <c r="A3074" s="2" t="s">
        <v>7966</v>
      </c>
      <c r="B3074" s="2" t="s">
        <v>12127</v>
      </c>
      <c r="C3074" s="2" t="s">
        <v>10858</v>
      </c>
      <c r="D3074" s="2" t="s">
        <v>4301</v>
      </c>
      <c r="E3074" s="2" t="s">
        <v>12823</v>
      </c>
    </row>
    <row r="3075">
      <c r="A3075" s="2" t="s">
        <v>9008</v>
      </c>
      <c r="B3075" s="2" t="s">
        <v>12127</v>
      </c>
      <c r="C3075" s="2" t="s">
        <v>10858</v>
      </c>
      <c r="D3075" s="2" t="s">
        <v>4301</v>
      </c>
      <c r="E3075" s="2" t="s">
        <v>12824</v>
      </c>
    </row>
    <row r="3076">
      <c r="A3076" s="2" t="s">
        <v>9009</v>
      </c>
      <c r="B3076" s="2" t="s">
        <v>12127</v>
      </c>
      <c r="C3076" s="2" t="s">
        <v>10858</v>
      </c>
      <c r="D3076" s="2" t="s">
        <v>4301</v>
      </c>
      <c r="E3076" s="2" t="s">
        <v>12825</v>
      </c>
    </row>
    <row r="3077">
      <c r="A3077" s="9" t="s">
        <v>12826</v>
      </c>
      <c r="B3077" s="2" t="s">
        <v>12127</v>
      </c>
      <c r="C3077" s="2" t="s">
        <v>10858</v>
      </c>
      <c r="D3077" s="2" t="s">
        <v>4301</v>
      </c>
      <c r="E3077" s="2" t="s">
        <v>12827</v>
      </c>
    </row>
    <row r="3078">
      <c r="A3078" s="9" t="s">
        <v>12828</v>
      </c>
      <c r="B3078" s="2" t="s">
        <v>12127</v>
      </c>
      <c r="C3078" s="2" t="s">
        <v>10858</v>
      </c>
      <c r="D3078" s="2" t="s">
        <v>4301</v>
      </c>
      <c r="E3078" s="2" t="s">
        <v>12829</v>
      </c>
    </row>
    <row r="3079">
      <c r="A3079" s="2" t="s">
        <v>9013</v>
      </c>
      <c r="B3079" s="2" t="s">
        <v>12127</v>
      </c>
      <c r="C3079" s="2" t="s">
        <v>10858</v>
      </c>
      <c r="D3079" s="2" t="s">
        <v>4301</v>
      </c>
      <c r="E3079" s="2" t="s">
        <v>12830</v>
      </c>
    </row>
    <row r="3080">
      <c r="A3080" s="2" t="s">
        <v>9014</v>
      </c>
      <c r="B3080" s="2" t="s">
        <v>12127</v>
      </c>
      <c r="C3080" s="2" t="s">
        <v>10858</v>
      </c>
      <c r="D3080" s="2" t="s">
        <v>4301</v>
      </c>
      <c r="E3080" s="2" t="s">
        <v>12831</v>
      </c>
    </row>
    <row r="3081">
      <c r="A3081" s="2" t="s">
        <v>12832</v>
      </c>
      <c r="B3081" s="2" t="s">
        <v>12127</v>
      </c>
      <c r="C3081" s="2" t="s">
        <v>10858</v>
      </c>
      <c r="D3081" s="2" t="s">
        <v>4301</v>
      </c>
      <c r="E3081" s="2" t="s">
        <v>12833</v>
      </c>
    </row>
    <row r="3082">
      <c r="A3082" s="2" t="s">
        <v>7970</v>
      </c>
      <c r="B3082" s="2" t="s">
        <v>12127</v>
      </c>
      <c r="C3082" s="2" t="s">
        <v>10858</v>
      </c>
      <c r="D3082" s="2" t="s">
        <v>4301</v>
      </c>
      <c r="E3082" s="2" t="s">
        <v>12834</v>
      </c>
    </row>
    <row r="3083">
      <c r="A3083" s="9" t="s">
        <v>7971</v>
      </c>
      <c r="B3083" s="2" t="s">
        <v>12127</v>
      </c>
      <c r="C3083" s="2" t="s">
        <v>10858</v>
      </c>
      <c r="D3083" s="2" t="s">
        <v>4301</v>
      </c>
      <c r="E3083" s="2" t="s">
        <v>12835</v>
      </c>
    </row>
    <row r="3084">
      <c r="A3084" s="2" t="s">
        <v>9015</v>
      </c>
      <c r="B3084" s="2" t="s">
        <v>12127</v>
      </c>
      <c r="C3084" s="2" t="s">
        <v>10858</v>
      </c>
      <c r="D3084" s="2" t="s">
        <v>4301</v>
      </c>
      <c r="E3084" s="2" t="s">
        <v>12836</v>
      </c>
    </row>
    <row r="3085">
      <c r="A3085" s="2" t="s">
        <v>9016</v>
      </c>
      <c r="B3085" s="2" t="s">
        <v>12127</v>
      </c>
      <c r="C3085" s="2" t="s">
        <v>10858</v>
      </c>
      <c r="D3085" s="2" t="s">
        <v>4301</v>
      </c>
      <c r="E3085" s="2" t="s">
        <v>12837</v>
      </c>
    </row>
    <row r="3086">
      <c r="A3086" s="2" t="s">
        <v>7972</v>
      </c>
      <c r="B3086" s="2" t="s">
        <v>12127</v>
      </c>
      <c r="C3086" s="2" t="s">
        <v>10858</v>
      </c>
      <c r="D3086" s="2" t="s">
        <v>4301</v>
      </c>
      <c r="E3086" s="2" t="s">
        <v>12838</v>
      </c>
    </row>
    <row r="3087">
      <c r="A3087" s="9" t="s">
        <v>9017</v>
      </c>
      <c r="B3087" s="2" t="s">
        <v>12127</v>
      </c>
      <c r="C3087" s="2" t="s">
        <v>10858</v>
      </c>
      <c r="D3087" s="2" t="s">
        <v>4301</v>
      </c>
      <c r="E3087" s="2" t="s">
        <v>12839</v>
      </c>
    </row>
    <row r="3088">
      <c r="A3088" s="9" t="s">
        <v>9018</v>
      </c>
      <c r="B3088" s="2" t="s">
        <v>12127</v>
      </c>
      <c r="C3088" s="2" t="s">
        <v>10858</v>
      </c>
      <c r="D3088" s="2" t="s">
        <v>4301</v>
      </c>
      <c r="E3088" s="2" t="s">
        <v>12840</v>
      </c>
    </row>
    <row r="3089">
      <c r="A3089" s="2" t="s">
        <v>7973</v>
      </c>
      <c r="B3089" s="2" t="s">
        <v>12127</v>
      </c>
      <c r="C3089" s="2" t="s">
        <v>10858</v>
      </c>
      <c r="D3089" s="2" t="s">
        <v>4301</v>
      </c>
      <c r="E3089" s="2" t="s">
        <v>12841</v>
      </c>
    </row>
    <row r="3090">
      <c r="A3090" s="2" t="s">
        <v>9019</v>
      </c>
      <c r="B3090" s="2" t="s">
        <v>12127</v>
      </c>
      <c r="C3090" s="2" t="s">
        <v>10858</v>
      </c>
      <c r="D3090" s="2" t="s">
        <v>4301</v>
      </c>
      <c r="E3090" s="2" t="s">
        <v>12842</v>
      </c>
    </row>
    <row r="3091">
      <c r="A3091" s="9" t="s">
        <v>9020</v>
      </c>
      <c r="B3091" s="2" t="s">
        <v>12127</v>
      </c>
      <c r="C3091" s="2" t="s">
        <v>10858</v>
      </c>
      <c r="D3091" s="2" t="s">
        <v>4301</v>
      </c>
      <c r="E3091" s="2" t="s">
        <v>12843</v>
      </c>
    </row>
    <row r="3092">
      <c r="A3092" s="2" t="s">
        <v>9021</v>
      </c>
      <c r="B3092" s="2" t="s">
        <v>12127</v>
      </c>
      <c r="C3092" s="2" t="s">
        <v>10858</v>
      </c>
      <c r="D3092" s="2" t="s">
        <v>4301</v>
      </c>
      <c r="E3092" s="2" t="s">
        <v>12844</v>
      </c>
    </row>
    <row r="3093">
      <c r="A3093" s="2" t="s">
        <v>9022</v>
      </c>
      <c r="B3093" s="2" t="s">
        <v>12127</v>
      </c>
      <c r="C3093" s="2" t="s">
        <v>10858</v>
      </c>
      <c r="D3093" s="2" t="s">
        <v>4301</v>
      </c>
      <c r="E3093" s="2" t="s">
        <v>12845</v>
      </c>
    </row>
    <row r="3094">
      <c r="A3094" s="2" t="s">
        <v>9023</v>
      </c>
      <c r="B3094" s="2" t="s">
        <v>12127</v>
      </c>
      <c r="C3094" s="2" t="s">
        <v>10858</v>
      </c>
      <c r="D3094" s="2" t="s">
        <v>4301</v>
      </c>
      <c r="E3094" s="2" t="s">
        <v>12846</v>
      </c>
    </row>
    <row r="3095">
      <c r="A3095" s="2" t="s">
        <v>9024</v>
      </c>
      <c r="B3095" s="2" t="s">
        <v>12127</v>
      </c>
      <c r="C3095" s="2" t="s">
        <v>10858</v>
      </c>
      <c r="D3095" s="2" t="s">
        <v>4301</v>
      </c>
      <c r="E3095" s="2" t="s">
        <v>12847</v>
      </c>
    </row>
    <row r="3096">
      <c r="A3096" s="9" t="s">
        <v>7974</v>
      </c>
      <c r="B3096" s="2" t="s">
        <v>12127</v>
      </c>
      <c r="C3096" s="2" t="s">
        <v>10858</v>
      </c>
      <c r="D3096" s="2" t="s">
        <v>4301</v>
      </c>
      <c r="E3096" s="2" t="s">
        <v>12848</v>
      </c>
    </row>
    <row r="3097">
      <c r="A3097" s="2" t="s">
        <v>12849</v>
      </c>
      <c r="B3097" s="2" t="s">
        <v>12127</v>
      </c>
      <c r="C3097" s="2" t="s">
        <v>10858</v>
      </c>
      <c r="D3097" s="2" t="s">
        <v>4301</v>
      </c>
      <c r="E3097" s="2" t="s">
        <v>12850</v>
      </c>
    </row>
    <row r="3098">
      <c r="A3098" s="2" t="s">
        <v>9027</v>
      </c>
      <c r="B3098" s="2" t="s">
        <v>12127</v>
      </c>
      <c r="C3098" s="2" t="s">
        <v>10858</v>
      </c>
      <c r="D3098" s="2" t="s">
        <v>4301</v>
      </c>
      <c r="E3098" s="2" t="s">
        <v>12851</v>
      </c>
    </row>
    <row r="3099">
      <c r="A3099" s="2" t="s">
        <v>7975</v>
      </c>
      <c r="B3099" s="2" t="s">
        <v>12127</v>
      </c>
      <c r="C3099" s="2" t="s">
        <v>10858</v>
      </c>
      <c r="D3099" s="2" t="s">
        <v>4301</v>
      </c>
      <c r="E3099" s="2" t="s">
        <v>12852</v>
      </c>
    </row>
    <row r="3100">
      <c r="A3100" s="9" t="s">
        <v>9028</v>
      </c>
      <c r="B3100" s="2" t="s">
        <v>12127</v>
      </c>
      <c r="C3100" s="2" t="s">
        <v>10858</v>
      </c>
      <c r="D3100" s="2" t="s">
        <v>4301</v>
      </c>
      <c r="E3100" s="2" t="s">
        <v>12853</v>
      </c>
    </row>
    <row r="3101">
      <c r="A3101" s="2" t="s">
        <v>7976</v>
      </c>
      <c r="B3101" s="2" t="s">
        <v>12127</v>
      </c>
      <c r="C3101" s="2" t="s">
        <v>10858</v>
      </c>
      <c r="D3101" s="2" t="s">
        <v>4301</v>
      </c>
      <c r="E3101" s="2" t="s">
        <v>12854</v>
      </c>
    </row>
    <row r="3102">
      <c r="A3102" s="9" t="s">
        <v>9029</v>
      </c>
      <c r="B3102" s="2" t="s">
        <v>12127</v>
      </c>
      <c r="C3102" s="2" t="s">
        <v>10858</v>
      </c>
      <c r="D3102" s="2" t="s">
        <v>4301</v>
      </c>
      <c r="E3102" s="2" t="s">
        <v>12855</v>
      </c>
    </row>
    <row r="3103">
      <c r="A3103" s="2" t="s">
        <v>9030</v>
      </c>
      <c r="B3103" s="2" t="s">
        <v>12127</v>
      </c>
      <c r="C3103" s="2" t="s">
        <v>10858</v>
      </c>
      <c r="D3103" s="2" t="s">
        <v>4301</v>
      </c>
      <c r="E3103" s="2" t="s">
        <v>12856</v>
      </c>
    </row>
    <row r="3104">
      <c r="A3104" s="2" t="s">
        <v>9031</v>
      </c>
      <c r="B3104" s="2" t="s">
        <v>12127</v>
      </c>
      <c r="C3104" s="2" t="s">
        <v>10858</v>
      </c>
      <c r="D3104" s="2" t="s">
        <v>4301</v>
      </c>
      <c r="E3104" s="2" t="s">
        <v>12857</v>
      </c>
    </row>
    <row r="3105">
      <c r="A3105" s="2" t="s">
        <v>9032</v>
      </c>
      <c r="B3105" s="2" t="s">
        <v>12127</v>
      </c>
      <c r="C3105" s="2" t="s">
        <v>10858</v>
      </c>
      <c r="D3105" s="2" t="s">
        <v>4301</v>
      </c>
      <c r="E3105" s="2" t="s">
        <v>12858</v>
      </c>
    </row>
    <row r="3106">
      <c r="A3106" s="2" t="s">
        <v>12859</v>
      </c>
      <c r="B3106" s="2" t="s">
        <v>12127</v>
      </c>
      <c r="C3106" s="2" t="s">
        <v>10858</v>
      </c>
      <c r="D3106" s="2" t="s">
        <v>4301</v>
      </c>
      <c r="E3106" s="2" t="s">
        <v>12860</v>
      </c>
    </row>
    <row r="3107">
      <c r="A3107" s="2" t="s">
        <v>12861</v>
      </c>
      <c r="B3107" s="2" t="s">
        <v>12127</v>
      </c>
      <c r="C3107" s="2" t="s">
        <v>10858</v>
      </c>
      <c r="D3107" s="2" t="s">
        <v>4301</v>
      </c>
      <c r="E3107" s="2" t="s">
        <v>12862</v>
      </c>
    </row>
    <row r="3108">
      <c r="A3108" s="9" t="s">
        <v>9034</v>
      </c>
      <c r="B3108" s="2" t="s">
        <v>12127</v>
      </c>
      <c r="C3108" s="2" t="s">
        <v>10858</v>
      </c>
      <c r="D3108" s="2" t="s">
        <v>4301</v>
      </c>
      <c r="E3108" s="2" t="s">
        <v>12863</v>
      </c>
    </row>
    <row r="3109">
      <c r="A3109" s="2" t="s">
        <v>12864</v>
      </c>
      <c r="B3109" s="2" t="s">
        <v>12127</v>
      </c>
      <c r="C3109" s="2" t="s">
        <v>10858</v>
      </c>
      <c r="D3109" s="2" t="s">
        <v>4301</v>
      </c>
      <c r="E3109" s="2" t="s">
        <v>12865</v>
      </c>
    </row>
    <row r="3110">
      <c r="A3110" s="2" t="s">
        <v>7979</v>
      </c>
      <c r="B3110" s="2" t="s">
        <v>12127</v>
      </c>
      <c r="C3110" s="2" t="s">
        <v>10858</v>
      </c>
      <c r="D3110" s="2" t="s">
        <v>4301</v>
      </c>
      <c r="E3110" s="2" t="s">
        <v>12866</v>
      </c>
    </row>
    <row r="3111">
      <c r="A3111" s="2" t="s">
        <v>9035</v>
      </c>
      <c r="B3111" s="2" t="s">
        <v>12127</v>
      </c>
      <c r="C3111" s="2" t="s">
        <v>10858</v>
      </c>
      <c r="D3111" s="2" t="s">
        <v>4301</v>
      </c>
      <c r="E3111" s="2" t="s">
        <v>12867</v>
      </c>
    </row>
    <row r="3112">
      <c r="A3112" s="2" t="s">
        <v>7980</v>
      </c>
      <c r="B3112" s="2" t="s">
        <v>12127</v>
      </c>
      <c r="C3112" s="2" t="s">
        <v>10858</v>
      </c>
      <c r="D3112" s="2" t="s">
        <v>4301</v>
      </c>
      <c r="E3112" s="2" t="s">
        <v>12868</v>
      </c>
    </row>
    <row r="3113">
      <c r="A3113" s="2" t="s">
        <v>9036</v>
      </c>
      <c r="B3113" s="2" t="s">
        <v>12127</v>
      </c>
      <c r="C3113" s="2" t="s">
        <v>10858</v>
      </c>
      <c r="D3113" s="2" t="s">
        <v>4301</v>
      </c>
      <c r="E3113" s="2" t="s">
        <v>12869</v>
      </c>
    </row>
    <row r="3114">
      <c r="A3114" s="2" t="s">
        <v>9037</v>
      </c>
      <c r="B3114" s="2" t="s">
        <v>12127</v>
      </c>
      <c r="C3114" s="2" t="s">
        <v>10858</v>
      </c>
      <c r="D3114" s="2" t="s">
        <v>4301</v>
      </c>
      <c r="E3114" s="2" t="s">
        <v>12870</v>
      </c>
    </row>
    <row r="3115">
      <c r="A3115" s="9" t="s">
        <v>9038</v>
      </c>
      <c r="B3115" s="2" t="s">
        <v>12127</v>
      </c>
      <c r="C3115" s="2" t="s">
        <v>10858</v>
      </c>
      <c r="D3115" s="2" t="s">
        <v>4301</v>
      </c>
      <c r="E3115" s="2" t="s">
        <v>12871</v>
      </c>
    </row>
    <row r="3116">
      <c r="A3116" s="9" t="s">
        <v>12872</v>
      </c>
      <c r="B3116" s="2" t="s">
        <v>12127</v>
      </c>
      <c r="C3116" s="2" t="s">
        <v>10858</v>
      </c>
      <c r="D3116" s="2" t="s">
        <v>4301</v>
      </c>
      <c r="E3116" s="2" t="s">
        <v>12873</v>
      </c>
    </row>
    <row r="3117">
      <c r="A3117" s="2" t="s">
        <v>9040</v>
      </c>
      <c r="B3117" s="2" t="s">
        <v>12127</v>
      </c>
      <c r="C3117" s="2" t="s">
        <v>10858</v>
      </c>
      <c r="D3117" s="2" t="s">
        <v>4301</v>
      </c>
      <c r="E3117" s="2" t="s">
        <v>12874</v>
      </c>
    </row>
    <row r="3118">
      <c r="A3118" s="2" t="s">
        <v>7982</v>
      </c>
      <c r="B3118" s="2" t="s">
        <v>12127</v>
      </c>
      <c r="C3118" s="2" t="s">
        <v>10858</v>
      </c>
      <c r="D3118" s="2" t="s">
        <v>4301</v>
      </c>
      <c r="E3118" s="2" t="s">
        <v>12875</v>
      </c>
    </row>
    <row r="3119">
      <c r="A3119" s="9" t="s">
        <v>9041</v>
      </c>
      <c r="B3119" s="2" t="s">
        <v>12127</v>
      </c>
      <c r="C3119" s="2" t="s">
        <v>10858</v>
      </c>
      <c r="D3119" s="2" t="s">
        <v>4301</v>
      </c>
      <c r="E3119" s="2" t="s">
        <v>12876</v>
      </c>
    </row>
    <row r="3120">
      <c r="A3120" s="2" t="s">
        <v>7983</v>
      </c>
      <c r="B3120" s="2" t="s">
        <v>12127</v>
      </c>
      <c r="C3120" s="2" t="s">
        <v>10858</v>
      </c>
      <c r="D3120" s="2" t="s">
        <v>4301</v>
      </c>
      <c r="E3120" s="2" t="s">
        <v>12877</v>
      </c>
    </row>
    <row r="3121">
      <c r="A3121" s="2" t="s">
        <v>9042</v>
      </c>
      <c r="B3121" s="2" t="s">
        <v>12127</v>
      </c>
      <c r="C3121" s="2" t="s">
        <v>10858</v>
      </c>
      <c r="D3121" s="2" t="s">
        <v>4301</v>
      </c>
      <c r="E3121" s="2" t="s">
        <v>12878</v>
      </c>
    </row>
    <row r="3122">
      <c r="A3122" s="9" t="s">
        <v>9034</v>
      </c>
      <c r="B3122" s="2" t="s">
        <v>12127</v>
      </c>
      <c r="C3122" s="2" t="s">
        <v>10858</v>
      </c>
      <c r="D3122" s="2" t="s">
        <v>4301</v>
      </c>
      <c r="E3122" s="2" t="s">
        <v>12879</v>
      </c>
    </row>
    <row r="3123">
      <c r="A3123" s="2" t="s">
        <v>9043</v>
      </c>
      <c r="B3123" s="2" t="s">
        <v>12127</v>
      </c>
      <c r="C3123" s="2" t="s">
        <v>10858</v>
      </c>
      <c r="D3123" s="2" t="s">
        <v>4301</v>
      </c>
      <c r="E3123" s="2" t="s">
        <v>12880</v>
      </c>
    </row>
    <row r="3124">
      <c r="A3124" s="2" t="s">
        <v>9044</v>
      </c>
      <c r="B3124" s="2" t="s">
        <v>12127</v>
      </c>
      <c r="C3124" s="2" t="s">
        <v>10858</v>
      </c>
      <c r="D3124" s="2" t="s">
        <v>4301</v>
      </c>
      <c r="E3124" s="2" t="s">
        <v>12881</v>
      </c>
    </row>
    <row r="3125">
      <c r="A3125" s="2" t="s">
        <v>9045</v>
      </c>
      <c r="B3125" s="2" t="s">
        <v>12127</v>
      </c>
      <c r="C3125" s="2" t="s">
        <v>10858</v>
      </c>
      <c r="D3125" s="2" t="s">
        <v>4301</v>
      </c>
      <c r="E3125" s="2" t="s">
        <v>12882</v>
      </c>
    </row>
    <row r="3126">
      <c r="A3126" s="2" t="s">
        <v>9046</v>
      </c>
      <c r="B3126" s="2" t="s">
        <v>12127</v>
      </c>
      <c r="C3126" s="2" t="s">
        <v>10858</v>
      </c>
      <c r="D3126" s="2" t="s">
        <v>4301</v>
      </c>
      <c r="E3126" s="2" t="s">
        <v>12883</v>
      </c>
    </row>
    <row r="3127">
      <c r="A3127" s="2" t="s">
        <v>9047</v>
      </c>
      <c r="B3127" s="2" t="s">
        <v>12127</v>
      </c>
      <c r="C3127" s="2" t="s">
        <v>10858</v>
      </c>
      <c r="D3127" s="2" t="s">
        <v>4301</v>
      </c>
      <c r="E3127" s="2" t="s">
        <v>12884</v>
      </c>
    </row>
    <row r="3128">
      <c r="A3128" s="2" t="s">
        <v>7984</v>
      </c>
      <c r="B3128" s="2" t="s">
        <v>12127</v>
      </c>
      <c r="C3128" s="2" t="s">
        <v>10858</v>
      </c>
      <c r="D3128" s="2" t="s">
        <v>4301</v>
      </c>
      <c r="E3128" s="2" t="s">
        <v>12885</v>
      </c>
    </row>
    <row r="3129">
      <c r="A3129" s="2" t="s">
        <v>12886</v>
      </c>
      <c r="B3129" s="2" t="s">
        <v>12127</v>
      </c>
      <c r="C3129" s="2" t="s">
        <v>10858</v>
      </c>
      <c r="D3129" s="2" t="s">
        <v>4301</v>
      </c>
      <c r="E3129" s="2" t="s">
        <v>12887</v>
      </c>
    </row>
    <row r="3130">
      <c r="A3130" s="2" t="s">
        <v>7986</v>
      </c>
      <c r="B3130" s="2" t="s">
        <v>12127</v>
      </c>
      <c r="C3130" s="2" t="s">
        <v>10858</v>
      </c>
      <c r="D3130" s="2" t="s">
        <v>4301</v>
      </c>
      <c r="E3130" s="2" t="s">
        <v>12888</v>
      </c>
    </row>
    <row r="3131">
      <c r="A3131" s="2" t="s">
        <v>7987</v>
      </c>
      <c r="B3131" s="2" t="s">
        <v>12127</v>
      </c>
      <c r="C3131" s="2" t="s">
        <v>10858</v>
      </c>
      <c r="D3131" s="2" t="s">
        <v>4301</v>
      </c>
      <c r="E3131" s="2" t="s">
        <v>12889</v>
      </c>
    </row>
    <row r="3132">
      <c r="A3132" s="2" t="s">
        <v>12890</v>
      </c>
      <c r="B3132" s="2" t="s">
        <v>12127</v>
      </c>
      <c r="C3132" s="2" t="s">
        <v>10858</v>
      </c>
      <c r="D3132" s="2" t="s">
        <v>4301</v>
      </c>
      <c r="E3132" s="2" t="s">
        <v>12891</v>
      </c>
    </row>
    <row r="3133">
      <c r="A3133" s="2" t="s">
        <v>9050</v>
      </c>
      <c r="B3133" s="2" t="s">
        <v>12127</v>
      </c>
      <c r="C3133" s="2" t="s">
        <v>10858</v>
      </c>
      <c r="D3133" s="2" t="s">
        <v>4301</v>
      </c>
      <c r="E3133" s="2" t="s">
        <v>12892</v>
      </c>
    </row>
    <row r="3134">
      <c r="A3134" s="9" t="s">
        <v>7988</v>
      </c>
      <c r="B3134" s="2" t="s">
        <v>12127</v>
      </c>
      <c r="C3134" s="2" t="s">
        <v>10858</v>
      </c>
      <c r="D3134" s="2" t="s">
        <v>4301</v>
      </c>
      <c r="E3134" s="2" t="s">
        <v>12893</v>
      </c>
    </row>
    <row r="3135">
      <c r="A3135" s="2" t="s">
        <v>7989</v>
      </c>
      <c r="B3135" s="2" t="s">
        <v>12127</v>
      </c>
      <c r="C3135" s="2" t="s">
        <v>10858</v>
      </c>
      <c r="D3135" s="2" t="s">
        <v>4301</v>
      </c>
      <c r="E3135" s="2" t="s">
        <v>12894</v>
      </c>
    </row>
    <row r="3136">
      <c r="A3136" s="9" t="s">
        <v>9051</v>
      </c>
      <c r="B3136" s="2" t="s">
        <v>12127</v>
      </c>
      <c r="C3136" s="2" t="s">
        <v>10858</v>
      </c>
      <c r="D3136" s="2" t="s">
        <v>4301</v>
      </c>
      <c r="E3136" s="2" t="s">
        <v>12895</v>
      </c>
    </row>
    <row r="3137">
      <c r="A3137" s="2" t="s">
        <v>9052</v>
      </c>
      <c r="B3137" s="2" t="s">
        <v>12127</v>
      </c>
      <c r="C3137" s="2" t="s">
        <v>10858</v>
      </c>
      <c r="D3137" s="2" t="s">
        <v>4301</v>
      </c>
      <c r="E3137" s="2" t="s">
        <v>12896</v>
      </c>
    </row>
    <row r="3138">
      <c r="A3138" s="9" t="s">
        <v>9053</v>
      </c>
      <c r="B3138" s="2" t="s">
        <v>12127</v>
      </c>
      <c r="C3138" s="2" t="s">
        <v>10858</v>
      </c>
      <c r="D3138" s="2" t="s">
        <v>4301</v>
      </c>
      <c r="E3138" s="2" t="s">
        <v>12897</v>
      </c>
    </row>
    <row r="3139">
      <c r="A3139" s="2" t="s">
        <v>12898</v>
      </c>
      <c r="B3139" s="2" t="s">
        <v>12127</v>
      </c>
      <c r="C3139" s="2" t="s">
        <v>10858</v>
      </c>
      <c r="D3139" s="2" t="s">
        <v>4301</v>
      </c>
      <c r="E3139" s="2" t="s">
        <v>12899</v>
      </c>
    </row>
    <row r="3140">
      <c r="A3140" s="2" t="s">
        <v>12900</v>
      </c>
      <c r="B3140" s="2" t="s">
        <v>12127</v>
      </c>
      <c r="C3140" s="2" t="s">
        <v>10858</v>
      </c>
      <c r="D3140" s="2" t="s">
        <v>4301</v>
      </c>
      <c r="E3140" s="2" t="s">
        <v>12901</v>
      </c>
    </row>
    <row r="3141">
      <c r="A3141" s="2" t="s">
        <v>7239</v>
      </c>
      <c r="B3141" s="2" t="s">
        <v>12127</v>
      </c>
      <c r="C3141" s="2" t="s">
        <v>10858</v>
      </c>
      <c r="D3141" s="2" t="s">
        <v>4301</v>
      </c>
      <c r="E3141" s="2" t="s">
        <v>12902</v>
      </c>
    </row>
    <row r="3142">
      <c r="A3142" s="2" t="s">
        <v>12903</v>
      </c>
      <c r="B3142" s="2" t="s">
        <v>12127</v>
      </c>
      <c r="C3142" s="2" t="s">
        <v>10858</v>
      </c>
      <c r="D3142" s="2" t="s">
        <v>4301</v>
      </c>
      <c r="E3142" s="2" t="s">
        <v>12904</v>
      </c>
    </row>
    <row r="3143">
      <c r="A3143" s="2" t="s">
        <v>9058</v>
      </c>
      <c r="B3143" s="2" t="s">
        <v>12127</v>
      </c>
      <c r="C3143" s="2" t="s">
        <v>10858</v>
      </c>
      <c r="D3143" s="2" t="s">
        <v>4301</v>
      </c>
      <c r="E3143" s="2" t="s">
        <v>12905</v>
      </c>
    </row>
    <row r="3144">
      <c r="A3144" s="2" t="s">
        <v>9059</v>
      </c>
      <c r="B3144" s="2" t="s">
        <v>12127</v>
      </c>
      <c r="C3144" s="2" t="s">
        <v>10858</v>
      </c>
      <c r="D3144" s="2" t="s">
        <v>4301</v>
      </c>
      <c r="E3144" s="2" t="s">
        <v>12906</v>
      </c>
    </row>
    <row r="3145">
      <c r="A3145" s="9" t="s">
        <v>7992</v>
      </c>
      <c r="B3145" s="2" t="s">
        <v>12127</v>
      </c>
      <c r="C3145" s="2" t="s">
        <v>10858</v>
      </c>
      <c r="D3145" s="2" t="s">
        <v>4301</v>
      </c>
      <c r="E3145" s="2" t="s">
        <v>12907</v>
      </c>
    </row>
    <row r="3146">
      <c r="A3146" s="2" t="s">
        <v>9060</v>
      </c>
      <c r="B3146" s="2" t="s">
        <v>12127</v>
      </c>
      <c r="C3146" s="2" t="s">
        <v>10858</v>
      </c>
      <c r="D3146" s="2" t="s">
        <v>4301</v>
      </c>
      <c r="E3146" s="2" t="s">
        <v>12908</v>
      </c>
    </row>
    <row r="3147">
      <c r="A3147" s="2" t="s">
        <v>9061</v>
      </c>
      <c r="B3147" s="2" t="s">
        <v>12127</v>
      </c>
      <c r="C3147" s="2" t="s">
        <v>10858</v>
      </c>
      <c r="D3147" s="2" t="s">
        <v>4301</v>
      </c>
      <c r="E3147" s="2" t="s">
        <v>12909</v>
      </c>
    </row>
    <row r="3148">
      <c r="A3148" s="2" t="s">
        <v>9062</v>
      </c>
      <c r="B3148" s="2" t="s">
        <v>12127</v>
      </c>
      <c r="C3148" s="2" t="s">
        <v>10858</v>
      </c>
      <c r="D3148" s="2" t="s">
        <v>4301</v>
      </c>
      <c r="E3148" s="2" t="s">
        <v>12910</v>
      </c>
    </row>
    <row r="3149">
      <c r="A3149" s="2" t="s">
        <v>7240</v>
      </c>
      <c r="B3149" s="2" t="s">
        <v>12127</v>
      </c>
      <c r="C3149" s="2" t="s">
        <v>10858</v>
      </c>
      <c r="D3149" s="2" t="s">
        <v>4301</v>
      </c>
      <c r="E3149" s="2" t="s">
        <v>12911</v>
      </c>
    </row>
    <row r="3150">
      <c r="A3150" s="2" t="s">
        <v>9063</v>
      </c>
      <c r="B3150" s="2" t="s">
        <v>12127</v>
      </c>
      <c r="C3150" s="2" t="s">
        <v>10858</v>
      </c>
      <c r="D3150" s="2" t="s">
        <v>4301</v>
      </c>
      <c r="E3150" s="2" t="s">
        <v>12912</v>
      </c>
    </row>
    <row r="3151">
      <c r="A3151" s="2" t="s">
        <v>7993</v>
      </c>
      <c r="B3151" s="2" t="s">
        <v>12127</v>
      </c>
      <c r="C3151" s="2" t="s">
        <v>10858</v>
      </c>
      <c r="D3151" s="2" t="s">
        <v>4301</v>
      </c>
      <c r="E3151" s="2" t="s">
        <v>12913</v>
      </c>
    </row>
    <row r="3152">
      <c r="A3152" s="2" t="s">
        <v>9064</v>
      </c>
      <c r="B3152" s="2" t="s">
        <v>12127</v>
      </c>
      <c r="C3152" s="2" t="s">
        <v>10858</v>
      </c>
      <c r="D3152" s="2" t="s">
        <v>4301</v>
      </c>
      <c r="E3152" s="2" t="s">
        <v>12914</v>
      </c>
    </row>
    <row r="3153">
      <c r="A3153" s="2" t="s">
        <v>12915</v>
      </c>
      <c r="B3153" s="2" t="s">
        <v>12127</v>
      </c>
      <c r="C3153" s="2" t="s">
        <v>10858</v>
      </c>
      <c r="D3153" s="2" t="s">
        <v>4301</v>
      </c>
      <c r="E3153" s="2" t="s">
        <v>12916</v>
      </c>
    </row>
    <row r="3154">
      <c r="A3154" s="2" t="s">
        <v>9065</v>
      </c>
      <c r="B3154" s="2" t="s">
        <v>12127</v>
      </c>
      <c r="C3154" s="2" t="s">
        <v>10858</v>
      </c>
      <c r="D3154" s="2" t="s">
        <v>4301</v>
      </c>
      <c r="E3154" s="2" t="s">
        <v>12917</v>
      </c>
    </row>
    <row r="3155">
      <c r="A3155" s="2" t="s">
        <v>12918</v>
      </c>
      <c r="B3155" s="2" t="s">
        <v>12127</v>
      </c>
      <c r="C3155" s="2" t="s">
        <v>10858</v>
      </c>
      <c r="D3155" s="2" t="s">
        <v>4301</v>
      </c>
      <c r="E3155" s="2" t="s">
        <v>12919</v>
      </c>
    </row>
    <row r="3156">
      <c r="A3156" s="2" t="s">
        <v>9067</v>
      </c>
      <c r="B3156" s="2" t="s">
        <v>12127</v>
      </c>
      <c r="C3156" s="2" t="s">
        <v>10858</v>
      </c>
      <c r="D3156" s="2" t="s">
        <v>4301</v>
      </c>
      <c r="E3156" s="2" t="s">
        <v>12920</v>
      </c>
    </row>
    <row r="3157">
      <c r="A3157" s="2" t="s">
        <v>9068</v>
      </c>
      <c r="B3157" s="2" t="s">
        <v>12127</v>
      </c>
      <c r="C3157" s="2" t="s">
        <v>10858</v>
      </c>
      <c r="D3157" s="2" t="s">
        <v>4301</v>
      </c>
      <c r="E3157" s="2" t="s">
        <v>12921</v>
      </c>
    </row>
    <row r="3158">
      <c r="A3158" s="9" t="s">
        <v>7241</v>
      </c>
      <c r="B3158" s="2" t="s">
        <v>12127</v>
      </c>
      <c r="C3158" s="2" t="s">
        <v>10858</v>
      </c>
      <c r="D3158" s="2" t="s">
        <v>4301</v>
      </c>
      <c r="E3158" s="2" t="s">
        <v>12922</v>
      </c>
    </row>
    <row r="3159">
      <c r="A3159" s="2" t="s">
        <v>9069</v>
      </c>
      <c r="B3159" s="2" t="s">
        <v>12127</v>
      </c>
      <c r="C3159" s="2" t="s">
        <v>10858</v>
      </c>
      <c r="D3159" s="2" t="s">
        <v>4301</v>
      </c>
      <c r="E3159" s="2" t="s">
        <v>12923</v>
      </c>
    </row>
    <row r="3160">
      <c r="A3160" s="9" t="s">
        <v>9070</v>
      </c>
      <c r="B3160" s="2" t="s">
        <v>12127</v>
      </c>
      <c r="C3160" s="2" t="s">
        <v>10858</v>
      </c>
      <c r="D3160" s="2" t="s">
        <v>4301</v>
      </c>
      <c r="E3160" s="2" t="s">
        <v>12924</v>
      </c>
    </row>
    <row r="3161">
      <c r="A3161" s="9" t="s">
        <v>7997</v>
      </c>
      <c r="B3161" s="2" t="s">
        <v>12127</v>
      </c>
      <c r="C3161" s="2" t="s">
        <v>10858</v>
      </c>
      <c r="D3161" s="2" t="s">
        <v>4301</v>
      </c>
      <c r="E3161" s="2" t="s">
        <v>12925</v>
      </c>
    </row>
    <row r="3162">
      <c r="A3162" s="2" t="s">
        <v>9071</v>
      </c>
      <c r="B3162" s="2" t="s">
        <v>12127</v>
      </c>
      <c r="C3162" s="2" t="s">
        <v>10858</v>
      </c>
      <c r="D3162" s="2" t="s">
        <v>4301</v>
      </c>
      <c r="E3162" s="2" t="s">
        <v>12926</v>
      </c>
    </row>
    <row r="3163">
      <c r="A3163" s="2" t="s">
        <v>9072</v>
      </c>
      <c r="B3163" s="2" t="s">
        <v>12127</v>
      </c>
      <c r="C3163" s="2" t="s">
        <v>10858</v>
      </c>
      <c r="D3163" s="2" t="s">
        <v>4301</v>
      </c>
      <c r="E3163" s="2" t="s">
        <v>12927</v>
      </c>
    </row>
    <row r="3164">
      <c r="A3164" s="2" t="s">
        <v>12928</v>
      </c>
      <c r="B3164" s="2" t="s">
        <v>12127</v>
      </c>
      <c r="C3164" s="2" t="s">
        <v>10858</v>
      </c>
      <c r="D3164" s="2" t="s">
        <v>4301</v>
      </c>
      <c r="E3164" s="2" t="s">
        <v>12929</v>
      </c>
    </row>
    <row r="3165">
      <c r="A3165" s="2" t="s">
        <v>9074</v>
      </c>
      <c r="B3165" s="2" t="s">
        <v>12127</v>
      </c>
      <c r="C3165" s="2" t="s">
        <v>10858</v>
      </c>
      <c r="D3165" s="2" t="s">
        <v>4301</v>
      </c>
      <c r="E3165" s="2" t="s">
        <v>12930</v>
      </c>
    </row>
    <row r="3166">
      <c r="A3166" s="9" t="s">
        <v>9075</v>
      </c>
      <c r="B3166" s="2" t="s">
        <v>12127</v>
      </c>
      <c r="C3166" s="2" t="s">
        <v>10858</v>
      </c>
      <c r="D3166" s="2" t="s">
        <v>4301</v>
      </c>
      <c r="E3166" s="2" t="s">
        <v>12931</v>
      </c>
    </row>
    <row r="3167">
      <c r="A3167" s="2" t="s">
        <v>7999</v>
      </c>
      <c r="B3167" s="2" t="s">
        <v>12127</v>
      </c>
      <c r="C3167" s="2" t="s">
        <v>10858</v>
      </c>
      <c r="D3167" s="2" t="s">
        <v>4301</v>
      </c>
      <c r="E3167" s="2" t="s">
        <v>12932</v>
      </c>
    </row>
    <row r="3168">
      <c r="A3168" s="9" t="s">
        <v>8000</v>
      </c>
      <c r="B3168" s="2" t="s">
        <v>12127</v>
      </c>
      <c r="C3168" s="2" t="s">
        <v>10858</v>
      </c>
      <c r="D3168" s="2" t="s">
        <v>4301</v>
      </c>
      <c r="E3168" s="2" t="s">
        <v>12933</v>
      </c>
    </row>
    <row r="3169">
      <c r="A3169" s="9" t="s">
        <v>8001</v>
      </c>
      <c r="B3169" s="2" t="s">
        <v>12127</v>
      </c>
      <c r="C3169" s="2" t="s">
        <v>10858</v>
      </c>
      <c r="D3169" s="2" t="s">
        <v>4301</v>
      </c>
      <c r="E3169" s="2" t="s">
        <v>12934</v>
      </c>
    </row>
    <row r="3170">
      <c r="A3170" s="2" t="s">
        <v>9076</v>
      </c>
      <c r="B3170" s="2" t="s">
        <v>12127</v>
      </c>
      <c r="C3170" s="2" t="s">
        <v>10858</v>
      </c>
      <c r="D3170" s="2" t="s">
        <v>4301</v>
      </c>
      <c r="E3170" s="2" t="s">
        <v>12935</v>
      </c>
    </row>
    <row r="3171">
      <c r="A3171" s="9" t="s">
        <v>9077</v>
      </c>
      <c r="B3171" s="2" t="s">
        <v>12127</v>
      </c>
      <c r="C3171" s="2" t="s">
        <v>10858</v>
      </c>
      <c r="D3171" s="2" t="s">
        <v>4301</v>
      </c>
      <c r="E3171" s="2" t="s">
        <v>12936</v>
      </c>
    </row>
    <row r="3172">
      <c r="A3172" s="9" t="s">
        <v>8002</v>
      </c>
      <c r="B3172" s="2" t="s">
        <v>12127</v>
      </c>
      <c r="C3172" s="2" t="s">
        <v>10858</v>
      </c>
      <c r="D3172" s="2" t="s">
        <v>4301</v>
      </c>
      <c r="E3172" s="2" t="s">
        <v>12937</v>
      </c>
    </row>
    <row r="3173">
      <c r="A3173" s="9" t="s">
        <v>7242</v>
      </c>
      <c r="B3173" s="2" t="s">
        <v>12127</v>
      </c>
      <c r="C3173" s="2" t="s">
        <v>10858</v>
      </c>
      <c r="D3173" s="2" t="s">
        <v>4301</v>
      </c>
      <c r="E3173" s="2" t="s">
        <v>12938</v>
      </c>
    </row>
    <row r="3174">
      <c r="A3174" s="2" t="s">
        <v>7243</v>
      </c>
      <c r="B3174" s="2" t="s">
        <v>12127</v>
      </c>
      <c r="C3174" s="2" t="s">
        <v>10858</v>
      </c>
      <c r="D3174" s="2" t="s">
        <v>4301</v>
      </c>
      <c r="E3174" s="2" t="s">
        <v>12939</v>
      </c>
    </row>
    <row r="3175">
      <c r="A3175" s="2" t="s">
        <v>7244</v>
      </c>
      <c r="B3175" s="2" t="s">
        <v>12127</v>
      </c>
      <c r="C3175" s="2" t="s">
        <v>10858</v>
      </c>
      <c r="D3175" s="2" t="s">
        <v>4301</v>
      </c>
      <c r="E3175" s="2" t="s">
        <v>12940</v>
      </c>
    </row>
    <row r="3176">
      <c r="A3176" s="2" t="s">
        <v>8003</v>
      </c>
      <c r="B3176" s="2" t="s">
        <v>12127</v>
      </c>
      <c r="C3176" s="2" t="s">
        <v>10858</v>
      </c>
      <c r="D3176" s="2" t="s">
        <v>4301</v>
      </c>
      <c r="E3176" s="2" t="s">
        <v>12941</v>
      </c>
    </row>
    <row r="3177">
      <c r="A3177" s="2" t="s">
        <v>9078</v>
      </c>
      <c r="B3177" s="2" t="s">
        <v>12127</v>
      </c>
      <c r="C3177" s="2" t="s">
        <v>10858</v>
      </c>
      <c r="D3177" s="2" t="s">
        <v>4301</v>
      </c>
      <c r="E3177" s="2" t="s">
        <v>12942</v>
      </c>
    </row>
    <row r="3178">
      <c r="A3178" s="2" t="s">
        <v>9079</v>
      </c>
      <c r="B3178" s="2" t="s">
        <v>12127</v>
      </c>
      <c r="C3178" s="2" t="s">
        <v>10858</v>
      </c>
      <c r="D3178" s="2" t="s">
        <v>4301</v>
      </c>
      <c r="E3178" s="2" t="s">
        <v>12943</v>
      </c>
    </row>
    <row r="3179">
      <c r="A3179" s="9" t="s">
        <v>9080</v>
      </c>
      <c r="B3179" s="2" t="s">
        <v>12127</v>
      </c>
      <c r="C3179" s="2" t="s">
        <v>10858</v>
      </c>
      <c r="D3179" s="2" t="s">
        <v>4301</v>
      </c>
      <c r="E3179" s="2" t="s">
        <v>12944</v>
      </c>
    </row>
    <row r="3180">
      <c r="A3180" s="2" t="s">
        <v>9081</v>
      </c>
      <c r="B3180" s="2" t="s">
        <v>12127</v>
      </c>
      <c r="C3180" s="2" t="s">
        <v>10858</v>
      </c>
      <c r="D3180" s="2" t="s">
        <v>4301</v>
      </c>
      <c r="E3180" s="2" t="s">
        <v>12945</v>
      </c>
    </row>
    <row r="3181">
      <c r="A3181" s="2" t="s">
        <v>12946</v>
      </c>
      <c r="B3181" s="2" t="s">
        <v>12127</v>
      </c>
      <c r="C3181" s="2" t="s">
        <v>10858</v>
      </c>
      <c r="D3181" s="2" t="s">
        <v>4301</v>
      </c>
      <c r="E3181" s="2" t="s">
        <v>12947</v>
      </c>
    </row>
    <row r="3182">
      <c r="A3182" s="2" t="s">
        <v>9083</v>
      </c>
      <c r="B3182" s="2" t="s">
        <v>12127</v>
      </c>
      <c r="C3182" s="2" t="s">
        <v>10858</v>
      </c>
      <c r="D3182" s="2" t="s">
        <v>4301</v>
      </c>
      <c r="E3182" s="2" t="s">
        <v>12948</v>
      </c>
    </row>
    <row r="3183">
      <c r="A3183" s="2" t="s">
        <v>9084</v>
      </c>
      <c r="B3183" s="2" t="s">
        <v>12127</v>
      </c>
      <c r="C3183" s="2" t="s">
        <v>10858</v>
      </c>
      <c r="D3183" s="2" t="s">
        <v>4301</v>
      </c>
      <c r="E3183" s="2" t="s">
        <v>12949</v>
      </c>
    </row>
    <row r="3184">
      <c r="A3184" s="36" t="s">
        <v>12950</v>
      </c>
      <c r="B3184" s="2" t="s">
        <v>12127</v>
      </c>
      <c r="C3184" s="2" t="s">
        <v>10858</v>
      </c>
      <c r="D3184" s="2" t="s">
        <v>4301</v>
      </c>
      <c r="E3184" s="2" t="s">
        <v>12951</v>
      </c>
    </row>
    <row r="3185">
      <c r="A3185" s="2" t="s">
        <v>9087</v>
      </c>
      <c r="B3185" s="2" t="s">
        <v>12127</v>
      </c>
      <c r="C3185" s="2" t="s">
        <v>10858</v>
      </c>
      <c r="D3185" s="2" t="s">
        <v>4301</v>
      </c>
      <c r="E3185" s="2" t="s">
        <v>12952</v>
      </c>
    </row>
    <row r="3186">
      <c r="A3186" s="9" t="s">
        <v>9088</v>
      </c>
      <c r="B3186" s="2" t="s">
        <v>12127</v>
      </c>
      <c r="C3186" s="2" t="s">
        <v>10858</v>
      </c>
      <c r="D3186" s="2" t="s">
        <v>4301</v>
      </c>
      <c r="E3186" s="2" t="s">
        <v>12953</v>
      </c>
    </row>
    <row r="3187">
      <c r="A3187" s="2" t="s">
        <v>9089</v>
      </c>
      <c r="B3187" s="2" t="s">
        <v>12127</v>
      </c>
      <c r="C3187" s="2" t="s">
        <v>10858</v>
      </c>
      <c r="D3187" s="2" t="s">
        <v>4301</v>
      </c>
      <c r="E3187" s="2" t="s">
        <v>12954</v>
      </c>
    </row>
    <row r="3188">
      <c r="A3188" s="2" t="s">
        <v>9090</v>
      </c>
      <c r="B3188" s="2" t="s">
        <v>12127</v>
      </c>
      <c r="C3188" s="2" t="s">
        <v>10858</v>
      </c>
      <c r="D3188" s="2" t="s">
        <v>4301</v>
      </c>
      <c r="E3188" s="2" t="s">
        <v>12955</v>
      </c>
    </row>
    <row r="3189">
      <c r="A3189" s="2" t="s">
        <v>9091</v>
      </c>
      <c r="B3189" s="2" t="s">
        <v>12127</v>
      </c>
      <c r="C3189" s="2" t="s">
        <v>10858</v>
      </c>
      <c r="D3189" s="2" t="s">
        <v>4301</v>
      </c>
      <c r="E3189" s="2" t="s">
        <v>12956</v>
      </c>
    </row>
    <row r="3190">
      <c r="A3190" s="2" t="s">
        <v>9092</v>
      </c>
      <c r="B3190" s="2" t="s">
        <v>12127</v>
      </c>
      <c r="C3190" s="2" t="s">
        <v>10858</v>
      </c>
      <c r="D3190" s="2" t="s">
        <v>4301</v>
      </c>
      <c r="E3190" s="2" t="s">
        <v>12957</v>
      </c>
    </row>
    <row r="3191">
      <c r="A3191" s="2" t="s">
        <v>9093</v>
      </c>
      <c r="B3191" s="2" t="s">
        <v>12127</v>
      </c>
      <c r="C3191" s="2" t="s">
        <v>10858</v>
      </c>
      <c r="D3191" s="2" t="s">
        <v>4301</v>
      </c>
      <c r="E3191" s="2" t="s">
        <v>12958</v>
      </c>
    </row>
    <row r="3192">
      <c r="A3192" s="2" t="s">
        <v>8005</v>
      </c>
      <c r="B3192" s="2" t="s">
        <v>12127</v>
      </c>
      <c r="C3192" s="2" t="s">
        <v>10858</v>
      </c>
      <c r="D3192" s="2" t="s">
        <v>4301</v>
      </c>
      <c r="E3192" s="2" t="s">
        <v>12959</v>
      </c>
    </row>
    <row r="3193">
      <c r="A3193" s="2" t="s">
        <v>9094</v>
      </c>
      <c r="B3193" s="2" t="s">
        <v>12127</v>
      </c>
      <c r="C3193" s="2" t="s">
        <v>10858</v>
      </c>
      <c r="D3193" s="2" t="s">
        <v>4301</v>
      </c>
      <c r="E3193" s="2" t="s">
        <v>12960</v>
      </c>
    </row>
    <row r="3194">
      <c r="A3194" s="9" t="s">
        <v>9095</v>
      </c>
      <c r="B3194" s="2" t="s">
        <v>12127</v>
      </c>
      <c r="C3194" s="2" t="s">
        <v>10858</v>
      </c>
      <c r="D3194" s="2" t="s">
        <v>4301</v>
      </c>
      <c r="E3194" s="2" t="s">
        <v>12961</v>
      </c>
    </row>
    <row r="3195">
      <c r="A3195" s="2" t="s">
        <v>9096</v>
      </c>
      <c r="B3195" s="2" t="s">
        <v>12127</v>
      </c>
      <c r="C3195" s="2" t="s">
        <v>10858</v>
      </c>
      <c r="D3195" s="2" t="s">
        <v>4301</v>
      </c>
      <c r="E3195" s="2" t="s">
        <v>12962</v>
      </c>
    </row>
    <row r="3196">
      <c r="A3196" s="2" t="s">
        <v>7245</v>
      </c>
      <c r="B3196" s="2" t="s">
        <v>12127</v>
      </c>
      <c r="C3196" s="2" t="s">
        <v>10858</v>
      </c>
      <c r="D3196" s="2" t="s">
        <v>4301</v>
      </c>
      <c r="E3196" s="2" t="s">
        <v>12963</v>
      </c>
    </row>
    <row r="3197">
      <c r="A3197" s="2" t="s">
        <v>9097</v>
      </c>
      <c r="B3197" s="2" t="s">
        <v>12127</v>
      </c>
      <c r="C3197" s="2" t="s">
        <v>10858</v>
      </c>
      <c r="D3197" s="2" t="s">
        <v>4301</v>
      </c>
      <c r="E3197" s="2" t="s">
        <v>12964</v>
      </c>
    </row>
    <row r="3198">
      <c r="A3198" s="2" t="s">
        <v>9098</v>
      </c>
      <c r="B3198" s="2" t="s">
        <v>12127</v>
      </c>
      <c r="C3198" s="2" t="s">
        <v>10858</v>
      </c>
      <c r="D3198" s="2" t="s">
        <v>4301</v>
      </c>
      <c r="E3198" s="2" t="s">
        <v>12965</v>
      </c>
    </row>
    <row r="3199">
      <c r="A3199" s="2" t="s">
        <v>9099</v>
      </c>
      <c r="B3199" s="2" t="s">
        <v>12127</v>
      </c>
      <c r="C3199" s="2" t="s">
        <v>10858</v>
      </c>
      <c r="D3199" s="2" t="s">
        <v>4301</v>
      </c>
      <c r="E3199" s="2" t="s">
        <v>12966</v>
      </c>
    </row>
    <row r="3200">
      <c r="A3200" s="2" t="s">
        <v>12967</v>
      </c>
      <c r="B3200" s="2" t="s">
        <v>12127</v>
      </c>
      <c r="C3200" s="2" t="s">
        <v>10858</v>
      </c>
      <c r="D3200" s="2" t="s">
        <v>4301</v>
      </c>
      <c r="E3200" s="2" t="s">
        <v>12968</v>
      </c>
    </row>
    <row r="3201">
      <c r="A3201" s="2" t="s">
        <v>9102</v>
      </c>
      <c r="B3201" s="2" t="s">
        <v>12127</v>
      </c>
      <c r="C3201" s="2" t="s">
        <v>10858</v>
      </c>
      <c r="D3201" s="2" t="s">
        <v>4301</v>
      </c>
      <c r="E3201" s="2" t="s">
        <v>12969</v>
      </c>
    </row>
    <row r="3202">
      <c r="A3202" s="9" t="s">
        <v>9103</v>
      </c>
      <c r="B3202" s="2" t="s">
        <v>12127</v>
      </c>
      <c r="C3202" s="2" t="s">
        <v>10858</v>
      </c>
      <c r="D3202" s="2" t="s">
        <v>4301</v>
      </c>
      <c r="E3202" s="2" t="s">
        <v>12970</v>
      </c>
    </row>
    <row r="3203">
      <c r="A3203" s="2" t="s">
        <v>9104</v>
      </c>
      <c r="B3203" s="2" t="s">
        <v>12127</v>
      </c>
      <c r="C3203" s="2" t="s">
        <v>10858</v>
      </c>
      <c r="D3203" s="2" t="s">
        <v>4301</v>
      </c>
      <c r="E3203" s="2" t="s">
        <v>12971</v>
      </c>
    </row>
    <row r="3204">
      <c r="A3204" s="9" t="s">
        <v>9105</v>
      </c>
      <c r="B3204" s="2" t="s">
        <v>12127</v>
      </c>
      <c r="C3204" s="2" t="s">
        <v>10858</v>
      </c>
      <c r="D3204" s="2" t="s">
        <v>4301</v>
      </c>
      <c r="E3204" s="2" t="s">
        <v>12972</v>
      </c>
    </row>
    <row r="3205">
      <c r="A3205" s="2" t="s">
        <v>9106</v>
      </c>
      <c r="B3205" s="2" t="s">
        <v>12127</v>
      </c>
      <c r="C3205" s="2" t="s">
        <v>10858</v>
      </c>
      <c r="D3205" s="2" t="s">
        <v>4301</v>
      </c>
      <c r="E3205" s="2" t="s">
        <v>12973</v>
      </c>
    </row>
    <row r="3206">
      <c r="A3206" s="2" t="s">
        <v>9107</v>
      </c>
      <c r="B3206" s="2" t="s">
        <v>12127</v>
      </c>
      <c r="C3206" s="2" t="s">
        <v>10858</v>
      </c>
      <c r="D3206" s="2" t="s">
        <v>4301</v>
      </c>
      <c r="E3206" s="2" t="s">
        <v>12974</v>
      </c>
    </row>
    <row r="3207">
      <c r="A3207" s="9" t="s">
        <v>9108</v>
      </c>
      <c r="B3207" s="2" t="s">
        <v>12127</v>
      </c>
      <c r="C3207" s="2" t="s">
        <v>10858</v>
      </c>
      <c r="D3207" s="2" t="s">
        <v>4301</v>
      </c>
      <c r="E3207" s="2" t="s">
        <v>12975</v>
      </c>
    </row>
    <row r="3208">
      <c r="A3208" s="2" t="s">
        <v>5413</v>
      </c>
      <c r="B3208" s="2" t="s">
        <v>12127</v>
      </c>
      <c r="C3208" s="2" t="s">
        <v>10858</v>
      </c>
      <c r="D3208" s="2" t="s">
        <v>4301</v>
      </c>
      <c r="E3208" s="2" t="s">
        <v>12976</v>
      </c>
    </row>
    <row r="3209">
      <c r="A3209" s="2" t="s">
        <v>9109</v>
      </c>
      <c r="B3209" s="2" t="s">
        <v>12127</v>
      </c>
      <c r="C3209" s="2" t="s">
        <v>10858</v>
      </c>
      <c r="D3209" s="2" t="s">
        <v>4301</v>
      </c>
      <c r="E3209" s="2" t="s">
        <v>12977</v>
      </c>
    </row>
    <row r="3210">
      <c r="A3210" s="2" t="s">
        <v>9110</v>
      </c>
      <c r="B3210" s="2" t="s">
        <v>12127</v>
      </c>
      <c r="C3210" s="2" t="s">
        <v>10858</v>
      </c>
      <c r="D3210" s="2" t="s">
        <v>4301</v>
      </c>
      <c r="E3210" s="2" t="s">
        <v>12978</v>
      </c>
    </row>
    <row r="3211">
      <c r="A3211" s="2" t="s">
        <v>9111</v>
      </c>
      <c r="B3211" s="2" t="s">
        <v>12127</v>
      </c>
      <c r="C3211" s="2" t="s">
        <v>10858</v>
      </c>
      <c r="D3211" s="2" t="s">
        <v>4301</v>
      </c>
      <c r="E3211" s="2" t="s">
        <v>12979</v>
      </c>
    </row>
    <row r="3212">
      <c r="A3212" s="89" t="s">
        <v>9112</v>
      </c>
      <c r="B3212" s="2" t="s">
        <v>12127</v>
      </c>
      <c r="C3212" s="2" t="s">
        <v>10858</v>
      </c>
      <c r="D3212" s="2" t="s">
        <v>4301</v>
      </c>
      <c r="E3212" s="2" t="s">
        <v>12980</v>
      </c>
    </row>
    <row r="3213">
      <c r="A3213" s="2" t="s">
        <v>9113</v>
      </c>
      <c r="B3213" s="2" t="s">
        <v>12127</v>
      </c>
      <c r="C3213" s="2" t="s">
        <v>10858</v>
      </c>
      <c r="D3213" s="2" t="s">
        <v>4301</v>
      </c>
      <c r="E3213" s="2" t="s">
        <v>12981</v>
      </c>
    </row>
    <row r="3214">
      <c r="A3214" s="2" t="s">
        <v>9069</v>
      </c>
      <c r="B3214" s="2" t="s">
        <v>12127</v>
      </c>
      <c r="C3214" s="2" t="s">
        <v>10858</v>
      </c>
      <c r="D3214" s="2" t="s">
        <v>4301</v>
      </c>
      <c r="E3214" s="2" t="s">
        <v>12982</v>
      </c>
    </row>
    <row r="3215">
      <c r="A3215" s="9" t="s">
        <v>9114</v>
      </c>
      <c r="B3215" s="2" t="s">
        <v>12127</v>
      </c>
      <c r="C3215" s="2" t="s">
        <v>10858</v>
      </c>
      <c r="D3215" s="2" t="s">
        <v>4301</v>
      </c>
      <c r="E3215" s="2" t="s">
        <v>12983</v>
      </c>
    </row>
    <row r="3216">
      <c r="A3216" s="9" t="s">
        <v>9115</v>
      </c>
      <c r="B3216" s="2" t="s">
        <v>12127</v>
      </c>
      <c r="C3216" s="2" t="s">
        <v>10858</v>
      </c>
      <c r="D3216" s="2" t="s">
        <v>4301</v>
      </c>
      <c r="E3216" s="2" t="s">
        <v>12984</v>
      </c>
    </row>
    <row r="3217">
      <c r="A3217" s="2" t="s">
        <v>8006</v>
      </c>
      <c r="B3217" s="2" t="s">
        <v>12127</v>
      </c>
      <c r="C3217" s="2" t="s">
        <v>10858</v>
      </c>
      <c r="D3217" s="2" t="s">
        <v>4301</v>
      </c>
      <c r="E3217" s="2" t="s">
        <v>12985</v>
      </c>
    </row>
    <row r="3218">
      <c r="A3218" s="2" t="s">
        <v>7246</v>
      </c>
      <c r="B3218" s="2" t="s">
        <v>12127</v>
      </c>
      <c r="C3218" s="2" t="s">
        <v>10858</v>
      </c>
      <c r="D3218" s="2" t="s">
        <v>4301</v>
      </c>
      <c r="E3218" s="2" t="s">
        <v>12986</v>
      </c>
    </row>
    <row r="3219">
      <c r="A3219" s="9" t="s">
        <v>9116</v>
      </c>
      <c r="B3219" s="2" t="s">
        <v>12127</v>
      </c>
      <c r="C3219" s="2" t="s">
        <v>10858</v>
      </c>
      <c r="D3219" s="2" t="s">
        <v>4301</v>
      </c>
      <c r="E3219" s="2" t="s">
        <v>12987</v>
      </c>
    </row>
    <row r="3220">
      <c r="A3220" s="2" t="s">
        <v>9117</v>
      </c>
      <c r="B3220" s="2" t="s">
        <v>12127</v>
      </c>
      <c r="C3220" s="2" t="s">
        <v>10858</v>
      </c>
      <c r="D3220" s="2" t="s">
        <v>4301</v>
      </c>
      <c r="E3220" s="2" t="s">
        <v>12988</v>
      </c>
    </row>
    <row r="3221">
      <c r="A3221" s="2" t="s">
        <v>9118</v>
      </c>
      <c r="B3221" s="2" t="s">
        <v>12127</v>
      </c>
      <c r="C3221" s="2" t="s">
        <v>10858</v>
      </c>
      <c r="D3221" s="2" t="s">
        <v>4301</v>
      </c>
      <c r="E3221" s="2" t="s">
        <v>12989</v>
      </c>
    </row>
    <row r="3222">
      <c r="A3222" s="2" t="s">
        <v>9119</v>
      </c>
      <c r="B3222" s="2" t="s">
        <v>12127</v>
      </c>
      <c r="C3222" s="2" t="s">
        <v>10858</v>
      </c>
      <c r="D3222" s="2" t="s">
        <v>4301</v>
      </c>
      <c r="E3222" s="2" t="s">
        <v>12990</v>
      </c>
    </row>
    <row r="3223">
      <c r="A3223" s="2" t="s">
        <v>9120</v>
      </c>
      <c r="B3223" s="2" t="s">
        <v>12127</v>
      </c>
      <c r="C3223" s="2" t="s">
        <v>10858</v>
      </c>
      <c r="D3223" s="2" t="s">
        <v>4301</v>
      </c>
      <c r="E3223" s="2" t="s">
        <v>12991</v>
      </c>
    </row>
    <row r="3224">
      <c r="A3224" s="2" t="s">
        <v>9121</v>
      </c>
      <c r="B3224" s="2" t="s">
        <v>12127</v>
      </c>
      <c r="C3224" s="2" t="s">
        <v>10858</v>
      </c>
      <c r="D3224" s="2" t="s">
        <v>4301</v>
      </c>
      <c r="E3224" s="2" t="s">
        <v>12992</v>
      </c>
    </row>
    <row r="3225">
      <c r="A3225" s="2" t="s">
        <v>9122</v>
      </c>
      <c r="B3225" s="2" t="s">
        <v>12127</v>
      </c>
      <c r="C3225" s="2" t="s">
        <v>10858</v>
      </c>
      <c r="D3225" s="2" t="s">
        <v>4301</v>
      </c>
      <c r="E3225" s="2" t="s">
        <v>12993</v>
      </c>
    </row>
    <row r="3226">
      <c r="A3226" s="9" t="s">
        <v>9123</v>
      </c>
      <c r="B3226" s="2" t="s">
        <v>12127</v>
      </c>
      <c r="C3226" s="2" t="s">
        <v>10858</v>
      </c>
      <c r="D3226" s="2" t="s">
        <v>4301</v>
      </c>
      <c r="E3226" s="2" t="s">
        <v>12994</v>
      </c>
    </row>
    <row r="3227">
      <c r="A3227" s="9" t="s">
        <v>9124</v>
      </c>
      <c r="B3227" s="2" t="s">
        <v>12127</v>
      </c>
      <c r="C3227" s="2" t="s">
        <v>10858</v>
      </c>
      <c r="D3227" s="2" t="s">
        <v>4301</v>
      </c>
      <c r="E3227" s="2" t="s">
        <v>12995</v>
      </c>
    </row>
    <row r="3228">
      <c r="A3228" s="2" t="s">
        <v>9122</v>
      </c>
      <c r="B3228" s="2" t="s">
        <v>12127</v>
      </c>
      <c r="C3228" s="2" t="s">
        <v>10858</v>
      </c>
      <c r="D3228" s="2" t="s">
        <v>4301</v>
      </c>
      <c r="E3228" s="2" t="s">
        <v>12996</v>
      </c>
    </row>
    <row r="3229">
      <c r="A3229" s="2" t="s">
        <v>9125</v>
      </c>
      <c r="B3229" s="2" t="s">
        <v>12127</v>
      </c>
      <c r="C3229" s="2" t="s">
        <v>10858</v>
      </c>
      <c r="D3229" s="2" t="s">
        <v>4301</v>
      </c>
      <c r="E3229" s="2" t="s">
        <v>12997</v>
      </c>
    </row>
    <row r="3230">
      <c r="A3230" s="9" t="s">
        <v>9126</v>
      </c>
      <c r="B3230" s="2" t="s">
        <v>12127</v>
      </c>
      <c r="C3230" s="2" t="s">
        <v>10858</v>
      </c>
      <c r="D3230" s="2" t="s">
        <v>4301</v>
      </c>
      <c r="E3230" s="2" t="s">
        <v>12998</v>
      </c>
    </row>
    <row r="3231">
      <c r="A3231" s="2" t="s">
        <v>9127</v>
      </c>
      <c r="B3231" s="2" t="s">
        <v>12127</v>
      </c>
      <c r="C3231" s="2" t="s">
        <v>10858</v>
      </c>
      <c r="D3231" s="2" t="s">
        <v>4301</v>
      </c>
      <c r="E3231" s="2" t="s">
        <v>12999</v>
      </c>
    </row>
    <row r="3232">
      <c r="A3232" s="2" t="s">
        <v>9128</v>
      </c>
      <c r="B3232" s="2" t="s">
        <v>12127</v>
      </c>
      <c r="C3232" s="2" t="s">
        <v>10858</v>
      </c>
      <c r="D3232" s="2" t="s">
        <v>4301</v>
      </c>
      <c r="E3232" s="2" t="s">
        <v>13000</v>
      </c>
    </row>
    <row r="3233">
      <c r="A3233" s="2" t="s">
        <v>13001</v>
      </c>
      <c r="B3233" s="2" t="s">
        <v>12127</v>
      </c>
      <c r="C3233" s="2" t="s">
        <v>10858</v>
      </c>
      <c r="D3233" s="2" t="s">
        <v>4301</v>
      </c>
      <c r="E3233" s="2" t="s">
        <v>13002</v>
      </c>
    </row>
    <row r="3234">
      <c r="A3234" s="2" t="s">
        <v>7247</v>
      </c>
      <c r="B3234" s="2" t="s">
        <v>12127</v>
      </c>
      <c r="C3234" s="2" t="s">
        <v>10858</v>
      </c>
      <c r="D3234" s="2" t="s">
        <v>4301</v>
      </c>
      <c r="E3234" s="2" t="s">
        <v>13003</v>
      </c>
    </row>
    <row r="3235">
      <c r="A3235" s="9" t="s">
        <v>9131</v>
      </c>
      <c r="B3235" s="2" t="s">
        <v>12127</v>
      </c>
      <c r="C3235" s="2" t="s">
        <v>10858</v>
      </c>
      <c r="D3235" s="2" t="s">
        <v>4301</v>
      </c>
      <c r="E3235" s="2" t="s">
        <v>13004</v>
      </c>
    </row>
    <row r="3236">
      <c r="A3236" s="2" t="s">
        <v>9132</v>
      </c>
      <c r="B3236" s="2" t="s">
        <v>12127</v>
      </c>
      <c r="C3236" s="2" t="s">
        <v>10858</v>
      </c>
      <c r="D3236" s="2" t="s">
        <v>4301</v>
      </c>
      <c r="E3236" s="2" t="s">
        <v>13005</v>
      </c>
    </row>
    <row r="3237">
      <c r="A3237" s="2" t="s">
        <v>9133</v>
      </c>
      <c r="B3237" s="2" t="s">
        <v>12127</v>
      </c>
      <c r="C3237" s="2" t="s">
        <v>10858</v>
      </c>
      <c r="D3237" s="2" t="s">
        <v>4301</v>
      </c>
      <c r="E3237" s="2" t="s">
        <v>13006</v>
      </c>
    </row>
    <row r="3238">
      <c r="A3238" s="2" t="s">
        <v>9134</v>
      </c>
      <c r="B3238" s="2" t="s">
        <v>12127</v>
      </c>
      <c r="C3238" s="2" t="s">
        <v>10858</v>
      </c>
      <c r="D3238" s="2" t="s">
        <v>4301</v>
      </c>
      <c r="E3238" s="2" t="s">
        <v>13007</v>
      </c>
    </row>
    <row r="3239">
      <c r="A3239" s="2" t="s">
        <v>13008</v>
      </c>
      <c r="B3239" s="2" t="s">
        <v>12127</v>
      </c>
      <c r="C3239" s="2" t="s">
        <v>10858</v>
      </c>
      <c r="D3239" s="2" t="s">
        <v>4301</v>
      </c>
      <c r="E3239" s="2" t="s">
        <v>13009</v>
      </c>
    </row>
    <row r="3240">
      <c r="A3240" s="2" t="s">
        <v>9137</v>
      </c>
      <c r="B3240" s="2" t="s">
        <v>12127</v>
      </c>
      <c r="C3240" s="2" t="s">
        <v>10858</v>
      </c>
      <c r="D3240" s="2" t="s">
        <v>4301</v>
      </c>
      <c r="E3240" s="2" t="s">
        <v>13010</v>
      </c>
    </row>
    <row r="3241">
      <c r="A3241" s="2" t="s">
        <v>7248</v>
      </c>
      <c r="B3241" s="2" t="s">
        <v>12127</v>
      </c>
      <c r="C3241" s="2" t="s">
        <v>10858</v>
      </c>
      <c r="D3241" s="2" t="s">
        <v>4301</v>
      </c>
      <c r="E3241" s="2" t="s">
        <v>13011</v>
      </c>
    </row>
    <row r="3242">
      <c r="A3242" s="2" t="s">
        <v>9138</v>
      </c>
      <c r="B3242" s="2" t="s">
        <v>12127</v>
      </c>
      <c r="C3242" s="2" t="s">
        <v>10858</v>
      </c>
      <c r="D3242" s="2" t="s">
        <v>4301</v>
      </c>
      <c r="E3242" s="2" t="s">
        <v>13012</v>
      </c>
    </row>
    <row r="3243">
      <c r="A3243" s="9" t="s">
        <v>9139</v>
      </c>
      <c r="B3243" s="2" t="s">
        <v>12127</v>
      </c>
      <c r="C3243" s="2" t="s">
        <v>10858</v>
      </c>
      <c r="D3243" s="2" t="s">
        <v>4301</v>
      </c>
      <c r="E3243" s="2" t="s">
        <v>13013</v>
      </c>
    </row>
    <row r="3244">
      <c r="A3244" s="2" t="s">
        <v>13014</v>
      </c>
      <c r="B3244" s="2" t="s">
        <v>12127</v>
      </c>
      <c r="C3244" s="2" t="s">
        <v>10858</v>
      </c>
      <c r="D3244" s="2" t="s">
        <v>4301</v>
      </c>
      <c r="E3244" s="2" t="s">
        <v>13015</v>
      </c>
    </row>
    <row r="3245">
      <c r="A3245" s="2" t="s">
        <v>9142</v>
      </c>
      <c r="B3245" s="2" t="s">
        <v>12127</v>
      </c>
      <c r="C3245" s="2" t="s">
        <v>10858</v>
      </c>
      <c r="D3245" s="2" t="s">
        <v>4301</v>
      </c>
      <c r="E3245" s="2" t="s">
        <v>13016</v>
      </c>
    </row>
    <row r="3246">
      <c r="A3246" s="89" t="s">
        <v>9143</v>
      </c>
      <c r="B3246" s="2" t="s">
        <v>12127</v>
      </c>
      <c r="C3246" s="2" t="s">
        <v>10858</v>
      </c>
      <c r="D3246" s="2" t="s">
        <v>4301</v>
      </c>
      <c r="E3246" s="2" t="s">
        <v>13017</v>
      </c>
    </row>
    <row r="3247">
      <c r="A3247" s="89" t="s">
        <v>9144</v>
      </c>
      <c r="B3247" s="2" t="s">
        <v>12127</v>
      </c>
      <c r="C3247" s="2" t="s">
        <v>10858</v>
      </c>
      <c r="D3247" s="2" t="s">
        <v>4301</v>
      </c>
      <c r="E3247" s="2" t="s">
        <v>13018</v>
      </c>
    </row>
    <row r="3248">
      <c r="A3248" s="9" t="s">
        <v>9145</v>
      </c>
      <c r="B3248" s="2" t="s">
        <v>12127</v>
      </c>
      <c r="C3248" s="2" t="s">
        <v>10858</v>
      </c>
      <c r="D3248" s="2" t="s">
        <v>4301</v>
      </c>
      <c r="E3248" s="2" t="s">
        <v>13019</v>
      </c>
    </row>
    <row r="3249">
      <c r="A3249" s="2" t="s">
        <v>1101</v>
      </c>
      <c r="B3249" s="2" t="s">
        <v>12127</v>
      </c>
      <c r="C3249" s="2" t="s">
        <v>10858</v>
      </c>
      <c r="D3249" s="2" t="s">
        <v>4301</v>
      </c>
      <c r="E3249" s="2" t="s">
        <v>13020</v>
      </c>
    </row>
    <row r="3250">
      <c r="A3250" s="2" t="s">
        <v>13021</v>
      </c>
      <c r="B3250" s="2" t="s">
        <v>12127</v>
      </c>
      <c r="C3250" s="2" t="s">
        <v>10858</v>
      </c>
      <c r="D3250" s="2" t="s">
        <v>4301</v>
      </c>
      <c r="E3250" s="2" t="s">
        <v>13022</v>
      </c>
    </row>
    <row r="3251">
      <c r="A3251" s="2" t="s">
        <v>9148</v>
      </c>
      <c r="B3251" s="2" t="s">
        <v>12127</v>
      </c>
      <c r="C3251" s="2" t="s">
        <v>10858</v>
      </c>
      <c r="D3251" s="2" t="s">
        <v>4301</v>
      </c>
      <c r="E3251" s="2" t="s">
        <v>13023</v>
      </c>
    </row>
    <row r="3252">
      <c r="A3252" s="2" t="s">
        <v>9149</v>
      </c>
      <c r="B3252" s="2" t="s">
        <v>12127</v>
      </c>
      <c r="C3252" s="2" t="s">
        <v>10858</v>
      </c>
      <c r="D3252" s="2" t="s">
        <v>4301</v>
      </c>
      <c r="E3252" s="2" t="s">
        <v>13024</v>
      </c>
    </row>
    <row r="3253">
      <c r="A3253" s="2" t="s">
        <v>9150</v>
      </c>
      <c r="B3253" s="2" t="s">
        <v>12127</v>
      </c>
      <c r="C3253" s="2" t="s">
        <v>10858</v>
      </c>
      <c r="D3253" s="2" t="s">
        <v>4301</v>
      </c>
      <c r="E3253" s="2" t="s">
        <v>13025</v>
      </c>
    </row>
    <row r="3254">
      <c r="A3254" s="2" t="s">
        <v>9151</v>
      </c>
      <c r="B3254" s="2" t="s">
        <v>12127</v>
      </c>
      <c r="C3254" s="2" t="s">
        <v>10858</v>
      </c>
      <c r="D3254" s="2" t="s">
        <v>4301</v>
      </c>
      <c r="E3254" s="2" t="s">
        <v>13026</v>
      </c>
    </row>
    <row r="3255">
      <c r="A3255" s="2" t="s">
        <v>8007</v>
      </c>
      <c r="B3255" s="2" t="s">
        <v>12127</v>
      </c>
      <c r="C3255" s="2" t="s">
        <v>10858</v>
      </c>
      <c r="D3255" s="2" t="s">
        <v>4301</v>
      </c>
      <c r="E3255" s="2" t="s">
        <v>13027</v>
      </c>
    </row>
    <row r="3256">
      <c r="A3256" s="9" t="s">
        <v>9152</v>
      </c>
      <c r="B3256" s="2" t="s">
        <v>12127</v>
      </c>
      <c r="C3256" s="2" t="s">
        <v>10858</v>
      </c>
      <c r="D3256" s="2" t="s">
        <v>4301</v>
      </c>
      <c r="E3256" s="2" t="s">
        <v>13028</v>
      </c>
    </row>
    <row r="3257">
      <c r="A3257" s="2" t="s">
        <v>9122</v>
      </c>
      <c r="B3257" s="2" t="s">
        <v>12127</v>
      </c>
      <c r="C3257" s="2" t="s">
        <v>10858</v>
      </c>
      <c r="D3257" s="2" t="s">
        <v>4301</v>
      </c>
      <c r="E3257" s="2" t="s">
        <v>13029</v>
      </c>
    </row>
    <row r="3258">
      <c r="A3258" s="2" t="s">
        <v>9153</v>
      </c>
      <c r="B3258" s="2" t="s">
        <v>12127</v>
      </c>
      <c r="C3258" s="2" t="s">
        <v>10858</v>
      </c>
      <c r="D3258" s="2" t="s">
        <v>4301</v>
      </c>
      <c r="E3258" s="2" t="s">
        <v>13030</v>
      </c>
    </row>
    <row r="3259">
      <c r="A3259" s="9" t="s">
        <v>9154</v>
      </c>
      <c r="B3259" s="2" t="s">
        <v>12127</v>
      </c>
      <c r="C3259" s="2" t="s">
        <v>10858</v>
      </c>
      <c r="D3259" s="2" t="s">
        <v>4301</v>
      </c>
      <c r="E3259" s="2" t="s">
        <v>13031</v>
      </c>
    </row>
    <row r="3260">
      <c r="A3260" s="9" t="s">
        <v>9155</v>
      </c>
      <c r="B3260" s="2" t="s">
        <v>12127</v>
      </c>
      <c r="C3260" s="2" t="s">
        <v>10858</v>
      </c>
      <c r="D3260" s="2" t="s">
        <v>4301</v>
      </c>
      <c r="E3260" s="2" t="s">
        <v>13032</v>
      </c>
    </row>
    <row r="3261">
      <c r="A3261" s="2" t="s">
        <v>9156</v>
      </c>
      <c r="B3261" s="2" t="s">
        <v>12127</v>
      </c>
      <c r="C3261" s="2" t="s">
        <v>10858</v>
      </c>
      <c r="D3261" s="2" t="s">
        <v>4301</v>
      </c>
      <c r="E3261" s="2" t="s">
        <v>13033</v>
      </c>
    </row>
    <row r="3262">
      <c r="A3262" s="2" t="s">
        <v>9157</v>
      </c>
      <c r="B3262" s="2" t="s">
        <v>12127</v>
      </c>
      <c r="C3262" s="2" t="s">
        <v>10858</v>
      </c>
      <c r="D3262" s="2" t="s">
        <v>4301</v>
      </c>
      <c r="E3262" s="2" t="s">
        <v>13034</v>
      </c>
    </row>
    <row r="3263">
      <c r="A3263" s="2" t="s">
        <v>9158</v>
      </c>
      <c r="B3263" s="2" t="s">
        <v>12127</v>
      </c>
      <c r="C3263" s="2" t="s">
        <v>10858</v>
      </c>
      <c r="D3263" s="2" t="s">
        <v>4301</v>
      </c>
      <c r="E3263" s="2" t="s">
        <v>13035</v>
      </c>
    </row>
    <row r="3264">
      <c r="A3264" s="2" t="s">
        <v>9159</v>
      </c>
      <c r="B3264" s="2" t="s">
        <v>12127</v>
      </c>
      <c r="C3264" s="2" t="s">
        <v>10858</v>
      </c>
      <c r="D3264" s="2" t="s">
        <v>4301</v>
      </c>
      <c r="E3264" s="2" t="s">
        <v>13036</v>
      </c>
    </row>
    <row r="3265">
      <c r="A3265" s="2" t="s">
        <v>9160</v>
      </c>
      <c r="B3265" s="2" t="s">
        <v>12127</v>
      </c>
      <c r="C3265" s="2" t="s">
        <v>10858</v>
      </c>
      <c r="D3265" s="2" t="s">
        <v>4301</v>
      </c>
      <c r="E3265" s="2" t="s">
        <v>13037</v>
      </c>
    </row>
    <row r="3266">
      <c r="A3266" s="2" t="s">
        <v>9161</v>
      </c>
      <c r="B3266" s="2" t="s">
        <v>12127</v>
      </c>
      <c r="C3266" s="2" t="s">
        <v>10858</v>
      </c>
      <c r="D3266" s="2" t="s">
        <v>4301</v>
      </c>
      <c r="E3266" s="2" t="s">
        <v>13038</v>
      </c>
    </row>
    <row r="3267">
      <c r="A3267" s="9" t="s">
        <v>9162</v>
      </c>
      <c r="B3267" s="2" t="s">
        <v>12127</v>
      </c>
      <c r="C3267" s="2" t="s">
        <v>10858</v>
      </c>
      <c r="D3267" s="2" t="s">
        <v>4301</v>
      </c>
      <c r="E3267" s="2" t="s">
        <v>13039</v>
      </c>
    </row>
    <row r="3268">
      <c r="A3268" s="2" t="s">
        <v>9159</v>
      </c>
      <c r="B3268" s="2" t="s">
        <v>12127</v>
      </c>
      <c r="C3268" s="2" t="s">
        <v>10858</v>
      </c>
      <c r="D3268" s="2" t="s">
        <v>4301</v>
      </c>
      <c r="E3268" s="2" t="s">
        <v>13040</v>
      </c>
    </row>
    <row r="3269">
      <c r="A3269" s="2" t="s">
        <v>9122</v>
      </c>
      <c r="B3269" s="2" t="s">
        <v>12127</v>
      </c>
      <c r="C3269" s="2" t="s">
        <v>10858</v>
      </c>
      <c r="D3269" s="2" t="s">
        <v>4301</v>
      </c>
      <c r="E3269" s="2" t="s">
        <v>13041</v>
      </c>
    </row>
    <row r="3270">
      <c r="A3270" s="9" t="s">
        <v>9163</v>
      </c>
      <c r="B3270" s="2" t="s">
        <v>12127</v>
      </c>
      <c r="C3270" s="2" t="s">
        <v>10858</v>
      </c>
      <c r="D3270" s="2" t="s">
        <v>4301</v>
      </c>
      <c r="E3270" s="2" t="s">
        <v>13042</v>
      </c>
    </row>
    <row r="3271">
      <c r="A3271" s="2" t="s">
        <v>9164</v>
      </c>
      <c r="B3271" s="2" t="s">
        <v>12127</v>
      </c>
      <c r="C3271" s="2" t="s">
        <v>10858</v>
      </c>
      <c r="D3271" s="2" t="s">
        <v>4301</v>
      </c>
      <c r="E3271" s="2" t="s">
        <v>13043</v>
      </c>
    </row>
    <row r="3272">
      <c r="A3272" s="2" t="s">
        <v>9165</v>
      </c>
      <c r="B3272" s="2" t="s">
        <v>12127</v>
      </c>
      <c r="C3272" s="2" t="s">
        <v>10858</v>
      </c>
      <c r="D3272" s="2" t="s">
        <v>4301</v>
      </c>
      <c r="E3272" s="2" t="s">
        <v>13044</v>
      </c>
    </row>
    <row r="3273">
      <c r="A3273" s="2" t="s">
        <v>9166</v>
      </c>
      <c r="B3273" s="2" t="s">
        <v>12127</v>
      </c>
      <c r="C3273" s="2" t="s">
        <v>10858</v>
      </c>
      <c r="D3273" s="2" t="s">
        <v>4301</v>
      </c>
      <c r="E3273" s="2" t="s">
        <v>13045</v>
      </c>
    </row>
    <row r="3274">
      <c r="A3274" s="9" t="s">
        <v>9167</v>
      </c>
      <c r="B3274" s="2" t="s">
        <v>12127</v>
      </c>
      <c r="C3274" s="2" t="s">
        <v>10858</v>
      </c>
      <c r="D3274" s="2" t="s">
        <v>4301</v>
      </c>
      <c r="E3274" s="2" t="s">
        <v>13046</v>
      </c>
    </row>
    <row r="3275">
      <c r="A3275" s="2" t="s">
        <v>9168</v>
      </c>
      <c r="B3275" s="2" t="s">
        <v>12127</v>
      </c>
      <c r="C3275" s="2" t="s">
        <v>10858</v>
      </c>
      <c r="D3275" s="2" t="s">
        <v>4301</v>
      </c>
      <c r="E3275" s="2" t="s">
        <v>13047</v>
      </c>
    </row>
    <row r="3276">
      <c r="A3276" s="2" t="s">
        <v>9169</v>
      </c>
      <c r="B3276" s="2" t="s">
        <v>12127</v>
      </c>
      <c r="C3276" s="2" t="s">
        <v>10858</v>
      </c>
      <c r="D3276" s="2" t="s">
        <v>4301</v>
      </c>
      <c r="E3276" s="2" t="s">
        <v>13048</v>
      </c>
    </row>
    <row r="3277">
      <c r="A3277" s="2" t="s">
        <v>9170</v>
      </c>
      <c r="B3277" s="2" t="s">
        <v>12127</v>
      </c>
      <c r="C3277" s="2" t="s">
        <v>10858</v>
      </c>
      <c r="D3277" s="2" t="s">
        <v>4301</v>
      </c>
      <c r="E3277" s="2" t="s">
        <v>13049</v>
      </c>
    </row>
    <row r="3278">
      <c r="A3278" s="9" t="s">
        <v>9171</v>
      </c>
      <c r="B3278" s="2" t="s">
        <v>12127</v>
      </c>
      <c r="C3278" s="2" t="s">
        <v>10858</v>
      </c>
      <c r="D3278" s="2" t="s">
        <v>4301</v>
      </c>
      <c r="E3278" s="2" t="s">
        <v>13050</v>
      </c>
    </row>
    <row r="3279">
      <c r="A3279" s="2" t="s">
        <v>9172</v>
      </c>
      <c r="B3279" s="2" t="s">
        <v>12127</v>
      </c>
      <c r="C3279" s="2" t="s">
        <v>10858</v>
      </c>
      <c r="D3279" s="2" t="s">
        <v>4301</v>
      </c>
      <c r="E3279" s="2" t="s">
        <v>13051</v>
      </c>
    </row>
    <row r="3280">
      <c r="A3280" s="2" t="s">
        <v>9173</v>
      </c>
      <c r="B3280" s="2" t="s">
        <v>12127</v>
      </c>
      <c r="C3280" s="2" t="s">
        <v>10858</v>
      </c>
      <c r="D3280" s="2" t="s">
        <v>4301</v>
      </c>
      <c r="E3280" s="2" t="s">
        <v>13052</v>
      </c>
    </row>
    <row r="3281">
      <c r="A3281" s="9" t="s">
        <v>9174</v>
      </c>
      <c r="B3281" s="2" t="s">
        <v>12127</v>
      </c>
      <c r="C3281" s="2" t="s">
        <v>10858</v>
      </c>
      <c r="D3281" s="2" t="s">
        <v>4301</v>
      </c>
      <c r="E3281" s="2" t="s">
        <v>13053</v>
      </c>
    </row>
    <row r="3282">
      <c r="A3282" s="2" t="s">
        <v>1211</v>
      </c>
      <c r="B3282" s="2" t="s">
        <v>12127</v>
      </c>
      <c r="C3282" s="2" t="s">
        <v>10858</v>
      </c>
      <c r="D3282" s="2" t="s">
        <v>4301</v>
      </c>
      <c r="E3282" s="2" t="s">
        <v>13054</v>
      </c>
    </row>
    <row r="3283">
      <c r="A3283" s="2" t="s">
        <v>9122</v>
      </c>
      <c r="B3283" s="2" t="s">
        <v>12127</v>
      </c>
      <c r="C3283" s="2" t="s">
        <v>10858</v>
      </c>
      <c r="D3283" s="2" t="s">
        <v>4301</v>
      </c>
      <c r="E3283" s="2" t="s">
        <v>13055</v>
      </c>
    </row>
    <row r="3284">
      <c r="A3284" s="2" t="s">
        <v>9069</v>
      </c>
      <c r="B3284" s="2" t="s">
        <v>12127</v>
      </c>
      <c r="C3284" s="2" t="s">
        <v>10858</v>
      </c>
      <c r="D3284" s="2" t="s">
        <v>4301</v>
      </c>
      <c r="E3284" s="2" t="s">
        <v>13056</v>
      </c>
    </row>
    <row r="3285">
      <c r="A3285" s="9" t="s">
        <v>9175</v>
      </c>
      <c r="B3285" s="2" t="s">
        <v>12127</v>
      </c>
      <c r="C3285" s="2" t="s">
        <v>10858</v>
      </c>
      <c r="D3285" s="2" t="s">
        <v>4301</v>
      </c>
      <c r="E3285" s="2" t="s">
        <v>13057</v>
      </c>
    </row>
    <row r="3286">
      <c r="A3286" s="2" t="s">
        <v>9176</v>
      </c>
      <c r="B3286" s="2" t="s">
        <v>12127</v>
      </c>
      <c r="C3286" s="2" t="s">
        <v>10858</v>
      </c>
      <c r="D3286" s="2" t="s">
        <v>4301</v>
      </c>
      <c r="E3286" s="2" t="s">
        <v>13058</v>
      </c>
    </row>
    <row r="3287">
      <c r="A3287" s="2" t="s">
        <v>9177</v>
      </c>
      <c r="B3287" s="2" t="s">
        <v>12127</v>
      </c>
      <c r="C3287" s="2" t="s">
        <v>10858</v>
      </c>
      <c r="D3287" s="2" t="s">
        <v>4301</v>
      </c>
      <c r="E3287" s="2" t="s">
        <v>13059</v>
      </c>
    </row>
    <row r="3288">
      <c r="A3288" s="2" t="s">
        <v>9178</v>
      </c>
      <c r="B3288" s="2" t="s">
        <v>12127</v>
      </c>
      <c r="C3288" s="2" t="s">
        <v>10858</v>
      </c>
      <c r="D3288" s="2" t="s">
        <v>4301</v>
      </c>
      <c r="E3288" s="2" t="s">
        <v>13060</v>
      </c>
    </row>
    <row r="3289">
      <c r="A3289" s="2" t="s">
        <v>9179</v>
      </c>
      <c r="B3289" s="2" t="s">
        <v>12127</v>
      </c>
      <c r="C3289" s="2" t="s">
        <v>10858</v>
      </c>
      <c r="D3289" s="2" t="s">
        <v>4301</v>
      </c>
      <c r="E3289" s="2" t="s">
        <v>13061</v>
      </c>
    </row>
    <row r="3290">
      <c r="A3290" s="2" t="s">
        <v>9178</v>
      </c>
      <c r="B3290" s="2" t="s">
        <v>12127</v>
      </c>
      <c r="C3290" s="2" t="s">
        <v>10858</v>
      </c>
      <c r="D3290" s="2" t="s">
        <v>4301</v>
      </c>
      <c r="E3290" s="2" t="s">
        <v>13062</v>
      </c>
    </row>
    <row r="3291">
      <c r="A3291" s="2" t="s">
        <v>9180</v>
      </c>
      <c r="B3291" s="2" t="s">
        <v>12127</v>
      </c>
      <c r="C3291" s="2" t="s">
        <v>10858</v>
      </c>
      <c r="D3291" s="2" t="s">
        <v>4301</v>
      </c>
      <c r="E3291" s="2" t="s">
        <v>13063</v>
      </c>
    </row>
    <row r="3292">
      <c r="A3292" s="2" t="s">
        <v>9110</v>
      </c>
      <c r="B3292" s="2" t="s">
        <v>12127</v>
      </c>
      <c r="C3292" s="2" t="s">
        <v>10858</v>
      </c>
      <c r="D3292" s="2" t="s">
        <v>4301</v>
      </c>
      <c r="E3292" s="2" t="s">
        <v>13064</v>
      </c>
    </row>
    <row r="3293">
      <c r="A3293" s="2" t="s">
        <v>7249</v>
      </c>
      <c r="B3293" s="2" t="s">
        <v>12127</v>
      </c>
      <c r="C3293" s="2" t="s">
        <v>10858</v>
      </c>
      <c r="D3293" s="2" t="s">
        <v>4301</v>
      </c>
      <c r="E3293" s="2" t="s">
        <v>13065</v>
      </c>
    </row>
    <row r="3294">
      <c r="A3294" s="2" t="s">
        <v>7250</v>
      </c>
      <c r="B3294" s="2" t="s">
        <v>12127</v>
      </c>
      <c r="C3294" s="2" t="s">
        <v>10858</v>
      </c>
      <c r="D3294" s="2" t="s">
        <v>4301</v>
      </c>
      <c r="E3294" s="2" t="s">
        <v>13066</v>
      </c>
    </row>
    <row r="3295">
      <c r="A3295" s="2" t="s">
        <v>9181</v>
      </c>
      <c r="B3295" s="2" t="s">
        <v>12127</v>
      </c>
      <c r="C3295" s="2" t="s">
        <v>10858</v>
      </c>
      <c r="D3295" s="2" t="s">
        <v>4301</v>
      </c>
      <c r="E3295" s="2" t="s">
        <v>13067</v>
      </c>
    </row>
    <row r="3296">
      <c r="A3296" s="2" t="s">
        <v>9182</v>
      </c>
      <c r="B3296" s="2" t="s">
        <v>12127</v>
      </c>
      <c r="C3296" s="2" t="s">
        <v>10858</v>
      </c>
      <c r="D3296" s="2" t="s">
        <v>4301</v>
      </c>
      <c r="E3296" s="2" t="s">
        <v>13068</v>
      </c>
    </row>
    <row r="3297">
      <c r="A3297" s="2" t="s">
        <v>9183</v>
      </c>
      <c r="B3297" s="2" t="s">
        <v>12127</v>
      </c>
      <c r="C3297" s="2" t="s">
        <v>10858</v>
      </c>
      <c r="D3297" s="2" t="s">
        <v>4301</v>
      </c>
      <c r="E3297" s="2" t="s">
        <v>13069</v>
      </c>
    </row>
    <row r="3298">
      <c r="A3298" s="9" t="s">
        <v>7251</v>
      </c>
      <c r="B3298" s="2" t="s">
        <v>12127</v>
      </c>
      <c r="C3298" s="2" t="s">
        <v>10858</v>
      </c>
      <c r="D3298" s="2" t="s">
        <v>4301</v>
      </c>
      <c r="E3298" s="2" t="s">
        <v>13070</v>
      </c>
    </row>
    <row r="3299">
      <c r="A3299" s="2" t="s">
        <v>8008</v>
      </c>
      <c r="B3299" s="2" t="s">
        <v>12127</v>
      </c>
      <c r="C3299" s="2" t="s">
        <v>10858</v>
      </c>
      <c r="D3299" s="2" t="s">
        <v>4301</v>
      </c>
      <c r="E3299" s="2" t="s">
        <v>13071</v>
      </c>
    </row>
    <row r="3300">
      <c r="A3300" s="2" t="s">
        <v>9122</v>
      </c>
      <c r="B3300" s="2" t="s">
        <v>12127</v>
      </c>
      <c r="C3300" s="2" t="s">
        <v>10858</v>
      </c>
      <c r="D3300" s="2" t="s">
        <v>4301</v>
      </c>
      <c r="E3300" s="2" t="s">
        <v>13072</v>
      </c>
    </row>
    <row r="3301">
      <c r="A3301" s="2" t="s">
        <v>7252</v>
      </c>
      <c r="B3301" s="2" t="s">
        <v>12127</v>
      </c>
      <c r="C3301" s="2" t="s">
        <v>10858</v>
      </c>
      <c r="D3301" s="2" t="s">
        <v>4301</v>
      </c>
      <c r="E3301" s="2" t="s">
        <v>13073</v>
      </c>
    </row>
    <row r="3302">
      <c r="A3302" s="2" t="s">
        <v>9159</v>
      </c>
      <c r="B3302" s="2" t="s">
        <v>12127</v>
      </c>
      <c r="C3302" s="2" t="s">
        <v>10858</v>
      </c>
      <c r="D3302" s="2" t="s">
        <v>4301</v>
      </c>
      <c r="E3302" s="2" t="s">
        <v>13074</v>
      </c>
    </row>
    <row r="3303">
      <c r="A3303" s="2" t="s">
        <v>9184</v>
      </c>
      <c r="B3303" s="2" t="s">
        <v>12127</v>
      </c>
      <c r="C3303" s="2" t="s">
        <v>10858</v>
      </c>
      <c r="D3303" s="2" t="s">
        <v>4301</v>
      </c>
      <c r="E3303" s="2" t="s">
        <v>13075</v>
      </c>
    </row>
    <row r="3304">
      <c r="A3304" s="9" t="s">
        <v>7253</v>
      </c>
      <c r="B3304" s="2" t="s">
        <v>12127</v>
      </c>
      <c r="C3304" s="2" t="s">
        <v>10858</v>
      </c>
      <c r="D3304" s="2" t="s">
        <v>4301</v>
      </c>
      <c r="E3304" s="2" t="s">
        <v>13076</v>
      </c>
    </row>
    <row r="3305">
      <c r="A3305" s="9" t="s">
        <v>7254</v>
      </c>
      <c r="B3305" s="2" t="s">
        <v>12127</v>
      </c>
      <c r="C3305" s="2" t="s">
        <v>10858</v>
      </c>
      <c r="D3305" s="2" t="s">
        <v>4301</v>
      </c>
      <c r="E3305" s="2" t="s">
        <v>13077</v>
      </c>
    </row>
    <row r="3306">
      <c r="A3306" s="2" t="s">
        <v>9185</v>
      </c>
      <c r="B3306" s="2" t="s">
        <v>12127</v>
      </c>
      <c r="C3306" s="2" t="s">
        <v>10858</v>
      </c>
      <c r="D3306" s="2" t="s">
        <v>4301</v>
      </c>
      <c r="E3306" s="2" t="s">
        <v>13078</v>
      </c>
    </row>
    <row r="3307">
      <c r="A3307" s="2" t="s">
        <v>9186</v>
      </c>
      <c r="B3307" s="2" t="s">
        <v>12127</v>
      </c>
      <c r="C3307" s="2" t="s">
        <v>10858</v>
      </c>
      <c r="D3307" s="2" t="s">
        <v>4301</v>
      </c>
      <c r="E3307" s="2" t="s">
        <v>13079</v>
      </c>
    </row>
    <row r="3308">
      <c r="A3308" s="9" t="s">
        <v>9187</v>
      </c>
      <c r="B3308" s="2" t="s">
        <v>12127</v>
      </c>
      <c r="C3308" s="2" t="s">
        <v>10858</v>
      </c>
      <c r="D3308" s="2" t="s">
        <v>4301</v>
      </c>
      <c r="E3308" s="2" t="s">
        <v>13080</v>
      </c>
    </row>
    <row r="3309">
      <c r="A3309" s="9" t="s">
        <v>7255</v>
      </c>
      <c r="B3309" s="2" t="s">
        <v>12127</v>
      </c>
      <c r="C3309" s="2" t="s">
        <v>10858</v>
      </c>
      <c r="D3309" s="2" t="s">
        <v>4301</v>
      </c>
      <c r="E3309" s="2" t="s">
        <v>13081</v>
      </c>
    </row>
    <row r="3310">
      <c r="A3310" s="2" t="s">
        <v>8009</v>
      </c>
      <c r="B3310" s="2" t="s">
        <v>12127</v>
      </c>
      <c r="C3310" s="2" t="s">
        <v>10858</v>
      </c>
      <c r="D3310" s="2" t="s">
        <v>4301</v>
      </c>
      <c r="E3310" s="2" t="s">
        <v>13082</v>
      </c>
    </row>
    <row r="3311">
      <c r="A3311" s="2" t="s">
        <v>9188</v>
      </c>
      <c r="B3311" s="2" t="s">
        <v>12127</v>
      </c>
      <c r="C3311" s="2" t="s">
        <v>10858</v>
      </c>
      <c r="D3311" s="2" t="s">
        <v>4301</v>
      </c>
      <c r="E3311" s="2" t="s">
        <v>13083</v>
      </c>
    </row>
    <row r="3312">
      <c r="A3312" s="89" t="s">
        <v>9189</v>
      </c>
      <c r="B3312" s="2" t="s">
        <v>12127</v>
      </c>
      <c r="C3312" s="2" t="s">
        <v>10858</v>
      </c>
      <c r="D3312" s="2" t="s">
        <v>4301</v>
      </c>
      <c r="E3312" s="2" t="s">
        <v>13084</v>
      </c>
    </row>
    <row r="3313">
      <c r="A3313" s="2" t="s">
        <v>9190</v>
      </c>
      <c r="B3313" s="2" t="s">
        <v>12127</v>
      </c>
      <c r="C3313" s="2" t="s">
        <v>10858</v>
      </c>
      <c r="D3313" s="2" t="s">
        <v>4301</v>
      </c>
      <c r="E3313" s="2" t="s">
        <v>13085</v>
      </c>
    </row>
    <row r="3314">
      <c r="A3314" s="2" t="s">
        <v>9122</v>
      </c>
      <c r="B3314" s="2" t="s">
        <v>12127</v>
      </c>
      <c r="C3314" s="2" t="s">
        <v>10858</v>
      </c>
      <c r="D3314" s="2" t="s">
        <v>4301</v>
      </c>
      <c r="E3314" s="2" t="s">
        <v>13086</v>
      </c>
    </row>
    <row r="3315">
      <c r="A3315" s="2" t="s">
        <v>9191</v>
      </c>
      <c r="B3315" s="2" t="s">
        <v>12127</v>
      </c>
      <c r="C3315" s="2" t="s">
        <v>10858</v>
      </c>
      <c r="D3315" s="2" t="s">
        <v>4301</v>
      </c>
      <c r="E3315" s="2" t="s">
        <v>13087</v>
      </c>
    </row>
    <row r="3316">
      <c r="A3316" s="2" t="s">
        <v>9192</v>
      </c>
      <c r="B3316" s="2" t="s">
        <v>12127</v>
      </c>
      <c r="C3316" s="2" t="s">
        <v>10858</v>
      </c>
      <c r="D3316" s="2" t="s">
        <v>4301</v>
      </c>
      <c r="E3316" s="2" t="s">
        <v>13088</v>
      </c>
    </row>
    <row r="3317">
      <c r="A3317" s="2" t="s">
        <v>8010</v>
      </c>
      <c r="B3317" s="2" t="s">
        <v>12127</v>
      </c>
      <c r="C3317" s="2" t="s">
        <v>10858</v>
      </c>
      <c r="D3317" s="2" t="s">
        <v>4301</v>
      </c>
      <c r="E3317" s="2" t="s">
        <v>13089</v>
      </c>
    </row>
    <row r="3318">
      <c r="A3318" s="2" t="s">
        <v>9183</v>
      </c>
      <c r="B3318" s="2" t="s">
        <v>12127</v>
      </c>
      <c r="C3318" s="2" t="s">
        <v>10858</v>
      </c>
      <c r="D3318" s="2" t="s">
        <v>4301</v>
      </c>
      <c r="E3318" s="2" t="s">
        <v>13090</v>
      </c>
    </row>
    <row r="3319">
      <c r="A3319" s="9" t="s">
        <v>9193</v>
      </c>
      <c r="B3319" s="2" t="s">
        <v>12127</v>
      </c>
      <c r="C3319" s="2" t="s">
        <v>10858</v>
      </c>
      <c r="D3319" s="2" t="s">
        <v>4301</v>
      </c>
      <c r="E3319" s="2" t="s">
        <v>13091</v>
      </c>
    </row>
    <row r="3320">
      <c r="A3320" s="9" t="s">
        <v>9194</v>
      </c>
      <c r="B3320" s="2" t="s">
        <v>12127</v>
      </c>
      <c r="C3320" s="2" t="s">
        <v>10858</v>
      </c>
      <c r="D3320" s="2" t="s">
        <v>4301</v>
      </c>
      <c r="E3320" s="2" t="s">
        <v>13092</v>
      </c>
    </row>
    <row r="3321">
      <c r="A3321" s="9" t="s">
        <v>9195</v>
      </c>
      <c r="B3321" s="2" t="s">
        <v>12127</v>
      </c>
      <c r="C3321" s="2" t="s">
        <v>10858</v>
      </c>
      <c r="D3321" s="2" t="s">
        <v>4301</v>
      </c>
      <c r="E3321" s="2" t="s">
        <v>13093</v>
      </c>
    </row>
    <row r="3322">
      <c r="A3322" s="2" t="s">
        <v>9196</v>
      </c>
      <c r="B3322" s="2" t="s">
        <v>12127</v>
      </c>
      <c r="C3322" s="2" t="s">
        <v>10858</v>
      </c>
      <c r="D3322" s="2" t="s">
        <v>4301</v>
      </c>
      <c r="E3322" s="2" t="s">
        <v>13094</v>
      </c>
    </row>
    <row r="3323">
      <c r="A3323" s="2" t="s">
        <v>8518</v>
      </c>
      <c r="B3323" s="2" t="s">
        <v>12127</v>
      </c>
      <c r="C3323" s="2" t="s">
        <v>10858</v>
      </c>
      <c r="D3323" s="2" t="s">
        <v>4301</v>
      </c>
      <c r="E3323" s="2" t="s">
        <v>13095</v>
      </c>
    </row>
    <row r="3324">
      <c r="A3324" s="9" t="s">
        <v>9197</v>
      </c>
      <c r="B3324" s="2" t="s">
        <v>12127</v>
      </c>
      <c r="C3324" s="2" t="s">
        <v>10858</v>
      </c>
      <c r="D3324" s="2" t="s">
        <v>4301</v>
      </c>
      <c r="E3324" s="2" t="s">
        <v>13096</v>
      </c>
    </row>
    <row r="3325">
      <c r="A3325" s="9" t="s">
        <v>9198</v>
      </c>
      <c r="B3325" s="2" t="s">
        <v>12127</v>
      </c>
      <c r="C3325" s="2" t="s">
        <v>10858</v>
      </c>
      <c r="D3325" s="2" t="s">
        <v>4301</v>
      </c>
      <c r="E3325" s="2" t="s">
        <v>13097</v>
      </c>
    </row>
    <row r="3326">
      <c r="A3326" s="2" t="s">
        <v>9199</v>
      </c>
      <c r="B3326" s="2" t="s">
        <v>12127</v>
      </c>
      <c r="C3326" s="2" t="s">
        <v>10858</v>
      </c>
      <c r="D3326" s="2" t="s">
        <v>4301</v>
      </c>
      <c r="E3326" s="2" t="s">
        <v>13098</v>
      </c>
    </row>
    <row r="3327">
      <c r="A3327" s="2" t="s">
        <v>9200</v>
      </c>
      <c r="B3327" s="2" t="s">
        <v>12127</v>
      </c>
      <c r="C3327" s="2" t="s">
        <v>10858</v>
      </c>
      <c r="D3327" s="2" t="s">
        <v>4301</v>
      </c>
      <c r="E3327" s="2" t="s">
        <v>13099</v>
      </c>
    </row>
    <row r="3328">
      <c r="A3328" s="9" t="s">
        <v>9201</v>
      </c>
      <c r="B3328" s="2" t="s">
        <v>12127</v>
      </c>
      <c r="C3328" s="2" t="s">
        <v>10858</v>
      </c>
      <c r="D3328" s="2" t="s">
        <v>4301</v>
      </c>
      <c r="E3328" s="2" t="s">
        <v>13100</v>
      </c>
    </row>
    <row r="3329">
      <c r="A3329" s="2" t="s">
        <v>8011</v>
      </c>
      <c r="B3329" s="2" t="s">
        <v>12127</v>
      </c>
      <c r="C3329" s="2" t="s">
        <v>10858</v>
      </c>
      <c r="D3329" s="2" t="s">
        <v>4301</v>
      </c>
      <c r="E3329" s="2" t="s">
        <v>13101</v>
      </c>
    </row>
    <row r="3330">
      <c r="A3330" s="9" t="s">
        <v>8012</v>
      </c>
      <c r="B3330" s="2" t="s">
        <v>12127</v>
      </c>
      <c r="C3330" s="2" t="s">
        <v>10858</v>
      </c>
      <c r="D3330" s="2" t="s">
        <v>4301</v>
      </c>
      <c r="E3330" s="2" t="s">
        <v>13102</v>
      </c>
    </row>
    <row r="3331">
      <c r="A3331" s="9" t="s">
        <v>9116</v>
      </c>
      <c r="B3331" s="2" t="s">
        <v>12127</v>
      </c>
      <c r="C3331" s="2" t="s">
        <v>10858</v>
      </c>
      <c r="D3331" s="2" t="s">
        <v>4301</v>
      </c>
      <c r="E3331" s="2" t="s">
        <v>13103</v>
      </c>
    </row>
    <row r="3332">
      <c r="A3332" s="2" t="s">
        <v>9202</v>
      </c>
      <c r="B3332" s="2" t="s">
        <v>12127</v>
      </c>
      <c r="C3332" s="2" t="s">
        <v>10858</v>
      </c>
      <c r="D3332" s="2" t="s">
        <v>4301</v>
      </c>
      <c r="E3332" s="2" t="s">
        <v>13104</v>
      </c>
    </row>
    <row r="3333">
      <c r="A3333" s="9" t="s">
        <v>9203</v>
      </c>
      <c r="B3333" s="2" t="s">
        <v>12127</v>
      </c>
      <c r="C3333" s="2" t="s">
        <v>10858</v>
      </c>
      <c r="D3333" s="2" t="s">
        <v>4301</v>
      </c>
      <c r="E3333" s="2" t="s">
        <v>13105</v>
      </c>
    </row>
    <row r="3334">
      <c r="A3334" s="2" t="s">
        <v>9178</v>
      </c>
      <c r="B3334" s="2" t="s">
        <v>12127</v>
      </c>
      <c r="C3334" s="2" t="s">
        <v>10858</v>
      </c>
      <c r="D3334" s="2" t="s">
        <v>4301</v>
      </c>
      <c r="E3334" s="2" t="s">
        <v>13106</v>
      </c>
    </row>
    <row r="3335">
      <c r="A3335" s="2" t="s">
        <v>9204</v>
      </c>
      <c r="B3335" s="2" t="s">
        <v>12127</v>
      </c>
      <c r="C3335" s="2" t="s">
        <v>10858</v>
      </c>
      <c r="D3335" s="2" t="s">
        <v>4301</v>
      </c>
      <c r="E3335" s="2" t="s">
        <v>13107</v>
      </c>
    </row>
    <row r="3336">
      <c r="A3336" s="2" t="s">
        <v>9205</v>
      </c>
      <c r="B3336" s="2" t="s">
        <v>12127</v>
      </c>
      <c r="C3336" s="2" t="s">
        <v>10858</v>
      </c>
      <c r="D3336" s="2" t="s">
        <v>4301</v>
      </c>
      <c r="E3336" s="2" t="s">
        <v>13108</v>
      </c>
    </row>
    <row r="3337">
      <c r="A3337" s="9" t="s">
        <v>9206</v>
      </c>
      <c r="B3337" s="2" t="s">
        <v>12127</v>
      </c>
      <c r="C3337" s="2" t="s">
        <v>10858</v>
      </c>
      <c r="D3337" s="2" t="s">
        <v>4301</v>
      </c>
      <c r="E3337" s="2" t="s">
        <v>13109</v>
      </c>
    </row>
    <row r="3338">
      <c r="A3338" s="2" t="s">
        <v>8013</v>
      </c>
      <c r="B3338" s="2" t="s">
        <v>12127</v>
      </c>
      <c r="C3338" s="2" t="s">
        <v>10858</v>
      </c>
      <c r="D3338" s="2" t="s">
        <v>4301</v>
      </c>
      <c r="E3338" s="2" t="s">
        <v>13110</v>
      </c>
    </row>
    <row r="3339">
      <c r="A3339" s="2" t="s">
        <v>9207</v>
      </c>
      <c r="B3339" s="2" t="s">
        <v>12127</v>
      </c>
      <c r="C3339" s="2" t="s">
        <v>10858</v>
      </c>
      <c r="D3339" s="2" t="s">
        <v>4301</v>
      </c>
      <c r="E3339" s="2" t="s">
        <v>13111</v>
      </c>
    </row>
    <row r="3340">
      <c r="A3340" s="2" t="s">
        <v>9208</v>
      </c>
      <c r="B3340" s="2" t="s">
        <v>12127</v>
      </c>
      <c r="C3340" s="2" t="s">
        <v>10858</v>
      </c>
      <c r="D3340" s="2" t="s">
        <v>4301</v>
      </c>
      <c r="E3340" s="2" t="s">
        <v>13112</v>
      </c>
    </row>
    <row r="3341">
      <c r="A3341" s="2" t="s">
        <v>8014</v>
      </c>
      <c r="B3341" s="2" t="s">
        <v>12127</v>
      </c>
      <c r="C3341" s="2" t="s">
        <v>10858</v>
      </c>
      <c r="D3341" s="2" t="s">
        <v>4301</v>
      </c>
      <c r="E3341" s="2" t="s">
        <v>13113</v>
      </c>
    </row>
    <row r="3342">
      <c r="A3342" s="9" t="s">
        <v>9209</v>
      </c>
      <c r="B3342" s="2" t="s">
        <v>12127</v>
      </c>
      <c r="C3342" s="2" t="s">
        <v>10858</v>
      </c>
      <c r="D3342" s="2" t="s">
        <v>4301</v>
      </c>
      <c r="E3342" s="2" t="s">
        <v>13114</v>
      </c>
    </row>
    <row r="3343">
      <c r="A3343" s="2" t="s">
        <v>9122</v>
      </c>
      <c r="B3343" s="2" t="s">
        <v>12127</v>
      </c>
      <c r="C3343" s="2" t="s">
        <v>10858</v>
      </c>
      <c r="D3343" s="2" t="s">
        <v>4301</v>
      </c>
      <c r="E3343" s="2" t="s">
        <v>13115</v>
      </c>
    </row>
    <row r="3344">
      <c r="A3344" s="9" t="s">
        <v>9210</v>
      </c>
      <c r="B3344" s="2" t="s">
        <v>12127</v>
      </c>
      <c r="C3344" s="2" t="s">
        <v>10858</v>
      </c>
      <c r="D3344" s="2" t="s">
        <v>4301</v>
      </c>
      <c r="E3344" s="2" t="s">
        <v>13116</v>
      </c>
    </row>
    <row r="3345">
      <c r="A3345" s="2" t="s">
        <v>8015</v>
      </c>
      <c r="B3345" s="2" t="s">
        <v>12127</v>
      </c>
      <c r="C3345" s="2" t="s">
        <v>10858</v>
      </c>
      <c r="D3345" s="2" t="s">
        <v>4301</v>
      </c>
      <c r="E3345" s="2" t="s">
        <v>13117</v>
      </c>
    </row>
    <row r="3346">
      <c r="A3346" s="2" t="s">
        <v>9122</v>
      </c>
      <c r="B3346" s="2" t="s">
        <v>12127</v>
      </c>
      <c r="C3346" s="2" t="s">
        <v>10858</v>
      </c>
      <c r="D3346" s="2" t="s">
        <v>4301</v>
      </c>
      <c r="E3346" s="2" t="s">
        <v>13118</v>
      </c>
    </row>
    <row r="3347">
      <c r="A3347" s="9" t="s">
        <v>9211</v>
      </c>
      <c r="B3347" s="2" t="s">
        <v>12127</v>
      </c>
      <c r="C3347" s="2" t="s">
        <v>10858</v>
      </c>
      <c r="D3347" s="2" t="s">
        <v>4301</v>
      </c>
      <c r="E3347" s="2" t="s">
        <v>13119</v>
      </c>
    </row>
    <row r="3348">
      <c r="A3348" s="2" t="s">
        <v>8016</v>
      </c>
      <c r="B3348" s="2" t="s">
        <v>12127</v>
      </c>
      <c r="C3348" s="2" t="s">
        <v>10858</v>
      </c>
      <c r="D3348" s="2" t="s">
        <v>4301</v>
      </c>
      <c r="E3348" s="2" t="s">
        <v>13120</v>
      </c>
    </row>
    <row r="3349">
      <c r="A3349" s="89" t="s">
        <v>9212</v>
      </c>
      <c r="B3349" s="2" t="s">
        <v>12127</v>
      </c>
      <c r="C3349" s="2" t="s">
        <v>10858</v>
      </c>
      <c r="D3349" s="2" t="s">
        <v>4301</v>
      </c>
      <c r="E3349" s="2" t="s">
        <v>13121</v>
      </c>
    </row>
    <row r="3350">
      <c r="A3350" s="9" t="s">
        <v>9213</v>
      </c>
      <c r="B3350" s="2" t="s">
        <v>12127</v>
      </c>
      <c r="C3350" s="2" t="s">
        <v>10858</v>
      </c>
      <c r="D3350" s="2" t="s">
        <v>4301</v>
      </c>
      <c r="E3350" s="2" t="s">
        <v>13122</v>
      </c>
    </row>
    <row r="3351">
      <c r="A3351" s="9" t="s">
        <v>9214</v>
      </c>
      <c r="B3351" s="2" t="s">
        <v>12127</v>
      </c>
      <c r="C3351" s="2" t="s">
        <v>10858</v>
      </c>
      <c r="D3351" s="2" t="s">
        <v>4301</v>
      </c>
      <c r="E3351" s="2" t="s">
        <v>13123</v>
      </c>
    </row>
    <row r="3352">
      <c r="A3352" s="2" t="s">
        <v>9215</v>
      </c>
      <c r="B3352" s="2" t="s">
        <v>12127</v>
      </c>
      <c r="C3352" s="2" t="s">
        <v>10858</v>
      </c>
      <c r="D3352" s="2" t="s">
        <v>4301</v>
      </c>
      <c r="E3352" s="2" t="s">
        <v>13124</v>
      </c>
    </row>
    <row r="3353">
      <c r="A3353" s="2" t="s">
        <v>9216</v>
      </c>
      <c r="B3353" s="2" t="s">
        <v>12127</v>
      </c>
      <c r="C3353" s="2" t="s">
        <v>10858</v>
      </c>
      <c r="D3353" s="2" t="s">
        <v>4301</v>
      </c>
      <c r="E3353" s="2" t="s">
        <v>13125</v>
      </c>
    </row>
    <row r="3354">
      <c r="A3354" s="2" t="s">
        <v>9217</v>
      </c>
      <c r="B3354" s="2" t="s">
        <v>12127</v>
      </c>
      <c r="C3354" s="2" t="s">
        <v>10858</v>
      </c>
      <c r="D3354" s="2" t="s">
        <v>4301</v>
      </c>
      <c r="E3354" s="2" t="s">
        <v>13126</v>
      </c>
    </row>
    <row r="3355">
      <c r="A3355" s="2" t="s">
        <v>8017</v>
      </c>
      <c r="B3355" s="2" t="s">
        <v>12127</v>
      </c>
      <c r="C3355" s="2" t="s">
        <v>10858</v>
      </c>
      <c r="D3355" s="2" t="s">
        <v>4301</v>
      </c>
      <c r="E3355" s="2" t="s">
        <v>13127</v>
      </c>
    </row>
    <row r="3356">
      <c r="A3356" s="9" t="s">
        <v>7256</v>
      </c>
      <c r="B3356" s="2" t="s">
        <v>12127</v>
      </c>
      <c r="C3356" s="2" t="s">
        <v>10858</v>
      </c>
      <c r="D3356" s="2" t="s">
        <v>4301</v>
      </c>
      <c r="E3356" s="2" t="s">
        <v>13128</v>
      </c>
    </row>
    <row r="3357">
      <c r="A3357" s="2" t="s">
        <v>9218</v>
      </c>
      <c r="B3357" s="2" t="s">
        <v>12127</v>
      </c>
      <c r="C3357" s="2" t="s">
        <v>10858</v>
      </c>
      <c r="D3357" s="2" t="s">
        <v>4301</v>
      </c>
      <c r="E3357" s="2" t="s">
        <v>13129</v>
      </c>
    </row>
    <row r="3358">
      <c r="A3358" s="2" t="s">
        <v>13130</v>
      </c>
      <c r="B3358" s="2" t="s">
        <v>12127</v>
      </c>
      <c r="C3358" s="2" t="s">
        <v>10858</v>
      </c>
      <c r="D3358" s="2" t="s">
        <v>4301</v>
      </c>
      <c r="E3358" s="2" t="s">
        <v>13131</v>
      </c>
    </row>
    <row r="3359">
      <c r="A3359" s="2" t="s">
        <v>9221</v>
      </c>
      <c r="B3359" s="2" t="s">
        <v>12127</v>
      </c>
      <c r="C3359" s="2" t="s">
        <v>10858</v>
      </c>
      <c r="D3359" s="2" t="s">
        <v>4301</v>
      </c>
      <c r="E3359" s="2" t="s">
        <v>13132</v>
      </c>
    </row>
    <row r="3360">
      <c r="A3360" s="9" t="s">
        <v>9222</v>
      </c>
      <c r="B3360" s="2" t="s">
        <v>12127</v>
      </c>
      <c r="C3360" s="2" t="s">
        <v>10858</v>
      </c>
      <c r="D3360" s="2" t="s">
        <v>4301</v>
      </c>
      <c r="E3360" s="2" t="s">
        <v>13133</v>
      </c>
    </row>
    <row r="3361">
      <c r="A3361" s="9" t="s">
        <v>9223</v>
      </c>
      <c r="B3361" s="2" t="s">
        <v>12127</v>
      </c>
      <c r="C3361" s="2" t="s">
        <v>10858</v>
      </c>
      <c r="D3361" s="2" t="s">
        <v>4301</v>
      </c>
      <c r="E3361" s="2" t="s">
        <v>13134</v>
      </c>
    </row>
    <row r="3362">
      <c r="A3362" s="2" t="s">
        <v>7257</v>
      </c>
      <c r="B3362" s="2" t="s">
        <v>12127</v>
      </c>
      <c r="C3362" s="2" t="s">
        <v>10858</v>
      </c>
      <c r="D3362" s="2" t="s">
        <v>4301</v>
      </c>
      <c r="E3362" s="2" t="s">
        <v>13135</v>
      </c>
    </row>
    <row r="3363">
      <c r="A3363" s="9" t="s">
        <v>9224</v>
      </c>
      <c r="B3363" s="2" t="s">
        <v>12127</v>
      </c>
      <c r="C3363" s="2" t="s">
        <v>10858</v>
      </c>
      <c r="D3363" s="2" t="s">
        <v>4301</v>
      </c>
      <c r="E3363" s="2" t="s">
        <v>13136</v>
      </c>
    </row>
    <row r="3364">
      <c r="A3364" s="89" t="s">
        <v>9212</v>
      </c>
      <c r="B3364" s="2" t="s">
        <v>12127</v>
      </c>
      <c r="C3364" s="2" t="s">
        <v>10858</v>
      </c>
      <c r="D3364" s="2" t="s">
        <v>4301</v>
      </c>
      <c r="E3364" s="2" t="s">
        <v>13137</v>
      </c>
    </row>
    <row r="3365">
      <c r="A3365" s="2" t="s">
        <v>9225</v>
      </c>
      <c r="B3365" s="2" t="s">
        <v>12127</v>
      </c>
      <c r="C3365" s="2" t="s">
        <v>10858</v>
      </c>
      <c r="D3365" s="2" t="s">
        <v>4301</v>
      </c>
      <c r="E3365" s="2" t="s">
        <v>13138</v>
      </c>
    </row>
    <row r="3366">
      <c r="A3366" s="2" t="s">
        <v>4290</v>
      </c>
      <c r="B3366" s="2" t="s">
        <v>12127</v>
      </c>
      <c r="C3366" s="2" t="s">
        <v>10858</v>
      </c>
      <c r="D3366" s="2" t="s">
        <v>4301</v>
      </c>
      <c r="E3366" s="2" t="s">
        <v>13139</v>
      </c>
    </row>
    <row r="3367">
      <c r="A3367" s="2" t="s">
        <v>8018</v>
      </c>
      <c r="B3367" s="2" t="s">
        <v>12127</v>
      </c>
      <c r="C3367" s="2" t="s">
        <v>10858</v>
      </c>
      <c r="D3367" s="2" t="s">
        <v>4301</v>
      </c>
      <c r="E3367" s="2" t="s">
        <v>13140</v>
      </c>
    </row>
    <row r="3368">
      <c r="A3368" s="9" t="s">
        <v>9226</v>
      </c>
      <c r="B3368" s="2" t="s">
        <v>12127</v>
      </c>
      <c r="C3368" s="2" t="s">
        <v>10858</v>
      </c>
      <c r="D3368" s="2" t="s">
        <v>4301</v>
      </c>
      <c r="E3368" s="2" t="s">
        <v>13141</v>
      </c>
    </row>
    <row r="3369">
      <c r="A3369" s="2" t="s">
        <v>9227</v>
      </c>
      <c r="B3369" s="2" t="s">
        <v>12127</v>
      </c>
      <c r="C3369" s="2" t="s">
        <v>10858</v>
      </c>
      <c r="D3369" s="2" t="s">
        <v>4301</v>
      </c>
      <c r="E3369" s="2" t="s">
        <v>13142</v>
      </c>
    </row>
    <row r="3370">
      <c r="A3370" s="9" t="s">
        <v>9228</v>
      </c>
      <c r="B3370" s="2" t="s">
        <v>12127</v>
      </c>
      <c r="C3370" s="2" t="s">
        <v>10858</v>
      </c>
      <c r="D3370" s="2" t="s">
        <v>4301</v>
      </c>
      <c r="E3370" s="2" t="s">
        <v>13143</v>
      </c>
    </row>
    <row r="3371">
      <c r="A3371" s="2" t="s">
        <v>9229</v>
      </c>
      <c r="B3371" s="2" t="s">
        <v>12127</v>
      </c>
      <c r="C3371" s="2" t="s">
        <v>10858</v>
      </c>
      <c r="D3371" s="2" t="s">
        <v>4301</v>
      </c>
      <c r="E3371" s="2" t="s">
        <v>13144</v>
      </c>
    </row>
    <row r="3372">
      <c r="A3372" s="89" t="s">
        <v>9230</v>
      </c>
      <c r="B3372" s="2" t="s">
        <v>12127</v>
      </c>
      <c r="C3372" s="2" t="s">
        <v>10858</v>
      </c>
      <c r="D3372" s="2" t="s">
        <v>4301</v>
      </c>
      <c r="E3372" s="2" t="s">
        <v>13145</v>
      </c>
    </row>
    <row r="3373">
      <c r="A3373" s="89" t="s">
        <v>9231</v>
      </c>
      <c r="B3373" s="2" t="s">
        <v>12127</v>
      </c>
      <c r="C3373" s="2" t="s">
        <v>10858</v>
      </c>
      <c r="D3373" s="2" t="s">
        <v>4301</v>
      </c>
      <c r="E3373" s="2" t="s">
        <v>13146</v>
      </c>
    </row>
    <row r="3374">
      <c r="A3374" s="89" t="s">
        <v>7258</v>
      </c>
      <c r="B3374" s="2" t="s">
        <v>12127</v>
      </c>
      <c r="C3374" s="2" t="s">
        <v>10858</v>
      </c>
      <c r="D3374" s="2" t="s">
        <v>4301</v>
      </c>
      <c r="E3374" s="2" t="s">
        <v>13147</v>
      </c>
    </row>
    <row r="3375">
      <c r="A3375" s="89" t="s">
        <v>9212</v>
      </c>
      <c r="B3375" s="2" t="s">
        <v>12127</v>
      </c>
      <c r="C3375" s="2" t="s">
        <v>10858</v>
      </c>
      <c r="D3375" s="2" t="s">
        <v>4301</v>
      </c>
      <c r="E3375" s="2" t="s">
        <v>13148</v>
      </c>
    </row>
    <row r="3376">
      <c r="A3376" s="2" t="s">
        <v>9232</v>
      </c>
      <c r="B3376" s="2" t="s">
        <v>12127</v>
      </c>
      <c r="C3376" s="2" t="s">
        <v>10858</v>
      </c>
      <c r="D3376" s="2" t="s">
        <v>4301</v>
      </c>
      <c r="E3376" s="2" t="s">
        <v>13149</v>
      </c>
    </row>
    <row r="3377">
      <c r="A3377" s="89" t="s">
        <v>9212</v>
      </c>
      <c r="B3377" s="2" t="s">
        <v>12127</v>
      </c>
      <c r="C3377" s="2" t="s">
        <v>10858</v>
      </c>
      <c r="D3377" s="2" t="s">
        <v>4301</v>
      </c>
      <c r="E3377" s="2" t="s">
        <v>13150</v>
      </c>
    </row>
    <row r="3378">
      <c r="A3378" s="2" t="s">
        <v>9233</v>
      </c>
      <c r="B3378" s="2" t="s">
        <v>12127</v>
      </c>
      <c r="C3378" s="2" t="s">
        <v>10858</v>
      </c>
      <c r="D3378" s="2" t="s">
        <v>4301</v>
      </c>
      <c r="E3378" s="2" t="s">
        <v>13151</v>
      </c>
    </row>
    <row r="3379">
      <c r="A3379" s="2" t="s">
        <v>9234</v>
      </c>
      <c r="B3379" s="2" t="s">
        <v>12127</v>
      </c>
      <c r="C3379" s="2" t="s">
        <v>10858</v>
      </c>
      <c r="D3379" s="2" t="s">
        <v>4301</v>
      </c>
      <c r="E3379" s="2" t="s">
        <v>13152</v>
      </c>
    </row>
    <row r="3380">
      <c r="A3380" s="2" t="s">
        <v>8019</v>
      </c>
      <c r="B3380" s="2" t="s">
        <v>12127</v>
      </c>
      <c r="C3380" s="2" t="s">
        <v>10858</v>
      </c>
      <c r="D3380" s="2" t="s">
        <v>4301</v>
      </c>
      <c r="E3380" s="2" t="s">
        <v>13153</v>
      </c>
    </row>
    <row r="3381">
      <c r="A3381" s="2" t="s">
        <v>9235</v>
      </c>
      <c r="B3381" s="2" t="s">
        <v>12127</v>
      </c>
      <c r="C3381" s="2" t="s">
        <v>10858</v>
      </c>
      <c r="D3381" s="2" t="s">
        <v>4301</v>
      </c>
      <c r="E3381" s="2" t="s">
        <v>13154</v>
      </c>
    </row>
    <row r="3382">
      <c r="A3382" s="9" t="s">
        <v>9236</v>
      </c>
      <c r="B3382" s="2" t="s">
        <v>12127</v>
      </c>
      <c r="C3382" s="2" t="s">
        <v>10858</v>
      </c>
      <c r="D3382" s="2" t="s">
        <v>4301</v>
      </c>
      <c r="E3382" s="2" t="s">
        <v>13155</v>
      </c>
    </row>
    <row r="3383">
      <c r="A3383" s="36" t="s">
        <v>9237</v>
      </c>
      <c r="B3383" s="2" t="s">
        <v>12127</v>
      </c>
      <c r="C3383" s="2" t="s">
        <v>10858</v>
      </c>
      <c r="D3383" s="2" t="s">
        <v>4301</v>
      </c>
      <c r="E3383" s="2" t="s">
        <v>13156</v>
      </c>
    </row>
    <row r="3384">
      <c r="A3384" s="2" t="s">
        <v>9238</v>
      </c>
      <c r="B3384" s="2" t="s">
        <v>12127</v>
      </c>
      <c r="C3384" s="2" t="s">
        <v>10858</v>
      </c>
      <c r="D3384" s="2" t="s">
        <v>4301</v>
      </c>
      <c r="E3384" s="2" t="s">
        <v>13157</v>
      </c>
    </row>
    <row r="3385">
      <c r="A3385" s="2" t="s">
        <v>8020</v>
      </c>
      <c r="B3385" s="2" t="s">
        <v>12127</v>
      </c>
      <c r="C3385" s="2" t="s">
        <v>10858</v>
      </c>
      <c r="D3385" s="2" t="s">
        <v>4301</v>
      </c>
      <c r="E3385" s="2" t="s">
        <v>13158</v>
      </c>
    </row>
    <row r="3386">
      <c r="A3386" s="9" t="s">
        <v>9239</v>
      </c>
      <c r="B3386" s="2" t="s">
        <v>12127</v>
      </c>
      <c r="C3386" s="2" t="s">
        <v>10858</v>
      </c>
      <c r="D3386" s="2" t="s">
        <v>4301</v>
      </c>
      <c r="E3386" s="2" t="s">
        <v>13159</v>
      </c>
    </row>
    <row r="3387">
      <c r="A3387" s="2" t="s">
        <v>7259</v>
      </c>
      <c r="B3387" s="2" t="s">
        <v>12127</v>
      </c>
      <c r="C3387" s="2" t="s">
        <v>10858</v>
      </c>
      <c r="D3387" s="2" t="s">
        <v>4301</v>
      </c>
      <c r="E3387" s="2" t="s">
        <v>13160</v>
      </c>
    </row>
    <row r="3388">
      <c r="A3388" s="9" t="s">
        <v>9240</v>
      </c>
      <c r="B3388" s="2" t="s">
        <v>12127</v>
      </c>
      <c r="C3388" s="2" t="s">
        <v>10858</v>
      </c>
      <c r="D3388" s="2" t="s">
        <v>4301</v>
      </c>
      <c r="E3388" s="2" t="s">
        <v>13161</v>
      </c>
    </row>
    <row r="3389">
      <c r="A3389" s="9" t="s">
        <v>9241</v>
      </c>
      <c r="B3389" s="2" t="s">
        <v>12127</v>
      </c>
      <c r="C3389" s="2" t="s">
        <v>10858</v>
      </c>
      <c r="D3389" s="2" t="s">
        <v>4301</v>
      </c>
      <c r="E3389" s="2" t="s">
        <v>13162</v>
      </c>
    </row>
    <row r="3390">
      <c r="A3390" s="2" t="s">
        <v>9242</v>
      </c>
      <c r="B3390" s="2" t="s">
        <v>12127</v>
      </c>
      <c r="C3390" s="2" t="s">
        <v>10858</v>
      </c>
      <c r="D3390" s="2" t="s">
        <v>4301</v>
      </c>
      <c r="E3390" s="2" t="s">
        <v>13163</v>
      </c>
    </row>
    <row r="3391">
      <c r="A3391" s="2" t="s">
        <v>9243</v>
      </c>
      <c r="B3391" s="2" t="s">
        <v>12127</v>
      </c>
      <c r="C3391" s="2" t="s">
        <v>10858</v>
      </c>
      <c r="D3391" s="2" t="s">
        <v>4301</v>
      </c>
      <c r="E3391" s="2" t="s">
        <v>13164</v>
      </c>
    </row>
    <row r="3392">
      <c r="A3392" s="2" t="s">
        <v>7260</v>
      </c>
      <c r="B3392" s="2" t="s">
        <v>12127</v>
      </c>
      <c r="C3392" s="2" t="s">
        <v>10858</v>
      </c>
      <c r="D3392" s="2" t="s">
        <v>4301</v>
      </c>
      <c r="E3392" s="2" t="s">
        <v>13165</v>
      </c>
    </row>
    <row r="3393">
      <c r="A3393" s="2" t="s">
        <v>9069</v>
      </c>
      <c r="B3393" s="2" t="s">
        <v>12127</v>
      </c>
      <c r="C3393" s="2" t="s">
        <v>10858</v>
      </c>
      <c r="D3393" s="2" t="s">
        <v>4301</v>
      </c>
      <c r="E3393" s="2" t="s">
        <v>13166</v>
      </c>
    </row>
    <row r="3394">
      <c r="A3394" s="2" t="s">
        <v>9244</v>
      </c>
      <c r="B3394" s="2" t="s">
        <v>12127</v>
      </c>
      <c r="C3394" s="2" t="s">
        <v>10858</v>
      </c>
      <c r="D3394" s="2" t="s">
        <v>4301</v>
      </c>
      <c r="E3394" s="2" t="s">
        <v>13167</v>
      </c>
    </row>
    <row r="3395">
      <c r="A3395" s="9" t="s">
        <v>7261</v>
      </c>
      <c r="B3395" s="2" t="s">
        <v>12127</v>
      </c>
      <c r="C3395" s="2" t="s">
        <v>10858</v>
      </c>
      <c r="D3395" s="2" t="s">
        <v>4301</v>
      </c>
      <c r="E3395" s="2" t="s">
        <v>13168</v>
      </c>
    </row>
    <row r="3396">
      <c r="A3396" s="9" t="s">
        <v>9245</v>
      </c>
      <c r="B3396" s="2" t="s">
        <v>12127</v>
      </c>
      <c r="C3396" s="2" t="s">
        <v>10858</v>
      </c>
      <c r="D3396" s="2" t="s">
        <v>4301</v>
      </c>
      <c r="E3396" s="2" t="s">
        <v>13169</v>
      </c>
    </row>
    <row r="3397">
      <c r="A3397" s="36" t="s">
        <v>9246</v>
      </c>
      <c r="B3397" s="2" t="s">
        <v>12127</v>
      </c>
      <c r="C3397" s="2" t="s">
        <v>10858</v>
      </c>
      <c r="D3397" s="2" t="s">
        <v>4301</v>
      </c>
      <c r="E3397" s="2" t="s">
        <v>13170</v>
      </c>
    </row>
    <row r="3398">
      <c r="A3398" s="36" t="s">
        <v>13171</v>
      </c>
      <c r="B3398" s="2" t="s">
        <v>12127</v>
      </c>
      <c r="C3398" s="2" t="s">
        <v>10858</v>
      </c>
      <c r="D3398" s="2" t="s">
        <v>4301</v>
      </c>
      <c r="E3398" s="2" t="s">
        <v>13172</v>
      </c>
    </row>
    <row r="3399">
      <c r="A3399" s="38" t="s">
        <v>9248</v>
      </c>
      <c r="B3399" s="2" t="s">
        <v>12127</v>
      </c>
      <c r="C3399" s="2" t="s">
        <v>10858</v>
      </c>
      <c r="D3399" s="2" t="s">
        <v>4301</v>
      </c>
      <c r="E3399" s="2" t="s">
        <v>13173</v>
      </c>
    </row>
    <row r="3400">
      <c r="A3400" s="36" t="s">
        <v>7031</v>
      </c>
      <c r="B3400" s="2" t="s">
        <v>12127</v>
      </c>
      <c r="C3400" s="2" t="s">
        <v>10858</v>
      </c>
      <c r="D3400" s="2" t="s">
        <v>4301</v>
      </c>
      <c r="E3400" s="2" t="s">
        <v>13174</v>
      </c>
    </row>
    <row r="3401">
      <c r="A3401" s="36" t="s">
        <v>7031</v>
      </c>
      <c r="B3401" s="2" t="s">
        <v>12127</v>
      </c>
      <c r="C3401" s="2" t="s">
        <v>10858</v>
      </c>
      <c r="D3401" s="2" t="s">
        <v>4301</v>
      </c>
      <c r="E3401" s="2" t="s">
        <v>13175</v>
      </c>
    </row>
    <row r="3402">
      <c r="A3402" s="36" t="s">
        <v>7031</v>
      </c>
      <c r="B3402" s="2" t="s">
        <v>12127</v>
      </c>
      <c r="C3402" s="2" t="s">
        <v>10858</v>
      </c>
      <c r="D3402" s="2" t="s">
        <v>4301</v>
      </c>
      <c r="E3402" s="2" t="s">
        <v>13176</v>
      </c>
    </row>
    <row r="3403">
      <c r="A3403" s="2" t="s">
        <v>13177</v>
      </c>
      <c r="B3403" s="2" t="s">
        <v>13178</v>
      </c>
      <c r="C3403" s="2" t="s">
        <v>10858</v>
      </c>
      <c r="D3403" s="2" t="s">
        <v>4301</v>
      </c>
      <c r="E3403" s="38" t="s">
        <v>13179</v>
      </c>
    </row>
    <row r="3404">
      <c r="A3404" s="2" t="s">
        <v>13180</v>
      </c>
      <c r="B3404" s="2" t="s">
        <v>13178</v>
      </c>
      <c r="C3404" s="2" t="s">
        <v>10858</v>
      </c>
      <c r="D3404" s="2" t="s">
        <v>4301</v>
      </c>
      <c r="E3404" s="2" t="s">
        <v>13181</v>
      </c>
    </row>
    <row r="3405">
      <c r="A3405" s="2" t="s">
        <v>8022</v>
      </c>
      <c r="B3405" s="2" t="s">
        <v>13178</v>
      </c>
      <c r="C3405" s="2" t="s">
        <v>10858</v>
      </c>
      <c r="D3405" s="2" t="s">
        <v>4301</v>
      </c>
      <c r="E3405" s="2" t="s">
        <v>13182</v>
      </c>
    </row>
    <row r="3406">
      <c r="A3406" s="2" t="s">
        <v>13183</v>
      </c>
      <c r="B3406" s="2" t="s">
        <v>13178</v>
      </c>
      <c r="C3406" s="2" t="s">
        <v>10858</v>
      </c>
      <c r="D3406" s="2" t="s">
        <v>4301</v>
      </c>
      <c r="E3406" s="2" t="s">
        <v>13184</v>
      </c>
    </row>
    <row r="3407">
      <c r="A3407" s="2" t="s">
        <v>13185</v>
      </c>
      <c r="B3407" s="2" t="s">
        <v>13178</v>
      </c>
      <c r="C3407" s="2" t="s">
        <v>10858</v>
      </c>
      <c r="D3407" s="2" t="s">
        <v>4301</v>
      </c>
      <c r="E3407" s="2" t="s">
        <v>13186</v>
      </c>
    </row>
    <row r="3408">
      <c r="A3408" s="2" t="s">
        <v>13187</v>
      </c>
      <c r="B3408" s="2" t="s">
        <v>13178</v>
      </c>
      <c r="C3408" s="2" t="s">
        <v>10858</v>
      </c>
      <c r="D3408" s="2" t="s">
        <v>4301</v>
      </c>
      <c r="E3408" s="2" t="s">
        <v>13188</v>
      </c>
    </row>
    <row r="3409">
      <c r="A3409" s="2" t="s">
        <v>13189</v>
      </c>
      <c r="B3409" s="2" t="s">
        <v>13178</v>
      </c>
      <c r="C3409" s="2" t="s">
        <v>10858</v>
      </c>
      <c r="D3409" s="2" t="s">
        <v>4301</v>
      </c>
      <c r="E3409" s="2" t="s">
        <v>13190</v>
      </c>
    </row>
    <row r="3410">
      <c r="A3410" s="2" t="s">
        <v>13191</v>
      </c>
      <c r="B3410" s="2" t="s">
        <v>13178</v>
      </c>
      <c r="C3410" s="2" t="s">
        <v>10858</v>
      </c>
      <c r="D3410" s="2" t="s">
        <v>4301</v>
      </c>
      <c r="E3410" s="2" t="s">
        <v>13192</v>
      </c>
    </row>
    <row r="3411">
      <c r="A3411" s="2" t="s">
        <v>13193</v>
      </c>
      <c r="B3411" s="2" t="s">
        <v>13178</v>
      </c>
      <c r="C3411" s="2" t="s">
        <v>10858</v>
      </c>
      <c r="D3411" s="2" t="s">
        <v>4301</v>
      </c>
      <c r="E3411" s="2" t="s">
        <v>13194</v>
      </c>
    </row>
    <row r="3412">
      <c r="A3412" s="2" t="s">
        <v>9255</v>
      </c>
      <c r="B3412" s="2" t="s">
        <v>13178</v>
      </c>
      <c r="C3412" s="2" t="s">
        <v>10858</v>
      </c>
      <c r="D3412" s="2" t="s">
        <v>4301</v>
      </c>
      <c r="E3412" s="2" t="s">
        <v>13195</v>
      </c>
    </row>
    <row r="3413">
      <c r="A3413" s="9" t="s">
        <v>7273</v>
      </c>
      <c r="B3413" s="2" t="s">
        <v>13178</v>
      </c>
      <c r="C3413" s="2" t="s">
        <v>10858</v>
      </c>
      <c r="D3413" s="2" t="s">
        <v>4301</v>
      </c>
      <c r="E3413" s="2" t="s">
        <v>13196</v>
      </c>
    </row>
    <row r="3414">
      <c r="A3414" s="2" t="s">
        <v>13197</v>
      </c>
      <c r="B3414" s="2" t="s">
        <v>13178</v>
      </c>
      <c r="C3414" s="2" t="s">
        <v>10858</v>
      </c>
      <c r="D3414" s="2" t="s">
        <v>4301</v>
      </c>
      <c r="E3414" s="2" t="s">
        <v>13198</v>
      </c>
    </row>
    <row r="3415">
      <c r="A3415" s="2" t="s">
        <v>13199</v>
      </c>
      <c r="B3415" s="2" t="s">
        <v>13178</v>
      </c>
      <c r="C3415" s="2" t="s">
        <v>10858</v>
      </c>
      <c r="D3415" s="2" t="s">
        <v>4301</v>
      </c>
      <c r="E3415" s="2" t="s">
        <v>13200</v>
      </c>
    </row>
    <row r="3416">
      <c r="A3416" s="9" t="s">
        <v>7286</v>
      </c>
      <c r="B3416" s="2" t="s">
        <v>13178</v>
      </c>
      <c r="C3416" s="2" t="s">
        <v>10858</v>
      </c>
      <c r="D3416" s="2" t="s">
        <v>4301</v>
      </c>
      <c r="E3416" s="2" t="s">
        <v>13201</v>
      </c>
    </row>
    <row r="3417">
      <c r="A3417" s="2" t="s">
        <v>8032</v>
      </c>
      <c r="B3417" s="2" t="s">
        <v>13178</v>
      </c>
      <c r="C3417" s="2" t="s">
        <v>10858</v>
      </c>
      <c r="D3417" s="2" t="s">
        <v>4301</v>
      </c>
      <c r="E3417" s="2" t="s">
        <v>13202</v>
      </c>
    </row>
    <row r="3418">
      <c r="A3418" s="36" t="s">
        <v>13203</v>
      </c>
      <c r="B3418" s="2" t="s">
        <v>13178</v>
      </c>
      <c r="C3418" s="2" t="s">
        <v>10858</v>
      </c>
      <c r="D3418" s="2" t="s">
        <v>4301</v>
      </c>
      <c r="E3418" s="2" t="s">
        <v>13204</v>
      </c>
    </row>
    <row r="3419">
      <c r="A3419" s="2" t="s">
        <v>7289</v>
      </c>
      <c r="B3419" s="2" t="s">
        <v>13178</v>
      </c>
      <c r="C3419" s="2" t="s">
        <v>10858</v>
      </c>
      <c r="D3419" s="2" t="s">
        <v>4301</v>
      </c>
      <c r="E3419" s="2" t="s">
        <v>13205</v>
      </c>
    </row>
    <row r="3420">
      <c r="A3420" s="36" t="s">
        <v>13206</v>
      </c>
      <c r="B3420" s="2" t="s">
        <v>13178</v>
      </c>
      <c r="C3420" s="2" t="s">
        <v>10858</v>
      </c>
      <c r="D3420" s="2" t="s">
        <v>4301</v>
      </c>
      <c r="E3420" s="2" t="s">
        <v>13207</v>
      </c>
    </row>
    <row r="3421">
      <c r="A3421" s="9" t="s">
        <v>8035</v>
      </c>
      <c r="B3421" s="2" t="s">
        <v>13178</v>
      </c>
      <c r="C3421" s="2" t="s">
        <v>10858</v>
      </c>
      <c r="D3421" s="2" t="s">
        <v>4301</v>
      </c>
      <c r="E3421" s="2" t="s">
        <v>13208</v>
      </c>
    </row>
    <row r="3422">
      <c r="A3422" s="2" t="s">
        <v>13209</v>
      </c>
      <c r="B3422" s="2" t="s">
        <v>13178</v>
      </c>
      <c r="C3422" s="2" t="s">
        <v>10858</v>
      </c>
      <c r="D3422" s="2" t="s">
        <v>4301</v>
      </c>
      <c r="E3422" s="2" t="s">
        <v>13210</v>
      </c>
    </row>
    <row r="3423">
      <c r="A3423" s="2" t="s">
        <v>8036</v>
      </c>
      <c r="B3423" s="2" t="s">
        <v>13178</v>
      </c>
      <c r="C3423" s="2" t="s">
        <v>10858</v>
      </c>
      <c r="D3423" s="2" t="s">
        <v>4301</v>
      </c>
      <c r="E3423" s="2" t="s">
        <v>13211</v>
      </c>
    </row>
    <row r="3424">
      <c r="A3424" s="2" t="s">
        <v>7297</v>
      </c>
      <c r="B3424" s="2" t="s">
        <v>13178</v>
      </c>
      <c r="C3424" s="2" t="s">
        <v>10858</v>
      </c>
      <c r="D3424" s="2" t="s">
        <v>4301</v>
      </c>
      <c r="E3424" s="2" t="s">
        <v>13212</v>
      </c>
    </row>
    <row r="3425">
      <c r="A3425" s="2" t="s">
        <v>8037</v>
      </c>
      <c r="B3425" s="2" t="s">
        <v>13178</v>
      </c>
      <c r="C3425" s="2" t="s">
        <v>10858</v>
      </c>
      <c r="D3425" s="2" t="s">
        <v>4301</v>
      </c>
      <c r="E3425" s="2" t="s">
        <v>13213</v>
      </c>
    </row>
    <row r="3426">
      <c r="A3426" s="2" t="s">
        <v>8038</v>
      </c>
      <c r="B3426" s="2" t="s">
        <v>13178</v>
      </c>
      <c r="C3426" s="2" t="s">
        <v>10858</v>
      </c>
      <c r="D3426" s="2" t="s">
        <v>4301</v>
      </c>
      <c r="E3426" s="2" t="s">
        <v>13214</v>
      </c>
    </row>
    <row r="3427">
      <c r="A3427" s="36" t="s">
        <v>13215</v>
      </c>
      <c r="B3427" s="2" t="s">
        <v>13178</v>
      </c>
      <c r="C3427" s="2" t="s">
        <v>10858</v>
      </c>
      <c r="D3427" s="2" t="s">
        <v>4301</v>
      </c>
      <c r="E3427" s="2" t="s">
        <v>13216</v>
      </c>
    </row>
    <row r="3428">
      <c r="A3428" s="2" t="s">
        <v>9265</v>
      </c>
      <c r="B3428" s="2" t="s">
        <v>13178</v>
      </c>
      <c r="C3428" s="2" t="s">
        <v>10858</v>
      </c>
      <c r="D3428" s="2" t="s">
        <v>4301</v>
      </c>
      <c r="E3428" s="2" t="s">
        <v>13217</v>
      </c>
    </row>
    <row r="3429">
      <c r="A3429" s="2" t="s">
        <v>13218</v>
      </c>
      <c r="B3429" s="2" t="s">
        <v>13178</v>
      </c>
      <c r="C3429" s="2" t="s">
        <v>10858</v>
      </c>
      <c r="D3429" s="2" t="s">
        <v>4301</v>
      </c>
      <c r="E3429" s="2" t="s">
        <v>13219</v>
      </c>
    </row>
    <row r="3430">
      <c r="A3430" s="2" t="s">
        <v>8041</v>
      </c>
      <c r="B3430" s="2" t="s">
        <v>13178</v>
      </c>
      <c r="C3430" s="2" t="s">
        <v>10858</v>
      </c>
      <c r="D3430" s="2" t="s">
        <v>4301</v>
      </c>
      <c r="E3430" s="2" t="s">
        <v>13220</v>
      </c>
    </row>
    <row r="3431">
      <c r="A3431" s="2" t="s">
        <v>8042</v>
      </c>
      <c r="B3431" s="2" t="s">
        <v>13178</v>
      </c>
      <c r="C3431" s="2" t="s">
        <v>10858</v>
      </c>
      <c r="D3431" s="2" t="s">
        <v>4301</v>
      </c>
      <c r="E3431" s="2" t="s">
        <v>13221</v>
      </c>
    </row>
    <row r="3432">
      <c r="A3432" s="2" t="s">
        <v>7306</v>
      </c>
      <c r="B3432" s="2" t="s">
        <v>13178</v>
      </c>
      <c r="C3432" s="2" t="s">
        <v>10858</v>
      </c>
      <c r="D3432" s="2" t="s">
        <v>4301</v>
      </c>
      <c r="E3432" s="2" t="s">
        <v>13222</v>
      </c>
    </row>
    <row r="3433">
      <c r="A3433" s="2" t="s">
        <v>8043</v>
      </c>
      <c r="B3433" s="2" t="s">
        <v>13178</v>
      </c>
      <c r="C3433" s="2" t="s">
        <v>10858</v>
      </c>
      <c r="D3433" s="2" t="s">
        <v>4301</v>
      </c>
      <c r="E3433" s="2" t="s">
        <v>13223</v>
      </c>
    </row>
    <row r="3434">
      <c r="A3434" s="2" t="s">
        <v>7307</v>
      </c>
      <c r="B3434" s="2" t="s">
        <v>13178</v>
      </c>
      <c r="C3434" s="2" t="s">
        <v>10858</v>
      </c>
      <c r="D3434" s="2" t="s">
        <v>4301</v>
      </c>
      <c r="E3434" s="2" t="s">
        <v>13224</v>
      </c>
    </row>
    <row r="3435">
      <c r="A3435" s="2" t="s">
        <v>13225</v>
      </c>
      <c r="B3435" s="2" t="s">
        <v>13178</v>
      </c>
      <c r="C3435" s="2" t="s">
        <v>10858</v>
      </c>
      <c r="D3435" s="2" t="s">
        <v>4301</v>
      </c>
      <c r="E3435" s="2" t="s">
        <v>13226</v>
      </c>
    </row>
    <row r="3436">
      <c r="A3436" s="2" t="s">
        <v>8045</v>
      </c>
      <c r="B3436" s="2" t="s">
        <v>13178</v>
      </c>
      <c r="C3436" s="2" t="s">
        <v>10858</v>
      </c>
      <c r="D3436" s="2" t="s">
        <v>4301</v>
      </c>
      <c r="E3436" s="2" t="s">
        <v>13227</v>
      </c>
    </row>
    <row r="3437">
      <c r="A3437" s="2" t="s">
        <v>8046</v>
      </c>
      <c r="B3437" s="2" t="s">
        <v>13178</v>
      </c>
      <c r="C3437" s="2" t="s">
        <v>10858</v>
      </c>
      <c r="D3437" s="2" t="s">
        <v>4301</v>
      </c>
      <c r="E3437" s="2" t="s">
        <v>13228</v>
      </c>
    </row>
    <row r="3438">
      <c r="A3438" s="9" t="s">
        <v>8047</v>
      </c>
      <c r="B3438" s="2" t="s">
        <v>13178</v>
      </c>
      <c r="C3438" s="2" t="s">
        <v>10858</v>
      </c>
      <c r="D3438" s="2" t="s">
        <v>4301</v>
      </c>
      <c r="E3438" s="2" t="s">
        <v>13229</v>
      </c>
    </row>
    <row r="3439">
      <c r="A3439" s="9" t="s">
        <v>8048</v>
      </c>
      <c r="B3439" s="2" t="s">
        <v>13178</v>
      </c>
      <c r="C3439" s="2" t="s">
        <v>10858</v>
      </c>
      <c r="D3439" s="2" t="s">
        <v>4301</v>
      </c>
      <c r="E3439" s="2" t="s">
        <v>13230</v>
      </c>
    </row>
    <row r="3440">
      <c r="A3440" s="2" t="s">
        <v>9266</v>
      </c>
      <c r="B3440" s="2" t="s">
        <v>13178</v>
      </c>
      <c r="C3440" s="2" t="s">
        <v>10858</v>
      </c>
      <c r="D3440" s="2" t="s">
        <v>4301</v>
      </c>
      <c r="E3440" s="2" t="s">
        <v>13231</v>
      </c>
    </row>
    <row r="3441">
      <c r="A3441" s="2" t="s">
        <v>9267</v>
      </c>
      <c r="B3441" s="2" t="s">
        <v>13178</v>
      </c>
      <c r="C3441" s="2" t="s">
        <v>10858</v>
      </c>
      <c r="D3441" s="2" t="s">
        <v>4301</v>
      </c>
      <c r="E3441" s="2" t="s">
        <v>13232</v>
      </c>
    </row>
    <row r="3442">
      <c r="A3442" s="9" t="s">
        <v>9268</v>
      </c>
      <c r="B3442" s="2" t="s">
        <v>13178</v>
      </c>
      <c r="C3442" s="2" t="s">
        <v>10858</v>
      </c>
      <c r="D3442" s="2" t="s">
        <v>4301</v>
      </c>
      <c r="E3442" s="2" t="s">
        <v>13233</v>
      </c>
    </row>
    <row r="3443">
      <c r="A3443" s="2" t="s">
        <v>9269</v>
      </c>
      <c r="B3443" s="2" t="s">
        <v>13178</v>
      </c>
      <c r="C3443" s="2" t="s">
        <v>10858</v>
      </c>
      <c r="D3443" s="2" t="s">
        <v>4301</v>
      </c>
      <c r="E3443" s="2" t="s">
        <v>13234</v>
      </c>
    </row>
    <row r="3444">
      <c r="A3444" s="9" t="s">
        <v>13235</v>
      </c>
      <c r="B3444" s="2" t="s">
        <v>13178</v>
      </c>
      <c r="C3444" s="2" t="s">
        <v>10858</v>
      </c>
      <c r="D3444" s="2" t="s">
        <v>4301</v>
      </c>
      <c r="E3444" s="2" t="s">
        <v>13236</v>
      </c>
    </row>
    <row r="3445">
      <c r="A3445" s="2" t="s">
        <v>13237</v>
      </c>
      <c r="B3445" s="2" t="s">
        <v>13178</v>
      </c>
      <c r="C3445" s="2" t="s">
        <v>10858</v>
      </c>
      <c r="D3445" s="2" t="s">
        <v>4301</v>
      </c>
      <c r="E3445" s="2" t="s">
        <v>13238</v>
      </c>
    </row>
    <row r="3446">
      <c r="A3446" s="2" t="s">
        <v>8053</v>
      </c>
      <c r="B3446" s="2" t="s">
        <v>13178</v>
      </c>
      <c r="C3446" s="2" t="s">
        <v>10858</v>
      </c>
      <c r="D3446" s="2" t="s">
        <v>4301</v>
      </c>
      <c r="E3446" s="2" t="s">
        <v>13239</v>
      </c>
    </row>
    <row r="3447">
      <c r="A3447" s="2" t="s">
        <v>13240</v>
      </c>
      <c r="B3447" s="2" t="s">
        <v>13178</v>
      </c>
      <c r="C3447" s="2" t="s">
        <v>10858</v>
      </c>
      <c r="D3447" s="2" t="s">
        <v>4301</v>
      </c>
      <c r="E3447" s="2" t="s">
        <v>13241</v>
      </c>
    </row>
    <row r="3448">
      <c r="A3448" s="2" t="s">
        <v>9276</v>
      </c>
      <c r="B3448" s="2" t="s">
        <v>13178</v>
      </c>
      <c r="C3448" s="2" t="s">
        <v>10858</v>
      </c>
      <c r="D3448" s="2" t="s">
        <v>4301</v>
      </c>
      <c r="E3448" s="2" t="s">
        <v>13242</v>
      </c>
    </row>
    <row r="3449">
      <c r="A3449" s="2" t="s">
        <v>8054</v>
      </c>
      <c r="B3449" s="2" t="s">
        <v>13178</v>
      </c>
      <c r="C3449" s="2" t="s">
        <v>10858</v>
      </c>
      <c r="D3449" s="2" t="s">
        <v>4301</v>
      </c>
      <c r="E3449" s="2" t="s">
        <v>13243</v>
      </c>
    </row>
    <row r="3450">
      <c r="A3450" s="2" t="s">
        <v>8055</v>
      </c>
      <c r="B3450" s="2" t="s">
        <v>13178</v>
      </c>
      <c r="C3450" s="2" t="s">
        <v>10858</v>
      </c>
      <c r="D3450" s="2" t="s">
        <v>4301</v>
      </c>
      <c r="E3450" s="2" t="s">
        <v>13244</v>
      </c>
    </row>
    <row r="3451">
      <c r="A3451" s="2" t="s">
        <v>8056</v>
      </c>
      <c r="B3451" s="2" t="s">
        <v>13178</v>
      </c>
      <c r="C3451" s="2" t="s">
        <v>10858</v>
      </c>
      <c r="D3451" s="2" t="s">
        <v>4301</v>
      </c>
      <c r="E3451" s="2" t="s">
        <v>13245</v>
      </c>
    </row>
    <row r="3452">
      <c r="A3452" s="2" t="s">
        <v>8057</v>
      </c>
      <c r="B3452" s="2" t="s">
        <v>13178</v>
      </c>
      <c r="C3452" s="2" t="s">
        <v>10858</v>
      </c>
      <c r="D3452" s="2" t="s">
        <v>4301</v>
      </c>
      <c r="E3452" s="2" t="s">
        <v>13246</v>
      </c>
    </row>
    <row r="3453">
      <c r="A3453" s="2" t="s">
        <v>7314</v>
      </c>
      <c r="B3453" s="2" t="s">
        <v>13178</v>
      </c>
      <c r="C3453" s="2" t="s">
        <v>10858</v>
      </c>
      <c r="D3453" s="2" t="s">
        <v>4301</v>
      </c>
      <c r="E3453" s="2" t="s">
        <v>13247</v>
      </c>
    </row>
    <row r="3454">
      <c r="A3454" s="2" t="s">
        <v>13248</v>
      </c>
      <c r="B3454" s="2" t="s">
        <v>13178</v>
      </c>
      <c r="C3454" s="2" t="s">
        <v>10858</v>
      </c>
      <c r="D3454" s="2" t="s">
        <v>4301</v>
      </c>
      <c r="E3454" s="2" t="s">
        <v>13249</v>
      </c>
    </row>
    <row r="3455">
      <c r="A3455" s="2" t="s">
        <v>8059</v>
      </c>
      <c r="B3455" s="2" t="s">
        <v>13178</v>
      </c>
      <c r="C3455" s="2" t="s">
        <v>10858</v>
      </c>
      <c r="D3455" s="2" t="s">
        <v>4301</v>
      </c>
      <c r="E3455" s="2" t="s">
        <v>13250</v>
      </c>
    </row>
    <row r="3456">
      <c r="A3456" s="2" t="s">
        <v>7316</v>
      </c>
      <c r="B3456" s="2" t="s">
        <v>13178</v>
      </c>
      <c r="C3456" s="2" t="s">
        <v>10858</v>
      </c>
      <c r="D3456" s="2" t="s">
        <v>4301</v>
      </c>
      <c r="E3456" s="2" t="s">
        <v>13251</v>
      </c>
    </row>
    <row r="3457">
      <c r="A3457" s="2" t="s">
        <v>8060</v>
      </c>
      <c r="B3457" s="2" t="s">
        <v>13178</v>
      </c>
      <c r="C3457" s="2" t="s">
        <v>10858</v>
      </c>
      <c r="D3457" s="2" t="s">
        <v>4301</v>
      </c>
      <c r="E3457" s="2" t="s">
        <v>13252</v>
      </c>
    </row>
    <row r="3458">
      <c r="A3458" s="2" t="s">
        <v>8061</v>
      </c>
      <c r="B3458" s="2" t="s">
        <v>13178</v>
      </c>
      <c r="C3458" s="2" t="s">
        <v>10858</v>
      </c>
      <c r="D3458" s="2" t="s">
        <v>4301</v>
      </c>
      <c r="E3458" s="2" t="s">
        <v>13253</v>
      </c>
    </row>
    <row r="3459">
      <c r="A3459" s="2" t="s">
        <v>8062</v>
      </c>
      <c r="B3459" s="2" t="s">
        <v>13178</v>
      </c>
      <c r="C3459" s="2" t="s">
        <v>10858</v>
      </c>
      <c r="D3459" s="2" t="s">
        <v>4301</v>
      </c>
      <c r="E3459" s="2" t="s">
        <v>13254</v>
      </c>
    </row>
    <row r="3460">
      <c r="A3460" s="2" t="s">
        <v>9283</v>
      </c>
      <c r="B3460" s="2" t="s">
        <v>13178</v>
      </c>
      <c r="C3460" s="2" t="s">
        <v>10858</v>
      </c>
      <c r="D3460" s="2" t="s">
        <v>4301</v>
      </c>
      <c r="E3460" s="2" t="s">
        <v>13255</v>
      </c>
    </row>
    <row r="3461">
      <c r="A3461" s="2" t="s">
        <v>9284</v>
      </c>
      <c r="B3461" s="2" t="s">
        <v>13178</v>
      </c>
      <c r="C3461" s="2" t="s">
        <v>10858</v>
      </c>
      <c r="D3461" s="2" t="s">
        <v>4301</v>
      </c>
      <c r="E3461" s="2" t="s">
        <v>13256</v>
      </c>
    </row>
    <row r="3462">
      <c r="A3462" s="2" t="s">
        <v>9285</v>
      </c>
      <c r="B3462" s="2" t="s">
        <v>13178</v>
      </c>
      <c r="C3462" s="2" t="s">
        <v>10858</v>
      </c>
      <c r="D3462" s="2" t="s">
        <v>4301</v>
      </c>
      <c r="E3462" s="2" t="s">
        <v>13257</v>
      </c>
    </row>
    <row r="3463">
      <c r="A3463" s="9" t="s">
        <v>7323</v>
      </c>
      <c r="B3463" s="2" t="s">
        <v>13178</v>
      </c>
      <c r="C3463" s="2" t="s">
        <v>10858</v>
      </c>
      <c r="D3463" s="2" t="s">
        <v>4301</v>
      </c>
      <c r="E3463" s="2" t="s">
        <v>13258</v>
      </c>
    </row>
    <row r="3464">
      <c r="A3464" s="2" t="s">
        <v>13259</v>
      </c>
      <c r="B3464" s="2" t="s">
        <v>13178</v>
      </c>
      <c r="C3464" s="2" t="s">
        <v>10858</v>
      </c>
      <c r="D3464" s="2" t="s">
        <v>4301</v>
      </c>
      <c r="E3464" s="2" t="s">
        <v>13260</v>
      </c>
    </row>
    <row r="3465">
      <c r="A3465" s="9" t="s">
        <v>7324</v>
      </c>
      <c r="B3465" s="2" t="s">
        <v>13178</v>
      </c>
      <c r="C3465" s="2" t="s">
        <v>10858</v>
      </c>
      <c r="D3465" s="2" t="s">
        <v>4301</v>
      </c>
      <c r="E3465" s="2" t="s">
        <v>13261</v>
      </c>
    </row>
    <row r="3466">
      <c r="A3466" s="9" t="s">
        <v>8065</v>
      </c>
      <c r="B3466" s="2" t="s">
        <v>13178</v>
      </c>
      <c r="C3466" s="2" t="s">
        <v>10858</v>
      </c>
      <c r="D3466" s="2" t="s">
        <v>4301</v>
      </c>
      <c r="E3466" s="2" t="s">
        <v>13262</v>
      </c>
    </row>
    <row r="3467">
      <c r="A3467" s="2" t="s">
        <v>4951</v>
      </c>
      <c r="B3467" s="2" t="s">
        <v>13178</v>
      </c>
      <c r="C3467" s="2" t="s">
        <v>10858</v>
      </c>
      <c r="D3467" s="2" t="s">
        <v>4301</v>
      </c>
      <c r="E3467" s="2" t="s">
        <v>13263</v>
      </c>
    </row>
    <row r="3468">
      <c r="A3468" s="89" t="s">
        <v>7325</v>
      </c>
      <c r="B3468" s="2" t="s">
        <v>13178</v>
      </c>
      <c r="C3468" s="2" t="s">
        <v>10858</v>
      </c>
      <c r="D3468" s="2" t="s">
        <v>4301</v>
      </c>
      <c r="E3468" s="2" t="s">
        <v>13264</v>
      </c>
    </row>
    <row r="3469">
      <c r="A3469" s="9" t="s">
        <v>9286</v>
      </c>
      <c r="B3469" s="2" t="s">
        <v>13265</v>
      </c>
      <c r="C3469" s="2" t="s">
        <v>10858</v>
      </c>
      <c r="D3469" s="2" t="s">
        <v>4301</v>
      </c>
      <c r="E3469" s="38" t="s">
        <v>13266</v>
      </c>
    </row>
    <row r="3470">
      <c r="A3470" s="9" t="s">
        <v>8066</v>
      </c>
      <c r="B3470" s="2" t="s">
        <v>13265</v>
      </c>
      <c r="C3470" s="2" t="s">
        <v>10858</v>
      </c>
      <c r="D3470" s="2" t="s">
        <v>4301</v>
      </c>
      <c r="E3470" s="2" t="s">
        <v>13267</v>
      </c>
    </row>
    <row r="3471">
      <c r="A3471" s="89" t="s">
        <v>6951</v>
      </c>
      <c r="B3471" s="2" t="s">
        <v>13265</v>
      </c>
      <c r="C3471" s="2" t="s">
        <v>10858</v>
      </c>
      <c r="D3471" s="2" t="s">
        <v>4301</v>
      </c>
      <c r="E3471" s="2" t="s">
        <v>13268</v>
      </c>
    </row>
    <row r="3472">
      <c r="A3472" s="36" t="s">
        <v>13269</v>
      </c>
      <c r="B3472" s="2" t="s">
        <v>13265</v>
      </c>
      <c r="C3472" s="2" t="s">
        <v>10858</v>
      </c>
      <c r="D3472" s="2" t="s">
        <v>4301</v>
      </c>
      <c r="E3472" s="2" t="s">
        <v>13270</v>
      </c>
    </row>
    <row r="3473">
      <c r="A3473" s="2" t="s">
        <v>13271</v>
      </c>
      <c r="B3473" s="2" t="s">
        <v>13265</v>
      </c>
      <c r="C3473" s="2" t="s">
        <v>10858</v>
      </c>
      <c r="D3473" s="2" t="s">
        <v>4301</v>
      </c>
      <c r="E3473" s="2" t="s">
        <v>13272</v>
      </c>
    </row>
    <row r="3474">
      <c r="A3474" s="2" t="s">
        <v>7327</v>
      </c>
      <c r="B3474" s="2" t="s">
        <v>13265</v>
      </c>
      <c r="C3474" s="2" t="s">
        <v>10858</v>
      </c>
      <c r="D3474" s="2" t="s">
        <v>4301</v>
      </c>
      <c r="E3474" s="2" t="s">
        <v>13273</v>
      </c>
    </row>
    <row r="3475">
      <c r="A3475" s="2" t="s">
        <v>13274</v>
      </c>
      <c r="B3475" s="2" t="s">
        <v>13265</v>
      </c>
      <c r="C3475" s="2" t="s">
        <v>10858</v>
      </c>
      <c r="D3475" s="2" t="s">
        <v>4301</v>
      </c>
      <c r="E3475" s="2" t="s">
        <v>13275</v>
      </c>
    </row>
    <row r="3476">
      <c r="A3476" s="9" t="s">
        <v>13276</v>
      </c>
      <c r="B3476" s="2" t="s">
        <v>13265</v>
      </c>
      <c r="C3476" s="2" t="s">
        <v>10858</v>
      </c>
      <c r="D3476" s="2" t="s">
        <v>4301</v>
      </c>
      <c r="E3476" s="2" t="s">
        <v>13277</v>
      </c>
    </row>
    <row r="3477">
      <c r="A3477" s="9" t="s">
        <v>13278</v>
      </c>
      <c r="B3477" s="2" t="s">
        <v>13265</v>
      </c>
      <c r="C3477" s="2" t="s">
        <v>10858</v>
      </c>
      <c r="D3477" s="2" t="s">
        <v>4301</v>
      </c>
      <c r="E3477" s="2" t="s">
        <v>13279</v>
      </c>
    </row>
    <row r="3478">
      <c r="A3478" s="2" t="s">
        <v>13280</v>
      </c>
      <c r="B3478" s="2" t="s">
        <v>13265</v>
      </c>
      <c r="C3478" s="2" t="s">
        <v>10858</v>
      </c>
      <c r="D3478" s="2" t="s">
        <v>4301</v>
      </c>
      <c r="E3478" s="2" t="s">
        <v>13281</v>
      </c>
    </row>
    <row r="3479">
      <c r="A3479" s="9" t="s">
        <v>13282</v>
      </c>
      <c r="B3479" s="2" t="s">
        <v>13265</v>
      </c>
      <c r="C3479" s="2" t="s">
        <v>10858</v>
      </c>
      <c r="D3479" s="2" t="s">
        <v>4301</v>
      </c>
      <c r="E3479" s="2" t="s">
        <v>13283</v>
      </c>
    </row>
    <row r="3480">
      <c r="A3480" s="2" t="s">
        <v>13284</v>
      </c>
      <c r="B3480" s="2" t="s">
        <v>13265</v>
      </c>
      <c r="C3480" s="2" t="s">
        <v>10858</v>
      </c>
      <c r="D3480" s="2" t="s">
        <v>4301</v>
      </c>
      <c r="E3480" s="2" t="s">
        <v>13285</v>
      </c>
    </row>
    <row r="3481">
      <c r="A3481" s="36" t="s">
        <v>13286</v>
      </c>
      <c r="B3481" s="2" t="s">
        <v>13265</v>
      </c>
      <c r="C3481" s="2" t="s">
        <v>10858</v>
      </c>
      <c r="D3481" s="2" t="s">
        <v>4301</v>
      </c>
      <c r="E3481" s="2" t="s">
        <v>13287</v>
      </c>
    </row>
    <row r="3482">
      <c r="A3482" s="2" t="s">
        <v>9294</v>
      </c>
      <c r="B3482" s="2" t="s">
        <v>13265</v>
      </c>
      <c r="C3482" s="2" t="s">
        <v>10858</v>
      </c>
      <c r="D3482" s="2" t="s">
        <v>4301</v>
      </c>
      <c r="E3482" s="2" t="s">
        <v>13288</v>
      </c>
    </row>
    <row r="3483">
      <c r="A3483" s="36" t="s">
        <v>13289</v>
      </c>
      <c r="B3483" s="2" t="s">
        <v>13265</v>
      </c>
      <c r="C3483" s="2" t="s">
        <v>10858</v>
      </c>
      <c r="D3483" s="2" t="s">
        <v>4301</v>
      </c>
      <c r="E3483" s="2" t="s">
        <v>13290</v>
      </c>
    </row>
    <row r="3484">
      <c r="A3484" s="36" t="s">
        <v>13291</v>
      </c>
      <c r="B3484" s="2" t="s">
        <v>13265</v>
      </c>
      <c r="C3484" s="2" t="s">
        <v>10858</v>
      </c>
      <c r="D3484" s="2" t="s">
        <v>4301</v>
      </c>
      <c r="E3484" s="2" t="s">
        <v>13292</v>
      </c>
    </row>
    <row r="3485">
      <c r="A3485" s="2" t="s">
        <v>13293</v>
      </c>
      <c r="B3485" s="2" t="s">
        <v>13265</v>
      </c>
      <c r="C3485" s="2" t="s">
        <v>10858</v>
      </c>
      <c r="D3485" s="2" t="s">
        <v>4301</v>
      </c>
      <c r="E3485" s="2" t="s">
        <v>13294</v>
      </c>
    </row>
    <row r="3486">
      <c r="A3486" s="9" t="s">
        <v>13295</v>
      </c>
      <c r="B3486" s="2" t="s">
        <v>13265</v>
      </c>
      <c r="C3486" s="2" t="s">
        <v>10858</v>
      </c>
      <c r="D3486" s="2" t="s">
        <v>4301</v>
      </c>
      <c r="E3486" s="2" t="s">
        <v>13296</v>
      </c>
    </row>
    <row r="3487">
      <c r="A3487" s="2" t="s">
        <v>13297</v>
      </c>
      <c r="B3487" s="2" t="s">
        <v>13265</v>
      </c>
      <c r="C3487" s="2" t="s">
        <v>10858</v>
      </c>
      <c r="D3487" s="2" t="s">
        <v>4301</v>
      </c>
      <c r="E3487" s="2" t="s">
        <v>13298</v>
      </c>
    </row>
    <row r="3488">
      <c r="A3488" s="2" t="s">
        <v>8082</v>
      </c>
      <c r="B3488" s="2" t="s">
        <v>13265</v>
      </c>
      <c r="C3488" s="2" t="s">
        <v>10858</v>
      </c>
      <c r="D3488" s="2" t="s">
        <v>4301</v>
      </c>
      <c r="E3488" s="2" t="s">
        <v>13299</v>
      </c>
    </row>
    <row r="3489">
      <c r="A3489" s="2" t="s">
        <v>13300</v>
      </c>
      <c r="B3489" s="2" t="s">
        <v>13265</v>
      </c>
      <c r="C3489" s="2" t="s">
        <v>10858</v>
      </c>
      <c r="D3489" s="2" t="s">
        <v>4301</v>
      </c>
      <c r="E3489" s="2" t="s">
        <v>13301</v>
      </c>
    </row>
    <row r="3490">
      <c r="A3490" s="2" t="s">
        <v>13302</v>
      </c>
      <c r="B3490" s="2" t="s">
        <v>13265</v>
      </c>
      <c r="C3490" s="2" t="s">
        <v>10858</v>
      </c>
      <c r="D3490" s="2" t="s">
        <v>4301</v>
      </c>
      <c r="E3490" s="2" t="s">
        <v>13303</v>
      </c>
    </row>
    <row r="3491">
      <c r="A3491" s="9" t="s">
        <v>8086</v>
      </c>
      <c r="B3491" s="2" t="s">
        <v>13265</v>
      </c>
      <c r="C3491" s="2" t="s">
        <v>10858</v>
      </c>
      <c r="D3491" s="2" t="s">
        <v>4301</v>
      </c>
      <c r="E3491" s="2" t="s">
        <v>13304</v>
      </c>
    </row>
    <row r="3492">
      <c r="A3492" s="2" t="s">
        <v>9308</v>
      </c>
      <c r="B3492" s="2" t="s">
        <v>13265</v>
      </c>
      <c r="C3492" s="2" t="s">
        <v>10858</v>
      </c>
      <c r="D3492" s="2" t="s">
        <v>4301</v>
      </c>
      <c r="E3492" s="2" t="s">
        <v>13305</v>
      </c>
    </row>
    <row r="3493">
      <c r="A3493" s="2" t="s">
        <v>13306</v>
      </c>
      <c r="B3493" s="2" t="s">
        <v>13265</v>
      </c>
      <c r="C3493" s="2" t="s">
        <v>10858</v>
      </c>
      <c r="D3493" s="2" t="s">
        <v>4301</v>
      </c>
      <c r="E3493" s="2" t="s">
        <v>13307</v>
      </c>
    </row>
    <row r="3494">
      <c r="A3494" s="2" t="s">
        <v>13308</v>
      </c>
      <c r="B3494" s="2" t="s">
        <v>13265</v>
      </c>
      <c r="C3494" s="2" t="s">
        <v>10858</v>
      </c>
      <c r="D3494" s="2" t="s">
        <v>4301</v>
      </c>
      <c r="E3494" s="2" t="s">
        <v>13309</v>
      </c>
    </row>
    <row r="3495">
      <c r="A3495" s="2" t="s">
        <v>8089</v>
      </c>
      <c r="B3495" s="2" t="s">
        <v>13265</v>
      </c>
      <c r="C3495" s="2" t="s">
        <v>10858</v>
      </c>
      <c r="D3495" s="2" t="s">
        <v>4301</v>
      </c>
      <c r="E3495" s="2" t="s">
        <v>13310</v>
      </c>
    </row>
    <row r="3496">
      <c r="A3496" s="36" t="s">
        <v>13311</v>
      </c>
      <c r="B3496" s="2" t="s">
        <v>13265</v>
      </c>
      <c r="C3496" s="2" t="s">
        <v>10858</v>
      </c>
      <c r="D3496" s="2" t="s">
        <v>4301</v>
      </c>
      <c r="E3496" s="2" t="s">
        <v>13312</v>
      </c>
    </row>
    <row r="3497">
      <c r="A3497" s="9" t="s">
        <v>8090</v>
      </c>
      <c r="B3497" s="2" t="s">
        <v>13265</v>
      </c>
      <c r="C3497" s="2" t="s">
        <v>10858</v>
      </c>
      <c r="D3497" s="2" t="s">
        <v>4301</v>
      </c>
      <c r="E3497" s="2" t="s">
        <v>13313</v>
      </c>
    </row>
    <row r="3498">
      <c r="A3498" s="36" t="s">
        <v>13314</v>
      </c>
      <c r="B3498" s="2" t="s">
        <v>13265</v>
      </c>
      <c r="C3498" s="2" t="s">
        <v>10858</v>
      </c>
      <c r="D3498" s="2" t="s">
        <v>4301</v>
      </c>
      <c r="E3498" s="2" t="s">
        <v>13315</v>
      </c>
    </row>
    <row r="3499">
      <c r="A3499" s="36" t="s">
        <v>13316</v>
      </c>
      <c r="B3499" s="2" t="s">
        <v>13265</v>
      </c>
      <c r="C3499" s="2" t="s">
        <v>10858</v>
      </c>
      <c r="D3499" s="2" t="s">
        <v>4301</v>
      </c>
      <c r="E3499" s="2" t="s">
        <v>13317</v>
      </c>
    </row>
    <row r="3500">
      <c r="A3500" s="36" t="s">
        <v>13318</v>
      </c>
      <c r="B3500" s="2" t="s">
        <v>13265</v>
      </c>
      <c r="C3500" s="2" t="s">
        <v>10858</v>
      </c>
      <c r="D3500" s="2" t="s">
        <v>4301</v>
      </c>
      <c r="E3500" s="2" t="s">
        <v>13319</v>
      </c>
    </row>
    <row r="3501">
      <c r="A3501" s="9" t="s">
        <v>9320</v>
      </c>
      <c r="B3501" s="2" t="s">
        <v>13265</v>
      </c>
      <c r="C3501" s="2" t="s">
        <v>10858</v>
      </c>
      <c r="D3501" s="2" t="s">
        <v>4301</v>
      </c>
      <c r="E3501" s="2" t="s">
        <v>13320</v>
      </c>
    </row>
    <row r="3502">
      <c r="A3502" s="2" t="s">
        <v>13321</v>
      </c>
      <c r="B3502" s="2" t="s">
        <v>13265</v>
      </c>
      <c r="C3502" s="2" t="s">
        <v>10858</v>
      </c>
      <c r="D3502" s="2" t="s">
        <v>4301</v>
      </c>
      <c r="E3502" s="2" t="s">
        <v>13322</v>
      </c>
    </row>
    <row r="3503">
      <c r="A3503" s="9" t="s">
        <v>8092</v>
      </c>
      <c r="B3503" s="2" t="s">
        <v>13265</v>
      </c>
      <c r="C3503" s="2" t="s">
        <v>10858</v>
      </c>
      <c r="D3503" s="2" t="s">
        <v>4301</v>
      </c>
      <c r="E3503" s="2" t="s">
        <v>13323</v>
      </c>
    </row>
    <row r="3504">
      <c r="A3504" s="9" t="s">
        <v>9323</v>
      </c>
      <c r="B3504" s="2" t="s">
        <v>13265</v>
      </c>
      <c r="C3504" s="2" t="s">
        <v>10858</v>
      </c>
      <c r="D3504" s="2" t="s">
        <v>4301</v>
      </c>
      <c r="E3504" s="2" t="s">
        <v>13324</v>
      </c>
    </row>
    <row r="3505">
      <c r="A3505" s="2" t="s">
        <v>9324</v>
      </c>
      <c r="B3505" s="2" t="s">
        <v>13265</v>
      </c>
      <c r="C3505" s="2" t="s">
        <v>10858</v>
      </c>
      <c r="D3505" s="2" t="s">
        <v>4301</v>
      </c>
      <c r="E3505" s="2" t="s">
        <v>13325</v>
      </c>
    </row>
    <row r="3506">
      <c r="A3506" s="2" t="s">
        <v>13326</v>
      </c>
      <c r="B3506" s="2" t="s">
        <v>13265</v>
      </c>
      <c r="C3506" s="2" t="s">
        <v>10858</v>
      </c>
      <c r="D3506" s="2" t="s">
        <v>4301</v>
      </c>
      <c r="E3506" s="2" t="s">
        <v>13327</v>
      </c>
    </row>
    <row r="3507">
      <c r="A3507" s="110" t="s">
        <v>13328</v>
      </c>
      <c r="B3507" s="2" t="s">
        <v>13265</v>
      </c>
      <c r="C3507" s="2" t="s">
        <v>10858</v>
      </c>
      <c r="D3507" s="2" t="s">
        <v>4301</v>
      </c>
      <c r="E3507" s="2" t="s">
        <v>13329</v>
      </c>
    </row>
    <row r="3508">
      <c r="A3508" s="92" t="s">
        <v>9329</v>
      </c>
      <c r="B3508" s="2" t="s">
        <v>13265</v>
      </c>
      <c r="C3508" s="2" t="s">
        <v>10858</v>
      </c>
      <c r="D3508" s="2" t="s">
        <v>4301</v>
      </c>
      <c r="E3508" s="2" t="s">
        <v>13330</v>
      </c>
    </row>
    <row r="3509">
      <c r="A3509" s="2" t="s">
        <v>8093</v>
      </c>
      <c r="B3509" s="2" t="s">
        <v>13265</v>
      </c>
      <c r="C3509" s="2" t="s">
        <v>10858</v>
      </c>
      <c r="D3509" s="2" t="s">
        <v>4301</v>
      </c>
      <c r="E3509" s="2" t="s">
        <v>13331</v>
      </c>
    </row>
    <row r="3510">
      <c r="A3510" s="2" t="s">
        <v>9330</v>
      </c>
      <c r="B3510" s="2" t="s">
        <v>13265</v>
      </c>
      <c r="C3510" s="2" t="s">
        <v>10858</v>
      </c>
      <c r="D3510" s="2" t="s">
        <v>4301</v>
      </c>
      <c r="E3510" s="2" t="s">
        <v>13332</v>
      </c>
    </row>
    <row r="3511">
      <c r="A3511" s="2" t="s">
        <v>13333</v>
      </c>
      <c r="B3511" s="2" t="s">
        <v>13265</v>
      </c>
      <c r="C3511" s="2" t="s">
        <v>10858</v>
      </c>
      <c r="D3511" s="2" t="s">
        <v>4301</v>
      </c>
      <c r="E3511" s="2" t="s">
        <v>13334</v>
      </c>
    </row>
    <row r="3512">
      <c r="A3512" s="9" t="s">
        <v>13335</v>
      </c>
      <c r="B3512" s="2" t="s">
        <v>13265</v>
      </c>
      <c r="C3512" s="2" t="s">
        <v>10858</v>
      </c>
      <c r="D3512" s="2" t="s">
        <v>4301</v>
      </c>
      <c r="E3512" s="2" t="s">
        <v>13336</v>
      </c>
    </row>
    <row r="3513">
      <c r="A3513" s="9" t="s">
        <v>8094</v>
      </c>
      <c r="B3513" s="2" t="s">
        <v>13265</v>
      </c>
      <c r="C3513" s="2" t="s">
        <v>10858</v>
      </c>
      <c r="D3513" s="2" t="s">
        <v>4301</v>
      </c>
      <c r="E3513" s="2" t="s">
        <v>13337</v>
      </c>
    </row>
    <row r="3514">
      <c r="A3514" s="2" t="s">
        <v>9335</v>
      </c>
      <c r="B3514" s="2" t="s">
        <v>13265</v>
      </c>
      <c r="C3514" s="2" t="s">
        <v>10858</v>
      </c>
      <c r="D3514" s="2" t="s">
        <v>4301</v>
      </c>
      <c r="E3514" s="2" t="s">
        <v>13338</v>
      </c>
    </row>
    <row r="3515">
      <c r="A3515" s="9" t="s">
        <v>9336</v>
      </c>
      <c r="B3515" s="2" t="s">
        <v>13265</v>
      </c>
      <c r="C3515" s="2" t="s">
        <v>10858</v>
      </c>
      <c r="D3515" s="2" t="s">
        <v>4301</v>
      </c>
      <c r="E3515" s="2" t="s">
        <v>13339</v>
      </c>
    </row>
    <row r="3516">
      <c r="A3516" s="36" t="s">
        <v>9337</v>
      </c>
      <c r="B3516" s="2" t="s">
        <v>13265</v>
      </c>
      <c r="C3516" s="2" t="s">
        <v>10858</v>
      </c>
      <c r="D3516" s="2" t="s">
        <v>4301</v>
      </c>
      <c r="E3516" s="2" t="s">
        <v>13340</v>
      </c>
    </row>
    <row r="3517">
      <c r="A3517" s="36" t="s">
        <v>7031</v>
      </c>
      <c r="B3517" s="2" t="s">
        <v>13265</v>
      </c>
      <c r="C3517" s="2" t="s">
        <v>10858</v>
      </c>
      <c r="D3517" s="2" t="s">
        <v>4301</v>
      </c>
      <c r="E3517" s="2" t="s">
        <v>13341</v>
      </c>
    </row>
  </sheetData>
  <hyperlinks>
    <hyperlink r:id="rId1" ref="E1"/>
    <hyperlink r:id="rId2" ref="E2"/>
    <hyperlink r:id="rId3" ref="E17"/>
    <hyperlink r:id="rId4" ref="E18"/>
    <hyperlink r:id="rId5" ref="E66"/>
    <hyperlink r:id="rId6" ref="E67"/>
    <hyperlink r:id="rId7" ref="E127"/>
    <hyperlink r:id="rId8" ref="E128"/>
    <hyperlink r:id="rId9" ref="A495"/>
    <hyperlink r:id="rId10" ref="A504"/>
    <hyperlink r:id="rId11" ref="E547"/>
    <hyperlink r:id="rId12" ref="E548"/>
    <hyperlink r:id="rId13" ref="E559"/>
    <hyperlink r:id="rId14" ref="E560"/>
    <hyperlink r:id="rId15" ref="A567"/>
    <hyperlink r:id="rId16" ref="E571"/>
    <hyperlink r:id="rId17" ref="E572"/>
    <hyperlink r:id="rId18" ref="A574"/>
    <hyperlink r:id="rId19" ref="E577"/>
    <hyperlink r:id="rId20" ref="E578"/>
    <hyperlink r:id="rId21" ref="E594"/>
    <hyperlink r:id="rId22" ref="E595"/>
    <hyperlink r:id="rId23" ref="E627"/>
    <hyperlink r:id="rId24" ref="E668"/>
    <hyperlink r:id="rId25" ref="E727"/>
    <hyperlink r:id="rId26" ref="E728"/>
    <hyperlink r:id="rId27" ref="E735"/>
    <hyperlink r:id="rId28" ref="E736"/>
    <hyperlink r:id="rId29" ref="E737"/>
    <hyperlink r:id="rId30" ref="E738"/>
    <hyperlink r:id="rId31" ref="E739"/>
    <hyperlink r:id="rId32" ref="E740"/>
    <hyperlink r:id="rId33" ref="E741"/>
    <hyperlink r:id="rId34" ref="E742"/>
    <hyperlink r:id="rId35" ref="E743"/>
    <hyperlink r:id="rId36" ref="E744"/>
    <hyperlink r:id="rId37" ref="E745"/>
    <hyperlink r:id="rId38" ref="E746"/>
    <hyperlink r:id="rId39" ref="E747"/>
    <hyperlink r:id="rId40" ref="E748"/>
    <hyperlink r:id="rId41" ref="E749"/>
    <hyperlink r:id="rId42" ref="E750"/>
    <hyperlink r:id="rId43" ref="E751"/>
    <hyperlink r:id="rId44" ref="E752"/>
    <hyperlink r:id="rId45" ref="E753"/>
    <hyperlink r:id="rId46" ref="E754"/>
    <hyperlink r:id="rId47" ref="E755"/>
    <hyperlink r:id="rId48" ref="E756"/>
    <hyperlink r:id="rId49" ref="E757"/>
    <hyperlink r:id="rId50" ref="E758"/>
    <hyperlink r:id="rId51" ref="E779"/>
    <hyperlink r:id="rId52" ref="E780"/>
    <hyperlink r:id="rId53" ref="E781"/>
    <hyperlink r:id="rId54" ref="E782"/>
    <hyperlink r:id="rId55" ref="E783"/>
    <hyperlink r:id="rId56" ref="E784"/>
    <hyperlink r:id="rId57" ref="E785"/>
    <hyperlink r:id="rId58" ref="E786"/>
    <hyperlink r:id="rId59" ref="E787"/>
    <hyperlink r:id="rId60" ref="E788"/>
    <hyperlink r:id="rId61" ref="E789"/>
    <hyperlink r:id="rId62" ref="E803"/>
    <hyperlink r:id="rId63" ref="E804"/>
    <hyperlink r:id="rId64" ref="A808"/>
    <hyperlink r:id="rId65" ref="A855"/>
    <hyperlink r:id="rId66" ref="E878"/>
    <hyperlink r:id="rId67" ref="E879"/>
    <hyperlink r:id="rId68" ref="E976"/>
    <hyperlink r:id="rId69" ref="E977"/>
    <hyperlink r:id="rId70" ref="E978"/>
    <hyperlink r:id="rId71" ref="E979"/>
    <hyperlink r:id="rId72" ref="E980"/>
    <hyperlink r:id="rId73" ref="E981"/>
    <hyperlink r:id="rId74" ref="E982"/>
    <hyperlink r:id="rId75" ref="E983"/>
    <hyperlink r:id="rId76" ref="E984"/>
    <hyperlink r:id="rId77" ref="E985"/>
    <hyperlink r:id="rId78" ref="E986"/>
    <hyperlink r:id="rId79" ref="E987"/>
    <hyperlink r:id="rId80" ref="E988"/>
    <hyperlink r:id="rId81" ref="E989"/>
    <hyperlink r:id="rId82" ref="E990"/>
    <hyperlink r:id="rId83" ref="E991"/>
    <hyperlink r:id="rId84" ref="E992"/>
    <hyperlink r:id="rId85" ref="E993"/>
    <hyperlink r:id="rId86" ref="E994"/>
    <hyperlink r:id="rId87" ref="E995"/>
    <hyperlink r:id="rId88" ref="E996"/>
    <hyperlink r:id="rId89" ref="E997"/>
    <hyperlink r:id="rId90" ref="E998"/>
    <hyperlink r:id="rId91" ref="E999"/>
    <hyperlink r:id="rId92" ref="E1000"/>
    <hyperlink r:id="rId93" ref="E1001"/>
    <hyperlink r:id="rId94" ref="E1002"/>
    <hyperlink r:id="rId95" ref="E1003"/>
    <hyperlink r:id="rId96" ref="E1004"/>
    <hyperlink r:id="rId97" ref="E1005"/>
    <hyperlink r:id="rId98" ref="E1006"/>
    <hyperlink r:id="rId99" ref="E1007"/>
    <hyperlink r:id="rId100" ref="E1008"/>
    <hyperlink r:id="rId101" ref="E1009"/>
    <hyperlink r:id="rId102" ref="E1010"/>
    <hyperlink r:id="rId103" ref="E1011"/>
    <hyperlink r:id="rId104" ref="E1012"/>
    <hyperlink r:id="rId105" ref="E1013"/>
    <hyperlink r:id="rId106" ref="E1014"/>
    <hyperlink r:id="rId107" ref="E1015"/>
    <hyperlink r:id="rId108" ref="E1016"/>
    <hyperlink r:id="rId109" ref="E1017"/>
    <hyperlink r:id="rId110" ref="E1018"/>
    <hyperlink r:id="rId111" ref="E1019"/>
    <hyperlink r:id="rId112" ref="E1020"/>
    <hyperlink r:id="rId113" ref="E1021"/>
    <hyperlink r:id="rId114" ref="E1022"/>
    <hyperlink r:id="rId115" ref="E1023"/>
    <hyperlink r:id="rId116" ref="E1024"/>
    <hyperlink r:id="rId117" ref="E1025"/>
    <hyperlink r:id="rId118" ref="E1026"/>
    <hyperlink r:id="rId119" ref="E1027"/>
    <hyperlink r:id="rId120" ref="E1028"/>
    <hyperlink r:id="rId121" ref="E1029"/>
    <hyperlink r:id="rId122" ref="E1030"/>
    <hyperlink r:id="rId123" ref="E1031"/>
    <hyperlink r:id="rId124" ref="E1032"/>
    <hyperlink r:id="rId125" ref="E1033"/>
    <hyperlink r:id="rId126" ref="E1034"/>
    <hyperlink r:id="rId127" ref="E1035"/>
    <hyperlink r:id="rId128" ref="E1036"/>
    <hyperlink r:id="rId129" ref="E1037"/>
    <hyperlink r:id="rId130" ref="E1038"/>
    <hyperlink r:id="rId131" ref="E1039"/>
    <hyperlink r:id="rId132" ref="E1040"/>
    <hyperlink r:id="rId133" ref="E1041"/>
    <hyperlink r:id="rId134" ref="E1042"/>
    <hyperlink r:id="rId135" ref="E1043"/>
    <hyperlink r:id="rId136" ref="E1044"/>
    <hyperlink r:id="rId137" ref="E1045"/>
    <hyperlink r:id="rId138" ref="E1046"/>
    <hyperlink r:id="rId139" ref="E1047"/>
    <hyperlink r:id="rId140" ref="E1048"/>
    <hyperlink r:id="rId141" ref="E1049"/>
    <hyperlink r:id="rId142" ref="E1050"/>
    <hyperlink r:id="rId143" ref="E1051"/>
    <hyperlink r:id="rId144" ref="E1052"/>
    <hyperlink r:id="rId145" ref="E1053"/>
    <hyperlink r:id="rId146" ref="E1054"/>
    <hyperlink r:id="rId147" ref="E1055"/>
    <hyperlink r:id="rId148" ref="E1056"/>
    <hyperlink r:id="rId149" ref="E1057"/>
    <hyperlink r:id="rId150" ref="E1058"/>
    <hyperlink r:id="rId151" ref="E1059"/>
    <hyperlink r:id="rId152" ref="E1060"/>
    <hyperlink r:id="rId153" ref="E1061"/>
    <hyperlink r:id="rId154" ref="E1062"/>
    <hyperlink r:id="rId155" ref="E1063"/>
    <hyperlink r:id="rId156" ref="E1064"/>
    <hyperlink r:id="rId157" ref="E1065"/>
    <hyperlink r:id="rId158" ref="E1066"/>
    <hyperlink r:id="rId159" ref="E1067"/>
    <hyperlink r:id="rId160" ref="E1068"/>
    <hyperlink r:id="rId161" ref="E1069"/>
    <hyperlink r:id="rId162" ref="E1070"/>
    <hyperlink r:id="rId163" ref="E1071"/>
    <hyperlink r:id="rId164" ref="E1072"/>
    <hyperlink r:id="rId165" ref="E1073"/>
    <hyperlink r:id="rId166" ref="E1074"/>
    <hyperlink r:id="rId167" ref="E1075"/>
    <hyperlink r:id="rId168" ref="E1076"/>
    <hyperlink r:id="rId169" ref="E1077"/>
    <hyperlink r:id="rId170" ref="E1078"/>
    <hyperlink r:id="rId171" ref="E1079"/>
    <hyperlink r:id="rId172" ref="E1080"/>
    <hyperlink r:id="rId173" ref="E1081"/>
    <hyperlink r:id="rId174" ref="E1082"/>
    <hyperlink r:id="rId175" ref="E1083"/>
    <hyperlink r:id="rId176" ref="E1084"/>
    <hyperlink r:id="rId177" ref="E1085"/>
    <hyperlink r:id="rId178" ref="E1086"/>
    <hyperlink r:id="rId179" ref="E1087"/>
    <hyperlink r:id="rId180" ref="E1088"/>
    <hyperlink r:id="rId181" ref="E1089"/>
    <hyperlink r:id="rId182" ref="E1090"/>
    <hyperlink r:id="rId183" ref="E1091"/>
    <hyperlink r:id="rId184" ref="E1092"/>
    <hyperlink r:id="rId185" ref="E1093"/>
    <hyperlink r:id="rId186" ref="E1094"/>
    <hyperlink r:id="rId187" ref="E1095"/>
    <hyperlink r:id="rId188" ref="E1096"/>
    <hyperlink r:id="rId189" ref="E1097"/>
    <hyperlink r:id="rId190" ref="E1098"/>
    <hyperlink r:id="rId191" ref="E1099"/>
    <hyperlink r:id="rId192" ref="E1100"/>
    <hyperlink r:id="rId193" ref="E1101"/>
    <hyperlink r:id="rId194" ref="E1102"/>
    <hyperlink r:id="rId195" ref="E1103"/>
    <hyperlink r:id="rId196" ref="E1104"/>
    <hyperlink r:id="rId197" ref="E1105"/>
    <hyperlink r:id="rId198" ref="E1106"/>
    <hyperlink r:id="rId199" ref="E1107"/>
    <hyperlink r:id="rId200" ref="E1108"/>
    <hyperlink r:id="rId201" ref="E1109"/>
    <hyperlink r:id="rId202" ref="E1110"/>
    <hyperlink r:id="rId203" ref="A1111"/>
    <hyperlink r:id="rId204" ref="E1111"/>
    <hyperlink r:id="rId205" ref="E1112"/>
    <hyperlink r:id="rId206" ref="E1113"/>
    <hyperlink r:id="rId207" ref="E1114"/>
    <hyperlink r:id="rId208" ref="E1115"/>
    <hyperlink r:id="rId209" ref="E1116"/>
    <hyperlink r:id="rId210" ref="E1117"/>
    <hyperlink r:id="rId211" ref="E1118"/>
    <hyperlink r:id="rId212" ref="E1119"/>
    <hyperlink r:id="rId213" ref="E1120"/>
    <hyperlink r:id="rId214" ref="E1121"/>
    <hyperlink r:id="rId215" ref="E1122"/>
    <hyperlink r:id="rId216" ref="E1123"/>
    <hyperlink r:id="rId217" ref="E1124"/>
    <hyperlink r:id="rId218" ref="E1125"/>
    <hyperlink r:id="rId219" ref="E1126"/>
    <hyperlink r:id="rId220" ref="E1127"/>
    <hyperlink r:id="rId221" ref="E1128"/>
    <hyperlink r:id="rId222" ref="E1129"/>
    <hyperlink r:id="rId223" ref="E1130"/>
    <hyperlink r:id="rId224" ref="E1131"/>
    <hyperlink r:id="rId225" ref="E1132"/>
    <hyperlink r:id="rId226" ref="E1133"/>
    <hyperlink r:id="rId227" ref="E1134"/>
    <hyperlink r:id="rId228" ref="E1135"/>
    <hyperlink r:id="rId229" ref="E1136"/>
    <hyperlink r:id="rId230" ref="E1137"/>
    <hyperlink r:id="rId231" ref="E1138"/>
    <hyperlink r:id="rId232" ref="E1139"/>
    <hyperlink r:id="rId233" ref="E1140"/>
    <hyperlink r:id="rId234" ref="E1141"/>
    <hyperlink r:id="rId235" ref="E1142"/>
    <hyperlink r:id="rId236" ref="E1143"/>
    <hyperlink r:id="rId237" ref="E1144"/>
    <hyperlink r:id="rId238" ref="E1145"/>
    <hyperlink r:id="rId239" ref="E1146"/>
    <hyperlink r:id="rId240" ref="E1147"/>
    <hyperlink r:id="rId241" ref="E1148"/>
    <hyperlink r:id="rId242" ref="E1149"/>
    <hyperlink r:id="rId243" ref="E1150"/>
    <hyperlink r:id="rId244" ref="E1151"/>
    <hyperlink r:id="rId245" ref="E1152"/>
    <hyperlink r:id="rId246" ref="E1153"/>
    <hyperlink r:id="rId247" ref="E1154"/>
    <hyperlink r:id="rId248" ref="E1155"/>
    <hyperlink r:id="rId249" ref="E1156"/>
    <hyperlink r:id="rId250" ref="E1157"/>
    <hyperlink r:id="rId251" ref="E1158"/>
    <hyperlink r:id="rId252" ref="E1159"/>
    <hyperlink r:id="rId253" ref="E1160"/>
    <hyperlink r:id="rId254" ref="E1161"/>
    <hyperlink r:id="rId255" ref="E1162"/>
    <hyperlink r:id="rId256" ref="E1163"/>
    <hyperlink r:id="rId257" ref="E1164"/>
    <hyperlink r:id="rId258" ref="E1165"/>
    <hyperlink r:id="rId259" ref="E1166"/>
    <hyperlink r:id="rId260" ref="E1167"/>
    <hyperlink r:id="rId261" ref="E1168"/>
    <hyperlink r:id="rId262" ref="E1169"/>
    <hyperlink r:id="rId263" ref="E1170"/>
    <hyperlink r:id="rId264" ref="E1171"/>
    <hyperlink r:id="rId265" ref="E1172"/>
    <hyperlink r:id="rId266" ref="E1173"/>
    <hyperlink r:id="rId267" ref="E1174"/>
    <hyperlink r:id="rId268" ref="E1175"/>
    <hyperlink r:id="rId269" ref="E1176"/>
    <hyperlink r:id="rId270" ref="E1177"/>
    <hyperlink r:id="rId271" ref="E1178"/>
    <hyperlink r:id="rId272" ref="E1179"/>
    <hyperlink r:id="rId273" ref="E1180"/>
    <hyperlink r:id="rId274" ref="E1181"/>
    <hyperlink r:id="rId275" ref="E1182"/>
    <hyperlink r:id="rId276" ref="E1183"/>
    <hyperlink r:id="rId277" ref="E1184"/>
    <hyperlink r:id="rId278" ref="E1185"/>
    <hyperlink r:id="rId279" ref="E1186"/>
    <hyperlink r:id="rId280" ref="E1187"/>
    <hyperlink r:id="rId281" ref="E1188"/>
    <hyperlink r:id="rId282" ref="E1189"/>
    <hyperlink r:id="rId283" ref="E1190"/>
    <hyperlink r:id="rId284" ref="E1191"/>
    <hyperlink r:id="rId285" ref="E1192"/>
    <hyperlink r:id="rId286" ref="E1193"/>
    <hyperlink r:id="rId287" ref="E1194"/>
    <hyperlink r:id="rId288" ref="E1195"/>
    <hyperlink r:id="rId289" ref="E1196"/>
    <hyperlink r:id="rId290" ref="E1197"/>
    <hyperlink r:id="rId291" ref="E1198"/>
    <hyperlink r:id="rId292" ref="E1199"/>
    <hyperlink r:id="rId293" ref="E1200"/>
    <hyperlink r:id="rId294" ref="E1201"/>
    <hyperlink r:id="rId295" ref="E1202"/>
    <hyperlink r:id="rId296" ref="E1203"/>
    <hyperlink r:id="rId297" ref="E1204"/>
    <hyperlink r:id="rId298" ref="E1205"/>
    <hyperlink r:id="rId299" ref="E1206"/>
    <hyperlink r:id="rId300" ref="E1207"/>
    <hyperlink r:id="rId301" ref="E1208"/>
    <hyperlink r:id="rId302" ref="E1209"/>
    <hyperlink r:id="rId303" ref="E1210"/>
    <hyperlink r:id="rId304" ref="E1211"/>
    <hyperlink r:id="rId305" ref="E1212"/>
    <hyperlink r:id="rId306" ref="E1213"/>
    <hyperlink r:id="rId307" ref="E1214"/>
    <hyperlink r:id="rId308" ref="E1215"/>
    <hyperlink r:id="rId309" ref="E1216"/>
    <hyperlink r:id="rId310" ref="E1217"/>
    <hyperlink r:id="rId311" ref="E1218"/>
    <hyperlink r:id="rId312" ref="E1219"/>
    <hyperlink r:id="rId313" ref="E1220"/>
    <hyperlink r:id="rId314" ref="E1221"/>
    <hyperlink r:id="rId315" ref="E1222"/>
    <hyperlink r:id="rId316" ref="E1223"/>
    <hyperlink r:id="rId317" ref="E1224"/>
    <hyperlink r:id="rId318" ref="E1225"/>
    <hyperlink r:id="rId319" ref="E1226"/>
    <hyperlink r:id="rId320" ref="E1227"/>
    <hyperlink r:id="rId321" ref="E1228"/>
    <hyperlink r:id="rId322" ref="E1229"/>
    <hyperlink r:id="rId323" ref="E1230"/>
    <hyperlink r:id="rId324" ref="E1231"/>
    <hyperlink r:id="rId325" ref="E1232"/>
    <hyperlink r:id="rId326" ref="E1233"/>
    <hyperlink r:id="rId327" ref="E1234"/>
    <hyperlink r:id="rId328" ref="E1235"/>
    <hyperlink r:id="rId329" ref="E1236"/>
    <hyperlink r:id="rId330" ref="E1237"/>
    <hyperlink r:id="rId331" ref="E1238"/>
    <hyperlink r:id="rId332" ref="E1239"/>
    <hyperlink r:id="rId333" ref="E1240"/>
    <hyperlink r:id="rId334" ref="E1241"/>
    <hyperlink r:id="rId335" ref="E1242"/>
    <hyperlink r:id="rId336" ref="E1243"/>
    <hyperlink r:id="rId337" ref="E1244"/>
    <hyperlink r:id="rId338" ref="E1245"/>
    <hyperlink r:id="rId339" ref="E1246"/>
    <hyperlink r:id="rId340" ref="E1247"/>
    <hyperlink r:id="rId341" ref="E1248"/>
    <hyperlink r:id="rId342" ref="E1249"/>
    <hyperlink r:id="rId343" ref="E1250"/>
    <hyperlink r:id="rId344" ref="E1251"/>
    <hyperlink r:id="rId345" ref="E1252"/>
    <hyperlink r:id="rId346" ref="E1253"/>
    <hyperlink r:id="rId347" ref="E1254"/>
    <hyperlink r:id="rId348" ref="E1255"/>
    <hyperlink r:id="rId349" ref="E1256"/>
    <hyperlink r:id="rId350" ref="E1257"/>
    <hyperlink r:id="rId351" ref="E1258"/>
    <hyperlink r:id="rId352" ref="E1259"/>
    <hyperlink r:id="rId353" ref="E1260"/>
    <hyperlink r:id="rId354" ref="E1261"/>
    <hyperlink r:id="rId355" ref="E1262"/>
    <hyperlink r:id="rId356" ref="E1263"/>
    <hyperlink r:id="rId357" ref="E1264"/>
    <hyperlink r:id="rId358" ref="E1265"/>
    <hyperlink r:id="rId359" ref="E1266"/>
    <hyperlink r:id="rId360" ref="E1267"/>
    <hyperlink r:id="rId361" ref="E1268"/>
    <hyperlink r:id="rId362" ref="E1269"/>
    <hyperlink r:id="rId363" ref="E1270"/>
    <hyperlink r:id="rId364" ref="E1271"/>
    <hyperlink r:id="rId365" ref="E1272"/>
    <hyperlink r:id="rId366" ref="E1273"/>
    <hyperlink r:id="rId367" ref="E1274"/>
    <hyperlink r:id="rId368" ref="E1275"/>
    <hyperlink r:id="rId369" ref="E1276"/>
    <hyperlink r:id="rId370" ref="E1277"/>
    <hyperlink r:id="rId371" ref="E1278"/>
    <hyperlink r:id="rId372" ref="E1279"/>
    <hyperlink r:id="rId373" ref="E1280"/>
    <hyperlink r:id="rId374" ref="E1281"/>
    <hyperlink r:id="rId375" ref="E1282"/>
    <hyperlink r:id="rId376" ref="E1283"/>
    <hyperlink r:id="rId377" ref="E1284"/>
    <hyperlink r:id="rId378" ref="E1285"/>
    <hyperlink r:id="rId379" ref="E1286"/>
    <hyperlink r:id="rId380" ref="E1287"/>
    <hyperlink r:id="rId381" ref="E1288"/>
    <hyperlink r:id="rId382" ref="E1289"/>
    <hyperlink r:id="rId383" ref="E1290"/>
    <hyperlink r:id="rId384" ref="E1291"/>
    <hyperlink r:id="rId385" ref="E1292"/>
    <hyperlink r:id="rId386" ref="E1293"/>
    <hyperlink r:id="rId387" ref="E1294"/>
    <hyperlink r:id="rId388" ref="E1295"/>
    <hyperlink r:id="rId389" ref="E1296"/>
    <hyperlink r:id="rId390" ref="E1297"/>
    <hyperlink r:id="rId391" ref="E1298"/>
    <hyperlink r:id="rId392" ref="E1299"/>
    <hyperlink r:id="rId393" ref="E1300"/>
    <hyperlink r:id="rId394" ref="E1301"/>
    <hyperlink r:id="rId395" ref="E1302"/>
    <hyperlink r:id="rId396" ref="E1303"/>
    <hyperlink r:id="rId397" ref="E1304"/>
    <hyperlink r:id="rId398" ref="E1305"/>
    <hyperlink r:id="rId399" ref="E1306"/>
    <hyperlink r:id="rId400" ref="E1307"/>
    <hyperlink r:id="rId401" ref="E1308"/>
    <hyperlink r:id="rId402" ref="E1309"/>
    <hyperlink r:id="rId403" ref="E1310"/>
    <hyperlink r:id="rId404" ref="E1311"/>
    <hyperlink r:id="rId405" ref="E1312"/>
    <hyperlink r:id="rId406" ref="E1313"/>
    <hyperlink r:id="rId407" ref="E1314"/>
    <hyperlink r:id="rId408" ref="E1315"/>
    <hyperlink r:id="rId409" ref="E1316"/>
    <hyperlink r:id="rId410" ref="E1317"/>
    <hyperlink r:id="rId411" ref="E1318"/>
    <hyperlink r:id="rId412" ref="E1319"/>
    <hyperlink r:id="rId413" ref="E1320"/>
    <hyperlink r:id="rId414" ref="E1321"/>
    <hyperlink r:id="rId415" ref="E1322"/>
    <hyperlink r:id="rId416" ref="E1323"/>
    <hyperlink r:id="rId417" ref="E1324"/>
    <hyperlink r:id="rId418" ref="E1325"/>
    <hyperlink r:id="rId419" ref="E1326"/>
    <hyperlink r:id="rId420" ref="E1327"/>
    <hyperlink r:id="rId421" ref="E1328"/>
    <hyperlink r:id="rId422" ref="E1329"/>
    <hyperlink r:id="rId423" ref="E1330"/>
    <hyperlink r:id="rId424" ref="E1331"/>
    <hyperlink r:id="rId425" ref="E1332"/>
    <hyperlink r:id="rId426" ref="E1333"/>
    <hyperlink r:id="rId427" ref="E1334"/>
    <hyperlink r:id="rId428" ref="E1335"/>
    <hyperlink r:id="rId429" ref="E1336"/>
    <hyperlink r:id="rId430" ref="E1337"/>
    <hyperlink r:id="rId431" ref="E1338"/>
    <hyperlink r:id="rId432" ref="E1339"/>
    <hyperlink r:id="rId433" ref="E1340"/>
    <hyperlink r:id="rId434" ref="E1341"/>
    <hyperlink r:id="rId435" ref="E1342"/>
    <hyperlink r:id="rId436" ref="E1343"/>
    <hyperlink r:id="rId437" ref="E1344"/>
    <hyperlink r:id="rId438" ref="E1345"/>
    <hyperlink r:id="rId439" ref="E1346"/>
    <hyperlink r:id="rId440" ref="E1347"/>
    <hyperlink r:id="rId441" ref="E1348"/>
    <hyperlink r:id="rId442" ref="E1349"/>
    <hyperlink r:id="rId443" ref="E1350"/>
    <hyperlink r:id="rId444" ref="E1351"/>
    <hyperlink r:id="rId445" ref="E1352"/>
    <hyperlink r:id="rId446" ref="E1353"/>
    <hyperlink r:id="rId447" ref="E1354"/>
    <hyperlink r:id="rId448" ref="E1355"/>
    <hyperlink r:id="rId449" ref="E1356"/>
    <hyperlink r:id="rId450" ref="E1357"/>
    <hyperlink r:id="rId451" ref="E1358"/>
    <hyperlink r:id="rId452" ref="E1359"/>
    <hyperlink r:id="rId453" ref="E1360"/>
    <hyperlink r:id="rId454" ref="E1361"/>
    <hyperlink r:id="rId455" ref="E1362"/>
    <hyperlink r:id="rId456" ref="E1363"/>
    <hyperlink r:id="rId457" ref="E1364"/>
    <hyperlink r:id="rId458" ref="E1365"/>
    <hyperlink r:id="rId459" ref="E1366"/>
    <hyperlink r:id="rId460" ref="E1367"/>
    <hyperlink r:id="rId461" ref="E1368"/>
    <hyperlink r:id="rId462" ref="E1369"/>
    <hyperlink r:id="rId463" ref="E1370"/>
    <hyperlink r:id="rId464" ref="E1371"/>
    <hyperlink r:id="rId465" ref="E1372"/>
    <hyperlink r:id="rId466" ref="E1373"/>
    <hyperlink r:id="rId467" ref="E1374"/>
    <hyperlink r:id="rId468" ref="E1375"/>
    <hyperlink r:id="rId469" ref="E1376"/>
    <hyperlink r:id="rId470" ref="E1377"/>
    <hyperlink r:id="rId471" ref="E1378"/>
    <hyperlink r:id="rId472" ref="E1379"/>
    <hyperlink r:id="rId473" ref="E1380"/>
    <hyperlink r:id="rId474" ref="E1381"/>
    <hyperlink r:id="rId475" ref="E1382"/>
    <hyperlink r:id="rId476" ref="E1383"/>
    <hyperlink r:id="rId477" ref="E1384"/>
    <hyperlink r:id="rId478" ref="E1385"/>
    <hyperlink r:id="rId479" ref="E1386"/>
    <hyperlink r:id="rId480" ref="E1387"/>
    <hyperlink r:id="rId481" ref="E1388"/>
    <hyperlink r:id="rId482" ref="E1389"/>
    <hyperlink r:id="rId483" ref="E1390"/>
    <hyperlink r:id="rId484" ref="E1391"/>
    <hyperlink r:id="rId485" ref="E1392"/>
    <hyperlink r:id="rId486" ref="E1393"/>
    <hyperlink r:id="rId487" ref="E1394"/>
    <hyperlink r:id="rId488" ref="E1395"/>
    <hyperlink r:id="rId489" ref="E1396"/>
    <hyperlink r:id="rId490" ref="E1397"/>
    <hyperlink r:id="rId491" ref="E1398"/>
    <hyperlink r:id="rId492" ref="E1399"/>
    <hyperlink r:id="rId493" ref="E1400"/>
    <hyperlink r:id="rId494" ref="E1401"/>
    <hyperlink r:id="rId495" ref="E1402"/>
    <hyperlink r:id="rId496" ref="E1403"/>
    <hyperlink r:id="rId497" ref="E1404"/>
    <hyperlink r:id="rId498" ref="E1405"/>
    <hyperlink r:id="rId499" ref="E1406"/>
    <hyperlink r:id="rId500" ref="E1407"/>
    <hyperlink r:id="rId501" ref="E1408"/>
    <hyperlink r:id="rId502" ref="E1409"/>
    <hyperlink r:id="rId503" ref="E1410"/>
    <hyperlink r:id="rId504" ref="E1411"/>
    <hyperlink r:id="rId505" ref="E1412"/>
    <hyperlink r:id="rId506" ref="E1413"/>
    <hyperlink r:id="rId507" ref="E1414"/>
    <hyperlink r:id="rId508" ref="E1415"/>
    <hyperlink r:id="rId509" ref="E1416"/>
    <hyperlink r:id="rId510" ref="E1417"/>
    <hyperlink r:id="rId511" ref="E1418"/>
    <hyperlink r:id="rId512" ref="E1419"/>
    <hyperlink r:id="rId513" ref="E1420"/>
    <hyperlink r:id="rId514" ref="E1421"/>
    <hyperlink r:id="rId515" ref="E1422"/>
    <hyperlink r:id="rId516" ref="E1423"/>
    <hyperlink r:id="rId517" ref="E1424"/>
    <hyperlink r:id="rId518" ref="E1425"/>
    <hyperlink r:id="rId519" ref="E1426"/>
    <hyperlink r:id="rId520" ref="E1427"/>
    <hyperlink r:id="rId521" ref="E1428"/>
    <hyperlink r:id="rId522" ref="E1429"/>
    <hyperlink r:id="rId523" ref="E1430"/>
    <hyperlink r:id="rId524" ref="E1431"/>
    <hyperlink r:id="rId525" ref="E1432"/>
    <hyperlink r:id="rId526" ref="E1433"/>
    <hyperlink r:id="rId527" ref="E1434"/>
    <hyperlink r:id="rId528" ref="E1435"/>
    <hyperlink r:id="rId529" ref="E1436"/>
    <hyperlink r:id="rId530" ref="E1437"/>
    <hyperlink r:id="rId531" ref="E1438"/>
    <hyperlink r:id="rId532" ref="E1439"/>
    <hyperlink r:id="rId533" ref="E1440"/>
    <hyperlink r:id="rId534" ref="E1441"/>
    <hyperlink r:id="rId535" ref="E1442"/>
    <hyperlink r:id="rId536" ref="E1443"/>
    <hyperlink r:id="rId537" ref="E1444"/>
    <hyperlink r:id="rId538" ref="E1445"/>
    <hyperlink r:id="rId539" ref="E1446"/>
    <hyperlink r:id="rId540" ref="E1447"/>
    <hyperlink r:id="rId541" ref="E1448"/>
    <hyperlink r:id="rId542" ref="E1449"/>
    <hyperlink r:id="rId543" ref="E1450"/>
    <hyperlink r:id="rId544" ref="E1451"/>
    <hyperlink r:id="rId545" ref="E1452"/>
    <hyperlink r:id="rId546" ref="E1453"/>
    <hyperlink r:id="rId547" ref="E1454"/>
    <hyperlink r:id="rId548" ref="E1455"/>
    <hyperlink r:id="rId549" ref="E1456"/>
    <hyperlink r:id="rId550" ref="E1457"/>
    <hyperlink r:id="rId551" ref="E1458"/>
    <hyperlink r:id="rId552" ref="E1459"/>
    <hyperlink r:id="rId553" ref="E1460"/>
    <hyperlink r:id="rId554" ref="E1461"/>
    <hyperlink r:id="rId555" ref="E1462"/>
    <hyperlink r:id="rId556" ref="E1463"/>
    <hyperlink r:id="rId557" ref="E1464"/>
    <hyperlink r:id="rId558" ref="E1465"/>
    <hyperlink r:id="rId559" ref="E1466"/>
    <hyperlink r:id="rId560" ref="E1467"/>
    <hyperlink r:id="rId561" ref="E1468"/>
    <hyperlink r:id="rId562" ref="E1469"/>
    <hyperlink r:id="rId563" ref="E1470"/>
    <hyperlink r:id="rId564" ref="E1471"/>
    <hyperlink r:id="rId565" ref="E1472"/>
    <hyperlink r:id="rId566" ref="E1473"/>
    <hyperlink r:id="rId567" ref="E1474"/>
    <hyperlink r:id="rId568" ref="E1475"/>
    <hyperlink r:id="rId569" ref="E1476"/>
    <hyperlink r:id="rId570" ref="E1477"/>
    <hyperlink r:id="rId571" ref="E1478"/>
    <hyperlink r:id="rId572" ref="E1479"/>
    <hyperlink r:id="rId573" ref="E1480"/>
    <hyperlink r:id="rId574" ref="E1481"/>
    <hyperlink r:id="rId575" ref="E1482"/>
    <hyperlink r:id="rId576" ref="E1483"/>
    <hyperlink r:id="rId577" ref="E1484"/>
    <hyperlink r:id="rId578" ref="E1485"/>
    <hyperlink r:id="rId579" ref="E1486"/>
    <hyperlink r:id="rId580" ref="E1487"/>
    <hyperlink r:id="rId581" ref="E1488"/>
    <hyperlink r:id="rId582" ref="E1489"/>
    <hyperlink r:id="rId583" ref="E1490"/>
    <hyperlink r:id="rId584" ref="E1491"/>
    <hyperlink r:id="rId585" ref="E1492"/>
    <hyperlink r:id="rId586" ref="E1493"/>
    <hyperlink r:id="rId587" ref="E1494"/>
    <hyperlink r:id="rId588" ref="E1495"/>
    <hyperlink r:id="rId589" ref="E1496"/>
    <hyperlink r:id="rId590" ref="E1497"/>
    <hyperlink r:id="rId591" ref="E1498"/>
    <hyperlink r:id="rId592" ref="E1499"/>
    <hyperlink r:id="rId593" ref="E1500"/>
    <hyperlink r:id="rId594" ref="E1501"/>
    <hyperlink r:id="rId595" ref="E1502"/>
    <hyperlink r:id="rId596" ref="E1503"/>
    <hyperlink r:id="rId597" ref="E1504"/>
    <hyperlink r:id="rId598" ref="E1505"/>
    <hyperlink r:id="rId599" ref="E1506"/>
    <hyperlink r:id="rId600" ref="E1507"/>
    <hyperlink r:id="rId601" ref="E1508"/>
    <hyperlink r:id="rId602" ref="E1509"/>
    <hyperlink r:id="rId603" ref="E1510"/>
    <hyperlink r:id="rId604" ref="E1511"/>
    <hyperlink r:id="rId605" ref="E1512"/>
    <hyperlink r:id="rId606" ref="E1513"/>
    <hyperlink r:id="rId607" ref="E1514"/>
    <hyperlink r:id="rId608" ref="E1515"/>
    <hyperlink r:id="rId609" ref="E1516"/>
    <hyperlink r:id="rId610" ref="E1517"/>
    <hyperlink r:id="rId611" ref="E1518"/>
    <hyperlink r:id="rId612" ref="E1519"/>
    <hyperlink r:id="rId613" ref="E1520"/>
    <hyperlink r:id="rId614" ref="E1521"/>
    <hyperlink r:id="rId615" ref="E1522"/>
    <hyperlink r:id="rId616" ref="E1523"/>
    <hyperlink r:id="rId617" ref="E1524"/>
    <hyperlink r:id="rId618" ref="E1525"/>
    <hyperlink r:id="rId619" ref="E1526"/>
    <hyperlink r:id="rId620" ref="E1527"/>
    <hyperlink r:id="rId621" ref="E1528"/>
    <hyperlink r:id="rId622" ref="E1529"/>
    <hyperlink r:id="rId623" ref="E1530"/>
    <hyperlink r:id="rId624" ref="E1531"/>
    <hyperlink r:id="rId625" ref="E1532"/>
    <hyperlink r:id="rId626" ref="E1533"/>
    <hyperlink r:id="rId627" ref="E1534"/>
    <hyperlink r:id="rId628" ref="E1535"/>
    <hyperlink r:id="rId629" ref="E1536"/>
    <hyperlink r:id="rId630" ref="E1537"/>
    <hyperlink r:id="rId631" ref="E1538"/>
    <hyperlink r:id="rId632" ref="E1539"/>
    <hyperlink r:id="rId633" ref="E1540"/>
    <hyperlink r:id="rId634" ref="E1541"/>
    <hyperlink r:id="rId635" ref="E1542"/>
    <hyperlink r:id="rId636" ref="E1543"/>
    <hyperlink r:id="rId637" ref="E1544"/>
    <hyperlink r:id="rId638" ref="E1545"/>
    <hyperlink r:id="rId639" ref="E1546"/>
    <hyperlink r:id="rId640" ref="E1547"/>
    <hyperlink r:id="rId641" ref="E1548"/>
    <hyperlink r:id="rId642" ref="E1549"/>
    <hyperlink r:id="rId643" ref="E1550"/>
    <hyperlink r:id="rId644" ref="E1551"/>
    <hyperlink r:id="rId645" ref="E1552"/>
    <hyperlink r:id="rId646" ref="E1553"/>
    <hyperlink r:id="rId647" ref="E1554"/>
    <hyperlink r:id="rId648" ref="E1555"/>
    <hyperlink r:id="rId649" ref="E1556"/>
    <hyperlink r:id="rId650" ref="E1557"/>
    <hyperlink r:id="rId651" ref="E1558"/>
    <hyperlink r:id="rId652" ref="E1559"/>
    <hyperlink r:id="rId653" ref="E1560"/>
    <hyperlink r:id="rId654" ref="E1561"/>
    <hyperlink r:id="rId655" ref="E1562"/>
    <hyperlink r:id="rId656" ref="E1563"/>
    <hyperlink r:id="rId657" ref="E1564"/>
    <hyperlink r:id="rId658" ref="E1565"/>
    <hyperlink r:id="rId659" ref="E1566"/>
    <hyperlink r:id="rId660" ref="E1567"/>
    <hyperlink r:id="rId661" ref="E1568"/>
    <hyperlink r:id="rId662" ref="E1569"/>
    <hyperlink r:id="rId663" ref="E1570"/>
    <hyperlink r:id="rId664" ref="E1571"/>
    <hyperlink r:id="rId665" ref="E1572"/>
    <hyperlink r:id="rId666" ref="E1573"/>
    <hyperlink r:id="rId667" ref="E1574"/>
    <hyperlink r:id="rId668" ref="E1575"/>
    <hyperlink r:id="rId669" ref="E1576"/>
    <hyperlink r:id="rId670" ref="E1577"/>
    <hyperlink r:id="rId671" ref="E1578"/>
    <hyperlink r:id="rId672" ref="E1579"/>
    <hyperlink r:id="rId673" ref="E1580"/>
    <hyperlink r:id="rId674" ref="E1581"/>
    <hyperlink r:id="rId675" ref="E1582"/>
    <hyperlink r:id="rId676" ref="E1583"/>
    <hyperlink r:id="rId677" ref="E1584"/>
    <hyperlink r:id="rId678" ref="E1585"/>
    <hyperlink r:id="rId679" ref="E1586"/>
    <hyperlink r:id="rId680" ref="E1587"/>
    <hyperlink r:id="rId681" ref="E1588"/>
    <hyperlink r:id="rId682" ref="E1589"/>
    <hyperlink r:id="rId683" ref="E1590"/>
    <hyperlink r:id="rId684" ref="E1591"/>
    <hyperlink r:id="rId685" ref="E1592"/>
    <hyperlink r:id="rId686" ref="E1593"/>
    <hyperlink r:id="rId687" ref="E1594"/>
    <hyperlink r:id="rId688" ref="E1595"/>
    <hyperlink r:id="rId689" ref="E1596"/>
    <hyperlink r:id="rId690" ref="E1597"/>
    <hyperlink r:id="rId691" ref="E1598"/>
    <hyperlink r:id="rId692" ref="E1599"/>
    <hyperlink r:id="rId693" ref="E1600"/>
    <hyperlink r:id="rId694" ref="E1601"/>
    <hyperlink r:id="rId695" ref="E1602"/>
    <hyperlink r:id="rId696" ref="E1603"/>
    <hyperlink r:id="rId697" ref="E1604"/>
    <hyperlink r:id="rId698" ref="E1605"/>
    <hyperlink r:id="rId699" ref="E1606"/>
    <hyperlink r:id="rId700" ref="E1607"/>
    <hyperlink r:id="rId701" ref="E1608"/>
    <hyperlink r:id="rId702" ref="E1609"/>
    <hyperlink r:id="rId703" ref="E1610"/>
    <hyperlink r:id="rId704" ref="E1611"/>
    <hyperlink r:id="rId705" ref="E1612"/>
    <hyperlink r:id="rId706" ref="E1613"/>
    <hyperlink r:id="rId707" ref="E1614"/>
    <hyperlink r:id="rId708" ref="E1615"/>
    <hyperlink r:id="rId709" ref="E1616"/>
    <hyperlink r:id="rId710" ref="E1617"/>
    <hyperlink r:id="rId711" ref="E1618"/>
    <hyperlink r:id="rId712" ref="E1619"/>
    <hyperlink r:id="rId713" ref="E1620"/>
    <hyperlink r:id="rId714" ref="E1621"/>
    <hyperlink r:id="rId715" ref="E1622"/>
    <hyperlink r:id="rId716" ref="E1623"/>
    <hyperlink r:id="rId717" ref="E1624"/>
    <hyperlink r:id="rId718" ref="E1625"/>
    <hyperlink r:id="rId719" ref="E1626"/>
    <hyperlink r:id="rId720" ref="E1627"/>
    <hyperlink r:id="rId721" ref="E1628"/>
    <hyperlink r:id="rId722" ref="E1629"/>
    <hyperlink r:id="rId723" ref="E1630"/>
    <hyperlink r:id="rId724" ref="E1631"/>
    <hyperlink r:id="rId725" ref="E1632"/>
    <hyperlink r:id="rId726" ref="E1633"/>
    <hyperlink r:id="rId727" ref="E1634"/>
    <hyperlink r:id="rId728" ref="E1635"/>
    <hyperlink r:id="rId729" ref="E1636"/>
    <hyperlink r:id="rId730" ref="E1637"/>
    <hyperlink r:id="rId731" ref="E1638"/>
    <hyperlink r:id="rId732" ref="E1639"/>
    <hyperlink r:id="rId733" ref="E1640"/>
    <hyperlink r:id="rId734" ref="E1641"/>
    <hyperlink r:id="rId735" ref="E1642"/>
    <hyperlink r:id="rId736" ref="E1643"/>
    <hyperlink r:id="rId737" ref="E1644"/>
    <hyperlink r:id="rId738" ref="E1645"/>
    <hyperlink r:id="rId739" ref="E1646"/>
    <hyperlink r:id="rId740" ref="E1647"/>
    <hyperlink r:id="rId741" ref="E1648"/>
    <hyperlink r:id="rId742" ref="E1649"/>
    <hyperlink r:id="rId743" ref="E1650"/>
    <hyperlink r:id="rId744" ref="E1651"/>
    <hyperlink r:id="rId745" ref="E1652"/>
    <hyperlink r:id="rId746" ref="E1653"/>
    <hyperlink r:id="rId747" ref="E1654"/>
    <hyperlink r:id="rId748" ref="E1655"/>
    <hyperlink r:id="rId749" ref="E1656"/>
    <hyperlink r:id="rId750" ref="E1657"/>
    <hyperlink r:id="rId751" ref="E1658"/>
    <hyperlink r:id="rId752" ref="E1659"/>
    <hyperlink r:id="rId753" ref="E1660"/>
    <hyperlink r:id="rId754" ref="E1661"/>
    <hyperlink r:id="rId755" ref="E1662"/>
    <hyperlink r:id="rId756" ref="E1663"/>
    <hyperlink r:id="rId757" ref="E1664"/>
    <hyperlink r:id="rId758" ref="E1665"/>
    <hyperlink r:id="rId759" ref="E1666"/>
    <hyperlink r:id="rId760" ref="E1667"/>
    <hyperlink r:id="rId761" ref="E1668"/>
    <hyperlink r:id="rId762" ref="E1669"/>
    <hyperlink r:id="rId763" ref="E1670"/>
    <hyperlink r:id="rId764" ref="E1671"/>
    <hyperlink r:id="rId765" ref="E1672"/>
    <hyperlink r:id="rId766" ref="E1673"/>
    <hyperlink r:id="rId767" ref="E1674"/>
    <hyperlink r:id="rId768" ref="E1675"/>
    <hyperlink r:id="rId769" ref="E1676"/>
    <hyperlink r:id="rId770" ref="E1677"/>
    <hyperlink r:id="rId771" ref="E1678"/>
    <hyperlink r:id="rId772" ref="E1679"/>
    <hyperlink r:id="rId773" ref="E1680"/>
    <hyperlink r:id="rId774" ref="E1681"/>
    <hyperlink r:id="rId775" ref="E1682"/>
    <hyperlink r:id="rId776" ref="E1683"/>
    <hyperlink r:id="rId777" ref="E1684"/>
    <hyperlink r:id="rId778" ref="E1685"/>
    <hyperlink r:id="rId779" ref="E1686"/>
    <hyperlink r:id="rId780" ref="E1687"/>
    <hyperlink r:id="rId781" ref="E1688"/>
    <hyperlink r:id="rId782" ref="E1689"/>
    <hyperlink r:id="rId783" ref="E1690"/>
    <hyperlink r:id="rId784" ref="E1691"/>
    <hyperlink r:id="rId785" ref="E1692"/>
    <hyperlink r:id="rId786" ref="E1693"/>
    <hyperlink r:id="rId787" ref="E1694"/>
    <hyperlink r:id="rId788" ref="E1695"/>
    <hyperlink r:id="rId789" ref="E1696"/>
    <hyperlink r:id="rId790" ref="E1697"/>
    <hyperlink r:id="rId791" ref="E1698"/>
    <hyperlink r:id="rId792" ref="E1699"/>
    <hyperlink r:id="rId793" ref="E1700"/>
    <hyperlink r:id="rId794" ref="E1701"/>
    <hyperlink r:id="rId795" ref="E1702"/>
    <hyperlink r:id="rId796" ref="E1703"/>
    <hyperlink r:id="rId797" ref="E1704"/>
    <hyperlink r:id="rId798" ref="E1705"/>
    <hyperlink r:id="rId799" ref="E1706"/>
    <hyperlink r:id="rId800" ref="E1707"/>
    <hyperlink r:id="rId801" ref="E1708"/>
    <hyperlink r:id="rId802" ref="E1709"/>
    <hyperlink r:id="rId803" ref="E1710"/>
    <hyperlink r:id="rId804" ref="E1711"/>
    <hyperlink r:id="rId805" ref="E1712"/>
    <hyperlink r:id="rId806" ref="E1713"/>
    <hyperlink r:id="rId807" ref="E1714"/>
    <hyperlink r:id="rId808" ref="E1715"/>
    <hyperlink r:id="rId809" ref="E1716"/>
    <hyperlink r:id="rId810" ref="E1717"/>
    <hyperlink r:id="rId811" ref="E1718"/>
    <hyperlink r:id="rId812" ref="E1719"/>
    <hyperlink r:id="rId813" ref="E1720"/>
    <hyperlink r:id="rId814" ref="E1721"/>
    <hyperlink r:id="rId815" ref="E1722"/>
    <hyperlink r:id="rId816" ref="E1723"/>
    <hyperlink r:id="rId817" ref="E1724"/>
    <hyperlink r:id="rId818" ref="E1725"/>
    <hyperlink r:id="rId819" ref="E1726"/>
    <hyperlink r:id="rId820" ref="E1727"/>
    <hyperlink r:id="rId821" ref="E1728"/>
    <hyperlink r:id="rId822" ref="E1729"/>
    <hyperlink r:id="rId823" ref="E1730"/>
    <hyperlink r:id="rId824" ref="E1731"/>
    <hyperlink r:id="rId825" ref="E1732"/>
    <hyperlink r:id="rId826" ref="E1733"/>
    <hyperlink r:id="rId827" ref="E1734"/>
    <hyperlink r:id="rId828" ref="E1735"/>
    <hyperlink r:id="rId829" ref="E1736"/>
    <hyperlink r:id="rId830" ref="E1737"/>
    <hyperlink r:id="rId831" ref="E1738"/>
    <hyperlink r:id="rId832" ref="E1739"/>
    <hyperlink r:id="rId833" ref="E1740"/>
    <hyperlink r:id="rId834" ref="E1741"/>
    <hyperlink r:id="rId835" ref="E1742"/>
    <hyperlink r:id="rId836" ref="E1743"/>
    <hyperlink r:id="rId837" ref="E1744"/>
    <hyperlink r:id="rId838" ref="E1745"/>
    <hyperlink r:id="rId839" ref="E1746"/>
    <hyperlink r:id="rId840" ref="E1747"/>
    <hyperlink r:id="rId841" ref="E1748"/>
    <hyperlink r:id="rId842" ref="E1749"/>
    <hyperlink r:id="rId843" ref="E1750"/>
    <hyperlink r:id="rId844" ref="E1751"/>
    <hyperlink r:id="rId845" ref="E1752"/>
    <hyperlink r:id="rId846" ref="E1753"/>
    <hyperlink r:id="rId847" ref="E1754"/>
    <hyperlink r:id="rId848" ref="E1755"/>
    <hyperlink r:id="rId849" ref="E1756"/>
    <hyperlink r:id="rId850" ref="E1757"/>
    <hyperlink r:id="rId851" ref="E1758"/>
    <hyperlink r:id="rId852" ref="E1759"/>
    <hyperlink r:id="rId853" ref="E1760"/>
    <hyperlink r:id="rId854" ref="E1761"/>
    <hyperlink r:id="rId855" ref="E1762"/>
    <hyperlink r:id="rId856" ref="E1763"/>
    <hyperlink r:id="rId857" ref="E1764"/>
    <hyperlink r:id="rId858" ref="E1765"/>
    <hyperlink r:id="rId859" ref="E1766"/>
    <hyperlink r:id="rId860" ref="E1767"/>
    <hyperlink r:id="rId861" ref="E1768"/>
    <hyperlink r:id="rId862" ref="E1769"/>
    <hyperlink r:id="rId863" ref="E1770"/>
    <hyperlink r:id="rId864" ref="E1771"/>
    <hyperlink r:id="rId865" ref="E1772"/>
    <hyperlink r:id="rId866" ref="E1773"/>
    <hyperlink r:id="rId867" ref="E1774"/>
    <hyperlink r:id="rId868" ref="E1775"/>
    <hyperlink r:id="rId869" ref="E1776"/>
    <hyperlink r:id="rId870" ref="E1777"/>
    <hyperlink r:id="rId871" ref="E1778"/>
    <hyperlink r:id="rId872" ref="E1779"/>
    <hyperlink r:id="rId873" ref="E1780"/>
    <hyperlink r:id="rId874" ref="E1781"/>
    <hyperlink r:id="rId875" ref="E1782"/>
    <hyperlink r:id="rId876" ref="E1783"/>
    <hyperlink r:id="rId877" ref="E1784"/>
    <hyperlink r:id="rId878" ref="E1785"/>
    <hyperlink r:id="rId879" ref="E1786"/>
    <hyperlink r:id="rId880" ref="E1787"/>
    <hyperlink r:id="rId881" ref="E1788"/>
    <hyperlink r:id="rId882" ref="E1789"/>
    <hyperlink r:id="rId883" ref="E1790"/>
    <hyperlink r:id="rId884" ref="E1791"/>
    <hyperlink r:id="rId885" ref="E1792"/>
    <hyperlink r:id="rId886" ref="E1793"/>
    <hyperlink r:id="rId887" ref="E1794"/>
    <hyperlink r:id="rId888" ref="E1795"/>
    <hyperlink r:id="rId889" ref="E1796"/>
    <hyperlink r:id="rId890" ref="E1797"/>
    <hyperlink r:id="rId891" ref="E1798"/>
    <hyperlink r:id="rId892" ref="E1799"/>
    <hyperlink r:id="rId893" ref="E1800"/>
    <hyperlink r:id="rId894" ref="E1801"/>
    <hyperlink r:id="rId895" ref="E1802"/>
    <hyperlink r:id="rId896" ref="E1803"/>
    <hyperlink r:id="rId897" ref="E1804"/>
    <hyperlink r:id="rId898" ref="E1805"/>
    <hyperlink r:id="rId899" ref="E1806"/>
    <hyperlink r:id="rId900" ref="E1807"/>
    <hyperlink r:id="rId901" ref="E1808"/>
    <hyperlink r:id="rId902" ref="E1809"/>
    <hyperlink r:id="rId903" ref="E1810"/>
    <hyperlink r:id="rId904" ref="E1811"/>
    <hyperlink r:id="rId905" ref="E1812"/>
    <hyperlink r:id="rId906" ref="E1813"/>
    <hyperlink r:id="rId907" ref="E1814"/>
    <hyperlink r:id="rId908" ref="E1815"/>
    <hyperlink r:id="rId909" ref="E1816"/>
    <hyperlink r:id="rId910" ref="E1817"/>
    <hyperlink r:id="rId911" ref="E1818"/>
    <hyperlink r:id="rId912" ref="E1819"/>
    <hyperlink r:id="rId913" ref="E1820"/>
    <hyperlink r:id="rId914" ref="E1821"/>
    <hyperlink r:id="rId915" ref="E1822"/>
    <hyperlink r:id="rId916" ref="E1823"/>
    <hyperlink r:id="rId917" ref="E1824"/>
    <hyperlink r:id="rId918" ref="E1825"/>
    <hyperlink r:id="rId919" ref="E1826"/>
    <hyperlink r:id="rId920" ref="E1827"/>
    <hyperlink r:id="rId921" ref="E1828"/>
    <hyperlink r:id="rId922" ref="E1829"/>
    <hyperlink r:id="rId923" ref="E1830"/>
    <hyperlink r:id="rId924" ref="E1831"/>
    <hyperlink r:id="rId925" ref="E1832"/>
    <hyperlink r:id="rId926" ref="E1833"/>
    <hyperlink r:id="rId927" ref="E1834"/>
    <hyperlink r:id="rId928" ref="E1835"/>
    <hyperlink r:id="rId929" ref="E1836"/>
    <hyperlink r:id="rId930" ref="E1837"/>
    <hyperlink r:id="rId931" ref="E1838"/>
    <hyperlink r:id="rId932" ref="E1839"/>
    <hyperlink r:id="rId933" ref="E1840"/>
    <hyperlink r:id="rId934" ref="E1841"/>
    <hyperlink r:id="rId935" ref="E1842"/>
    <hyperlink r:id="rId936" ref="E1843"/>
    <hyperlink r:id="rId937" ref="E1844"/>
    <hyperlink r:id="rId938" ref="E1845"/>
    <hyperlink r:id="rId939" ref="E1846"/>
    <hyperlink r:id="rId940" ref="E1847"/>
    <hyperlink r:id="rId941" ref="E1848"/>
    <hyperlink r:id="rId942" ref="E1849"/>
    <hyperlink r:id="rId943" ref="E1850"/>
    <hyperlink r:id="rId944" ref="E1851"/>
    <hyperlink r:id="rId945" ref="E1852"/>
    <hyperlink r:id="rId946" ref="E1853"/>
    <hyperlink r:id="rId947" ref="E1854"/>
    <hyperlink r:id="rId948" ref="E1855"/>
    <hyperlink r:id="rId949" ref="E1856"/>
    <hyperlink r:id="rId950" ref="E1857"/>
    <hyperlink r:id="rId951" ref="E1858"/>
    <hyperlink r:id="rId952" ref="E1859"/>
    <hyperlink r:id="rId953" ref="E1860"/>
    <hyperlink r:id="rId954" ref="E1861"/>
    <hyperlink r:id="rId955" ref="E1862"/>
    <hyperlink r:id="rId956" ref="E1863"/>
    <hyperlink r:id="rId957" ref="E1864"/>
    <hyperlink r:id="rId958" ref="E1865"/>
    <hyperlink r:id="rId959" ref="E1866"/>
    <hyperlink r:id="rId960" ref="E1867"/>
    <hyperlink r:id="rId961" ref="E1868"/>
    <hyperlink r:id="rId962" ref="E1869"/>
    <hyperlink r:id="rId963" ref="E1870"/>
    <hyperlink r:id="rId964" ref="E1871"/>
    <hyperlink r:id="rId965" ref="E1872"/>
    <hyperlink r:id="rId966" ref="E1873"/>
    <hyperlink r:id="rId967" ref="E1874"/>
    <hyperlink r:id="rId968" ref="E1875"/>
    <hyperlink r:id="rId969" ref="E1876"/>
    <hyperlink r:id="rId970" ref="E1877"/>
    <hyperlink r:id="rId971" ref="E1878"/>
    <hyperlink r:id="rId972" ref="E1879"/>
    <hyperlink r:id="rId973" ref="E1880"/>
    <hyperlink r:id="rId974" ref="E1881"/>
    <hyperlink r:id="rId975" ref="E1882"/>
    <hyperlink r:id="rId976" ref="E1883"/>
    <hyperlink r:id="rId977" ref="E1884"/>
    <hyperlink r:id="rId978" ref="E1885"/>
    <hyperlink r:id="rId979" ref="E1886"/>
    <hyperlink r:id="rId980" ref="E1887"/>
    <hyperlink r:id="rId981" ref="E1888"/>
    <hyperlink r:id="rId982" ref="E1889"/>
    <hyperlink r:id="rId983" ref="E1890"/>
    <hyperlink r:id="rId984" ref="E1899"/>
    <hyperlink r:id="rId985" ref="E1907"/>
    <hyperlink r:id="rId986" ref="E1916"/>
    <hyperlink r:id="rId987" ref="E1932"/>
    <hyperlink r:id="rId988" ref="E1940"/>
    <hyperlink r:id="rId989" ref="E1991"/>
    <hyperlink r:id="rId990" ref="E1992"/>
    <hyperlink r:id="rId991" ref="E1993"/>
    <hyperlink r:id="rId992" ref="E1994"/>
    <hyperlink r:id="rId993" ref="E1995"/>
    <hyperlink r:id="rId994" ref="E1996"/>
    <hyperlink r:id="rId995" ref="E1997"/>
    <hyperlink r:id="rId996" ref="E1998"/>
    <hyperlink r:id="rId997" ref="E1999"/>
    <hyperlink r:id="rId998" ref="E2000"/>
    <hyperlink r:id="rId999" ref="E2001"/>
    <hyperlink r:id="rId1000" ref="E2002"/>
    <hyperlink r:id="rId1001" ref="E2003"/>
    <hyperlink r:id="rId1002" ref="E2004"/>
    <hyperlink r:id="rId1003" ref="E2005"/>
    <hyperlink r:id="rId1004" ref="E2006"/>
    <hyperlink r:id="rId1005" ref="E2007"/>
    <hyperlink r:id="rId1006" ref="E2008"/>
    <hyperlink r:id="rId1007" ref="E2009"/>
    <hyperlink r:id="rId1008" ref="E2010"/>
    <hyperlink r:id="rId1009" ref="E2011"/>
    <hyperlink r:id="rId1010" ref="E2012"/>
    <hyperlink r:id="rId1011" ref="E2013"/>
    <hyperlink r:id="rId1012" ref="E2014"/>
    <hyperlink r:id="rId1013" ref="E2015"/>
    <hyperlink r:id="rId1014" ref="E2016"/>
    <hyperlink r:id="rId1015" ref="E2017"/>
    <hyperlink r:id="rId1016" ref="E2018"/>
    <hyperlink r:id="rId1017" ref="E2019"/>
    <hyperlink r:id="rId1018" ref="E2020"/>
    <hyperlink r:id="rId1019" ref="E2021"/>
    <hyperlink r:id="rId1020" ref="E2022"/>
    <hyperlink r:id="rId1021" ref="E2023"/>
    <hyperlink r:id="rId1022" ref="E2024"/>
    <hyperlink r:id="rId1023" ref="E2025"/>
    <hyperlink r:id="rId1024" ref="E2026"/>
    <hyperlink r:id="rId1025" ref="E2027"/>
    <hyperlink r:id="rId1026" ref="E2028"/>
    <hyperlink r:id="rId1027" ref="E2029"/>
    <hyperlink r:id="rId1028" ref="E2030"/>
    <hyperlink r:id="rId1029" ref="E2031"/>
    <hyperlink r:id="rId1030" ref="E2032"/>
    <hyperlink r:id="rId1031" ref="E2033"/>
    <hyperlink r:id="rId1032" ref="E2034"/>
    <hyperlink r:id="rId1033" ref="E2035"/>
    <hyperlink r:id="rId1034" ref="E2036"/>
    <hyperlink r:id="rId1035" ref="E2037"/>
    <hyperlink r:id="rId1036" ref="E2038"/>
    <hyperlink r:id="rId1037" ref="E2039"/>
    <hyperlink r:id="rId1038" ref="E2040"/>
    <hyperlink r:id="rId1039" ref="E2041"/>
    <hyperlink r:id="rId1040" ref="E2042"/>
    <hyperlink r:id="rId1041" ref="E2043"/>
    <hyperlink r:id="rId1042" ref="E2044"/>
    <hyperlink r:id="rId1043" ref="E2045"/>
    <hyperlink r:id="rId1044" ref="E2046"/>
    <hyperlink r:id="rId1045" ref="E2047"/>
    <hyperlink r:id="rId1046" ref="E2048"/>
    <hyperlink r:id="rId1047" ref="E2070"/>
    <hyperlink r:id="rId1048" ref="E2089"/>
    <hyperlink r:id="rId1049" ref="E2124"/>
    <hyperlink r:id="rId1050" ref="A2130"/>
    <hyperlink r:id="rId1051" ref="E2155"/>
    <hyperlink r:id="rId1052" ref="E2185"/>
    <hyperlink r:id="rId1053" ref="E2211"/>
    <hyperlink r:id="rId1054" ref="E2252"/>
    <hyperlink r:id="rId1055" ref="E2285"/>
    <hyperlink r:id="rId1056" ref="A2294"/>
    <hyperlink r:id="rId1057" ref="E2303"/>
    <hyperlink r:id="rId1058" ref="E2388"/>
    <hyperlink r:id="rId1059" ref="E2450"/>
    <hyperlink r:id="rId1060" ref="A2466"/>
    <hyperlink r:id="rId1061" ref="E2515"/>
    <hyperlink r:id="rId1062" ref="E2548"/>
    <hyperlink r:id="rId1063" ref="E2582"/>
    <hyperlink r:id="rId1064" ref="A2610"/>
    <hyperlink r:id="rId1065" ref="A2612"/>
    <hyperlink r:id="rId1066" ref="A2613"/>
    <hyperlink r:id="rId1067" ref="E2614"/>
    <hyperlink r:id="rId1068" ref="A2696"/>
    <hyperlink r:id="rId1069" ref="A2711"/>
    <hyperlink r:id="rId1070" ref="A3399"/>
    <hyperlink r:id="rId1071" ref="E3403"/>
    <hyperlink r:id="rId1072" ref="E3469"/>
    <hyperlink r:id="rId1073" ref="A3507"/>
    <hyperlink r:id="rId1074" ref="A3508"/>
  </hyperlinks>
  <drawing r:id="rId1075"/>
</worksheet>
</file>